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CCE0209-4D75-43B0-875F-2ADF0702E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2" r:id="rId2"/>
    <sheet name="Active 4" sheetId="3" r:id="rId3"/>
    <sheet name="Graphs 4" sheetId="13" r:id="rId4"/>
    <sheet name="Q_fit" sheetId="2" r:id="rId5"/>
    <sheet name="A (3)" sheetId="4" r:id="rId6"/>
    <sheet name="Q_fit (3)" sheetId="5" r:id="rId7"/>
    <sheet name="A (5)" sheetId="6" r:id="rId8"/>
    <sheet name="Sheet1" sheetId="7" r:id="rId9"/>
    <sheet name="Q_fit (4)" sheetId="8" r:id="rId10"/>
    <sheet name="BAV" sheetId="9" r:id="rId11"/>
    <sheet name="A (old)" sheetId="10" r:id="rId12"/>
    <sheet name="Active 2X" sheetId="11" r:id="rId13"/>
  </sheets>
  <definedNames>
    <definedName name="solver_adj" localSheetId="5">'A (3)'!$E$11:$E$13</definedName>
    <definedName name="solver_adj" localSheetId="7">'A (5)'!$E$11:$E$13</definedName>
    <definedName name="solver_adj" localSheetId="11">'A (old)'!$E$11:$E$13</definedName>
    <definedName name="solver_adj" localSheetId="0">'Active 1'!$E$11:$E$13</definedName>
    <definedName name="solver_adj" localSheetId="12">'Active 2X'!$E$11:$E$13</definedName>
    <definedName name="solver_adj" localSheetId="2">'Active 4'!$AC$3:$AC$10</definedName>
    <definedName name="solver_cvg" localSheetId="5">0.001</definedName>
    <definedName name="solver_cvg" localSheetId="7">0.001</definedName>
    <definedName name="solver_cvg" localSheetId="11">0.001</definedName>
    <definedName name="solver_cvg" localSheetId="0">0.001</definedName>
    <definedName name="solver_cvg" localSheetId="12">0.001</definedName>
    <definedName name="solver_cvg" localSheetId="2">0.001</definedName>
    <definedName name="solver_drv" localSheetId="5">1</definedName>
    <definedName name="solver_drv" localSheetId="7">1</definedName>
    <definedName name="solver_drv" localSheetId="11">1</definedName>
    <definedName name="solver_drv" localSheetId="0">1</definedName>
    <definedName name="solver_drv" localSheetId="12">1</definedName>
    <definedName name="solver_drv" localSheetId="2">1</definedName>
    <definedName name="solver_est" localSheetId="5">1</definedName>
    <definedName name="solver_est" localSheetId="7">1</definedName>
    <definedName name="solver_est" localSheetId="11">1</definedName>
    <definedName name="solver_est" localSheetId="0">1</definedName>
    <definedName name="solver_est" localSheetId="12">1</definedName>
    <definedName name="solver_est" localSheetId="2">1</definedName>
    <definedName name="solver_itr" localSheetId="5">100</definedName>
    <definedName name="solver_itr" localSheetId="7">100</definedName>
    <definedName name="solver_itr" localSheetId="11">100</definedName>
    <definedName name="solver_itr" localSheetId="0">100</definedName>
    <definedName name="solver_itr" localSheetId="12">100</definedName>
    <definedName name="solver_itr" localSheetId="2">100</definedName>
    <definedName name="solver_lin" localSheetId="5">2</definedName>
    <definedName name="solver_lin" localSheetId="7">2</definedName>
    <definedName name="solver_lin" localSheetId="11">2</definedName>
    <definedName name="solver_lin" localSheetId="0">2</definedName>
    <definedName name="solver_lin" localSheetId="12">2</definedName>
    <definedName name="solver_lin" localSheetId="2">2</definedName>
    <definedName name="solver_neg" localSheetId="5">2</definedName>
    <definedName name="solver_neg" localSheetId="7">2</definedName>
    <definedName name="solver_neg" localSheetId="11">2</definedName>
    <definedName name="solver_neg" localSheetId="0">2</definedName>
    <definedName name="solver_neg" localSheetId="12">2</definedName>
    <definedName name="solver_neg" localSheetId="2">2</definedName>
    <definedName name="solver_num" localSheetId="5">0</definedName>
    <definedName name="solver_num" localSheetId="7">0</definedName>
    <definedName name="solver_num" localSheetId="11">0</definedName>
    <definedName name="solver_num" localSheetId="0">0</definedName>
    <definedName name="solver_num" localSheetId="12">0</definedName>
    <definedName name="solver_num" localSheetId="2">0</definedName>
    <definedName name="solver_nwt" localSheetId="5">1</definedName>
    <definedName name="solver_nwt" localSheetId="7">1</definedName>
    <definedName name="solver_nwt" localSheetId="11">1</definedName>
    <definedName name="solver_nwt" localSheetId="0">1</definedName>
    <definedName name="solver_nwt" localSheetId="12">1</definedName>
    <definedName name="solver_nwt" localSheetId="2">1</definedName>
    <definedName name="solver_opt" localSheetId="5">'A (3)'!$E$14</definedName>
    <definedName name="solver_opt" localSheetId="7">'A (5)'!$E$14</definedName>
    <definedName name="solver_opt" localSheetId="11">'A (old)'!$E$14</definedName>
    <definedName name="solver_opt" localSheetId="0">'Active 1'!$E$14</definedName>
    <definedName name="solver_opt" localSheetId="12">'Active 2X'!$E$14</definedName>
    <definedName name="solver_opt" localSheetId="2">'Active 4'!$AC$11</definedName>
    <definedName name="solver_pre" localSheetId="5">0.000001</definedName>
    <definedName name="solver_pre" localSheetId="7">0.000001</definedName>
    <definedName name="solver_pre" localSheetId="11">0.000001</definedName>
    <definedName name="solver_pre" localSheetId="0">0.000001</definedName>
    <definedName name="solver_pre" localSheetId="12">0.000001</definedName>
    <definedName name="solver_pre" localSheetId="2">0.000001</definedName>
    <definedName name="solver_scl" localSheetId="5">2</definedName>
    <definedName name="solver_scl" localSheetId="7">2</definedName>
    <definedName name="solver_scl" localSheetId="11">2</definedName>
    <definedName name="solver_scl" localSheetId="0">2</definedName>
    <definedName name="solver_scl" localSheetId="12">2</definedName>
    <definedName name="solver_scl" localSheetId="2">2</definedName>
    <definedName name="solver_sho" localSheetId="5">2</definedName>
    <definedName name="solver_sho" localSheetId="7">2</definedName>
    <definedName name="solver_sho" localSheetId="11">2</definedName>
    <definedName name="solver_sho" localSheetId="0">2</definedName>
    <definedName name="solver_sho" localSheetId="12">2</definedName>
    <definedName name="solver_sho" localSheetId="2">2</definedName>
    <definedName name="solver_tim" localSheetId="5">100</definedName>
    <definedName name="solver_tim" localSheetId="7">100</definedName>
    <definedName name="solver_tim" localSheetId="11">100</definedName>
    <definedName name="solver_tim" localSheetId="0">100</definedName>
    <definedName name="solver_tim" localSheetId="12">100</definedName>
    <definedName name="solver_tim" localSheetId="2">100</definedName>
    <definedName name="solver_tol" localSheetId="5">0.05</definedName>
    <definedName name="solver_tol" localSheetId="7">0.05</definedName>
    <definedName name="solver_tol" localSheetId="11">0.05</definedName>
    <definedName name="solver_tol" localSheetId="0">0.05</definedName>
    <definedName name="solver_tol" localSheetId="12">0.05</definedName>
    <definedName name="solver_tol" localSheetId="2">0.05</definedName>
    <definedName name="solver_typ" localSheetId="5">2</definedName>
    <definedName name="solver_typ" localSheetId="7">2</definedName>
    <definedName name="solver_typ" localSheetId="11">2</definedName>
    <definedName name="solver_typ" localSheetId="0">2</definedName>
    <definedName name="solver_typ" localSheetId="12">2</definedName>
    <definedName name="solver_typ" localSheetId="2">2</definedName>
    <definedName name="solver_val" localSheetId="5">0</definedName>
    <definedName name="solver_val" localSheetId="7">0</definedName>
    <definedName name="solver_val" localSheetId="11">0</definedName>
    <definedName name="solver_val" localSheetId="0">0</definedName>
    <definedName name="solver_val" localSheetId="12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89" i="1" l="1"/>
  <c r="F289" i="1" s="1"/>
  <c r="O289" i="1"/>
  <c r="E290" i="1"/>
  <c r="F290" i="1" s="1"/>
  <c r="O290" i="1"/>
  <c r="E313" i="11"/>
  <c r="F313" i="11" s="1"/>
  <c r="O313" i="11"/>
  <c r="E314" i="11"/>
  <c r="F314" i="11" s="1"/>
  <c r="O314" i="11"/>
  <c r="E289" i="3"/>
  <c r="F289" i="3"/>
  <c r="Z289" i="3" s="1"/>
  <c r="O289" i="3"/>
  <c r="E290" i="3"/>
  <c r="F290" i="3" s="1"/>
  <c r="O290" i="3"/>
  <c r="E285" i="1"/>
  <c r="F285" i="1" s="1"/>
  <c r="O285" i="1"/>
  <c r="E283" i="1"/>
  <c r="F283" i="1" s="1"/>
  <c r="O283" i="1"/>
  <c r="E309" i="11"/>
  <c r="F309" i="11" s="1"/>
  <c r="O309" i="11"/>
  <c r="E307" i="11"/>
  <c r="F307" i="11" s="1"/>
  <c r="O307" i="11"/>
  <c r="E285" i="3"/>
  <c r="F285" i="3" s="1"/>
  <c r="O285" i="3"/>
  <c r="E283" i="3"/>
  <c r="F283" i="3" s="1"/>
  <c r="O283" i="3"/>
  <c r="E280" i="3"/>
  <c r="F280" i="3" s="1"/>
  <c r="O280" i="3"/>
  <c r="E281" i="3"/>
  <c r="F281" i="3" s="1"/>
  <c r="O281" i="3"/>
  <c r="E286" i="3"/>
  <c r="F286" i="3" s="1"/>
  <c r="O286" i="3"/>
  <c r="E287" i="3"/>
  <c r="F287" i="3" s="1"/>
  <c r="O287" i="3"/>
  <c r="E288" i="3"/>
  <c r="F288" i="3" s="1"/>
  <c r="G288" i="3" s="1"/>
  <c r="O288" i="3"/>
  <c r="E304" i="11"/>
  <c r="F304" i="11" s="1"/>
  <c r="O304" i="11"/>
  <c r="E305" i="11"/>
  <c r="F305" i="11" s="1"/>
  <c r="O305" i="11"/>
  <c r="E310" i="11"/>
  <c r="F310" i="11" s="1"/>
  <c r="O310" i="11"/>
  <c r="E311" i="11"/>
  <c r="F311" i="11" s="1"/>
  <c r="O311" i="11"/>
  <c r="E312" i="11"/>
  <c r="F312" i="11" s="1"/>
  <c r="G312" i="11" s="1"/>
  <c r="O312" i="11"/>
  <c r="E23" i="11"/>
  <c r="F23" i="11" s="1"/>
  <c r="O23" i="11"/>
  <c r="R23" i="11"/>
  <c r="E24" i="11"/>
  <c r="F24" i="11" s="1"/>
  <c r="O24" i="11"/>
  <c r="R24" i="11"/>
  <c r="E25" i="11"/>
  <c r="F25" i="11" s="1"/>
  <c r="O25" i="11"/>
  <c r="R25" i="11"/>
  <c r="E26" i="11"/>
  <c r="F26" i="11" s="1"/>
  <c r="O26" i="11"/>
  <c r="S26" i="11"/>
  <c r="E27" i="11"/>
  <c r="F27" i="11" s="1"/>
  <c r="O27" i="11"/>
  <c r="R27" i="11"/>
  <c r="E28" i="11"/>
  <c r="F28" i="11"/>
  <c r="O28" i="11"/>
  <c r="S28" i="11"/>
  <c r="E29" i="11"/>
  <c r="F29" i="11" s="1"/>
  <c r="O29" i="11"/>
  <c r="R29" i="11"/>
  <c r="E30" i="11"/>
  <c r="F30" i="11" s="1"/>
  <c r="O30" i="11"/>
  <c r="R30" i="11"/>
  <c r="E31" i="11"/>
  <c r="F31" i="11" s="1"/>
  <c r="O31" i="11"/>
  <c r="R31" i="11"/>
  <c r="E32" i="11"/>
  <c r="F32" i="11" s="1"/>
  <c r="O32" i="11"/>
  <c r="R32" i="11"/>
  <c r="E33" i="11"/>
  <c r="F33" i="11" s="1"/>
  <c r="O33" i="11"/>
  <c r="R33" i="11"/>
  <c r="E34" i="11"/>
  <c r="F34" i="11" s="1"/>
  <c r="O34" i="11"/>
  <c r="R34" i="11"/>
  <c r="E35" i="11"/>
  <c r="F35" i="11" s="1"/>
  <c r="O35" i="11"/>
  <c r="E36" i="11"/>
  <c r="F36" i="11" s="1"/>
  <c r="O36" i="11"/>
  <c r="R36" i="11"/>
  <c r="E37" i="11"/>
  <c r="F37" i="11" s="1"/>
  <c r="O37" i="11"/>
  <c r="S37" i="11"/>
  <c r="E38" i="11"/>
  <c r="F38" i="11" s="1"/>
  <c r="O38" i="11"/>
  <c r="R38" i="11"/>
  <c r="E39" i="11"/>
  <c r="F39" i="11" s="1"/>
  <c r="G39" i="11" s="1"/>
  <c r="O39" i="11"/>
  <c r="E40" i="11"/>
  <c r="F40" i="11" s="1"/>
  <c r="O40" i="11"/>
  <c r="E41" i="11"/>
  <c r="F41" i="11" s="1"/>
  <c r="O41" i="11"/>
  <c r="E42" i="11"/>
  <c r="F42" i="11" s="1"/>
  <c r="O42" i="11"/>
  <c r="E43" i="11"/>
  <c r="F43" i="11" s="1"/>
  <c r="O43" i="11"/>
  <c r="E44" i="11"/>
  <c r="F44" i="11" s="1"/>
  <c r="O44" i="11"/>
  <c r="E45" i="11"/>
  <c r="F45" i="11" s="1"/>
  <c r="G45" i="11" s="1"/>
  <c r="O45" i="11"/>
  <c r="E46" i="11"/>
  <c r="F46" i="11" s="1"/>
  <c r="G46" i="11" s="1"/>
  <c r="O46" i="11"/>
  <c r="E47" i="11"/>
  <c r="F47" i="11" s="1"/>
  <c r="O47" i="11"/>
  <c r="E48" i="11"/>
  <c r="F48" i="11" s="1"/>
  <c r="O48" i="11"/>
  <c r="S48" i="11"/>
  <c r="E49" i="11"/>
  <c r="F49" i="11" s="1"/>
  <c r="G49" i="11" s="1"/>
  <c r="O49" i="11"/>
  <c r="E51" i="11"/>
  <c r="F51" i="11" s="1"/>
  <c r="O51" i="11"/>
  <c r="E53" i="11"/>
  <c r="F53" i="11" s="1"/>
  <c r="O53" i="11"/>
  <c r="E56" i="11"/>
  <c r="F56" i="11" s="1"/>
  <c r="G56" i="11"/>
  <c r="O56" i="11"/>
  <c r="E57" i="11"/>
  <c r="F57" i="11" s="1"/>
  <c r="O57" i="11"/>
  <c r="E59" i="11"/>
  <c r="F59" i="11" s="1"/>
  <c r="O59" i="11"/>
  <c r="E60" i="11"/>
  <c r="F60" i="11" s="1"/>
  <c r="O60" i="11"/>
  <c r="E61" i="11"/>
  <c r="F61" i="11" s="1"/>
  <c r="G61" i="11" s="1"/>
  <c r="O61" i="11"/>
  <c r="E63" i="11"/>
  <c r="F63" i="11" s="1"/>
  <c r="O63" i="11"/>
  <c r="E64" i="11"/>
  <c r="F64" i="11" s="1"/>
  <c r="O64" i="11"/>
  <c r="E65" i="11"/>
  <c r="F65" i="11" s="1"/>
  <c r="O65" i="11"/>
  <c r="E67" i="11"/>
  <c r="F67" i="11" s="1"/>
  <c r="O67" i="11"/>
  <c r="E69" i="11"/>
  <c r="F69" i="11"/>
  <c r="O69" i="11"/>
  <c r="E71" i="11"/>
  <c r="F71" i="11" s="1"/>
  <c r="O71" i="11"/>
  <c r="E72" i="11"/>
  <c r="F72" i="11" s="1"/>
  <c r="O72" i="11"/>
  <c r="S72" i="11"/>
  <c r="E73" i="11"/>
  <c r="F73" i="11" s="1"/>
  <c r="O73" i="11"/>
  <c r="E74" i="11"/>
  <c r="F74" i="11" s="1"/>
  <c r="O74" i="11"/>
  <c r="E75" i="11"/>
  <c r="F75" i="11" s="1"/>
  <c r="O75" i="11"/>
  <c r="S75" i="11"/>
  <c r="E76" i="11"/>
  <c r="F76" i="11" s="1"/>
  <c r="O76" i="11"/>
  <c r="S76" i="11"/>
  <c r="E77" i="11"/>
  <c r="F77" i="11" s="1"/>
  <c r="O77" i="11"/>
  <c r="E78" i="11"/>
  <c r="F78" i="11" s="1"/>
  <c r="O78" i="11"/>
  <c r="E79" i="11"/>
  <c r="F79" i="11"/>
  <c r="O79" i="11"/>
  <c r="E80" i="11"/>
  <c r="F80" i="11" s="1"/>
  <c r="O80" i="11"/>
  <c r="E81" i="11"/>
  <c r="F81" i="11" s="1"/>
  <c r="G81" i="11" s="1"/>
  <c r="O81" i="11"/>
  <c r="E82" i="11"/>
  <c r="F82" i="11" s="1"/>
  <c r="O82" i="11"/>
  <c r="E83" i="11"/>
  <c r="F83" i="11" s="1"/>
  <c r="G83" i="11" s="1"/>
  <c r="J83" i="11" s="1"/>
  <c r="O83" i="11"/>
  <c r="E84" i="11"/>
  <c r="F84" i="11" s="1"/>
  <c r="G84" i="11" s="1"/>
  <c r="O84" i="11"/>
  <c r="E85" i="11"/>
  <c r="F85" i="11" s="1"/>
  <c r="O85" i="11"/>
  <c r="E86" i="11"/>
  <c r="F86" i="11" s="1"/>
  <c r="O86" i="11"/>
  <c r="E87" i="11"/>
  <c r="F87" i="11" s="1"/>
  <c r="G87" i="11"/>
  <c r="J87" i="11" s="1"/>
  <c r="O87" i="11"/>
  <c r="E88" i="11"/>
  <c r="F88" i="11" s="1"/>
  <c r="O88" i="11"/>
  <c r="E89" i="11"/>
  <c r="F89" i="11" s="1"/>
  <c r="O89" i="11"/>
  <c r="E90" i="11"/>
  <c r="F90" i="11" s="1"/>
  <c r="G90" i="11" s="1"/>
  <c r="O90" i="11"/>
  <c r="E91" i="11"/>
  <c r="F91" i="11" s="1"/>
  <c r="O91" i="11"/>
  <c r="E92" i="11"/>
  <c r="F92" i="11" s="1"/>
  <c r="G92" i="11" s="1"/>
  <c r="O92" i="11"/>
  <c r="E93" i="11"/>
  <c r="F93" i="11" s="1"/>
  <c r="O93" i="11"/>
  <c r="E94" i="11"/>
  <c r="F94" i="11" s="1"/>
  <c r="O94" i="11"/>
  <c r="E96" i="11"/>
  <c r="F96" i="11" s="1"/>
  <c r="O96" i="11"/>
  <c r="E97" i="11"/>
  <c r="F97" i="11" s="1"/>
  <c r="O97" i="11"/>
  <c r="E98" i="11"/>
  <c r="F98" i="11" s="1"/>
  <c r="O98" i="11"/>
  <c r="E99" i="11"/>
  <c r="F99" i="11" s="1"/>
  <c r="O99" i="11"/>
  <c r="E101" i="11"/>
  <c r="F101" i="11" s="1"/>
  <c r="O101" i="11"/>
  <c r="E102" i="11"/>
  <c r="F102" i="11" s="1"/>
  <c r="O102" i="11"/>
  <c r="E103" i="11"/>
  <c r="F103" i="11" s="1"/>
  <c r="O103" i="11"/>
  <c r="E104" i="11"/>
  <c r="F104" i="11" s="1"/>
  <c r="G104" i="11" s="1"/>
  <c r="O104" i="11"/>
  <c r="E105" i="11"/>
  <c r="F105" i="11" s="1"/>
  <c r="O105" i="11"/>
  <c r="E106" i="11"/>
  <c r="F106" i="11" s="1"/>
  <c r="O106" i="11"/>
  <c r="E107" i="11"/>
  <c r="F107" i="11" s="1"/>
  <c r="O107" i="11"/>
  <c r="E108" i="11"/>
  <c r="F108" i="11" s="1"/>
  <c r="O108" i="11"/>
  <c r="E109" i="11"/>
  <c r="F109" i="11" s="1"/>
  <c r="O109" i="11"/>
  <c r="E110" i="11"/>
  <c r="F110" i="11" s="1"/>
  <c r="O110" i="11"/>
  <c r="E111" i="11"/>
  <c r="F111" i="11" s="1"/>
  <c r="O111" i="11"/>
  <c r="E112" i="11"/>
  <c r="F112" i="11" s="1"/>
  <c r="G112" i="11"/>
  <c r="O112" i="11"/>
  <c r="E113" i="11"/>
  <c r="F113" i="11" s="1"/>
  <c r="O113" i="11"/>
  <c r="E114" i="11"/>
  <c r="F114" i="11" s="1"/>
  <c r="O114" i="11"/>
  <c r="E115" i="11"/>
  <c r="F115" i="11" s="1"/>
  <c r="O115" i="11"/>
  <c r="E116" i="11"/>
  <c r="F116" i="11" s="1"/>
  <c r="O116" i="11"/>
  <c r="E117" i="11"/>
  <c r="F117" i="11" s="1"/>
  <c r="G117" i="11" s="1"/>
  <c r="L117" i="11" s="1"/>
  <c r="O117" i="11"/>
  <c r="E118" i="11"/>
  <c r="F118" i="11" s="1"/>
  <c r="G118" i="11" s="1"/>
  <c r="O118" i="11"/>
  <c r="E119" i="11"/>
  <c r="F119" i="11" s="1"/>
  <c r="O119" i="11"/>
  <c r="E120" i="11"/>
  <c r="F120" i="11" s="1"/>
  <c r="O120" i="11"/>
  <c r="E121" i="11"/>
  <c r="F121" i="11" s="1"/>
  <c r="O121" i="11"/>
  <c r="E122" i="11"/>
  <c r="F122" i="11" s="1"/>
  <c r="O122" i="11"/>
  <c r="E123" i="11"/>
  <c r="F123" i="11" s="1"/>
  <c r="O123" i="11"/>
  <c r="E124" i="11"/>
  <c r="F124" i="11" s="1"/>
  <c r="O124" i="11"/>
  <c r="E125" i="11"/>
  <c r="F125" i="11" s="1"/>
  <c r="G125" i="11" s="1"/>
  <c r="K125" i="11" s="1"/>
  <c r="O125" i="11"/>
  <c r="E126" i="11"/>
  <c r="F126" i="11" s="1"/>
  <c r="O126" i="11"/>
  <c r="E127" i="11"/>
  <c r="F127" i="11" s="1"/>
  <c r="O127" i="11"/>
  <c r="E128" i="11"/>
  <c r="F128" i="11" s="1"/>
  <c r="O128" i="11"/>
  <c r="E129" i="11"/>
  <c r="F129" i="11" s="1"/>
  <c r="O129" i="11"/>
  <c r="E130" i="11"/>
  <c r="F130" i="11" s="1"/>
  <c r="G130" i="11" s="1"/>
  <c r="I130" i="11" s="1"/>
  <c r="O130" i="11"/>
  <c r="E131" i="11"/>
  <c r="F131" i="11" s="1"/>
  <c r="O131" i="11"/>
  <c r="E132" i="11"/>
  <c r="F132" i="11" s="1"/>
  <c r="O132" i="11"/>
  <c r="E133" i="11"/>
  <c r="F133" i="11" s="1"/>
  <c r="O133" i="11"/>
  <c r="E134" i="11"/>
  <c r="F134" i="11" s="1"/>
  <c r="O134" i="11"/>
  <c r="E135" i="11"/>
  <c r="F135" i="11" s="1"/>
  <c r="G135" i="11" s="1"/>
  <c r="I135" i="11" s="1"/>
  <c r="O135" i="11"/>
  <c r="E136" i="11"/>
  <c r="F136" i="11" s="1"/>
  <c r="O136" i="11"/>
  <c r="E137" i="11"/>
  <c r="F137" i="11" s="1"/>
  <c r="O137" i="11"/>
  <c r="E138" i="11"/>
  <c r="F138" i="11" s="1"/>
  <c r="O138" i="11"/>
  <c r="E139" i="11"/>
  <c r="F139" i="11" s="1"/>
  <c r="O139" i="11"/>
  <c r="E140" i="11"/>
  <c r="F140" i="11" s="1"/>
  <c r="O140" i="11"/>
  <c r="E141" i="11"/>
  <c r="F141" i="11" s="1"/>
  <c r="G141" i="11" s="1"/>
  <c r="J141" i="11" s="1"/>
  <c r="O141" i="11"/>
  <c r="E142" i="11"/>
  <c r="F142" i="11" s="1"/>
  <c r="O142" i="11"/>
  <c r="E143" i="11"/>
  <c r="F143" i="11" s="1"/>
  <c r="O143" i="11"/>
  <c r="E144" i="11"/>
  <c r="F144" i="11" s="1"/>
  <c r="O144" i="11"/>
  <c r="E145" i="11"/>
  <c r="F145" i="11" s="1"/>
  <c r="O145" i="11"/>
  <c r="E146" i="11"/>
  <c r="F146" i="11" s="1"/>
  <c r="G146" i="11" s="1"/>
  <c r="O146" i="11"/>
  <c r="E149" i="11"/>
  <c r="F149" i="11" s="1"/>
  <c r="O149" i="11"/>
  <c r="E151" i="11"/>
  <c r="F151" i="11" s="1"/>
  <c r="G151" i="11" s="1"/>
  <c r="O151" i="11"/>
  <c r="E152" i="11"/>
  <c r="F152" i="11" s="1"/>
  <c r="G152" i="11" s="1"/>
  <c r="O152" i="11"/>
  <c r="E153" i="11"/>
  <c r="F153" i="11" s="1"/>
  <c r="G153" i="11" s="1"/>
  <c r="O153" i="11"/>
  <c r="E155" i="11"/>
  <c r="F155" i="11" s="1"/>
  <c r="G155" i="11" s="1"/>
  <c r="O155" i="11"/>
  <c r="E156" i="11"/>
  <c r="F156" i="11" s="1"/>
  <c r="O156" i="11"/>
  <c r="E157" i="11"/>
  <c r="F157" i="11" s="1"/>
  <c r="G157" i="11" s="1"/>
  <c r="I157" i="11" s="1"/>
  <c r="O157" i="11"/>
  <c r="E164" i="11"/>
  <c r="F164" i="11" s="1"/>
  <c r="O164" i="11"/>
  <c r="E179" i="11"/>
  <c r="F179" i="11"/>
  <c r="G179" i="11" s="1"/>
  <c r="I179" i="11" s="1"/>
  <c r="O179" i="11"/>
  <c r="E180" i="11"/>
  <c r="F180" i="11" s="1"/>
  <c r="O180" i="11"/>
  <c r="E181" i="11"/>
  <c r="F181" i="11" s="1"/>
  <c r="G181" i="11" s="1"/>
  <c r="I181" i="11" s="1"/>
  <c r="O181" i="11"/>
  <c r="E183" i="11"/>
  <c r="F183" i="11" s="1"/>
  <c r="O183" i="11"/>
  <c r="E184" i="11"/>
  <c r="F184" i="11" s="1"/>
  <c r="O184" i="11"/>
  <c r="S184" i="11"/>
  <c r="E185" i="11"/>
  <c r="F185" i="11"/>
  <c r="G185" i="11" s="1"/>
  <c r="I185" i="11" s="1"/>
  <c r="O185" i="11"/>
  <c r="E186" i="11"/>
  <c r="F186" i="11" s="1"/>
  <c r="G186" i="11" s="1"/>
  <c r="O186" i="11"/>
  <c r="E187" i="11"/>
  <c r="F187" i="11"/>
  <c r="O187" i="11"/>
  <c r="E190" i="11"/>
  <c r="F190" i="11" s="1"/>
  <c r="O190" i="11"/>
  <c r="E191" i="11"/>
  <c r="F191" i="11"/>
  <c r="G191" i="11" s="1"/>
  <c r="I191" i="11" s="1"/>
  <c r="O191" i="11"/>
  <c r="E193" i="11"/>
  <c r="F193" i="11" s="1"/>
  <c r="O193" i="11"/>
  <c r="E194" i="11"/>
  <c r="F194" i="11" s="1"/>
  <c r="O194" i="11"/>
  <c r="E195" i="11"/>
  <c r="F195" i="11" s="1"/>
  <c r="O195" i="11"/>
  <c r="E197" i="11"/>
  <c r="F197" i="11" s="1"/>
  <c r="G197" i="11" s="1"/>
  <c r="I197" i="11" s="1"/>
  <c r="O197" i="11"/>
  <c r="E201" i="11"/>
  <c r="F201" i="11" s="1"/>
  <c r="G201" i="11" s="1"/>
  <c r="O201" i="11"/>
  <c r="E204" i="11"/>
  <c r="F204" i="11" s="1"/>
  <c r="G204" i="11" s="1"/>
  <c r="I204" i="11" s="1"/>
  <c r="O204" i="11"/>
  <c r="E205" i="11"/>
  <c r="F205" i="11" s="1"/>
  <c r="O205" i="11"/>
  <c r="E206" i="11"/>
  <c r="F206" i="11"/>
  <c r="O206" i="11"/>
  <c r="E207" i="11"/>
  <c r="F207" i="11" s="1"/>
  <c r="O207" i="11"/>
  <c r="E208" i="11"/>
  <c r="F208" i="11" s="1"/>
  <c r="G208" i="11" s="1"/>
  <c r="I208" i="11" s="1"/>
  <c r="O208" i="11"/>
  <c r="E209" i="11"/>
  <c r="F209" i="11" s="1"/>
  <c r="O209" i="11"/>
  <c r="E210" i="11"/>
  <c r="F210" i="11" s="1"/>
  <c r="O210" i="11"/>
  <c r="E211" i="11"/>
  <c r="F211" i="11"/>
  <c r="O211" i="11"/>
  <c r="E212" i="11"/>
  <c r="F212" i="11" s="1"/>
  <c r="O212" i="11"/>
  <c r="E213" i="11"/>
  <c r="F213" i="11" s="1"/>
  <c r="G213" i="11" s="1"/>
  <c r="O213" i="11"/>
  <c r="E214" i="11"/>
  <c r="F214" i="11" s="1"/>
  <c r="O214" i="11"/>
  <c r="E215" i="11"/>
  <c r="F215" i="11" s="1"/>
  <c r="O215" i="11"/>
  <c r="E216" i="11"/>
  <c r="F216" i="11" s="1"/>
  <c r="G216" i="11" s="1"/>
  <c r="O216" i="11"/>
  <c r="E217" i="11"/>
  <c r="F217" i="11" s="1"/>
  <c r="O217" i="11"/>
  <c r="E218" i="11"/>
  <c r="F218" i="11" s="1"/>
  <c r="O218" i="11"/>
  <c r="E219" i="11"/>
  <c r="F219" i="11" s="1"/>
  <c r="O219" i="11"/>
  <c r="S219" i="11"/>
  <c r="E220" i="11"/>
  <c r="F220" i="11" s="1"/>
  <c r="O220" i="11"/>
  <c r="E221" i="11"/>
  <c r="F221" i="11" s="1"/>
  <c r="O221" i="11"/>
  <c r="E222" i="11"/>
  <c r="F222" i="11" s="1"/>
  <c r="G222" i="11" s="1"/>
  <c r="O222" i="11"/>
  <c r="E224" i="11"/>
  <c r="F224" i="11" s="1"/>
  <c r="G224" i="11" s="1"/>
  <c r="O224" i="11"/>
  <c r="E225" i="11"/>
  <c r="F225" i="11" s="1"/>
  <c r="O225" i="11"/>
  <c r="E226" i="11"/>
  <c r="F226" i="11" s="1"/>
  <c r="O226" i="11"/>
  <c r="E227" i="11"/>
  <c r="F227" i="11" s="1"/>
  <c r="O227" i="11"/>
  <c r="E228" i="11"/>
  <c r="F228" i="11" s="1"/>
  <c r="O228" i="11"/>
  <c r="E229" i="11"/>
  <c r="F229" i="11" s="1"/>
  <c r="O229" i="11"/>
  <c r="E232" i="11"/>
  <c r="F232" i="11" s="1"/>
  <c r="O232" i="11"/>
  <c r="E234" i="11"/>
  <c r="F234" i="11" s="1"/>
  <c r="O234" i="11"/>
  <c r="E235" i="11"/>
  <c r="F235" i="11" s="1"/>
  <c r="O235" i="11"/>
  <c r="E236" i="11"/>
  <c r="F236" i="11" s="1"/>
  <c r="O236" i="11"/>
  <c r="E237" i="11"/>
  <c r="F237" i="11" s="1"/>
  <c r="O237" i="11"/>
  <c r="E238" i="11"/>
  <c r="F238" i="11" s="1"/>
  <c r="G238" i="11" s="1"/>
  <c r="O238" i="11"/>
  <c r="E239" i="11"/>
  <c r="F239" i="11" s="1"/>
  <c r="O239" i="11"/>
  <c r="E240" i="11"/>
  <c r="F240" i="11" s="1"/>
  <c r="O240" i="11"/>
  <c r="E241" i="11"/>
  <c r="F241" i="11" s="1"/>
  <c r="O241" i="11"/>
  <c r="E242" i="11"/>
  <c r="F242" i="11" s="1"/>
  <c r="O242" i="11"/>
  <c r="E246" i="11"/>
  <c r="F246" i="11" s="1"/>
  <c r="G246" i="11" s="1"/>
  <c r="O246" i="11"/>
  <c r="E247" i="11"/>
  <c r="F247" i="11" s="1"/>
  <c r="O247" i="11"/>
  <c r="E248" i="11"/>
  <c r="F248" i="11"/>
  <c r="O248" i="11"/>
  <c r="E249" i="11"/>
  <c r="F249" i="11" s="1"/>
  <c r="O249" i="11"/>
  <c r="E250" i="11"/>
  <c r="F250" i="11"/>
  <c r="O250" i="11"/>
  <c r="E251" i="11"/>
  <c r="F251" i="11" s="1"/>
  <c r="G251" i="11"/>
  <c r="O251" i="11"/>
  <c r="E252" i="11"/>
  <c r="F252" i="11" s="1"/>
  <c r="O252" i="11"/>
  <c r="E257" i="11"/>
  <c r="F257" i="11" s="1"/>
  <c r="O257" i="11"/>
  <c r="E258" i="11"/>
  <c r="F258" i="11" s="1"/>
  <c r="G258" i="11" s="1"/>
  <c r="I258" i="11" s="1"/>
  <c r="O258" i="11"/>
  <c r="E260" i="11"/>
  <c r="F260" i="11" s="1"/>
  <c r="G260" i="11" s="1"/>
  <c r="O260" i="11"/>
  <c r="E262" i="11"/>
  <c r="F262" i="11"/>
  <c r="O262" i="11"/>
  <c r="E264" i="11"/>
  <c r="F264" i="11" s="1"/>
  <c r="G264" i="11" s="1"/>
  <c r="O264" i="11"/>
  <c r="E266" i="11"/>
  <c r="F266" i="11" s="1"/>
  <c r="O266" i="11"/>
  <c r="E268" i="11"/>
  <c r="F268" i="11" s="1"/>
  <c r="O268" i="11"/>
  <c r="E270" i="11"/>
  <c r="F270" i="11" s="1"/>
  <c r="O270" i="11"/>
  <c r="E272" i="11"/>
  <c r="F272" i="11" s="1"/>
  <c r="G272" i="11" s="1"/>
  <c r="O272" i="11"/>
  <c r="E274" i="11"/>
  <c r="F274" i="11" s="1"/>
  <c r="O274" i="11"/>
  <c r="E276" i="11"/>
  <c r="F276" i="11" s="1"/>
  <c r="G276" i="11" s="1"/>
  <c r="I276" i="11" s="1"/>
  <c r="O276" i="11"/>
  <c r="E278" i="11"/>
  <c r="F278" i="11"/>
  <c r="G278" i="11" s="1"/>
  <c r="I278" i="11" s="1"/>
  <c r="O278" i="11"/>
  <c r="E280" i="11"/>
  <c r="F280" i="11" s="1"/>
  <c r="O280" i="11"/>
  <c r="E282" i="11"/>
  <c r="F282" i="11" s="1"/>
  <c r="G282" i="11" s="1"/>
  <c r="I282" i="11" s="1"/>
  <c r="O282" i="11"/>
  <c r="E284" i="11"/>
  <c r="F284" i="11" s="1"/>
  <c r="O284" i="11"/>
  <c r="E50" i="11"/>
  <c r="F50" i="11" s="1"/>
  <c r="O50" i="11"/>
  <c r="E52" i="11"/>
  <c r="F52" i="11" s="1"/>
  <c r="G52" i="11" s="1"/>
  <c r="O52" i="11"/>
  <c r="E54" i="11"/>
  <c r="F54" i="11" s="1"/>
  <c r="G54" i="11" s="1"/>
  <c r="O54" i="11"/>
  <c r="E55" i="11"/>
  <c r="F55" i="11" s="1"/>
  <c r="O55" i="11"/>
  <c r="E58" i="11"/>
  <c r="F58" i="11" s="1"/>
  <c r="O58" i="11"/>
  <c r="E62" i="11"/>
  <c r="F62" i="11" s="1"/>
  <c r="O62" i="11"/>
  <c r="E66" i="11"/>
  <c r="F66" i="11" s="1"/>
  <c r="G66" i="11" s="1"/>
  <c r="I66" i="11" s="1"/>
  <c r="O66" i="11"/>
  <c r="E68" i="11"/>
  <c r="F68" i="11" s="1"/>
  <c r="O68" i="11"/>
  <c r="E70" i="11"/>
  <c r="F70" i="11"/>
  <c r="O70" i="11"/>
  <c r="E95" i="11"/>
  <c r="F95" i="11"/>
  <c r="G95" i="11" s="1"/>
  <c r="O95" i="11"/>
  <c r="E100" i="11"/>
  <c r="F100" i="11" s="1"/>
  <c r="O100" i="11"/>
  <c r="E147" i="11"/>
  <c r="F147" i="11" s="1"/>
  <c r="O147" i="11"/>
  <c r="E148" i="11"/>
  <c r="F148" i="11" s="1"/>
  <c r="O148" i="11"/>
  <c r="E150" i="11"/>
  <c r="F150" i="11" s="1"/>
  <c r="O150" i="11"/>
  <c r="E154" i="11"/>
  <c r="F154" i="11" s="1"/>
  <c r="G154" i="11" s="1"/>
  <c r="I154" i="11" s="1"/>
  <c r="O154" i="11"/>
  <c r="E158" i="11"/>
  <c r="F158" i="11" s="1"/>
  <c r="O158" i="11"/>
  <c r="E159" i="11"/>
  <c r="F159" i="11" s="1"/>
  <c r="O159" i="11"/>
  <c r="E160" i="11"/>
  <c r="F160" i="11" s="1"/>
  <c r="G160" i="11" s="1"/>
  <c r="O160" i="11"/>
  <c r="E161" i="11"/>
  <c r="F161" i="11" s="1"/>
  <c r="O161" i="11"/>
  <c r="E162" i="11"/>
  <c r="F162" i="11" s="1"/>
  <c r="O162" i="11"/>
  <c r="E163" i="11"/>
  <c r="F163" i="11" s="1"/>
  <c r="O163" i="11"/>
  <c r="E165" i="11"/>
  <c r="F165" i="11" s="1"/>
  <c r="G165" i="11" s="1"/>
  <c r="O165" i="11"/>
  <c r="E166" i="11"/>
  <c r="F166" i="11" s="1"/>
  <c r="G166" i="11" s="1"/>
  <c r="I166" i="11" s="1"/>
  <c r="O166" i="11"/>
  <c r="E167" i="11"/>
  <c r="F167" i="11" s="1"/>
  <c r="G167" i="11" s="1"/>
  <c r="I167" i="11" s="1"/>
  <c r="O167" i="11"/>
  <c r="E168" i="11"/>
  <c r="F168" i="11"/>
  <c r="O168" i="11"/>
  <c r="E169" i="11"/>
  <c r="F169" i="11" s="1"/>
  <c r="O169" i="11"/>
  <c r="E170" i="11"/>
  <c r="F170" i="11" s="1"/>
  <c r="O170" i="11"/>
  <c r="E171" i="11"/>
  <c r="F171" i="11" s="1"/>
  <c r="O171" i="11"/>
  <c r="E172" i="11"/>
  <c r="F172" i="11" s="1"/>
  <c r="O172" i="11"/>
  <c r="E173" i="11"/>
  <c r="F173" i="11" s="1"/>
  <c r="O173" i="11"/>
  <c r="E174" i="11"/>
  <c r="F174" i="11" s="1"/>
  <c r="G174" i="11" s="1"/>
  <c r="I174" i="11" s="1"/>
  <c r="O174" i="11"/>
  <c r="E175" i="11"/>
  <c r="F175" i="11" s="1"/>
  <c r="G175" i="11" s="1"/>
  <c r="O175" i="11"/>
  <c r="E176" i="11"/>
  <c r="F176" i="11" s="1"/>
  <c r="G176" i="11" s="1"/>
  <c r="O176" i="11"/>
  <c r="E177" i="11"/>
  <c r="F177" i="11" s="1"/>
  <c r="O177" i="11"/>
  <c r="E178" i="11"/>
  <c r="F178" i="11" s="1"/>
  <c r="O178" i="11"/>
  <c r="E182" i="11"/>
  <c r="F182" i="11" s="1"/>
  <c r="O182" i="11"/>
  <c r="E188" i="11"/>
  <c r="F188" i="11" s="1"/>
  <c r="O188" i="11"/>
  <c r="E189" i="11"/>
  <c r="F189" i="11" s="1"/>
  <c r="O189" i="11"/>
  <c r="E192" i="11"/>
  <c r="F192" i="11" s="1"/>
  <c r="O192" i="11"/>
  <c r="E196" i="11"/>
  <c r="F196" i="11" s="1"/>
  <c r="G196" i="11" s="1"/>
  <c r="O196" i="11"/>
  <c r="E198" i="11"/>
  <c r="F198" i="11" s="1"/>
  <c r="G198" i="11" s="1"/>
  <c r="I198" i="11" s="1"/>
  <c r="O198" i="11"/>
  <c r="E199" i="11"/>
  <c r="F199" i="11" s="1"/>
  <c r="O199" i="11"/>
  <c r="E200" i="11"/>
  <c r="F200" i="11" s="1"/>
  <c r="O200" i="11"/>
  <c r="E202" i="11"/>
  <c r="F202" i="11" s="1"/>
  <c r="O202" i="11"/>
  <c r="E203" i="11"/>
  <c r="F203" i="11" s="1"/>
  <c r="G203" i="11" s="1"/>
  <c r="O203" i="11"/>
  <c r="E223" i="11"/>
  <c r="F223" i="11" s="1"/>
  <c r="G223" i="11"/>
  <c r="I223" i="11" s="1"/>
  <c r="O223" i="11"/>
  <c r="E230" i="11"/>
  <c r="F230" i="11" s="1"/>
  <c r="O230" i="11"/>
  <c r="E231" i="11"/>
  <c r="F231" i="11" s="1"/>
  <c r="G231" i="11" s="1"/>
  <c r="O231" i="11"/>
  <c r="E233" i="11"/>
  <c r="F233" i="11" s="1"/>
  <c r="O233" i="11"/>
  <c r="E243" i="11"/>
  <c r="F243" i="11" s="1"/>
  <c r="O243" i="11"/>
  <c r="E244" i="11"/>
  <c r="F244" i="11" s="1"/>
  <c r="G244" i="11" s="1"/>
  <c r="O244" i="11"/>
  <c r="E245" i="11"/>
  <c r="F245" i="11" s="1"/>
  <c r="O245" i="11"/>
  <c r="E253" i="11"/>
  <c r="F253" i="11" s="1"/>
  <c r="O253" i="11"/>
  <c r="E254" i="11"/>
  <c r="F254" i="11" s="1"/>
  <c r="O254" i="11"/>
  <c r="E255" i="11"/>
  <c r="F255" i="11" s="1"/>
  <c r="O255" i="11"/>
  <c r="E256" i="11"/>
  <c r="F256" i="11" s="1"/>
  <c r="G256" i="11" s="1"/>
  <c r="O256" i="11"/>
  <c r="E259" i="11"/>
  <c r="F259" i="11" s="1"/>
  <c r="O259" i="11"/>
  <c r="E261" i="11"/>
  <c r="F261" i="11" s="1"/>
  <c r="O261" i="11"/>
  <c r="E263" i="11"/>
  <c r="F263" i="11" s="1"/>
  <c r="G263" i="11" s="1"/>
  <c r="O263" i="11"/>
  <c r="E265" i="11"/>
  <c r="F265" i="11" s="1"/>
  <c r="O265" i="11"/>
  <c r="E267" i="11"/>
  <c r="F267" i="11" s="1"/>
  <c r="G267" i="11" s="1"/>
  <c r="I267" i="11" s="1"/>
  <c r="O267" i="11"/>
  <c r="E269" i="11"/>
  <c r="F269" i="11" s="1"/>
  <c r="O269" i="11"/>
  <c r="E271" i="11"/>
  <c r="F271" i="11" s="1"/>
  <c r="G271" i="11" s="1"/>
  <c r="O271" i="11"/>
  <c r="E273" i="11"/>
  <c r="F273" i="11" s="1"/>
  <c r="G273" i="11" s="1"/>
  <c r="O273" i="11"/>
  <c r="E275" i="11"/>
  <c r="F275" i="11"/>
  <c r="G275" i="11" s="1"/>
  <c r="O275" i="11"/>
  <c r="E277" i="11"/>
  <c r="F277" i="11" s="1"/>
  <c r="O277" i="11"/>
  <c r="E279" i="11"/>
  <c r="F279" i="11" s="1"/>
  <c r="G279" i="11" s="1"/>
  <c r="O279" i="11"/>
  <c r="E281" i="11"/>
  <c r="F281" i="11" s="1"/>
  <c r="O281" i="11"/>
  <c r="E283" i="11"/>
  <c r="F283" i="11" s="1"/>
  <c r="G283" i="11" s="1"/>
  <c r="O283" i="11"/>
  <c r="E285" i="11"/>
  <c r="F285" i="11" s="1"/>
  <c r="O285" i="11"/>
  <c r="E286" i="11"/>
  <c r="F286" i="11" s="1"/>
  <c r="O286" i="11"/>
  <c r="E287" i="11"/>
  <c r="F287" i="11" s="1"/>
  <c r="O287" i="11"/>
  <c r="E288" i="11"/>
  <c r="F288" i="11" s="1"/>
  <c r="G288" i="11" s="1"/>
  <c r="O288" i="11"/>
  <c r="E289" i="11"/>
  <c r="F289" i="11" s="1"/>
  <c r="O289" i="11"/>
  <c r="E290" i="11"/>
  <c r="F290" i="11" s="1"/>
  <c r="G290" i="11" s="1"/>
  <c r="O290" i="11"/>
  <c r="E291" i="11"/>
  <c r="F291" i="11" s="1"/>
  <c r="O291" i="11"/>
  <c r="E292" i="11"/>
  <c r="F292" i="11" s="1"/>
  <c r="O292" i="11"/>
  <c r="E293" i="11"/>
  <c r="F293" i="11" s="1"/>
  <c r="O293" i="11"/>
  <c r="E294" i="11"/>
  <c r="F294" i="11" s="1"/>
  <c r="O294" i="11"/>
  <c r="E295" i="11"/>
  <c r="F295" i="11" s="1"/>
  <c r="O295" i="11"/>
  <c r="E296" i="11"/>
  <c r="F296" i="11"/>
  <c r="G296" i="11" s="1"/>
  <c r="O296" i="11"/>
  <c r="E297" i="11"/>
  <c r="F297" i="11" s="1"/>
  <c r="O297" i="11"/>
  <c r="E298" i="11"/>
  <c r="F298" i="11"/>
  <c r="G298" i="11" s="1"/>
  <c r="O298" i="11"/>
  <c r="E300" i="11"/>
  <c r="F300" i="11" s="1"/>
  <c r="O300" i="11"/>
  <c r="E301" i="11"/>
  <c r="F301" i="11" s="1"/>
  <c r="G301" i="11" s="1"/>
  <c r="O301" i="11"/>
  <c r="E302" i="11"/>
  <c r="F302" i="11" s="1"/>
  <c r="O302" i="11"/>
  <c r="E299" i="11"/>
  <c r="F299" i="11" s="1"/>
  <c r="O299" i="11"/>
  <c r="E303" i="11"/>
  <c r="F303" i="11" s="1"/>
  <c r="O303" i="11"/>
  <c r="E306" i="11"/>
  <c r="F306" i="11" s="1"/>
  <c r="G306" i="11" s="1"/>
  <c r="O306" i="11"/>
  <c r="E308" i="11"/>
  <c r="F308" i="11" s="1"/>
  <c r="O308" i="11"/>
  <c r="E280" i="1"/>
  <c r="F280" i="1" s="1"/>
  <c r="O280" i="1"/>
  <c r="E281" i="1"/>
  <c r="F281" i="1" s="1"/>
  <c r="O281" i="1"/>
  <c r="E286" i="1"/>
  <c r="F286" i="1" s="1"/>
  <c r="O286" i="1"/>
  <c r="E287" i="1"/>
  <c r="F287" i="1" s="1"/>
  <c r="O287" i="1"/>
  <c r="E288" i="1"/>
  <c r="F288" i="1" s="1"/>
  <c r="O288" i="1"/>
  <c r="E277" i="1"/>
  <c r="F277" i="1" s="1"/>
  <c r="O277" i="1"/>
  <c r="E278" i="1"/>
  <c r="F278" i="1" s="1"/>
  <c r="O278" i="1"/>
  <c r="E275" i="1"/>
  <c r="F275" i="1" s="1"/>
  <c r="G275" i="1" s="1"/>
  <c r="O275" i="1"/>
  <c r="E279" i="1"/>
  <c r="F279" i="1" s="1"/>
  <c r="O279" i="1"/>
  <c r="E282" i="1"/>
  <c r="F282" i="1" s="1"/>
  <c r="G282" i="1" s="1"/>
  <c r="O282" i="1"/>
  <c r="E284" i="1"/>
  <c r="F284" i="1"/>
  <c r="O284" i="1"/>
  <c r="E284" i="3"/>
  <c r="F284" i="3" s="1"/>
  <c r="O284" i="3"/>
  <c r="D11" i="1"/>
  <c r="X8" i="1" s="1"/>
  <c r="D12" i="1"/>
  <c r="D13" i="1"/>
  <c r="D9" i="1"/>
  <c r="E9" i="1"/>
  <c r="E214" i="1"/>
  <c r="F214" i="1" s="1"/>
  <c r="G214" i="1" s="1"/>
  <c r="K214" i="1" s="1"/>
  <c r="E215" i="1"/>
  <c r="F215" i="1" s="1"/>
  <c r="E216" i="1"/>
  <c r="F216" i="1"/>
  <c r="G216" i="1" s="1"/>
  <c r="E217" i="1"/>
  <c r="F217" i="1" s="1"/>
  <c r="E218" i="1"/>
  <c r="F218" i="1" s="1"/>
  <c r="G218" i="1" s="1"/>
  <c r="J218" i="1" s="1"/>
  <c r="E219" i="1"/>
  <c r="F219" i="1" s="1"/>
  <c r="E220" i="1"/>
  <c r="F220" i="1" s="1"/>
  <c r="E221" i="1"/>
  <c r="F221" i="1" s="1"/>
  <c r="E222" i="1"/>
  <c r="F222" i="1" s="1"/>
  <c r="G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G228" i="1" s="1"/>
  <c r="E229" i="1"/>
  <c r="E221" i="9" s="1"/>
  <c r="E230" i="1"/>
  <c r="F230" i="1" s="1"/>
  <c r="E231" i="1"/>
  <c r="F231" i="1"/>
  <c r="G231" i="1" s="1"/>
  <c r="K231" i="1" s="1"/>
  <c r="E232" i="1"/>
  <c r="F232" i="1" s="1"/>
  <c r="E233" i="1"/>
  <c r="F233" i="1" s="1"/>
  <c r="E234" i="1"/>
  <c r="F234" i="1" s="1"/>
  <c r="G234" i="1" s="1"/>
  <c r="E235" i="1"/>
  <c r="F235" i="1" s="1"/>
  <c r="G235" i="1" s="1"/>
  <c r="J235" i="1" s="1"/>
  <c r="E236" i="1"/>
  <c r="F236" i="1" s="1"/>
  <c r="G236" i="1" s="1"/>
  <c r="E237" i="1"/>
  <c r="F237" i="1" s="1"/>
  <c r="E238" i="1"/>
  <c r="F238" i="1" s="1"/>
  <c r="G238" i="1" s="1"/>
  <c r="E239" i="1"/>
  <c r="F239" i="1" s="1"/>
  <c r="E241" i="1"/>
  <c r="F241" i="1" s="1"/>
  <c r="E243" i="1"/>
  <c r="F243" i="1"/>
  <c r="G243" i="1" s="1"/>
  <c r="I243" i="1" s="1"/>
  <c r="E245" i="1"/>
  <c r="F245" i="1" s="1"/>
  <c r="G245" i="1" s="1"/>
  <c r="E247" i="1"/>
  <c r="F247" i="1" s="1"/>
  <c r="E240" i="1"/>
  <c r="F240" i="1" s="1"/>
  <c r="G240" i="1" s="1"/>
  <c r="K240" i="1" s="1"/>
  <c r="E242" i="1"/>
  <c r="F242" i="1" s="1"/>
  <c r="E244" i="1"/>
  <c r="F244" i="1" s="1"/>
  <c r="G244" i="1" s="1"/>
  <c r="K244" i="1" s="1"/>
  <c r="E246" i="1"/>
  <c r="F246" i="1"/>
  <c r="G246" i="1" s="1"/>
  <c r="K246" i="1" s="1"/>
  <c r="E248" i="1"/>
  <c r="E158" i="9" s="1"/>
  <c r="E249" i="1"/>
  <c r="F249" i="1" s="1"/>
  <c r="E250" i="1"/>
  <c r="F250" i="1" s="1"/>
  <c r="G250" i="1" s="1"/>
  <c r="K250" i="1" s="1"/>
  <c r="E251" i="1"/>
  <c r="F251" i="1" s="1"/>
  <c r="E252" i="1"/>
  <c r="F252" i="1" s="1"/>
  <c r="G252" i="1" s="1"/>
  <c r="E253" i="1"/>
  <c r="F253" i="1" s="1"/>
  <c r="E254" i="1"/>
  <c r="F254" i="1" s="1"/>
  <c r="G254" i="1" s="1"/>
  <c r="E255" i="1"/>
  <c r="F255" i="1" s="1"/>
  <c r="E256" i="1"/>
  <c r="F256" i="1" s="1"/>
  <c r="E257" i="1"/>
  <c r="F257" i="1" s="1"/>
  <c r="E258" i="1"/>
  <c r="F258" i="1" s="1"/>
  <c r="G258" i="1" s="1"/>
  <c r="E259" i="1"/>
  <c r="F259" i="1" s="1"/>
  <c r="E260" i="1"/>
  <c r="F260" i="1" s="1"/>
  <c r="G260" i="1" s="1"/>
  <c r="E261" i="1"/>
  <c r="F261" i="1"/>
  <c r="G261" i="1" s="1"/>
  <c r="J261" i="1" s="1"/>
  <c r="E262" i="1"/>
  <c r="F262" i="1" s="1"/>
  <c r="G262" i="1" s="1"/>
  <c r="E263" i="1"/>
  <c r="F263" i="1"/>
  <c r="G263" i="1" s="1"/>
  <c r="E264" i="1"/>
  <c r="F264" i="1" s="1"/>
  <c r="E265" i="1"/>
  <c r="F265" i="1" s="1"/>
  <c r="E266" i="1"/>
  <c r="F266" i="1" s="1"/>
  <c r="G266" i="1" s="1"/>
  <c r="E267" i="1"/>
  <c r="F267" i="1" s="1"/>
  <c r="G267" i="1" s="1"/>
  <c r="K267" i="1" s="1"/>
  <c r="E268" i="1"/>
  <c r="F268" i="1" s="1"/>
  <c r="G268" i="1" s="1"/>
  <c r="E269" i="1"/>
  <c r="F269" i="1" s="1"/>
  <c r="E270" i="1"/>
  <c r="F270" i="1" s="1"/>
  <c r="G270" i="1" s="1"/>
  <c r="K270" i="1" s="1"/>
  <c r="E271" i="1"/>
  <c r="F271" i="1" s="1"/>
  <c r="E272" i="1"/>
  <c r="F272" i="1" s="1"/>
  <c r="E273" i="1"/>
  <c r="F273" i="1"/>
  <c r="G273" i="1" s="1"/>
  <c r="K273" i="1" s="1"/>
  <c r="E274" i="1"/>
  <c r="F274" i="1" s="1"/>
  <c r="G274" i="1" s="1"/>
  <c r="E276" i="1"/>
  <c r="F276" i="1" s="1"/>
  <c r="D14" i="1"/>
  <c r="S21" i="1"/>
  <c r="E21" i="1"/>
  <c r="F21" i="1" s="1"/>
  <c r="S22" i="1"/>
  <c r="E22" i="1"/>
  <c r="F22" i="1" s="1"/>
  <c r="G22" i="1" s="1"/>
  <c r="H22" i="1" s="1"/>
  <c r="S23" i="1"/>
  <c r="E23" i="1"/>
  <c r="F23" i="1" s="1"/>
  <c r="G23" i="1" s="1"/>
  <c r="H23" i="1" s="1"/>
  <c r="S24" i="1"/>
  <c r="E24" i="1"/>
  <c r="F24" i="1" s="1"/>
  <c r="G24" i="1" s="1"/>
  <c r="H24" i="1" s="1"/>
  <c r="S25" i="1"/>
  <c r="E25" i="1"/>
  <c r="F25" i="1" s="1"/>
  <c r="G25" i="1" s="1"/>
  <c r="H25" i="1" s="1"/>
  <c r="T26" i="1"/>
  <c r="S27" i="1"/>
  <c r="E27" i="1"/>
  <c r="F27" i="1" s="1"/>
  <c r="T28" i="1"/>
  <c r="S29" i="1"/>
  <c r="E29" i="1"/>
  <c r="F29" i="1" s="1"/>
  <c r="S30" i="1"/>
  <c r="E30" i="1"/>
  <c r="F30" i="1" s="1"/>
  <c r="G30" i="1" s="1"/>
  <c r="S31" i="1"/>
  <c r="E31" i="1"/>
  <c r="E21" i="9" s="1"/>
  <c r="S32" i="1"/>
  <c r="E32" i="1"/>
  <c r="F32" i="1" s="1"/>
  <c r="G32" i="1" s="1"/>
  <c r="S33" i="1"/>
  <c r="E33" i="1"/>
  <c r="F33" i="1" s="1"/>
  <c r="S34" i="1"/>
  <c r="E34" i="1"/>
  <c r="F34" i="1" s="1"/>
  <c r="G34" i="1" s="1"/>
  <c r="S35" i="1"/>
  <c r="E35" i="1"/>
  <c r="F35" i="1" s="1"/>
  <c r="G35" i="1" s="1"/>
  <c r="I35" i="1" s="1"/>
  <c r="S36" i="1"/>
  <c r="E36" i="1"/>
  <c r="F36" i="1" s="1"/>
  <c r="G36" i="1" s="1"/>
  <c r="T37" i="1"/>
  <c r="S38" i="1"/>
  <c r="E38" i="1"/>
  <c r="F38" i="1" s="1"/>
  <c r="S39" i="1"/>
  <c r="E39" i="1"/>
  <c r="F39" i="1" s="1"/>
  <c r="S40" i="1"/>
  <c r="E40" i="1"/>
  <c r="F40" i="1" s="1"/>
  <c r="S41" i="1"/>
  <c r="E41" i="1"/>
  <c r="F41" i="1" s="1"/>
  <c r="G41" i="1" s="1"/>
  <c r="I41" i="1" s="1"/>
  <c r="S42" i="1"/>
  <c r="E42" i="1"/>
  <c r="E32" i="9" s="1"/>
  <c r="S43" i="1"/>
  <c r="E43" i="1"/>
  <c r="F43" i="1" s="1"/>
  <c r="S44" i="1"/>
  <c r="E44" i="1"/>
  <c r="F44" i="1" s="1"/>
  <c r="S45" i="1"/>
  <c r="E45" i="1"/>
  <c r="E35" i="9" s="1"/>
  <c r="T46" i="1"/>
  <c r="S47" i="1"/>
  <c r="E47" i="1"/>
  <c r="F47" i="1"/>
  <c r="G47" i="1" s="1"/>
  <c r="J47" i="1" s="1"/>
  <c r="S48" i="1"/>
  <c r="E48" i="1"/>
  <c r="F48" i="1"/>
  <c r="G48" i="1" s="1"/>
  <c r="J48" i="1" s="1"/>
  <c r="S49" i="1"/>
  <c r="E49" i="1"/>
  <c r="F49" i="1" s="1"/>
  <c r="G49" i="1" s="1"/>
  <c r="J49" i="1" s="1"/>
  <c r="S50" i="1"/>
  <c r="E50" i="1"/>
  <c r="F50" i="1" s="1"/>
  <c r="S51" i="1"/>
  <c r="E51" i="1"/>
  <c r="F51" i="1" s="1"/>
  <c r="G51" i="1" s="1"/>
  <c r="S52" i="1"/>
  <c r="E52" i="1"/>
  <c r="F52" i="1" s="1"/>
  <c r="G52" i="1" s="1"/>
  <c r="J52" i="1" s="1"/>
  <c r="S53" i="1"/>
  <c r="E53" i="1"/>
  <c r="F53" i="1" s="1"/>
  <c r="G53" i="1" s="1"/>
  <c r="J53" i="1" s="1"/>
  <c r="S54" i="1"/>
  <c r="E54" i="1"/>
  <c r="F54" i="1" s="1"/>
  <c r="S55" i="1"/>
  <c r="E55" i="1"/>
  <c r="F55" i="1" s="1"/>
  <c r="S56" i="1"/>
  <c r="E56" i="1"/>
  <c r="F56" i="1" s="1"/>
  <c r="S57" i="1"/>
  <c r="E57" i="1"/>
  <c r="F57" i="1" s="1"/>
  <c r="S58" i="1"/>
  <c r="E58" i="1"/>
  <c r="F58" i="1" s="1"/>
  <c r="S59" i="1"/>
  <c r="E59" i="1"/>
  <c r="F59" i="1" s="1"/>
  <c r="S60" i="1"/>
  <c r="E60" i="1"/>
  <c r="F60" i="1"/>
  <c r="G60" i="1" s="1"/>
  <c r="J60" i="1" s="1"/>
  <c r="T61" i="1"/>
  <c r="S62" i="1"/>
  <c r="E62" i="1"/>
  <c r="F62" i="1" s="1"/>
  <c r="G62" i="1" s="1"/>
  <c r="J62" i="1" s="1"/>
  <c r="S63" i="1"/>
  <c r="E63" i="1"/>
  <c r="F63" i="1" s="1"/>
  <c r="G63" i="1" s="1"/>
  <c r="J63" i="1" s="1"/>
  <c r="T64" i="1"/>
  <c r="T65" i="1"/>
  <c r="S66" i="1"/>
  <c r="E66" i="1"/>
  <c r="F66" i="1" s="1"/>
  <c r="S67" i="1"/>
  <c r="E67" i="1"/>
  <c r="F67" i="1" s="1"/>
  <c r="G67" i="1" s="1"/>
  <c r="S68" i="1"/>
  <c r="E68" i="1"/>
  <c r="F68" i="1" s="1"/>
  <c r="G68" i="1" s="1"/>
  <c r="J68" i="1" s="1"/>
  <c r="S69" i="1"/>
  <c r="E69" i="1"/>
  <c r="F69" i="1" s="1"/>
  <c r="G69" i="1" s="1"/>
  <c r="S70" i="1"/>
  <c r="E70" i="1"/>
  <c r="F70" i="1" s="1"/>
  <c r="S71" i="1"/>
  <c r="E71" i="1"/>
  <c r="F71" i="1" s="1"/>
  <c r="G71" i="1" s="1"/>
  <c r="S72" i="1"/>
  <c r="E72" i="1"/>
  <c r="F72" i="1" s="1"/>
  <c r="S73" i="1"/>
  <c r="E73" i="1"/>
  <c r="F73" i="1" s="1"/>
  <c r="S74" i="1"/>
  <c r="E74" i="1"/>
  <c r="F74" i="1" s="1"/>
  <c r="S75" i="1"/>
  <c r="E75" i="1"/>
  <c r="F75" i="1" s="1"/>
  <c r="S76" i="1"/>
  <c r="E76" i="1"/>
  <c r="F76" i="1" s="1"/>
  <c r="S77" i="1"/>
  <c r="E77" i="1"/>
  <c r="F77" i="1" s="1"/>
  <c r="S78" i="1"/>
  <c r="E78" i="1"/>
  <c r="F78" i="1" s="1"/>
  <c r="G78" i="1" s="1"/>
  <c r="J78" i="1" s="1"/>
  <c r="S79" i="1"/>
  <c r="E79" i="1"/>
  <c r="F79" i="1" s="1"/>
  <c r="S80" i="1"/>
  <c r="E80" i="1"/>
  <c r="F80" i="1" s="1"/>
  <c r="S81" i="1"/>
  <c r="E81" i="1"/>
  <c r="F81" i="1" s="1"/>
  <c r="G81" i="1" s="1"/>
  <c r="J81" i="1" s="1"/>
  <c r="S82" i="1"/>
  <c r="E82" i="1"/>
  <c r="F82" i="1" s="1"/>
  <c r="G82" i="1" s="1"/>
  <c r="S83" i="1"/>
  <c r="E83" i="1"/>
  <c r="F83" i="1" s="1"/>
  <c r="G83" i="1" s="1"/>
  <c r="J83" i="1" s="1"/>
  <c r="S84" i="1"/>
  <c r="E84" i="1"/>
  <c r="F84" i="1" s="1"/>
  <c r="G84" i="1" s="1"/>
  <c r="S85" i="1"/>
  <c r="E85" i="1"/>
  <c r="F85" i="1" s="1"/>
  <c r="S86" i="1"/>
  <c r="E86" i="1"/>
  <c r="F86" i="1" s="1"/>
  <c r="S88" i="1"/>
  <c r="E88" i="1"/>
  <c r="F88" i="1" s="1"/>
  <c r="G88" i="1" s="1"/>
  <c r="I88" i="1" s="1"/>
  <c r="S89" i="1"/>
  <c r="E89" i="1"/>
  <c r="F89" i="1"/>
  <c r="G89" i="1" s="1"/>
  <c r="J89" i="1" s="1"/>
  <c r="S90" i="1"/>
  <c r="E90" i="1"/>
  <c r="F90" i="1"/>
  <c r="G90" i="1" s="1"/>
  <c r="I90" i="1" s="1"/>
  <c r="S91" i="1"/>
  <c r="E91" i="1"/>
  <c r="F91" i="1" s="1"/>
  <c r="S92" i="1"/>
  <c r="E92" i="1"/>
  <c r="F92" i="1" s="1"/>
  <c r="S93" i="1"/>
  <c r="E93" i="1"/>
  <c r="F93" i="1" s="1"/>
  <c r="S94" i="1"/>
  <c r="E94" i="1"/>
  <c r="F94" i="1" s="1"/>
  <c r="G94" i="1" s="1"/>
  <c r="I94" i="1" s="1"/>
  <c r="S95" i="1"/>
  <c r="E95" i="1"/>
  <c r="F95" i="1" s="1"/>
  <c r="G95" i="1" s="1"/>
  <c r="I95" i="1" s="1"/>
  <c r="S96" i="1"/>
  <c r="E96" i="1"/>
  <c r="F96" i="1"/>
  <c r="G96" i="1" s="1"/>
  <c r="S97" i="1"/>
  <c r="E97" i="1"/>
  <c r="F97" i="1" s="1"/>
  <c r="S98" i="1"/>
  <c r="E98" i="1"/>
  <c r="F98" i="1" s="1"/>
  <c r="S99" i="1"/>
  <c r="E99" i="1"/>
  <c r="F99" i="1" s="1"/>
  <c r="S100" i="1"/>
  <c r="E100" i="1"/>
  <c r="F100" i="1" s="1"/>
  <c r="S101" i="1"/>
  <c r="E101" i="1"/>
  <c r="F101" i="1" s="1"/>
  <c r="G101" i="1" s="1"/>
  <c r="S102" i="1"/>
  <c r="E102" i="1"/>
  <c r="F102" i="1" s="1"/>
  <c r="S103" i="1"/>
  <c r="E103" i="1"/>
  <c r="F103" i="1"/>
  <c r="G103" i="1" s="1"/>
  <c r="J103" i="1" s="1"/>
  <c r="S104" i="1"/>
  <c r="E104" i="1"/>
  <c r="F104" i="1" s="1"/>
  <c r="G104" i="1" s="1"/>
  <c r="J104" i="1" s="1"/>
  <c r="S105" i="1"/>
  <c r="E105" i="1"/>
  <c r="F105" i="1" s="1"/>
  <c r="G105" i="1" s="1"/>
  <c r="J105" i="1" s="1"/>
  <c r="S106" i="1"/>
  <c r="E106" i="1"/>
  <c r="F106" i="1" s="1"/>
  <c r="G106" i="1" s="1"/>
  <c r="J106" i="1" s="1"/>
  <c r="S107" i="1"/>
  <c r="E107" i="1"/>
  <c r="F107" i="1" s="1"/>
  <c r="G107" i="1" s="1"/>
  <c r="S108" i="1"/>
  <c r="E108" i="1"/>
  <c r="F108" i="1" s="1"/>
  <c r="S109" i="1"/>
  <c r="E109" i="1"/>
  <c r="F109" i="1" s="1"/>
  <c r="E113" i="1"/>
  <c r="F113" i="1" s="1"/>
  <c r="S114" i="1"/>
  <c r="E114" i="1"/>
  <c r="F114" i="1" s="1"/>
  <c r="G114" i="1" s="1"/>
  <c r="S115" i="1"/>
  <c r="E115" i="1"/>
  <c r="F115" i="1" s="1"/>
  <c r="E116" i="1"/>
  <c r="F116" i="1" s="1"/>
  <c r="G116" i="1" s="1"/>
  <c r="E117" i="1"/>
  <c r="F117" i="1" s="1"/>
  <c r="S118" i="1"/>
  <c r="E118" i="1"/>
  <c r="F118" i="1" s="1"/>
  <c r="S119" i="1"/>
  <c r="E119" i="1"/>
  <c r="F119" i="1" s="1"/>
  <c r="G119" i="1" s="1"/>
  <c r="J119" i="1" s="1"/>
  <c r="S120" i="1"/>
  <c r="E120" i="1"/>
  <c r="F120" i="1" s="1"/>
  <c r="S121" i="1"/>
  <c r="E121" i="1"/>
  <c r="F121" i="1" s="1"/>
  <c r="G121" i="1" s="1"/>
  <c r="J121" i="1" s="1"/>
  <c r="E122" i="1"/>
  <c r="F122" i="1" s="1"/>
  <c r="S123" i="1"/>
  <c r="E123" i="1"/>
  <c r="F123" i="1" s="1"/>
  <c r="S124" i="1"/>
  <c r="E124" i="1"/>
  <c r="F124" i="1" s="1"/>
  <c r="N124" i="1" s="1"/>
  <c r="E125" i="1"/>
  <c r="F125" i="1" s="1"/>
  <c r="S126" i="1"/>
  <c r="E126" i="1"/>
  <c r="F126" i="1" s="1"/>
  <c r="E127" i="1"/>
  <c r="F127" i="1" s="1"/>
  <c r="E128" i="1"/>
  <c r="F128" i="1" s="1"/>
  <c r="N128" i="1" s="1"/>
  <c r="E129" i="1"/>
  <c r="F129" i="1" s="1"/>
  <c r="E130" i="1"/>
  <c r="F130" i="1" s="1"/>
  <c r="E131" i="1"/>
  <c r="F131" i="1" s="1"/>
  <c r="G131" i="1" s="1"/>
  <c r="S132" i="1"/>
  <c r="E132" i="1"/>
  <c r="F132" i="1" s="1"/>
  <c r="S133" i="1"/>
  <c r="E133" i="1"/>
  <c r="F133" i="1" s="1"/>
  <c r="G133" i="1" s="1"/>
  <c r="S134" i="1"/>
  <c r="E134" i="1"/>
  <c r="F134" i="1" s="1"/>
  <c r="E135" i="1"/>
  <c r="F135" i="1"/>
  <c r="E136" i="1"/>
  <c r="F136" i="1" s="1"/>
  <c r="E137" i="1"/>
  <c r="F137" i="1" s="1"/>
  <c r="E138" i="1"/>
  <c r="F138" i="1"/>
  <c r="N138" i="1" s="1"/>
  <c r="S139" i="1"/>
  <c r="E139" i="1"/>
  <c r="F139" i="1" s="1"/>
  <c r="S140" i="1"/>
  <c r="E140" i="1"/>
  <c r="F140" i="1" s="1"/>
  <c r="G140" i="1" s="1"/>
  <c r="S141" i="1"/>
  <c r="E141" i="1"/>
  <c r="F141" i="1" s="1"/>
  <c r="E142" i="1"/>
  <c r="F142" i="1" s="1"/>
  <c r="S143" i="1"/>
  <c r="E143" i="1"/>
  <c r="F143" i="1" s="1"/>
  <c r="G143" i="1" s="1"/>
  <c r="E144" i="1"/>
  <c r="F144" i="1" s="1"/>
  <c r="E145" i="1"/>
  <c r="F145" i="1" s="1"/>
  <c r="E146" i="1"/>
  <c r="E189" i="9" s="1"/>
  <c r="E147" i="1"/>
  <c r="F147" i="1" s="1"/>
  <c r="E148" i="1"/>
  <c r="F148" i="1" s="1"/>
  <c r="N148" i="1" s="1"/>
  <c r="E149" i="1"/>
  <c r="F149" i="1" s="1"/>
  <c r="S150" i="1"/>
  <c r="E150" i="1"/>
  <c r="F150" i="1"/>
  <c r="G150" i="1" s="1"/>
  <c r="J150" i="1" s="1"/>
  <c r="E151" i="1"/>
  <c r="E193" i="9" s="1"/>
  <c r="E152" i="1"/>
  <c r="F152" i="1" s="1"/>
  <c r="N152" i="1" s="1"/>
  <c r="E153" i="1"/>
  <c r="F153" i="1" s="1"/>
  <c r="E154" i="1"/>
  <c r="F154" i="1" s="1"/>
  <c r="E155" i="1"/>
  <c r="F155" i="1" s="1"/>
  <c r="E156" i="1"/>
  <c r="F156" i="1" s="1"/>
  <c r="N156" i="1" s="1"/>
  <c r="E157" i="1"/>
  <c r="F157" i="1" s="1"/>
  <c r="E158" i="1"/>
  <c r="F158" i="1" s="1"/>
  <c r="E159" i="1"/>
  <c r="F159" i="1" s="1"/>
  <c r="E160" i="1"/>
  <c r="F160" i="1" s="1"/>
  <c r="N160" i="1" s="1"/>
  <c r="Q160" i="1" s="1"/>
  <c r="T160" i="1" s="1"/>
  <c r="E161" i="1"/>
  <c r="F161" i="1" s="1"/>
  <c r="E162" i="1"/>
  <c r="F162" i="1" s="1"/>
  <c r="G162" i="1" s="1"/>
  <c r="K162" i="1" s="1"/>
  <c r="E163" i="1"/>
  <c r="F163" i="1" s="1"/>
  <c r="E164" i="1"/>
  <c r="F164" i="1" s="1"/>
  <c r="S165" i="1"/>
  <c r="E165" i="1"/>
  <c r="F165" i="1" s="1"/>
  <c r="N165" i="1" s="1"/>
  <c r="E166" i="1"/>
  <c r="F166" i="1"/>
  <c r="G166" i="1" s="1"/>
  <c r="K166" i="1" s="1"/>
  <c r="S167" i="1"/>
  <c r="E167" i="1"/>
  <c r="F167" i="1" s="1"/>
  <c r="E168" i="1"/>
  <c r="F168" i="1" s="1"/>
  <c r="E169" i="1"/>
  <c r="F169" i="1" s="1"/>
  <c r="T170" i="1"/>
  <c r="E171" i="1"/>
  <c r="F171" i="1" s="1"/>
  <c r="E172" i="1"/>
  <c r="F172" i="1" s="1"/>
  <c r="E173" i="1"/>
  <c r="F173" i="1" s="1"/>
  <c r="E174" i="1"/>
  <c r="F174" i="1" s="1"/>
  <c r="G174" i="1" s="1"/>
  <c r="E175" i="1"/>
  <c r="F175" i="1"/>
  <c r="G175" i="1" s="1"/>
  <c r="E176" i="1"/>
  <c r="F176" i="1" s="1"/>
  <c r="E177" i="1"/>
  <c r="F177" i="1" s="1"/>
  <c r="N177" i="1" s="1"/>
  <c r="E178" i="1"/>
  <c r="F178" i="1"/>
  <c r="G178" i="1" s="1"/>
  <c r="K178" i="1" s="1"/>
  <c r="E179" i="1"/>
  <c r="F179" i="1" s="1"/>
  <c r="E180" i="1"/>
  <c r="F180" i="1" s="1"/>
  <c r="E181" i="1"/>
  <c r="F181" i="1" s="1"/>
  <c r="N181" i="1" s="1"/>
  <c r="E182" i="1"/>
  <c r="F182" i="1"/>
  <c r="G182" i="1" s="1"/>
  <c r="E183" i="1"/>
  <c r="F183" i="1"/>
  <c r="E184" i="1"/>
  <c r="F184" i="1" s="1"/>
  <c r="E185" i="1"/>
  <c r="F185" i="1" s="1"/>
  <c r="E186" i="1"/>
  <c r="F186" i="1" s="1"/>
  <c r="E187" i="1"/>
  <c r="F187" i="1" s="1"/>
  <c r="N187" i="1" s="1"/>
  <c r="E188" i="1"/>
  <c r="F188" i="1" s="1"/>
  <c r="E189" i="1"/>
  <c r="F189" i="1" s="1"/>
  <c r="S190" i="1"/>
  <c r="E190" i="1"/>
  <c r="E114" i="9" s="1"/>
  <c r="E191" i="1"/>
  <c r="F191" i="1"/>
  <c r="E192" i="1"/>
  <c r="F192" i="1" s="1"/>
  <c r="E193" i="1"/>
  <c r="F193" i="1" s="1"/>
  <c r="G193" i="1" s="1"/>
  <c r="K193" i="1" s="1"/>
  <c r="S194" i="1"/>
  <c r="E194" i="1"/>
  <c r="F194" i="1" s="1"/>
  <c r="N194" i="1" s="1"/>
  <c r="S195" i="1"/>
  <c r="E195" i="1"/>
  <c r="F195" i="1" s="1"/>
  <c r="E196" i="1"/>
  <c r="F196" i="1" s="1"/>
  <c r="E197" i="1"/>
  <c r="F197" i="1" s="1"/>
  <c r="E198" i="1"/>
  <c r="F198" i="1" s="1"/>
  <c r="E199" i="1"/>
  <c r="F199" i="1" s="1"/>
  <c r="G199" i="1" s="1"/>
  <c r="E200" i="1"/>
  <c r="F200" i="1" s="1"/>
  <c r="N200" i="1" s="1"/>
  <c r="S201" i="1"/>
  <c r="E201" i="1"/>
  <c r="F201" i="1" s="1"/>
  <c r="S202" i="1"/>
  <c r="E202" i="1"/>
  <c r="F202" i="1" s="1"/>
  <c r="E203" i="1"/>
  <c r="F203" i="1" s="1"/>
  <c r="S204" i="1"/>
  <c r="E204" i="1"/>
  <c r="F204" i="1" s="1"/>
  <c r="T205" i="1"/>
  <c r="S206" i="1"/>
  <c r="E206" i="1"/>
  <c r="F206" i="1" s="1"/>
  <c r="G206" i="1" s="1"/>
  <c r="J206" i="1" s="1"/>
  <c r="E207" i="1"/>
  <c r="F207" i="1" s="1"/>
  <c r="E208" i="1"/>
  <c r="F208" i="1" s="1"/>
  <c r="N208" i="1" s="1"/>
  <c r="E209" i="1"/>
  <c r="F209" i="1" s="1"/>
  <c r="S210" i="1"/>
  <c r="E210" i="1"/>
  <c r="F210" i="1"/>
  <c r="G210" i="1" s="1"/>
  <c r="E211" i="1"/>
  <c r="F211" i="1" s="1"/>
  <c r="E212" i="1"/>
  <c r="F212" i="1" s="1"/>
  <c r="N212" i="1" s="1"/>
  <c r="E213" i="1"/>
  <c r="F213" i="1" s="1"/>
  <c r="N214" i="1"/>
  <c r="Q214" i="1" s="1"/>
  <c r="T214" i="1" s="1"/>
  <c r="N216" i="1"/>
  <c r="S218" i="1"/>
  <c r="S220" i="1"/>
  <c r="S222" i="1"/>
  <c r="N222" i="1"/>
  <c r="Q222" i="1" s="1"/>
  <c r="T222" i="1" s="1"/>
  <c r="S223" i="1"/>
  <c r="S224" i="1"/>
  <c r="S225" i="1"/>
  <c r="S226" i="1"/>
  <c r="S227" i="1"/>
  <c r="N228" i="1"/>
  <c r="S229" i="1"/>
  <c r="S230" i="1"/>
  <c r="X14" i="1"/>
  <c r="E26" i="1"/>
  <c r="F26" i="1"/>
  <c r="N26" i="1" s="1"/>
  <c r="E28" i="1"/>
  <c r="F28" i="1" s="1"/>
  <c r="N28" i="1" s="1"/>
  <c r="E37" i="1"/>
  <c r="F37" i="1" s="1"/>
  <c r="N37" i="1" s="1"/>
  <c r="E46" i="1"/>
  <c r="F46" i="1" s="1"/>
  <c r="N46" i="1" s="1"/>
  <c r="E61" i="1"/>
  <c r="F61" i="1" s="1"/>
  <c r="N61" i="1" s="1"/>
  <c r="E64" i="1"/>
  <c r="F64" i="1" s="1"/>
  <c r="N64" i="1" s="1"/>
  <c r="E65" i="1"/>
  <c r="F65" i="1"/>
  <c r="N65" i="1" s="1"/>
  <c r="E87" i="1"/>
  <c r="F87" i="1" s="1"/>
  <c r="N87" i="1" s="1"/>
  <c r="E110" i="1"/>
  <c r="F110" i="1" s="1"/>
  <c r="N110" i="1" s="1"/>
  <c r="E111" i="1"/>
  <c r="F111" i="1" s="1"/>
  <c r="N111" i="1" s="1"/>
  <c r="E112" i="1"/>
  <c r="F112" i="1" s="1"/>
  <c r="N112" i="1" s="1"/>
  <c r="E170" i="1"/>
  <c r="F170" i="1" s="1"/>
  <c r="N170" i="1" s="1"/>
  <c r="E205" i="1"/>
  <c r="F205" i="1" s="1"/>
  <c r="N205" i="1" s="1"/>
  <c r="X15" i="1"/>
  <c r="F16" i="1"/>
  <c r="F17" i="1" s="1"/>
  <c r="X16" i="1"/>
  <c r="C17" i="1"/>
  <c r="O21" i="1"/>
  <c r="O22" i="1"/>
  <c r="O23" i="1"/>
  <c r="O24" i="1"/>
  <c r="O25" i="1"/>
  <c r="O26" i="1"/>
  <c r="O27" i="1"/>
  <c r="O28" i="1"/>
  <c r="O29" i="1"/>
  <c r="H30" i="1"/>
  <c r="O30" i="1"/>
  <c r="O31" i="1"/>
  <c r="H32" i="1"/>
  <c r="O32" i="1"/>
  <c r="O33" i="1"/>
  <c r="H34" i="1"/>
  <c r="O34" i="1"/>
  <c r="O35" i="1"/>
  <c r="H3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51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67" i="1"/>
  <c r="O67" i="1"/>
  <c r="O68" i="1"/>
  <c r="J69" i="1"/>
  <c r="O69" i="1"/>
  <c r="O70" i="1"/>
  <c r="J71" i="1"/>
  <c r="O71" i="1"/>
  <c r="O72" i="1"/>
  <c r="O73" i="1"/>
  <c r="O74" i="1"/>
  <c r="O75" i="1"/>
  <c r="O76" i="1"/>
  <c r="O77" i="1"/>
  <c r="O78" i="1"/>
  <c r="O79" i="1"/>
  <c r="O80" i="1"/>
  <c r="O81" i="1"/>
  <c r="J82" i="1"/>
  <c r="O82" i="1"/>
  <c r="O83" i="1"/>
  <c r="I84" i="1"/>
  <c r="O84" i="1"/>
  <c r="O85" i="1"/>
  <c r="O86" i="1"/>
  <c r="O87" i="1"/>
  <c r="O88" i="1"/>
  <c r="O89" i="1"/>
  <c r="O90" i="1"/>
  <c r="O91" i="1"/>
  <c r="O92" i="1"/>
  <c r="O93" i="1"/>
  <c r="O94" i="1"/>
  <c r="O95" i="1"/>
  <c r="I96" i="1"/>
  <c r="O96" i="1"/>
  <c r="O97" i="1"/>
  <c r="O98" i="1"/>
  <c r="O99" i="1"/>
  <c r="O100" i="1"/>
  <c r="J101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J114" i="1"/>
  <c r="O114" i="1"/>
  <c r="O115" i="1"/>
  <c r="K116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J222" i="1"/>
  <c r="O222" i="1"/>
  <c r="O223" i="1"/>
  <c r="O224" i="1"/>
  <c r="O225" i="1"/>
  <c r="O226" i="1"/>
  <c r="O227" i="1"/>
  <c r="K228" i="1"/>
  <c r="O228" i="1"/>
  <c r="O229" i="1"/>
  <c r="O230" i="1"/>
  <c r="O231" i="1"/>
  <c r="O232" i="1"/>
  <c r="O233" i="1"/>
  <c r="K234" i="1"/>
  <c r="O234" i="1"/>
  <c r="O235" i="1"/>
  <c r="K236" i="1"/>
  <c r="N236" i="1"/>
  <c r="Q236" i="1" s="1"/>
  <c r="O236" i="1"/>
  <c r="O237" i="1"/>
  <c r="K238" i="1"/>
  <c r="N238" i="1"/>
  <c r="Q238" i="1" s="1"/>
  <c r="O238" i="1"/>
  <c r="O239" i="1"/>
  <c r="O241" i="1"/>
  <c r="O243" i="1"/>
  <c r="I245" i="1"/>
  <c r="N245" i="1"/>
  <c r="Q245" i="1" s="1"/>
  <c r="O245" i="1"/>
  <c r="O247" i="1"/>
  <c r="O240" i="1"/>
  <c r="O242" i="1"/>
  <c r="O244" i="1"/>
  <c r="N246" i="1"/>
  <c r="O246" i="1"/>
  <c r="O248" i="1"/>
  <c r="O249" i="1"/>
  <c r="O250" i="1"/>
  <c r="O251" i="1"/>
  <c r="K252" i="1"/>
  <c r="N252" i="1"/>
  <c r="Q252" i="1" s="1"/>
  <c r="O252" i="1"/>
  <c r="O253" i="1"/>
  <c r="K254" i="1"/>
  <c r="O254" i="1"/>
  <c r="O255" i="1"/>
  <c r="O256" i="1"/>
  <c r="O257" i="1"/>
  <c r="J258" i="1"/>
  <c r="N258" i="1"/>
  <c r="Q258" i="1" s="1"/>
  <c r="O258" i="1"/>
  <c r="O259" i="1"/>
  <c r="J260" i="1"/>
  <c r="O260" i="1"/>
  <c r="O261" i="1"/>
  <c r="K262" i="1"/>
  <c r="N262" i="1"/>
  <c r="Q262" i="1" s="1"/>
  <c r="O262" i="1"/>
  <c r="K263" i="1"/>
  <c r="N263" i="1"/>
  <c r="O263" i="1"/>
  <c r="O264" i="1"/>
  <c r="O265" i="1"/>
  <c r="K266" i="1"/>
  <c r="N266" i="1"/>
  <c r="Q266" i="1" s="1"/>
  <c r="O266" i="1"/>
  <c r="O267" i="1"/>
  <c r="K268" i="1"/>
  <c r="N268" i="1"/>
  <c r="Q268" i="1" s="1"/>
  <c r="O268" i="1"/>
  <c r="O269" i="1"/>
  <c r="N270" i="1"/>
  <c r="O270" i="1"/>
  <c r="O271" i="1"/>
  <c r="O272" i="1"/>
  <c r="O273" i="1"/>
  <c r="K274" i="1"/>
  <c r="N274" i="1"/>
  <c r="Q274" i="1" s="1"/>
  <c r="O274" i="1"/>
  <c r="O276" i="1"/>
  <c r="D11" i="11"/>
  <c r="D12" i="11"/>
  <c r="D13" i="11"/>
  <c r="D9" i="11"/>
  <c r="E9" i="11"/>
  <c r="R21" i="11"/>
  <c r="E21" i="11"/>
  <c r="F21" i="11" s="1"/>
  <c r="R22" i="11"/>
  <c r="E22" i="11"/>
  <c r="F22" i="11" s="1"/>
  <c r="F16" i="11"/>
  <c r="F17" i="11" s="1"/>
  <c r="C17" i="11"/>
  <c r="O21" i="11"/>
  <c r="O22" i="11"/>
  <c r="D9" i="4"/>
  <c r="E9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D11" i="4"/>
  <c r="N22" i="4" s="1"/>
  <c r="Q22" i="4" s="1"/>
  <c r="S22" i="4" s="1"/>
  <c r="D12" i="4"/>
  <c r="D13" i="4"/>
  <c r="R21" i="4"/>
  <c r="E21" i="4"/>
  <c r="F21" i="4"/>
  <c r="R22" i="4"/>
  <c r="E22" i="4"/>
  <c r="F22" i="4"/>
  <c r="G22" i="4"/>
  <c r="R23" i="4"/>
  <c r="E23" i="4"/>
  <c r="F23" i="4"/>
  <c r="G23" i="4"/>
  <c r="R24" i="4"/>
  <c r="E24" i="4"/>
  <c r="F24" i="4"/>
  <c r="R25" i="4"/>
  <c r="E25" i="4"/>
  <c r="F25" i="4"/>
  <c r="G25" i="4"/>
  <c r="R26" i="4"/>
  <c r="E26" i="4"/>
  <c r="F26" i="4"/>
  <c r="G26" i="4"/>
  <c r="R27" i="4"/>
  <c r="E27" i="4"/>
  <c r="F27" i="4"/>
  <c r="G27" i="4"/>
  <c r="R28" i="4"/>
  <c r="E28" i="4"/>
  <c r="F28" i="4"/>
  <c r="R29" i="4"/>
  <c r="E29" i="4"/>
  <c r="F29" i="4"/>
  <c r="G29" i="4"/>
  <c r="R30" i="4"/>
  <c r="E30" i="4"/>
  <c r="F30" i="4"/>
  <c r="G30" i="4"/>
  <c r="R31" i="4"/>
  <c r="E31" i="4"/>
  <c r="F31" i="4"/>
  <c r="G31" i="4"/>
  <c r="R32" i="4"/>
  <c r="E32" i="4"/>
  <c r="F32" i="4"/>
  <c r="R33" i="4"/>
  <c r="E33" i="4"/>
  <c r="F33" i="4"/>
  <c r="G33" i="4"/>
  <c r="R34" i="4"/>
  <c r="E34" i="4"/>
  <c r="F34" i="4"/>
  <c r="G34" i="4"/>
  <c r="F16" i="4"/>
  <c r="F17" i="4" s="1"/>
  <c r="C17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L36" i="4"/>
  <c r="O36" i="4"/>
  <c r="O37" i="4"/>
  <c r="O38" i="4"/>
  <c r="O39" i="4"/>
  <c r="L40" i="4"/>
  <c r="O40" i="4"/>
  <c r="O41" i="4"/>
  <c r="O42" i="4"/>
  <c r="O43" i="4"/>
  <c r="L44" i="4"/>
  <c r="O44" i="4"/>
  <c r="O45" i="4"/>
  <c r="O46" i="4"/>
  <c r="O47" i="4"/>
  <c r="I48" i="4"/>
  <c r="O48" i="4"/>
  <c r="O49" i="4"/>
  <c r="O50" i="4"/>
  <c r="O51" i="4"/>
  <c r="AB3" i="3"/>
  <c r="D11" i="3"/>
  <c r="AB4" i="3"/>
  <c r="D12" i="3"/>
  <c r="N107" i="3" s="1"/>
  <c r="AB5" i="3"/>
  <c r="D13" i="3" s="1"/>
  <c r="AB2" i="3"/>
  <c r="AD2" i="3"/>
  <c r="AB18" i="3" s="1"/>
  <c r="BL10" i="3" s="1"/>
  <c r="AB6" i="3"/>
  <c r="AB7" i="3"/>
  <c r="AB11" i="3" s="1"/>
  <c r="AB9" i="3"/>
  <c r="AB8" i="3"/>
  <c r="AB10" i="3"/>
  <c r="AB15" i="3" s="1"/>
  <c r="BL59" i="3" s="1"/>
  <c r="AY2" i="3"/>
  <c r="Z3" i="3"/>
  <c r="Z4" i="3"/>
  <c r="Z5" i="3"/>
  <c r="Z6" i="3"/>
  <c r="AY6" i="3"/>
  <c r="Z7" i="3"/>
  <c r="Z8" i="3"/>
  <c r="C9" i="3"/>
  <c r="D9" i="3"/>
  <c r="Z9" i="3"/>
  <c r="AY9" i="3"/>
  <c r="Z10" i="3"/>
  <c r="E270" i="3"/>
  <c r="F270" i="3" s="1"/>
  <c r="E271" i="3"/>
  <c r="F271" i="3" s="1"/>
  <c r="E272" i="3"/>
  <c r="F272" i="3" s="1"/>
  <c r="E273" i="3"/>
  <c r="F273" i="3" s="1"/>
  <c r="E274" i="3"/>
  <c r="F274" i="3" s="1"/>
  <c r="E276" i="3"/>
  <c r="F276" i="3" s="1"/>
  <c r="G276" i="3" s="1"/>
  <c r="E277" i="3"/>
  <c r="F277" i="3" s="1"/>
  <c r="E278" i="3"/>
  <c r="F278" i="3" s="1"/>
  <c r="E275" i="3"/>
  <c r="F275" i="3" s="1"/>
  <c r="E279" i="3"/>
  <c r="F279" i="3" s="1"/>
  <c r="E282" i="3"/>
  <c r="F282" i="3" s="1"/>
  <c r="E21" i="3"/>
  <c r="F21" i="3"/>
  <c r="G21" i="3" s="1"/>
  <c r="S21" i="3"/>
  <c r="E22" i="3"/>
  <c r="F22" i="3" s="1"/>
  <c r="G22" i="3" s="1"/>
  <c r="S22" i="3"/>
  <c r="E23" i="3"/>
  <c r="F23" i="3" s="1"/>
  <c r="AU23" i="3" s="1"/>
  <c r="AT23" i="3" s="1"/>
  <c r="AS23" i="3" s="1"/>
  <c r="AR23" i="3" s="1"/>
  <c r="AQ23" i="3" s="1"/>
  <c r="AP23" i="3" s="1"/>
  <c r="AO23" i="3" s="1"/>
  <c r="AN23" i="3" s="1"/>
  <c r="AM23" i="3" s="1"/>
  <c r="AL23" i="3" s="1"/>
  <c r="S23" i="3"/>
  <c r="E24" i="3"/>
  <c r="F24" i="3"/>
  <c r="S24" i="3"/>
  <c r="E25" i="3"/>
  <c r="F25" i="3" s="1"/>
  <c r="S25" i="3"/>
  <c r="E26" i="3"/>
  <c r="F26" i="3"/>
  <c r="E27" i="3"/>
  <c r="F27" i="3" s="1"/>
  <c r="S27" i="3"/>
  <c r="E28" i="3"/>
  <c r="F28" i="3"/>
  <c r="Z28" i="3" s="1"/>
  <c r="E29" i="3"/>
  <c r="F29" i="3" s="1"/>
  <c r="G29" i="3" s="1"/>
  <c r="S29" i="3"/>
  <c r="E30" i="3"/>
  <c r="F30" i="3" s="1"/>
  <c r="S30" i="3"/>
  <c r="E31" i="3"/>
  <c r="F31" i="3" s="1"/>
  <c r="G31" i="3" s="1"/>
  <c r="S31" i="3"/>
  <c r="E32" i="3"/>
  <c r="F32" i="3" s="1"/>
  <c r="S32" i="3"/>
  <c r="E33" i="3"/>
  <c r="F33" i="3"/>
  <c r="Z33" i="3" s="1"/>
  <c r="S33" i="3"/>
  <c r="E34" i="3"/>
  <c r="F34" i="3" s="1"/>
  <c r="Z34" i="3" s="1"/>
  <c r="S34" i="3"/>
  <c r="E35" i="3"/>
  <c r="F35" i="3" s="1"/>
  <c r="S35" i="3"/>
  <c r="E36" i="3"/>
  <c r="F36" i="3"/>
  <c r="S36" i="3"/>
  <c r="E37" i="3"/>
  <c r="F37" i="3" s="1"/>
  <c r="E38" i="3"/>
  <c r="F38" i="3" s="1"/>
  <c r="S38" i="3"/>
  <c r="E39" i="3"/>
  <c r="F39" i="3" s="1"/>
  <c r="S39" i="3"/>
  <c r="E40" i="3"/>
  <c r="F40" i="3" s="1"/>
  <c r="S40" i="3"/>
  <c r="E41" i="3"/>
  <c r="F41" i="3" s="1"/>
  <c r="S41" i="3"/>
  <c r="E42" i="3"/>
  <c r="F42" i="3" s="1"/>
  <c r="S42" i="3"/>
  <c r="E43" i="3"/>
  <c r="F43" i="3"/>
  <c r="S43" i="3"/>
  <c r="E44" i="3"/>
  <c r="F44" i="3" s="1"/>
  <c r="S44" i="3"/>
  <c r="E45" i="3"/>
  <c r="F45" i="3" s="1"/>
  <c r="S45" i="3"/>
  <c r="E46" i="3"/>
  <c r="F46" i="3" s="1"/>
  <c r="E47" i="3"/>
  <c r="F47" i="3" s="1"/>
  <c r="S47" i="3"/>
  <c r="E48" i="3"/>
  <c r="F48" i="3" s="1"/>
  <c r="S48" i="3"/>
  <c r="E49" i="3"/>
  <c r="F49" i="3"/>
  <c r="S49" i="3"/>
  <c r="E50" i="3"/>
  <c r="F50" i="3"/>
  <c r="S50" i="3"/>
  <c r="E51" i="3"/>
  <c r="F51" i="3" s="1"/>
  <c r="Z51" i="3" s="1"/>
  <c r="S51" i="3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/>
  <c r="Z56" i="3" s="1"/>
  <c r="S56" i="3"/>
  <c r="E57" i="3"/>
  <c r="F57" i="3" s="1"/>
  <c r="S57" i="3"/>
  <c r="E58" i="3"/>
  <c r="F58" i="3"/>
  <c r="S58" i="3"/>
  <c r="E59" i="3"/>
  <c r="F59" i="3" s="1"/>
  <c r="G59" i="3" s="1"/>
  <c r="Z59" i="3"/>
  <c r="S59" i="3"/>
  <c r="E60" i="3"/>
  <c r="F60" i="3" s="1"/>
  <c r="S60" i="3"/>
  <c r="E61" i="3"/>
  <c r="F61" i="3" s="1"/>
  <c r="E62" i="3"/>
  <c r="F62" i="3" s="1"/>
  <c r="S62" i="3"/>
  <c r="E63" i="3"/>
  <c r="F63" i="3" s="1"/>
  <c r="S63" i="3"/>
  <c r="E64" i="3"/>
  <c r="F64" i="3" s="1"/>
  <c r="E65" i="3"/>
  <c r="F65" i="3" s="1"/>
  <c r="Z65" i="3" s="1"/>
  <c r="E66" i="3"/>
  <c r="F66" i="3" s="1"/>
  <c r="G66" i="3" s="1"/>
  <c r="S66" i="3"/>
  <c r="E67" i="3"/>
  <c r="F67" i="3" s="1"/>
  <c r="G67" i="3" s="1"/>
  <c r="AC67" i="3" s="1"/>
  <c r="S67" i="3"/>
  <c r="E68" i="3"/>
  <c r="F68" i="3" s="1"/>
  <c r="Z68" i="3" s="1"/>
  <c r="S68" i="3"/>
  <c r="E69" i="3"/>
  <c r="F69" i="3" s="1"/>
  <c r="S69" i="3"/>
  <c r="E70" i="3"/>
  <c r="F70" i="3" s="1"/>
  <c r="G70" i="3" s="1"/>
  <c r="S70" i="3"/>
  <c r="E71" i="3"/>
  <c r="F71" i="3" s="1"/>
  <c r="S71" i="3"/>
  <c r="E72" i="3"/>
  <c r="F72" i="3" s="1"/>
  <c r="S72" i="3"/>
  <c r="E73" i="3"/>
  <c r="F73" i="3" s="1"/>
  <c r="G73" i="3" s="1"/>
  <c r="S73" i="3"/>
  <c r="E74" i="3"/>
  <c r="F74" i="3" s="1"/>
  <c r="S74" i="3"/>
  <c r="E75" i="3"/>
  <c r="F75" i="3" s="1"/>
  <c r="Z75" i="3" s="1"/>
  <c r="S75" i="3"/>
  <c r="E76" i="3"/>
  <c r="F76" i="3" s="1"/>
  <c r="S76" i="3"/>
  <c r="E77" i="3"/>
  <c r="F77" i="3" s="1"/>
  <c r="Z77" i="3" s="1"/>
  <c r="S77" i="3"/>
  <c r="E78" i="3"/>
  <c r="F78" i="3" s="1"/>
  <c r="G78" i="3" s="1"/>
  <c r="S78" i="3"/>
  <c r="E79" i="3"/>
  <c r="F79" i="3" s="1"/>
  <c r="Z79" i="3" s="1"/>
  <c r="S79" i="3"/>
  <c r="E80" i="3"/>
  <c r="F80" i="3" s="1"/>
  <c r="S80" i="3"/>
  <c r="E81" i="3"/>
  <c r="F81" i="3" s="1"/>
  <c r="Z81" i="3" s="1"/>
  <c r="S81" i="3"/>
  <c r="E82" i="3"/>
  <c r="F82" i="3" s="1"/>
  <c r="G82" i="3" s="1"/>
  <c r="S82" i="3"/>
  <c r="E83" i="3"/>
  <c r="F83" i="3" s="1"/>
  <c r="Z83" i="3" s="1"/>
  <c r="S83" i="3"/>
  <c r="E84" i="3"/>
  <c r="F84" i="3" s="1"/>
  <c r="S84" i="3"/>
  <c r="E85" i="3"/>
  <c r="F85" i="3" s="1"/>
  <c r="Z85" i="3" s="1"/>
  <c r="S85" i="3"/>
  <c r="E86" i="3"/>
  <c r="F86" i="3" s="1"/>
  <c r="G86" i="3" s="1"/>
  <c r="S86" i="3"/>
  <c r="E87" i="3"/>
  <c r="F87" i="3" s="1"/>
  <c r="E88" i="3"/>
  <c r="F88" i="3"/>
  <c r="S88" i="3"/>
  <c r="E89" i="3"/>
  <c r="F89" i="3" s="1"/>
  <c r="S89" i="3"/>
  <c r="E90" i="3"/>
  <c r="F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 s="1"/>
  <c r="S97" i="3"/>
  <c r="E98" i="3"/>
  <c r="F98" i="3" s="1"/>
  <c r="N98" i="3" s="1"/>
  <c r="S98" i="3"/>
  <c r="E99" i="3"/>
  <c r="F99" i="3" s="1"/>
  <c r="S99" i="3"/>
  <c r="E100" i="3"/>
  <c r="F100" i="3" s="1"/>
  <c r="S100" i="3"/>
  <c r="E101" i="3"/>
  <c r="F101" i="3" s="1"/>
  <c r="Z101" i="3"/>
  <c r="S101" i="3"/>
  <c r="E102" i="3"/>
  <c r="F102" i="3" s="1"/>
  <c r="S102" i="3"/>
  <c r="E103" i="3"/>
  <c r="F103" i="3" s="1"/>
  <c r="S103" i="3"/>
  <c r="E104" i="3"/>
  <c r="F104" i="3" s="1"/>
  <c r="Z104" i="3" s="1"/>
  <c r="S104" i="3"/>
  <c r="E105" i="3"/>
  <c r="F105" i="3" s="1"/>
  <c r="S105" i="3"/>
  <c r="E106" i="3"/>
  <c r="F106" i="3" s="1"/>
  <c r="G106" i="3" s="1"/>
  <c r="S106" i="3"/>
  <c r="E107" i="3"/>
  <c r="F107" i="3" s="1"/>
  <c r="S107" i="3"/>
  <c r="E108" i="3"/>
  <c r="F108" i="3" s="1"/>
  <c r="Z108" i="3" s="1"/>
  <c r="S108" i="3"/>
  <c r="E109" i="3"/>
  <c r="F109" i="3" s="1"/>
  <c r="S109" i="3"/>
  <c r="E110" i="3"/>
  <c r="F110" i="3" s="1"/>
  <c r="E111" i="3"/>
  <c r="F111" i="3" s="1"/>
  <c r="E112" i="3"/>
  <c r="F112" i="3" s="1"/>
  <c r="E113" i="3"/>
  <c r="F113" i="3"/>
  <c r="E114" i="3"/>
  <c r="F114" i="3" s="1"/>
  <c r="Z114" i="3" s="1"/>
  <c r="S114" i="3"/>
  <c r="E115" i="3"/>
  <c r="F115" i="3"/>
  <c r="G115" i="3" s="1"/>
  <c r="J115" i="3" s="1"/>
  <c r="S115" i="3"/>
  <c r="E116" i="3"/>
  <c r="F116" i="3" s="1"/>
  <c r="Z116" i="3" s="1"/>
  <c r="E117" i="3"/>
  <c r="F117" i="3" s="1"/>
  <c r="E118" i="3"/>
  <c r="F118" i="3" s="1"/>
  <c r="Z118" i="3" s="1"/>
  <c r="S118" i="3"/>
  <c r="E119" i="3"/>
  <c r="F119" i="3" s="1"/>
  <c r="G119" i="3" s="1"/>
  <c r="S119" i="3"/>
  <c r="E120" i="3"/>
  <c r="F120" i="3" s="1"/>
  <c r="Z120" i="3" s="1"/>
  <c r="S120" i="3"/>
  <c r="E121" i="3"/>
  <c r="F121" i="3" s="1"/>
  <c r="G121" i="3" s="1"/>
  <c r="S121" i="3"/>
  <c r="E122" i="3"/>
  <c r="F122" i="3" s="1"/>
  <c r="Z122" i="3" s="1"/>
  <c r="E123" i="3"/>
  <c r="F123" i="3" s="1"/>
  <c r="S123" i="3"/>
  <c r="E124" i="3"/>
  <c r="F124" i="3" s="1"/>
  <c r="S124" i="3"/>
  <c r="E125" i="3"/>
  <c r="F125" i="3" s="1"/>
  <c r="E126" i="3"/>
  <c r="F126" i="3" s="1"/>
  <c r="G126" i="3" s="1"/>
  <c r="S126" i="3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S132" i="3"/>
  <c r="E133" i="3"/>
  <c r="F133" i="3" s="1"/>
  <c r="S133" i="3"/>
  <c r="E134" i="3"/>
  <c r="F134" i="3"/>
  <c r="S134" i="3"/>
  <c r="E135" i="3"/>
  <c r="F135" i="3" s="1"/>
  <c r="E136" i="3"/>
  <c r="F136" i="3" s="1"/>
  <c r="Z136" i="3" s="1"/>
  <c r="E137" i="3"/>
  <c r="F137" i="3" s="1"/>
  <c r="E138" i="3"/>
  <c r="F138" i="3" s="1"/>
  <c r="E139" i="3"/>
  <c r="F139" i="3" s="1"/>
  <c r="S139" i="3"/>
  <c r="E140" i="3"/>
  <c r="F140" i="3" s="1"/>
  <c r="S140" i="3"/>
  <c r="E141" i="3"/>
  <c r="F141" i="3" s="1"/>
  <c r="S141" i="3"/>
  <c r="E142" i="3"/>
  <c r="F142" i="3" s="1"/>
  <c r="E143" i="3"/>
  <c r="F143" i="3" s="1"/>
  <c r="Z143" i="3"/>
  <c r="S143" i="3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S150" i="3"/>
  <c r="E151" i="3"/>
  <c r="F151" i="3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G157" i="3" s="1"/>
  <c r="E158" i="3"/>
  <c r="F158" i="3" s="1"/>
  <c r="E159" i="3"/>
  <c r="F159" i="3" s="1"/>
  <c r="E160" i="3"/>
  <c r="F160" i="3" s="1"/>
  <c r="E161" i="3"/>
  <c r="F161" i="3" s="1"/>
  <c r="Z161" i="3" s="1"/>
  <c r="E162" i="3"/>
  <c r="F162" i="3" s="1"/>
  <c r="E163" i="3"/>
  <c r="F163" i="3" s="1"/>
  <c r="E164" i="3"/>
  <c r="F164" i="3" s="1"/>
  <c r="E165" i="3"/>
  <c r="F165" i="3" s="1"/>
  <c r="G165" i="3" s="1"/>
  <c r="S165" i="3"/>
  <c r="E166" i="3"/>
  <c r="F166" i="3" s="1"/>
  <c r="E167" i="3"/>
  <c r="F167" i="3" s="1"/>
  <c r="G167" i="3" s="1"/>
  <c r="S167" i="3"/>
  <c r="E168" i="3"/>
  <c r="F168" i="3" s="1"/>
  <c r="G168" i="3" s="1"/>
  <c r="E169" i="3"/>
  <c r="F169" i="3" s="1"/>
  <c r="E170" i="3"/>
  <c r="F170" i="3" s="1"/>
  <c r="E171" i="3"/>
  <c r="F171" i="3" s="1"/>
  <c r="E172" i="3"/>
  <c r="F172" i="3"/>
  <c r="E173" i="3"/>
  <c r="F173" i="3" s="1"/>
  <c r="E174" i="3"/>
  <c r="F174" i="3" s="1"/>
  <c r="Z174" i="3" s="1"/>
  <c r="E175" i="3"/>
  <c r="F175" i="3" s="1"/>
  <c r="G175" i="3" s="1"/>
  <c r="E176" i="3"/>
  <c r="F176" i="3" s="1"/>
  <c r="E177" i="3"/>
  <c r="F177" i="3" s="1"/>
  <c r="E178" i="3"/>
  <c r="F178" i="3"/>
  <c r="Z178" i="3" s="1"/>
  <c r="E179" i="3"/>
  <c r="F179" i="3" s="1"/>
  <c r="Z179" i="3" s="1"/>
  <c r="E180" i="3"/>
  <c r="F180" i="3" s="1"/>
  <c r="G180" i="3" s="1"/>
  <c r="E181" i="3"/>
  <c r="F181" i="3" s="1"/>
  <c r="E182" i="3"/>
  <c r="F182" i="3" s="1"/>
  <c r="E183" i="3"/>
  <c r="F183" i="3" s="1"/>
  <c r="E184" i="3"/>
  <c r="F184" i="3" s="1"/>
  <c r="E185" i="3"/>
  <c r="F185" i="3" s="1"/>
  <c r="G185" i="3" s="1"/>
  <c r="E186" i="3"/>
  <c r="F186" i="3" s="1"/>
  <c r="E187" i="3"/>
  <c r="F187" i="3" s="1"/>
  <c r="E188" i="3"/>
  <c r="F188" i="3" s="1"/>
  <c r="E189" i="3"/>
  <c r="F189" i="3" s="1"/>
  <c r="Z189" i="3" s="1"/>
  <c r="E190" i="3"/>
  <c r="F190" i="3" s="1"/>
  <c r="S190" i="3"/>
  <c r="E191" i="3"/>
  <c r="F191" i="3" s="1"/>
  <c r="E192" i="3"/>
  <c r="F192" i="3" s="1"/>
  <c r="E193" i="3"/>
  <c r="F193" i="3" s="1"/>
  <c r="E194" i="3"/>
  <c r="F194" i="3" s="1"/>
  <c r="S194" i="3"/>
  <c r="E195" i="3"/>
  <c r="F195" i="3" s="1"/>
  <c r="S195" i="3"/>
  <c r="E196" i="3"/>
  <c r="F196" i="3"/>
  <c r="E197" i="3"/>
  <c r="F197" i="3" s="1"/>
  <c r="E198" i="3"/>
  <c r="F198" i="3" s="1"/>
  <c r="E199" i="3"/>
  <c r="F199" i="3"/>
  <c r="E200" i="3"/>
  <c r="F200" i="3" s="1"/>
  <c r="G200" i="3" s="1"/>
  <c r="E201" i="3"/>
  <c r="F201" i="3" s="1"/>
  <c r="S201" i="3"/>
  <c r="E202" i="3"/>
  <c r="F202" i="3" s="1"/>
  <c r="AU202" i="3" s="1"/>
  <c r="S202" i="3"/>
  <c r="E203" i="3"/>
  <c r="F203" i="3" s="1"/>
  <c r="E204" i="3"/>
  <c r="F204" i="3" s="1"/>
  <c r="S204" i="3"/>
  <c r="E205" i="3"/>
  <c r="F205" i="3" s="1"/>
  <c r="E206" i="3"/>
  <c r="F206" i="3" s="1"/>
  <c r="S206" i="3"/>
  <c r="E207" i="3"/>
  <c r="F207" i="3" s="1"/>
  <c r="E208" i="3"/>
  <c r="F208" i="3"/>
  <c r="E209" i="3"/>
  <c r="F209" i="3" s="1"/>
  <c r="N209" i="3" s="1"/>
  <c r="E210" i="3"/>
  <c r="F210" i="3" s="1"/>
  <c r="S210" i="3"/>
  <c r="E211" i="3"/>
  <c r="F211" i="3" s="1"/>
  <c r="E212" i="3"/>
  <c r="F212" i="3" s="1"/>
  <c r="Z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S218" i="3"/>
  <c r="E219" i="3"/>
  <c r="F219" i="3" s="1"/>
  <c r="E220" i="3"/>
  <c r="F220" i="3" s="1"/>
  <c r="S220" i="3"/>
  <c r="E221" i="3"/>
  <c r="F221" i="3"/>
  <c r="N221" i="3" s="1"/>
  <c r="E222" i="3"/>
  <c r="F222" i="3" s="1"/>
  <c r="S222" i="3"/>
  <c r="E223" i="3"/>
  <c r="F223" i="3" s="1"/>
  <c r="S223" i="3"/>
  <c r="E224" i="3"/>
  <c r="F224" i="3" s="1"/>
  <c r="S224" i="3"/>
  <c r="E225" i="3"/>
  <c r="F225" i="3" s="1"/>
  <c r="S225" i="3"/>
  <c r="E226" i="3"/>
  <c r="F226" i="3" s="1"/>
  <c r="S226" i="3"/>
  <c r="E227" i="3"/>
  <c r="F227" i="3" s="1"/>
  <c r="S227" i="3"/>
  <c r="E228" i="3"/>
  <c r="F228" i="3" s="1"/>
  <c r="Z228" i="3" s="1"/>
  <c r="E229" i="3"/>
  <c r="F229" i="3"/>
  <c r="G229" i="3" s="1"/>
  <c r="S229" i="3"/>
  <c r="E230" i="3"/>
  <c r="F230" i="3" s="1"/>
  <c r="S230" i="3"/>
  <c r="E231" i="3"/>
  <c r="F231" i="3"/>
  <c r="E232" i="3"/>
  <c r="F232" i="3" s="1"/>
  <c r="G232" i="3" s="1"/>
  <c r="E233" i="3"/>
  <c r="F233" i="3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Z239" i="3" s="1"/>
  <c r="E241" i="3"/>
  <c r="F241" i="3" s="1"/>
  <c r="E243" i="3"/>
  <c r="F243" i="3" s="1"/>
  <c r="E245" i="3"/>
  <c r="F245" i="3" s="1"/>
  <c r="E247" i="3"/>
  <c r="F247" i="3" s="1"/>
  <c r="E240" i="3"/>
  <c r="F240" i="3" s="1"/>
  <c r="E242" i="3"/>
  <c r="F242" i="3" s="1"/>
  <c r="E244" i="3"/>
  <c r="F244" i="3" s="1"/>
  <c r="G244" i="3" s="1"/>
  <c r="E246" i="3"/>
  <c r="F246" i="3" s="1"/>
  <c r="E248" i="3"/>
  <c r="F248" i="3" s="1"/>
  <c r="E249" i="3"/>
  <c r="F249" i="3" s="1"/>
  <c r="E250" i="3"/>
  <c r="F250" i="3" s="1"/>
  <c r="E251" i="3"/>
  <c r="F251" i="3" s="1"/>
  <c r="G251" i="3" s="1"/>
  <c r="E252" i="3"/>
  <c r="F252" i="3" s="1"/>
  <c r="E253" i="3"/>
  <c r="F253" i="3" s="1"/>
  <c r="E254" i="3"/>
  <c r="F254" i="3" s="1"/>
  <c r="G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G266" i="3" s="1"/>
  <c r="E267" i="3"/>
  <c r="F267" i="3" s="1"/>
  <c r="E268" i="3"/>
  <c r="F268" i="3" s="1"/>
  <c r="E269" i="3"/>
  <c r="F269" i="3" s="1"/>
  <c r="AY11" i="3"/>
  <c r="AY12" i="3"/>
  <c r="AB13" i="3"/>
  <c r="BL13" i="3"/>
  <c r="AY13" i="3"/>
  <c r="T26" i="3"/>
  <c r="T28" i="3"/>
  <c r="T37" i="3"/>
  <c r="T46" i="3"/>
  <c r="T61" i="3"/>
  <c r="T64" i="3"/>
  <c r="T65" i="3"/>
  <c r="T170" i="3"/>
  <c r="T205" i="3"/>
  <c r="AB14" i="3"/>
  <c r="AY14" i="3"/>
  <c r="AY15" i="3"/>
  <c r="F16" i="3"/>
  <c r="F17" i="3" s="1"/>
  <c r="AB16" i="3"/>
  <c r="AY16" i="3"/>
  <c r="C17" i="3"/>
  <c r="AB17" i="3"/>
  <c r="AY17" i="3"/>
  <c r="AY18" i="3"/>
  <c r="AY19" i="3"/>
  <c r="AY20" i="3"/>
  <c r="H21" i="3"/>
  <c r="O21" i="3"/>
  <c r="AC21" i="3"/>
  <c r="AF21" i="3"/>
  <c r="AY21" i="3"/>
  <c r="H22" i="3"/>
  <c r="O22" i="3"/>
  <c r="AC22" i="3"/>
  <c r="AF22" i="3"/>
  <c r="AY22" i="3"/>
  <c r="O23" i="3"/>
  <c r="AY23" i="3"/>
  <c r="O24" i="3"/>
  <c r="AY24" i="3"/>
  <c r="O25" i="3"/>
  <c r="AY25" i="3"/>
  <c r="O26" i="3"/>
  <c r="AB26" i="3"/>
  <c r="AC26" i="3"/>
  <c r="AD26" i="3"/>
  <c r="AF26" i="3"/>
  <c r="AY26" i="3"/>
  <c r="O27" i="3"/>
  <c r="BL27" i="3"/>
  <c r="AY27" i="3"/>
  <c r="O28" i="3"/>
  <c r="AB28" i="3"/>
  <c r="AC28" i="3"/>
  <c r="AD28" i="3"/>
  <c r="AF28" i="3"/>
  <c r="AY28" i="3"/>
  <c r="O29" i="3"/>
  <c r="BL29" i="3"/>
  <c r="BK29" i="3" s="1"/>
  <c r="AY29" i="3"/>
  <c r="O30" i="3"/>
  <c r="AY30" i="3"/>
  <c r="O31" i="3"/>
  <c r="AY31" i="3"/>
  <c r="O32" i="3"/>
  <c r="AY32" i="3"/>
  <c r="O33" i="3"/>
  <c r="AY33" i="3"/>
  <c r="O34" i="3"/>
  <c r="AY34" i="3"/>
  <c r="O35" i="3"/>
  <c r="AY35" i="3"/>
  <c r="O36" i="3"/>
  <c r="AY36" i="3"/>
  <c r="O37" i="3"/>
  <c r="AB37" i="3"/>
  <c r="AC37" i="3"/>
  <c r="AD37" i="3"/>
  <c r="AF37" i="3"/>
  <c r="AY37" i="3"/>
  <c r="O38" i="3"/>
  <c r="AY38" i="3"/>
  <c r="O39" i="3"/>
  <c r="AY39" i="3"/>
  <c r="O40" i="3"/>
  <c r="AY40" i="3"/>
  <c r="O41" i="3"/>
  <c r="AY41" i="3"/>
  <c r="O42" i="3"/>
  <c r="AY42" i="3"/>
  <c r="O43" i="3"/>
  <c r="AY43" i="3"/>
  <c r="O44" i="3"/>
  <c r="AY44" i="3"/>
  <c r="O45" i="3"/>
  <c r="AY45" i="3"/>
  <c r="O46" i="3"/>
  <c r="AB46" i="3"/>
  <c r="AC46" i="3"/>
  <c r="AD46" i="3"/>
  <c r="AF46" i="3"/>
  <c r="AY46" i="3"/>
  <c r="O47" i="3"/>
  <c r="AY47" i="3"/>
  <c r="O48" i="3"/>
  <c r="BL48" i="3"/>
  <c r="AY48" i="3"/>
  <c r="O49" i="3"/>
  <c r="AY49" i="3"/>
  <c r="O50" i="3"/>
  <c r="AY50" i="3"/>
  <c r="O51" i="3"/>
  <c r="AY51" i="3"/>
  <c r="O52" i="3"/>
  <c r="AY52" i="3"/>
  <c r="O53" i="3"/>
  <c r="AY53" i="3"/>
  <c r="O54" i="3"/>
  <c r="AY54" i="3"/>
  <c r="O55" i="3"/>
  <c r="AY55" i="3"/>
  <c r="O56" i="3"/>
  <c r="AY56" i="3"/>
  <c r="O57" i="3"/>
  <c r="AY57" i="3"/>
  <c r="O58" i="3"/>
  <c r="AY58" i="3"/>
  <c r="J59" i="3"/>
  <c r="O59" i="3"/>
  <c r="AC59" i="3"/>
  <c r="AY59" i="3"/>
  <c r="O60" i="3"/>
  <c r="AY60" i="3"/>
  <c r="O61" i="3"/>
  <c r="AB61" i="3"/>
  <c r="AC61" i="3"/>
  <c r="AD61" i="3"/>
  <c r="AF61" i="3"/>
  <c r="AY61" i="3"/>
  <c r="O62" i="3"/>
  <c r="AY62" i="3"/>
  <c r="O63" i="3"/>
  <c r="AY63" i="3"/>
  <c r="O64" i="3"/>
  <c r="AB64" i="3"/>
  <c r="AC64" i="3"/>
  <c r="AD64" i="3"/>
  <c r="AF64" i="3"/>
  <c r="AY64" i="3"/>
  <c r="O65" i="3"/>
  <c r="AB65" i="3"/>
  <c r="AC65" i="3"/>
  <c r="AD65" i="3"/>
  <c r="AF65" i="3"/>
  <c r="AY65" i="3"/>
  <c r="J66" i="3"/>
  <c r="O66" i="3"/>
  <c r="AC66" i="3"/>
  <c r="AF66" i="3"/>
  <c r="AY66" i="3"/>
  <c r="J67" i="3"/>
  <c r="O67" i="3"/>
  <c r="AY67" i="3"/>
  <c r="O68" i="3"/>
  <c r="AY68" i="3"/>
  <c r="O69" i="3"/>
  <c r="AY69" i="3"/>
  <c r="O70" i="3"/>
  <c r="BL70" i="3"/>
  <c r="AY70" i="3"/>
  <c r="O71" i="3"/>
  <c r="AY71" i="3"/>
  <c r="O72" i="3"/>
  <c r="BL72" i="3"/>
  <c r="AY72" i="3"/>
  <c r="O73" i="3"/>
  <c r="BL73" i="3"/>
  <c r="AY73" i="3"/>
  <c r="O74" i="3"/>
  <c r="AY74" i="3"/>
  <c r="O75" i="3"/>
  <c r="BL75" i="3"/>
  <c r="AY75" i="3"/>
  <c r="O76" i="3"/>
  <c r="AY76" i="3"/>
  <c r="O77" i="3"/>
  <c r="BL77" i="3"/>
  <c r="AY77" i="3"/>
  <c r="J78" i="3"/>
  <c r="O78" i="3"/>
  <c r="AC78" i="3"/>
  <c r="AY78" i="3"/>
  <c r="O79" i="3"/>
  <c r="AY79" i="3"/>
  <c r="O80" i="3"/>
  <c r="AY80" i="3"/>
  <c r="O81" i="3"/>
  <c r="AY81" i="3"/>
  <c r="J82" i="3"/>
  <c r="O82" i="3"/>
  <c r="AC82" i="3"/>
  <c r="AY82" i="3"/>
  <c r="O83" i="3"/>
  <c r="AY83" i="3"/>
  <c r="O84" i="3"/>
  <c r="BL84" i="3"/>
  <c r="AY84" i="3"/>
  <c r="O85" i="3"/>
  <c r="BL85" i="3"/>
  <c r="BK85" i="3" s="1"/>
  <c r="AY85" i="3"/>
  <c r="I86" i="3"/>
  <c r="O86" i="3"/>
  <c r="AC86" i="3"/>
  <c r="AY86" i="3"/>
  <c r="O87" i="3"/>
  <c r="AB87" i="3"/>
  <c r="AC87" i="3"/>
  <c r="AD87" i="3"/>
  <c r="AF87" i="3"/>
  <c r="BL87" i="3"/>
  <c r="AY87" i="3"/>
  <c r="O88" i="3"/>
  <c r="BL88" i="3"/>
  <c r="AY88" i="3"/>
  <c r="O89" i="3"/>
  <c r="AY89" i="3"/>
  <c r="O90" i="3"/>
  <c r="BL90" i="3"/>
  <c r="BK90" i="3" s="1"/>
  <c r="AY90" i="3"/>
  <c r="O91" i="3"/>
  <c r="BL91" i="3"/>
  <c r="AY91" i="3"/>
  <c r="O92" i="3"/>
  <c r="BL92" i="3"/>
  <c r="BK92" i="3" s="1"/>
  <c r="AY92" i="3"/>
  <c r="O93" i="3"/>
  <c r="BL93" i="3"/>
  <c r="BK93" i="3" s="1"/>
  <c r="AY93" i="3"/>
  <c r="O94" i="3"/>
  <c r="BL94" i="3"/>
  <c r="BK94" i="3" s="1"/>
  <c r="AY94" i="3"/>
  <c r="O95" i="3"/>
  <c r="AY95" i="3"/>
  <c r="O96" i="3"/>
  <c r="BL96" i="3"/>
  <c r="AY96" i="3"/>
  <c r="O97" i="3"/>
  <c r="BL97" i="3"/>
  <c r="AY97" i="3"/>
  <c r="O98" i="3"/>
  <c r="BL98" i="3"/>
  <c r="BK98" i="3" s="1"/>
  <c r="AY98" i="3"/>
  <c r="O99" i="3"/>
  <c r="AY99" i="3"/>
  <c r="O100" i="3"/>
  <c r="BL100" i="3"/>
  <c r="AY100" i="3"/>
  <c r="O101" i="3"/>
  <c r="BL101" i="3"/>
  <c r="BK101" i="3" s="1"/>
  <c r="AY101" i="3"/>
  <c r="O102" i="3"/>
  <c r="AY102" i="3"/>
  <c r="O103" i="3"/>
  <c r="AY103" i="3"/>
  <c r="O104" i="3"/>
  <c r="AY104" i="3"/>
  <c r="O105" i="3"/>
  <c r="AY105" i="3"/>
  <c r="O106" i="3"/>
  <c r="AY106" i="3"/>
  <c r="O107" i="3"/>
  <c r="AY107" i="3"/>
  <c r="O108" i="3"/>
  <c r="BL108" i="3"/>
  <c r="AY108" i="3"/>
  <c r="O109" i="3"/>
  <c r="BL109" i="3"/>
  <c r="BK109" i="3" s="1"/>
  <c r="BJ109" i="3" s="1"/>
  <c r="AY109" i="3"/>
  <c r="O110" i="3"/>
  <c r="AB110" i="3"/>
  <c r="AC110" i="3"/>
  <c r="AD110" i="3"/>
  <c r="AF110" i="3"/>
  <c r="BL110" i="3"/>
  <c r="BK110" i="3"/>
  <c r="AY110" i="3"/>
  <c r="O111" i="3"/>
  <c r="AB111" i="3"/>
  <c r="AC111" i="3"/>
  <c r="AD111" i="3"/>
  <c r="AF111" i="3"/>
  <c r="BL111" i="3"/>
  <c r="AY111" i="3"/>
  <c r="O112" i="3"/>
  <c r="AB112" i="3"/>
  <c r="AC112" i="3"/>
  <c r="AD112" i="3"/>
  <c r="AF112" i="3"/>
  <c r="BL112" i="3"/>
  <c r="BJ112" i="3" s="1"/>
  <c r="BI112" i="3" s="1"/>
  <c r="BK112" i="3"/>
  <c r="AY112" i="3"/>
  <c r="O113" i="3"/>
  <c r="AY113" i="3"/>
  <c r="O114" i="3"/>
  <c r="BL114" i="3"/>
  <c r="BK114" i="3" s="1"/>
  <c r="AY114" i="3"/>
  <c r="O115" i="3"/>
  <c r="AC115" i="3"/>
  <c r="BL115" i="3"/>
  <c r="BJ115" i="3" s="1"/>
  <c r="BI115" i="3" s="1"/>
  <c r="BK115" i="3"/>
  <c r="AY115" i="3"/>
  <c r="O116" i="3"/>
  <c r="BL116" i="3"/>
  <c r="BK116" i="3"/>
  <c r="BJ116" i="3" s="1"/>
  <c r="AY116" i="3"/>
  <c r="O117" i="3"/>
  <c r="BL117" i="3"/>
  <c r="BK117" i="3"/>
  <c r="BJ117" i="3" s="1"/>
  <c r="AY117" i="3"/>
  <c r="O118" i="3"/>
  <c r="BL118" i="3"/>
  <c r="BK118" i="3" s="1"/>
  <c r="AY118" i="3"/>
  <c r="J119" i="3"/>
  <c r="O119" i="3"/>
  <c r="AC119" i="3"/>
  <c r="AF119" i="3"/>
  <c r="BL119" i="3"/>
  <c r="BJ119" i="3" s="1"/>
  <c r="BI119" i="3" s="1"/>
  <c r="BK119" i="3"/>
  <c r="AY119" i="3"/>
  <c r="O120" i="3"/>
  <c r="BL120" i="3"/>
  <c r="BJ120" i="3" s="1"/>
  <c r="BI120" i="3" s="1"/>
  <c r="BK120" i="3"/>
  <c r="AY120" i="3"/>
  <c r="J121" i="3"/>
  <c r="O121" i="3"/>
  <c r="AC121" i="3"/>
  <c r="AF121" i="3"/>
  <c r="BL121" i="3"/>
  <c r="BK121" i="3"/>
  <c r="BJ121" i="3" s="1"/>
  <c r="AY121" i="3"/>
  <c r="O122" i="3"/>
  <c r="BL122" i="3"/>
  <c r="BK122" i="3"/>
  <c r="AY122" i="3"/>
  <c r="O123" i="3"/>
  <c r="BL123" i="3"/>
  <c r="BJ123" i="3" s="1"/>
  <c r="BI123" i="3" s="1"/>
  <c r="BK123" i="3"/>
  <c r="AY123" i="3"/>
  <c r="O124" i="3"/>
  <c r="BL124" i="3"/>
  <c r="BJ124" i="3" s="1"/>
  <c r="BI124" i="3" s="1"/>
  <c r="BK124" i="3"/>
  <c r="AY124" i="3"/>
  <c r="O125" i="3"/>
  <c r="BL125" i="3"/>
  <c r="BK125" i="3"/>
  <c r="BJ125" i="3" s="1"/>
  <c r="AY125" i="3"/>
  <c r="O126" i="3"/>
  <c r="BL126" i="3"/>
  <c r="BK126" i="3"/>
  <c r="AY126" i="3"/>
  <c r="O127" i="3"/>
  <c r="BL127" i="3"/>
  <c r="BJ127" i="3" s="1"/>
  <c r="BI127" i="3" s="1"/>
  <c r="BK127" i="3"/>
  <c r="AY127" i="3"/>
  <c r="O128" i="3"/>
  <c r="BL128" i="3"/>
  <c r="BK128" i="3"/>
  <c r="BJ128" i="3" s="1"/>
  <c r="AY128" i="3"/>
  <c r="O129" i="3"/>
  <c r="BL129" i="3"/>
  <c r="BK129" i="3"/>
  <c r="AY129" i="3"/>
  <c r="O130" i="3"/>
  <c r="BL130" i="3"/>
  <c r="BK130" i="3"/>
  <c r="AY130" i="3"/>
  <c r="O131" i="3"/>
  <c r="BL131" i="3"/>
  <c r="BK131" i="3"/>
  <c r="BJ131" i="3"/>
  <c r="AY131" i="3"/>
  <c r="O132" i="3"/>
  <c r="BL132" i="3"/>
  <c r="BK132" i="3"/>
  <c r="BJ132" i="3"/>
  <c r="AY132" i="3"/>
  <c r="O133" i="3"/>
  <c r="BL133" i="3"/>
  <c r="BK133" i="3"/>
  <c r="AY133" i="3"/>
  <c r="O134" i="3"/>
  <c r="BL134" i="3"/>
  <c r="BK134" i="3"/>
  <c r="AY134" i="3"/>
  <c r="O135" i="3"/>
  <c r="BL135" i="3"/>
  <c r="BJ135" i="3" s="1"/>
  <c r="BI135" i="3" s="1"/>
  <c r="BK135" i="3"/>
  <c r="AY135" i="3"/>
  <c r="O136" i="3"/>
  <c r="BL136" i="3"/>
  <c r="BI136" i="3" s="1"/>
  <c r="BH136" i="3" s="1"/>
  <c r="BK136" i="3"/>
  <c r="BJ136" i="3" s="1"/>
  <c r="AY136" i="3"/>
  <c r="O137" i="3"/>
  <c r="BL137" i="3"/>
  <c r="AY137" i="3"/>
  <c r="O138" i="3"/>
  <c r="BL138" i="3"/>
  <c r="BK138" i="3"/>
  <c r="AY138" i="3"/>
  <c r="O139" i="3"/>
  <c r="BL139" i="3"/>
  <c r="AY139" i="3"/>
  <c r="O140" i="3"/>
  <c r="BL140" i="3"/>
  <c r="AY140" i="3"/>
  <c r="O141" i="3"/>
  <c r="BL141" i="3"/>
  <c r="BK141" i="3"/>
  <c r="BJ141" i="3" s="1"/>
  <c r="BI141" i="3" s="1"/>
  <c r="AY141" i="3"/>
  <c r="O142" i="3"/>
  <c r="BL142" i="3"/>
  <c r="BI142" i="3" s="1"/>
  <c r="BH142" i="3" s="1"/>
  <c r="BK142" i="3"/>
  <c r="BJ142" i="3"/>
  <c r="AY142" i="3"/>
  <c r="O143" i="3"/>
  <c r="BL143" i="3"/>
  <c r="AY143" i="3"/>
  <c r="O144" i="3"/>
  <c r="BL144" i="3"/>
  <c r="BJ144" i="3" s="1"/>
  <c r="BI144" i="3" s="1"/>
  <c r="BK144" i="3"/>
  <c r="AY144" i="3"/>
  <c r="O145" i="3"/>
  <c r="BL145" i="3"/>
  <c r="BK145" i="3"/>
  <c r="BJ145" i="3" s="1"/>
  <c r="AY145" i="3"/>
  <c r="O146" i="3"/>
  <c r="BL146" i="3"/>
  <c r="BK146" i="3" s="1"/>
  <c r="AY146" i="3"/>
  <c r="O147" i="3"/>
  <c r="BL147" i="3"/>
  <c r="AY147" i="3"/>
  <c r="O148" i="3"/>
  <c r="BL148" i="3"/>
  <c r="BJ148" i="3" s="1"/>
  <c r="BI148" i="3" s="1"/>
  <c r="BH148" i="3" s="1"/>
  <c r="BK148" i="3"/>
  <c r="AY148" i="3"/>
  <c r="O149" i="3"/>
  <c r="BL149" i="3"/>
  <c r="AY149" i="3"/>
  <c r="O150" i="3"/>
  <c r="BL150" i="3"/>
  <c r="AY150" i="3"/>
  <c r="O151" i="3"/>
  <c r="BL151" i="3"/>
  <c r="AY151" i="3"/>
  <c r="O152" i="3"/>
  <c r="BL152" i="3"/>
  <c r="BJ152" i="3" s="1"/>
  <c r="BI152" i="3" s="1"/>
  <c r="BH152" i="3" s="1"/>
  <c r="BG152" i="3" s="1"/>
  <c r="BF152" i="3" s="1"/>
  <c r="BE152" i="3" s="1"/>
  <c r="BD152" i="3" s="1"/>
  <c r="BC152" i="3" s="1"/>
  <c r="BK152" i="3"/>
  <c r="AY152" i="3"/>
  <c r="O153" i="3"/>
  <c r="BL153" i="3"/>
  <c r="AY153" i="3"/>
  <c r="O154" i="3"/>
  <c r="BL154" i="3"/>
  <c r="BK154" i="3" s="1"/>
  <c r="AY154" i="3"/>
  <c r="O155" i="3"/>
  <c r="BL155" i="3"/>
  <c r="AY155" i="3"/>
  <c r="O156" i="3"/>
  <c r="BL156" i="3"/>
  <c r="BK156" i="3"/>
  <c r="BJ156" i="3"/>
  <c r="BI156" i="3" s="1"/>
  <c r="BH156" i="3" s="1"/>
  <c r="BG156" i="3" s="1"/>
  <c r="BF156" i="3" s="1"/>
  <c r="BE156" i="3" s="1"/>
  <c r="AY156" i="3"/>
  <c r="K157" i="3"/>
  <c r="O157" i="3"/>
  <c r="AC157" i="3"/>
  <c r="AF157" i="3"/>
  <c r="BL157" i="3"/>
  <c r="BK157" i="3" s="1"/>
  <c r="BJ157" i="3" s="1"/>
  <c r="BI157" i="3" s="1"/>
  <c r="BH157" i="3" s="1"/>
  <c r="AY157" i="3"/>
  <c r="O158" i="3"/>
  <c r="BL158" i="3"/>
  <c r="BJ158" i="3" s="1"/>
  <c r="BI158" i="3" s="1"/>
  <c r="BH158" i="3" s="1"/>
  <c r="BG158" i="3" s="1"/>
  <c r="BF158" i="3" s="1"/>
  <c r="BE158" i="3" s="1"/>
  <c r="BK158" i="3"/>
  <c r="AY158" i="3"/>
  <c r="O159" i="3"/>
  <c r="BL159" i="3"/>
  <c r="AY159" i="3"/>
  <c r="O160" i="3"/>
  <c r="BL160" i="3"/>
  <c r="AY160" i="3"/>
  <c r="O161" i="3"/>
  <c r="BL161" i="3"/>
  <c r="BK161" i="3" s="1"/>
  <c r="BJ161" i="3"/>
  <c r="BI161" i="3" s="1"/>
  <c r="AY161" i="3"/>
  <c r="O162" i="3"/>
  <c r="BL162" i="3"/>
  <c r="BJ162" i="3" s="1"/>
  <c r="BI162" i="3" s="1"/>
  <c r="BH162" i="3" s="1"/>
  <c r="BG162" i="3" s="1"/>
  <c r="BF162" i="3" s="1"/>
  <c r="BE162" i="3" s="1"/>
  <c r="BD162" i="3" s="1"/>
  <c r="BC162" i="3" s="1"/>
  <c r="BK162" i="3"/>
  <c r="AY162" i="3"/>
  <c r="O163" i="3"/>
  <c r="BL163" i="3"/>
  <c r="AY163" i="3"/>
  <c r="O164" i="3"/>
  <c r="BL164" i="3"/>
  <c r="AY164" i="3"/>
  <c r="J165" i="3"/>
  <c r="O165" i="3"/>
  <c r="AC165" i="3"/>
  <c r="BL165" i="3"/>
  <c r="BK165" i="3" s="1"/>
  <c r="BJ165" i="3" s="1"/>
  <c r="BI165" i="3" s="1"/>
  <c r="AY165" i="3"/>
  <c r="O166" i="3"/>
  <c r="BL166" i="3"/>
  <c r="BK166" i="3"/>
  <c r="BJ166" i="3" s="1"/>
  <c r="BI166" i="3" s="1"/>
  <c r="BH166" i="3" s="1"/>
  <c r="BG166" i="3" s="1"/>
  <c r="BF166" i="3" s="1"/>
  <c r="AY166" i="3"/>
  <c r="J167" i="3"/>
  <c r="O167" i="3"/>
  <c r="AC167" i="3"/>
  <c r="AF167" i="3"/>
  <c r="BL167" i="3"/>
  <c r="AY167" i="3"/>
  <c r="K168" i="3"/>
  <c r="O168" i="3"/>
  <c r="AC168" i="3"/>
  <c r="AF168" i="3"/>
  <c r="BL168" i="3"/>
  <c r="BK168" i="3"/>
  <c r="BJ168" i="3"/>
  <c r="AY168" i="3"/>
  <c r="O169" i="3"/>
  <c r="BL169" i="3"/>
  <c r="BK169" i="3"/>
  <c r="BJ169" i="3" s="1"/>
  <c r="AY169" i="3"/>
  <c r="O170" i="3"/>
  <c r="AB170" i="3"/>
  <c r="AC170" i="3"/>
  <c r="AD170" i="3"/>
  <c r="AF170" i="3"/>
  <c r="BL170" i="3"/>
  <c r="AY170" i="3"/>
  <c r="O171" i="3"/>
  <c r="BL171" i="3"/>
  <c r="AY171" i="3"/>
  <c r="O172" i="3"/>
  <c r="BL172" i="3"/>
  <c r="BJ172" i="3" s="1"/>
  <c r="BI172" i="3" s="1"/>
  <c r="BH172" i="3" s="1"/>
  <c r="BK172" i="3"/>
  <c r="AY172" i="3"/>
  <c r="O173" i="3"/>
  <c r="O174" i="3"/>
  <c r="K175" i="3"/>
  <c r="O175" i="3"/>
  <c r="AC175" i="3"/>
  <c r="AF175" i="3"/>
  <c r="O176" i="3"/>
  <c r="O177" i="3"/>
  <c r="O178" i="3"/>
  <c r="O179" i="3"/>
  <c r="K180" i="3"/>
  <c r="O180" i="3"/>
  <c r="AC180" i="3"/>
  <c r="AF180" i="3"/>
  <c r="O181" i="3"/>
  <c r="O182" i="3"/>
  <c r="O183" i="3"/>
  <c r="O184" i="3"/>
  <c r="K185" i="3"/>
  <c r="O185" i="3"/>
  <c r="AC185" i="3"/>
  <c r="AF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K200" i="3"/>
  <c r="O200" i="3"/>
  <c r="AC200" i="3"/>
  <c r="AF200" i="3"/>
  <c r="O201" i="3"/>
  <c r="O202" i="3"/>
  <c r="O203" i="3"/>
  <c r="O204" i="3"/>
  <c r="O205" i="3"/>
  <c r="AB205" i="3"/>
  <c r="AC205" i="3"/>
  <c r="AD205" i="3"/>
  <c r="AF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I229" i="3"/>
  <c r="O229" i="3"/>
  <c r="AC229" i="3"/>
  <c r="AF229" i="3"/>
  <c r="O230" i="3"/>
  <c r="O231" i="3"/>
  <c r="K232" i="3"/>
  <c r="O232" i="3"/>
  <c r="AC232" i="3"/>
  <c r="AF232" i="3"/>
  <c r="O233" i="3"/>
  <c r="N234" i="3"/>
  <c r="O234" i="3"/>
  <c r="O235" i="3"/>
  <c r="O236" i="3"/>
  <c r="O237" i="3"/>
  <c r="O238" i="3"/>
  <c r="O239" i="3"/>
  <c r="O241" i="3"/>
  <c r="N243" i="3"/>
  <c r="O243" i="3"/>
  <c r="O245" i="3"/>
  <c r="O247" i="3"/>
  <c r="O240" i="3"/>
  <c r="N242" i="3"/>
  <c r="Q242" i="3" s="1"/>
  <c r="O242" i="3"/>
  <c r="O244" i="3"/>
  <c r="O246" i="3"/>
  <c r="O248" i="3"/>
  <c r="N249" i="3"/>
  <c r="O249" i="3"/>
  <c r="O250" i="3"/>
  <c r="K251" i="3"/>
  <c r="N251" i="3"/>
  <c r="Q251" i="3" s="1"/>
  <c r="O251" i="3"/>
  <c r="AC251" i="3"/>
  <c r="AF251" i="3"/>
  <c r="O252" i="3"/>
  <c r="O253" i="3"/>
  <c r="O254" i="3"/>
  <c r="O255" i="3"/>
  <c r="O256" i="3"/>
  <c r="O257" i="3"/>
  <c r="O258" i="3"/>
  <c r="N259" i="3"/>
  <c r="O259" i="3"/>
  <c r="N260" i="3"/>
  <c r="O260" i="3"/>
  <c r="N261" i="3"/>
  <c r="Q261" i="3" s="1"/>
  <c r="O261" i="3"/>
  <c r="N262" i="3"/>
  <c r="O262" i="3"/>
  <c r="O263" i="3"/>
  <c r="O264" i="3"/>
  <c r="N265" i="3"/>
  <c r="O265" i="3"/>
  <c r="K266" i="3"/>
  <c r="N266" i="3"/>
  <c r="Q266" i="3" s="1"/>
  <c r="O266" i="3"/>
  <c r="AC266" i="3"/>
  <c r="AF266" i="3"/>
  <c r="N267" i="3"/>
  <c r="O267" i="3"/>
  <c r="N268" i="3"/>
  <c r="O268" i="3"/>
  <c r="N269" i="3"/>
  <c r="O269" i="3"/>
  <c r="O270" i="3"/>
  <c r="O271" i="3"/>
  <c r="N272" i="3"/>
  <c r="O272" i="3"/>
  <c r="N273" i="3"/>
  <c r="O273" i="3"/>
  <c r="N274" i="3"/>
  <c r="O274" i="3"/>
  <c r="N276" i="3"/>
  <c r="O276" i="3"/>
  <c r="N277" i="3"/>
  <c r="O277" i="3"/>
  <c r="O278" i="3"/>
  <c r="O275" i="3"/>
  <c r="N279" i="3"/>
  <c r="O279" i="3"/>
  <c r="N282" i="3"/>
  <c r="O282" i="3"/>
  <c r="D11" i="6"/>
  <c r="V4" i="6" s="1"/>
  <c r="D12" i="6"/>
  <c r="D13" i="6"/>
  <c r="D9" i="6"/>
  <c r="E9" i="6"/>
  <c r="E53" i="6"/>
  <c r="F53" i="6"/>
  <c r="G53" i="6"/>
  <c r="E54" i="6"/>
  <c r="F54" i="6"/>
  <c r="E55" i="6"/>
  <c r="F55" i="6"/>
  <c r="E56" i="6"/>
  <c r="F56" i="6"/>
  <c r="E57" i="6"/>
  <c r="F57" i="6"/>
  <c r="G57" i="6"/>
  <c r="I57" i="6"/>
  <c r="E58" i="6"/>
  <c r="F58" i="6"/>
  <c r="E59" i="6"/>
  <c r="F59" i="6"/>
  <c r="G59" i="6"/>
  <c r="E60" i="6"/>
  <c r="F60" i="6"/>
  <c r="G60" i="6"/>
  <c r="E61" i="6"/>
  <c r="F61" i="6"/>
  <c r="G61" i="6"/>
  <c r="E62" i="6"/>
  <c r="F62" i="6"/>
  <c r="E63" i="6"/>
  <c r="F63" i="6"/>
  <c r="E64" i="6"/>
  <c r="F64" i="6"/>
  <c r="E65" i="6"/>
  <c r="F65" i="6"/>
  <c r="G65" i="6"/>
  <c r="I65" i="6"/>
  <c r="E66" i="6"/>
  <c r="F66" i="6"/>
  <c r="E67" i="6"/>
  <c r="F67" i="6"/>
  <c r="G67" i="6"/>
  <c r="E68" i="6"/>
  <c r="F68" i="6"/>
  <c r="G68" i="6"/>
  <c r="E69" i="6"/>
  <c r="F69" i="6"/>
  <c r="G69" i="6"/>
  <c r="E70" i="6"/>
  <c r="F70" i="6"/>
  <c r="E71" i="6"/>
  <c r="F71" i="6"/>
  <c r="E72" i="6"/>
  <c r="F72" i="6"/>
  <c r="E73" i="6"/>
  <c r="F73" i="6"/>
  <c r="G73" i="6"/>
  <c r="I73" i="6"/>
  <c r="E74" i="6"/>
  <c r="F74" i="6"/>
  <c r="E75" i="6"/>
  <c r="F75" i="6"/>
  <c r="G75" i="6"/>
  <c r="E76" i="6"/>
  <c r="F76" i="6"/>
  <c r="G76" i="6"/>
  <c r="E77" i="6"/>
  <c r="F77" i="6"/>
  <c r="G77" i="6"/>
  <c r="E78" i="6"/>
  <c r="F78" i="6"/>
  <c r="E79" i="6"/>
  <c r="F79" i="6"/>
  <c r="E21" i="6"/>
  <c r="F21" i="6"/>
  <c r="E22" i="6"/>
  <c r="F22" i="6"/>
  <c r="G22" i="6"/>
  <c r="N22" i="6"/>
  <c r="Q22" i="6" s="1"/>
  <c r="S22" i="6" s="1"/>
  <c r="E23" i="6"/>
  <c r="F23" i="6"/>
  <c r="G23" i="6"/>
  <c r="E24" i="6"/>
  <c r="F24" i="6"/>
  <c r="G24" i="6"/>
  <c r="E25" i="6"/>
  <c r="F25" i="6"/>
  <c r="E26" i="6"/>
  <c r="F26" i="6"/>
  <c r="G26" i="6"/>
  <c r="E27" i="6"/>
  <c r="F27" i="6"/>
  <c r="G27" i="6"/>
  <c r="E28" i="6"/>
  <c r="F28" i="6"/>
  <c r="G28" i="6"/>
  <c r="E29" i="6"/>
  <c r="F29" i="6"/>
  <c r="E30" i="6"/>
  <c r="F30" i="6"/>
  <c r="G30" i="6"/>
  <c r="N30" i="6"/>
  <c r="Q30" i="6" s="1"/>
  <c r="S30" i="6" s="1"/>
  <c r="E31" i="6"/>
  <c r="F31" i="6"/>
  <c r="G31" i="6"/>
  <c r="E32" i="6"/>
  <c r="F32" i="6"/>
  <c r="G32" i="6"/>
  <c r="E33" i="6"/>
  <c r="F33" i="6"/>
  <c r="E34" i="6"/>
  <c r="F34" i="6"/>
  <c r="G34" i="6"/>
  <c r="E35" i="6"/>
  <c r="F35" i="6"/>
  <c r="G35" i="6"/>
  <c r="E36" i="6"/>
  <c r="F36" i="6"/>
  <c r="G36" i="6"/>
  <c r="N36" i="6"/>
  <c r="E37" i="6"/>
  <c r="F37" i="6"/>
  <c r="E38" i="6"/>
  <c r="F38" i="6"/>
  <c r="G38" i="6"/>
  <c r="E39" i="6"/>
  <c r="F39" i="6"/>
  <c r="G39" i="6"/>
  <c r="E40" i="6"/>
  <c r="F40" i="6"/>
  <c r="G40" i="6"/>
  <c r="E41" i="6"/>
  <c r="F41" i="6"/>
  <c r="E42" i="6"/>
  <c r="F42" i="6"/>
  <c r="G42" i="6"/>
  <c r="E43" i="6"/>
  <c r="F43" i="6"/>
  <c r="G43" i="6"/>
  <c r="E44" i="6"/>
  <c r="F44" i="6"/>
  <c r="G44" i="6"/>
  <c r="E45" i="6"/>
  <c r="F45" i="6"/>
  <c r="E46" i="6"/>
  <c r="F46" i="6"/>
  <c r="G46" i="6"/>
  <c r="E47" i="6"/>
  <c r="F47" i="6"/>
  <c r="G47" i="6"/>
  <c r="E48" i="6"/>
  <c r="F48" i="6"/>
  <c r="G48" i="6"/>
  <c r="E49" i="6"/>
  <c r="F49" i="6"/>
  <c r="E50" i="6"/>
  <c r="F50" i="6"/>
  <c r="G50" i="6"/>
  <c r="E51" i="6"/>
  <c r="F51" i="6"/>
  <c r="G51" i="6"/>
  <c r="E52" i="6"/>
  <c r="F52" i="6"/>
  <c r="G52" i="6"/>
  <c r="N52" i="6"/>
  <c r="N61" i="6"/>
  <c r="N73" i="6"/>
  <c r="Q73" i="6" s="1"/>
  <c r="S73" i="6" s="1"/>
  <c r="V15" i="6"/>
  <c r="F16" i="6"/>
  <c r="F17" i="6" s="1"/>
  <c r="C17" i="6"/>
  <c r="O21" i="6"/>
  <c r="I22" i="6"/>
  <c r="O22" i="6"/>
  <c r="O23" i="6"/>
  <c r="O24" i="6"/>
  <c r="O25" i="6"/>
  <c r="I26" i="6"/>
  <c r="O26" i="6"/>
  <c r="O27" i="6"/>
  <c r="O28" i="6"/>
  <c r="O29" i="6"/>
  <c r="I30" i="6"/>
  <c r="O30" i="6"/>
  <c r="O31" i="6"/>
  <c r="O32" i="6"/>
  <c r="O33" i="6"/>
  <c r="I34" i="6"/>
  <c r="O34" i="6"/>
  <c r="O35" i="6"/>
  <c r="O36" i="6"/>
  <c r="O37" i="6"/>
  <c r="I38" i="6"/>
  <c r="O38" i="6"/>
  <c r="O39" i="6"/>
  <c r="O40" i="6"/>
  <c r="O41" i="6"/>
  <c r="I42" i="6"/>
  <c r="O42" i="6"/>
  <c r="O43" i="6"/>
  <c r="O44" i="6"/>
  <c r="O45" i="6"/>
  <c r="I46" i="6"/>
  <c r="O46" i="6"/>
  <c r="O47" i="6"/>
  <c r="O48" i="6"/>
  <c r="O49" i="6"/>
  <c r="I50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D9" i="10"/>
  <c r="E9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04" i="10"/>
  <c r="F104" i="10"/>
  <c r="E105" i="10"/>
  <c r="F105" i="10"/>
  <c r="E106" i="10"/>
  <c r="F106" i="10"/>
  <c r="E133" i="10"/>
  <c r="F133" i="10"/>
  <c r="E158" i="10"/>
  <c r="F158" i="10"/>
  <c r="D11" i="10"/>
  <c r="D12" i="10"/>
  <c r="D13" i="10"/>
  <c r="E21" i="10"/>
  <c r="F21" i="10"/>
  <c r="G21" i="10"/>
  <c r="E22" i="10"/>
  <c r="F22" i="10"/>
  <c r="E23" i="10"/>
  <c r="F23" i="10"/>
  <c r="G23" i="10"/>
  <c r="E24" i="10"/>
  <c r="F24" i="10"/>
  <c r="G24" i="10"/>
  <c r="E25" i="10"/>
  <c r="F25" i="10"/>
  <c r="G25" i="10"/>
  <c r="E27" i="10"/>
  <c r="F27" i="10"/>
  <c r="G27" i="10"/>
  <c r="E29" i="10"/>
  <c r="F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L33" i="10"/>
  <c r="E34" i="10"/>
  <c r="F34" i="10"/>
  <c r="G34" i="10"/>
  <c r="E35" i="10"/>
  <c r="F35" i="10"/>
  <c r="G35" i="10"/>
  <c r="E36" i="10"/>
  <c r="F36" i="10"/>
  <c r="G36" i="10"/>
  <c r="E38" i="10"/>
  <c r="F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7" i="10"/>
  <c r="F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2" i="10"/>
  <c r="F62" i="10"/>
  <c r="G62" i="10"/>
  <c r="N62" i="10"/>
  <c r="Q62" i="10" s="1"/>
  <c r="S62" i="10" s="1"/>
  <c r="E63" i="10"/>
  <c r="F63" i="10"/>
  <c r="G63" i="10"/>
  <c r="E66" i="10"/>
  <c r="F66" i="10"/>
  <c r="E67" i="10"/>
  <c r="F67" i="10"/>
  <c r="N67" i="10"/>
  <c r="Q67" i="10" s="1"/>
  <c r="S67" i="10" s="1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N80" i="10"/>
  <c r="Q80" i="10" s="1"/>
  <c r="S80" i="10" s="1"/>
  <c r="E81" i="10"/>
  <c r="F81" i="10"/>
  <c r="G81" i="10"/>
  <c r="N101" i="10"/>
  <c r="Q101" i="10" s="1"/>
  <c r="S101" i="10" s="1"/>
  <c r="N139" i="10"/>
  <c r="Q139" i="10" s="1"/>
  <c r="S139" i="10" s="1"/>
  <c r="N145" i="10"/>
  <c r="Q145" i="10" s="1"/>
  <c r="S145" i="10" s="1"/>
  <c r="E26" i="10"/>
  <c r="F26" i="10"/>
  <c r="E28" i="10"/>
  <c r="F28" i="10"/>
  <c r="N28" i="10"/>
  <c r="E37" i="10"/>
  <c r="F37" i="10"/>
  <c r="E46" i="10"/>
  <c r="F46" i="10"/>
  <c r="E61" i="10"/>
  <c r="F61" i="10"/>
  <c r="N61" i="10"/>
  <c r="E64" i="10"/>
  <c r="F64" i="10"/>
  <c r="E65" i="10"/>
  <c r="F65" i="10"/>
  <c r="E82" i="10"/>
  <c r="F82" i="10"/>
  <c r="N82" i="10"/>
  <c r="C17" i="10"/>
  <c r="O21" i="10"/>
  <c r="O22" i="10"/>
  <c r="L23" i="10"/>
  <c r="O23" i="10"/>
  <c r="L24" i="10"/>
  <c r="O24" i="10"/>
  <c r="O25" i="10"/>
  <c r="O26" i="10"/>
  <c r="S26" i="10"/>
  <c r="L27" i="10"/>
  <c r="O27" i="10"/>
  <c r="O28" i="10"/>
  <c r="S28" i="10"/>
  <c r="O29" i="10"/>
  <c r="L30" i="10"/>
  <c r="O30" i="10"/>
  <c r="L31" i="10"/>
  <c r="O31" i="10"/>
  <c r="O32" i="10"/>
  <c r="O33" i="10"/>
  <c r="O34" i="10"/>
  <c r="O35" i="10"/>
  <c r="L36" i="10"/>
  <c r="O36" i="10"/>
  <c r="O37" i="10"/>
  <c r="S37" i="10"/>
  <c r="O38" i="10"/>
  <c r="L39" i="10"/>
  <c r="O39" i="10"/>
  <c r="L40" i="10"/>
  <c r="O40" i="10"/>
  <c r="O41" i="10"/>
  <c r="L42" i="10"/>
  <c r="O42" i="10"/>
  <c r="O43" i="10"/>
  <c r="O44" i="10"/>
  <c r="K45" i="10"/>
  <c r="O45" i="10"/>
  <c r="O46" i="10"/>
  <c r="S46" i="10"/>
  <c r="O47" i="10"/>
  <c r="I48" i="10"/>
  <c r="O48" i="10"/>
  <c r="I49" i="10"/>
  <c r="O49" i="10"/>
  <c r="O50" i="10"/>
  <c r="I51" i="10"/>
  <c r="O51" i="10"/>
  <c r="O52" i="10"/>
  <c r="O53" i="10"/>
  <c r="I54" i="10"/>
  <c r="O54" i="10"/>
  <c r="O55" i="10"/>
  <c r="I56" i="10"/>
  <c r="O56" i="10"/>
  <c r="I57" i="10"/>
  <c r="O57" i="10"/>
  <c r="O58" i="10"/>
  <c r="I59" i="10"/>
  <c r="O59" i="10"/>
  <c r="O60" i="10"/>
  <c r="O61" i="10"/>
  <c r="S61" i="10"/>
  <c r="O62" i="10"/>
  <c r="L63" i="10"/>
  <c r="O63" i="10"/>
  <c r="O64" i="10"/>
  <c r="S64" i="10"/>
  <c r="O65" i="10"/>
  <c r="S65" i="10"/>
  <c r="O66" i="10"/>
  <c r="L67" i="10"/>
  <c r="O67" i="10"/>
  <c r="L68" i="10"/>
  <c r="O68" i="10"/>
  <c r="O69" i="10"/>
  <c r="L70" i="10"/>
  <c r="O70" i="10"/>
  <c r="O71" i="10"/>
  <c r="O72" i="10"/>
  <c r="L73" i="10"/>
  <c r="O73" i="10"/>
  <c r="O74" i="10"/>
  <c r="L75" i="10"/>
  <c r="O75" i="10"/>
  <c r="I76" i="10"/>
  <c r="O76" i="10"/>
  <c r="O77" i="10"/>
  <c r="L78" i="10"/>
  <c r="O78" i="10"/>
  <c r="O79" i="10"/>
  <c r="O80" i="10"/>
  <c r="K81" i="10"/>
  <c r="O81" i="10"/>
  <c r="O82" i="10"/>
  <c r="S82" i="10"/>
  <c r="L83" i="10"/>
  <c r="O83" i="10"/>
  <c r="K84" i="10"/>
  <c r="O84" i="10"/>
  <c r="I85" i="10"/>
  <c r="O85" i="10"/>
  <c r="L86" i="10"/>
  <c r="O86" i="10"/>
  <c r="K87" i="10"/>
  <c r="O87" i="10"/>
  <c r="L88" i="10"/>
  <c r="O88" i="10"/>
  <c r="L89" i="10"/>
  <c r="O89" i="10"/>
  <c r="K90" i="10"/>
  <c r="O90" i="10"/>
  <c r="I91" i="10"/>
  <c r="O91" i="10"/>
  <c r="I92" i="10"/>
  <c r="O92" i="10"/>
  <c r="I93" i="10"/>
  <c r="O93" i="10"/>
  <c r="L94" i="10"/>
  <c r="O94" i="10"/>
  <c r="I95" i="10"/>
  <c r="O95" i="10"/>
  <c r="I96" i="10"/>
  <c r="O96" i="10"/>
  <c r="I97" i="10"/>
  <c r="O97" i="10"/>
  <c r="I98" i="10"/>
  <c r="O98" i="10"/>
  <c r="L99" i="10"/>
  <c r="O99" i="10"/>
  <c r="L100" i="10"/>
  <c r="O100" i="10"/>
  <c r="L101" i="10"/>
  <c r="O101" i="10"/>
  <c r="L102" i="10"/>
  <c r="O102" i="10"/>
  <c r="L103" i="10"/>
  <c r="O103" i="10"/>
  <c r="O104" i="10"/>
  <c r="S104" i="10"/>
  <c r="O105" i="10"/>
  <c r="S105" i="10"/>
  <c r="O106" i="10"/>
  <c r="S106" i="10"/>
  <c r="K107" i="10"/>
  <c r="O107" i="10"/>
  <c r="K108" i="10"/>
  <c r="O108" i="10"/>
  <c r="L109" i="10"/>
  <c r="O109" i="10"/>
  <c r="I110" i="10"/>
  <c r="O110" i="10"/>
  <c r="I111" i="10"/>
  <c r="O111" i="10"/>
  <c r="I112" i="10"/>
  <c r="O112" i="10"/>
  <c r="I113" i="10"/>
  <c r="O113" i="10"/>
  <c r="I114" i="10"/>
  <c r="O114" i="10"/>
  <c r="I115" i="10"/>
  <c r="O115" i="10"/>
  <c r="I116" i="10"/>
  <c r="O116" i="10"/>
  <c r="L117" i="10"/>
  <c r="O117" i="10"/>
  <c r="J118" i="10"/>
  <c r="O118" i="10"/>
  <c r="I119" i="10"/>
  <c r="O119" i="10"/>
  <c r="I120" i="10"/>
  <c r="O120" i="10"/>
  <c r="J121" i="10"/>
  <c r="O121" i="10"/>
  <c r="J122" i="10"/>
  <c r="O122" i="10"/>
  <c r="I123" i="10"/>
  <c r="O123" i="10"/>
  <c r="I124" i="10"/>
  <c r="O124" i="10"/>
  <c r="I125" i="10"/>
  <c r="O125" i="10"/>
  <c r="L126" i="10"/>
  <c r="O126" i="10"/>
  <c r="I127" i="10"/>
  <c r="O127" i="10"/>
  <c r="I128" i="10"/>
  <c r="O128" i="10"/>
  <c r="I129" i="10"/>
  <c r="O129" i="10"/>
  <c r="L130" i="10"/>
  <c r="O130" i="10"/>
  <c r="I131" i="10"/>
  <c r="O131" i="10"/>
  <c r="I132" i="10"/>
  <c r="O132" i="10"/>
  <c r="O133" i="10"/>
  <c r="S133" i="10"/>
  <c r="I134" i="10"/>
  <c r="O134" i="10"/>
  <c r="I135" i="10"/>
  <c r="O135" i="10"/>
  <c r="I136" i="10"/>
  <c r="O136" i="10"/>
  <c r="I137" i="10"/>
  <c r="O137" i="10"/>
  <c r="I138" i="10"/>
  <c r="O138" i="10"/>
  <c r="I139" i="10"/>
  <c r="O139" i="10"/>
  <c r="I140" i="10"/>
  <c r="O140" i="10"/>
  <c r="I141" i="10"/>
  <c r="O141" i="10"/>
  <c r="I142" i="10"/>
  <c r="O142" i="10"/>
  <c r="I143" i="10"/>
  <c r="O143" i="10"/>
  <c r="I144" i="10"/>
  <c r="O144" i="10"/>
  <c r="I145" i="10"/>
  <c r="O145" i="10"/>
  <c r="I146" i="10"/>
  <c r="O146" i="10"/>
  <c r="I147" i="10"/>
  <c r="O147" i="10"/>
  <c r="I148" i="10"/>
  <c r="O148" i="10"/>
  <c r="I149" i="10"/>
  <c r="O149" i="10"/>
  <c r="I150" i="10"/>
  <c r="O150" i="10"/>
  <c r="I151" i="10"/>
  <c r="O151" i="10"/>
  <c r="I152" i="10"/>
  <c r="O152" i="10"/>
  <c r="K153" i="10"/>
  <c r="O153" i="10"/>
  <c r="I154" i="10"/>
  <c r="O154" i="10"/>
  <c r="I155" i="10"/>
  <c r="O155" i="10"/>
  <c r="I156" i="10"/>
  <c r="O156" i="10"/>
  <c r="I157" i="10"/>
  <c r="O157" i="10"/>
  <c r="O158" i="10"/>
  <c r="S158" i="10"/>
  <c r="I159" i="10"/>
  <c r="O159" i="10"/>
  <c r="K160" i="10"/>
  <c r="O160" i="10"/>
  <c r="I161" i="10"/>
  <c r="O161" i="10"/>
  <c r="K162" i="10"/>
  <c r="O162" i="10"/>
  <c r="K163" i="10"/>
  <c r="O163" i="10"/>
  <c r="K164" i="10"/>
  <c r="O164" i="10"/>
  <c r="J165" i="10"/>
  <c r="O165" i="10"/>
  <c r="O166" i="10"/>
  <c r="I167" i="10"/>
  <c r="O167" i="10"/>
  <c r="I168" i="10"/>
  <c r="O168" i="10"/>
  <c r="I169" i="10"/>
  <c r="O169" i="10"/>
  <c r="I170" i="10"/>
  <c r="O170" i="10"/>
  <c r="O171" i="10"/>
  <c r="I172" i="10"/>
  <c r="O172" i="10"/>
  <c r="I173" i="10"/>
  <c r="O173" i="10"/>
  <c r="O174" i="10"/>
  <c r="I175" i="10"/>
  <c r="O175" i="10"/>
  <c r="O176" i="10"/>
  <c r="O177" i="10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A13" i="9"/>
  <c r="H13" i="9"/>
  <c r="B13" i="9"/>
  <c r="G13" i="9"/>
  <c r="C13" i="9"/>
  <c r="D13" i="9"/>
  <c r="E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E16" i="9"/>
  <c r="D16" i="9"/>
  <c r="A17" i="9"/>
  <c r="H17" i="9"/>
  <c r="B17" i="9"/>
  <c r="G17" i="9"/>
  <c r="C17" i="9"/>
  <c r="D17" i="9"/>
  <c r="A18" i="9"/>
  <c r="H18" i="9"/>
  <c r="B18" i="9"/>
  <c r="G18" i="9"/>
  <c r="C18" i="9"/>
  <c r="E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E20" i="9"/>
  <c r="D20" i="9"/>
  <c r="A21" i="9"/>
  <c r="H21" i="9"/>
  <c r="B21" i="9"/>
  <c r="G21" i="9"/>
  <c r="C21" i="9"/>
  <c r="D21" i="9"/>
  <c r="A22" i="9"/>
  <c r="H22" i="9"/>
  <c r="B22" i="9"/>
  <c r="G22" i="9"/>
  <c r="C22" i="9"/>
  <c r="E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E24" i="9"/>
  <c r="D24" i="9"/>
  <c r="A25" i="9"/>
  <c r="H25" i="9"/>
  <c r="B25" i="9"/>
  <c r="G25" i="9"/>
  <c r="C25" i="9"/>
  <c r="D25" i="9"/>
  <c r="E25" i="9"/>
  <c r="A26" i="9"/>
  <c r="H26" i="9"/>
  <c r="B26" i="9"/>
  <c r="G26" i="9"/>
  <c r="C26" i="9"/>
  <c r="E26" i="9"/>
  <c r="D26" i="9"/>
  <c r="A27" i="9"/>
  <c r="H27" i="9"/>
  <c r="B27" i="9"/>
  <c r="G27" i="9"/>
  <c r="C27" i="9"/>
  <c r="D27" i="9"/>
  <c r="A28" i="9"/>
  <c r="H28" i="9"/>
  <c r="B28" i="9"/>
  <c r="G28" i="9"/>
  <c r="C28" i="9"/>
  <c r="E28" i="9"/>
  <c r="D28" i="9"/>
  <c r="A29" i="9"/>
  <c r="H29" i="9"/>
  <c r="B29" i="9"/>
  <c r="G29" i="9"/>
  <c r="C29" i="9"/>
  <c r="D29" i="9"/>
  <c r="E29" i="9"/>
  <c r="A30" i="9"/>
  <c r="H30" i="9"/>
  <c r="B30" i="9"/>
  <c r="G30" i="9"/>
  <c r="C30" i="9"/>
  <c r="E30" i="9"/>
  <c r="D30" i="9"/>
  <c r="A31" i="9"/>
  <c r="H31" i="9"/>
  <c r="B31" i="9"/>
  <c r="G31" i="9"/>
  <c r="C31" i="9"/>
  <c r="E31" i="9"/>
  <c r="D31" i="9"/>
  <c r="A32" i="9"/>
  <c r="H32" i="9"/>
  <c r="B32" i="9"/>
  <c r="G32" i="9"/>
  <c r="C32" i="9"/>
  <c r="D32" i="9"/>
  <c r="A33" i="9"/>
  <c r="H33" i="9"/>
  <c r="B33" i="9"/>
  <c r="G33" i="9"/>
  <c r="C33" i="9"/>
  <c r="D33" i="9"/>
  <c r="E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E36" i="9"/>
  <c r="D36" i="9"/>
  <c r="A37" i="9"/>
  <c r="H37" i="9"/>
  <c r="B37" i="9"/>
  <c r="G37" i="9"/>
  <c r="C37" i="9"/>
  <c r="D37" i="9"/>
  <c r="E37" i="9"/>
  <c r="A38" i="9"/>
  <c r="H38" i="9"/>
  <c r="B38" i="9"/>
  <c r="G38" i="9"/>
  <c r="C38" i="9"/>
  <c r="E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E40" i="9"/>
  <c r="D40" i="9"/>
  <c r="A41" i="9"/>
  <c r="H41" i="9"/>
  <c r="B41" i="9"/>
  <c r="G41" i="9"/>
  <c r="C41" i="9"/>
  <c r="D41" i="9"/>
  <c r="E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E44" i="9"/>
  <c r="D44" i="9"/>
  <c r="A45" i="9"/>
  <c r="H45" i="9"/>
  <c r="B45" i="9"/>
  <c r="G45" i="9"/>
  <c r="C45" i="9"/>
  <c r="D45" i="9"/>
  <c r="A46" i="9"/>
  <c r="H46" i="9"/>
  <c r="B46" i="9"/>
  <c r="G46" i="9"/>
  <c r="C46" i="9"/>
  <c r="E46" i="9"/>
  <c r="D46" i="9"/>
  <c r="A47" i="9"/>
  <c r="H47" i="9"/>
  <c r="B47" i="9"/>
  <c r="G47" i="9"/>
  <c r="C47" i="9"/>
  <c r="E47" i="9"/>
  <c r="D47" i="9"/>
  <c r="A48" i="9"/>
  <c r="H48" i="9"/>
  <c r="B48" i="9"/>
  <c r="G48" i="9"/>
  <c r="C48" i="9"/>
  <c r="E48" i="9"/>
  <c r="D48" i="9"/>
  <c r="A49" i="9"/>
  <c r="H49" i="9"/>
  <c r="B49" i="9"/>
  <c r="G49" i="9"/>
  <c r="C49" i="9"/>
  <c r="D49" i="9"/>
  <c r="E49" i="9"/>
  <c r="A50" i="9"/>
  <c r="H50" i="9"/>
  <c r="B50" i="9"/>
  <c r="G50" i="9"/>
  <c r="C50" i="9"/>
  <c r="E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E52" i="9"/>
  <c r="D52" i="9"/>
  <c r="A53" i="9"/>
  <c r="H53" i="9"/>
  <c r="B53" i="9"/>
  <c r="G53" i="9"/>
  <c r="C53" i="9"/>
  <c r="D53" i="9"/>
  <c r="E53" i="9"/>
  <c r="A54" i="9"/>
  <c r="H54" i="9"/>
  <c r="B54" i="9"/>
  <c r="G54" i="9"/>
  <c r="C54" i="9"/>
  <c r="E54" i="9"/>
  <c r="D54" i="9"/>
  <c r="A55" i="9"/>
  <c r="H55" i="9"/>
  <c r="B55" i="9"/>
  <c r="G55" i="9"/>
  <c r="C55" i="9"/>
  <c r="E55" i="9"/>
  <c r="D55" i="9"/>
  <c r="A56" i="9"/>
  <c r="H56" i="9"/>
  <c r="B56" i="9"/>
  <c r="G56" i="9"/>
  <c r="C56" i="9"/>
  <c r="E56" i="9"/>
  <c r="D56" i="9"/>
  <c r="A57" i="9"/>
  <c r="H57" i="9"/>
  <c r="B57" i="9"/>
  <c r="G57" i="9"/>
  <c r="C57" i="9"/>
  <c r="D57" i="9"/>
  <c r="E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E60" i="9"/>
  <c r="D60" i="9"/>
  <c r="A61" i="9"/>
  <c r="H61" i="9"/>
  <c r="B61" i="9"/>
  <c r="G61" i="9"/>
  <c r="C61" i="9"/>
  <c r="D61" i="9"/>
  <c r="E61" i="9"/>
  <c r="A62" i="9"/>
  <c r="H62" i="9"/>
  <c r="B62" i="9"/>
  <c r="G62" i="9"/>
  <c r="C62" i="9"/>
  <c r="E62" i="9"/>
  <c r="D62" i="9"/>
  <c r="A63" i="9"/>
  <c r="H63" i="9"/>
  <c r="B63" i="9"/>
  <c r="G63" i="9"/>
  <c r="C63" i="9"/>
  <c r="E63" i="9"/>
  <c r="D63" i="9"/>
  <c r="A64" i="9"/>
  <c r="H64" i="9"/>
  <c r="B64" i="9"/>
  <c r="G64" i="9"/>
  <c r="C64" i="9"/>
  <c r="E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E67" i="9"/>
  <c r="F67" i="9"/>
  <c r="D67" i="9"/>
  <c r="A68" i="9"/>
  <c r="H68" i="9"/>
  <c r="B68" i="9"/>
  <c r="G68" i="9"/>
  <c r="C68" i="9"/>
  <c r="E68" i="9"/>
  <c r="F68" i="9"/>
  <c r="D68" i="9"/>
  <c r="A69" i="9"/>
  <c r="H69" i="9"/>
  <c r="B69" i="9"/>
  <c r="G69" i="9"/>
  <c r="C69" i="9"/>
  <c r="E69" i="9"/>
  <c r="F69" i="9"/>
  <c r="D69" i="9"/>
  <c r="A70" i="9"/>
  <c r="H70" i="9"/>
  <c r="B70" i="9"/>
  <c r="G70" i="9"/>
  <c r="C70" i="9"/>
  <c r="E70" i="9"/>
  <c r="F70" i="9"/>
  <c r="D70" i="9"/>
  <c r="A71" i="9"/>
  <c r="H71" i="9"/>
  <c r="B71" i="9"/>
  <c r="G71" i="9"/>
  <c r="C71" i="9"/>
  <c r="E71" i="9"/>
  <c r="F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E73" i="9"/>
  <c r="D73" i="9"/>
  <c r="A74" i="9"/>
  <c r="H74" i="9"/>
  <c r="B74" i="9"/>
  <c r="G74" i="9"/>
  <c r="C74" i="9"/>
  <c r="D74" i="9"/>
  <c r="A75" i="9"/>
  <c r="H75" i="9"/>
  <c r="B75" i="9"/>
  <c r="G75" i="9"/>
  <c r="C75" i="9"/>
  <c r="E75" i="9"/>
  <c r="D75" i="9"/>
  <c r="A76" i="9"/>
  <c r="H76" i="9"/>
  <c r="B76" i="9"/>
  <c r="G76" i="9"/>
  <c r="C76" i="9"/>
  <c r="E76" i="9"/>
  <c r="D76" i="9"/>
  <c r="A77" i="9"/>
  <c r="H77" i="9"/>
  <c r="B77" i="9"/>
  <c r="G77" i="9"/>
  <c r="C77" i="9"/>
  <c r="E77" i="9"/>
  <c r="D77" i="9"/>
  <c r="A78" i="9"/>
  <c r="H78" i="9"/>
  <c r="B78" i="9"/>
  <c r="G78" i="9"/>
  <c r="C78" i="9"/>
  <c r="D78" i="9"/>
  <c r="E78" i="9"/>
  <c r="A79" i="9"/>
  <c r="H79" i="9"/>
  <c r="B79" i="9"/>
  <c r="G79" i="9"/>
  <c r="C79" i="9"/>
  <c r="D79" i="9"/>
  <c r="A80" i="9"/>
  <c r="H80" i="9"/>
  <c r="B80" i="9"/>
  <c r="G80" i="9"/>
  <c r="C80" i="9"/>
  <c r="E80" i="9"/>
  <c r="D80" i="9"/>
  <c r="A81" i="9"/>
  <c r="H81" i="9"/>
  <c r="B81" i="9"/>
  <c r="G81" i="9"/>
  <c r="C81" i="9"/>
  <c r="E81" i="9"/>
  <c r="D81" i="9"/>
  <c r="A82" i="9"/>
  <c r="H82" i="9"/>
  <c r="B82" i="9"/>
  <c r="G82" i="9"/>
  <c r="C82" i="9"/>
  <c r="D82" i="9"/>
  <c r="E82" i="9"/>
  <c r="A83" i="9"/>
  <c r="H83" i="9"/>
  <c r="B83" i="9"/>
  <c r="G83" i="9"/>
  <c r="C83" i="9"/>
  <c r="E83" i="9"/>
  <c r="D83" i="9"/>
  <c r="A84" i="9"/>
  <c r="H84" i="9"/>
  <c r="B84" i="9"/>
  <c r="G84" i="9"/>
  <c r="C84" i="9"/>
  <c r="E84" i="9"/>
  <c r="D84" i="9"/>
  <c r="A85" i="9"/>
  <c r="H85" i="9"/>
  <c r="B85" i="9"/>
  <c r="G85" i="9"/>
  <c r="C85" i="9"/>
  <c r="E85" i="9"/>
  <c r="D85" i="9"/>
  <c r="A86" i="9"/>
  <c r="H86" i="9"/>
  <c r="B86" i="9"/>
  <c r="G86" i="9"/>
  <c r="C86" i="9"/>
  <c r="D86" i="9"/>
  <c r="E86" i="9"/>
  <c r="A87" i="9"/>
  <c r="H87" i="9"/>
  <c r="B87" i="9"/>
  <c r="G87" i="9"/>
  <c r="C87" i="9"/>
  <c r="E87" i="9"/>
  <c r="D87" i="9"/>
  <c r="A88" i="9"/>
  <c r="H88" i="9"/>
  <c r="B88" i="9"/>
  <c r="G88" i="9"/>
  <c r="C88" i="9"/>
  <c r="E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E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E94" i="9"/>
  <c r="A95" i="9"/>
  <c r="H95" i="9"/>
  <c r="B95" i="9"/>
  <c r="G95" i="9"/>
  <c r="C95" i="9"/>
  <c r="E95" i="9"/>
  <c r="D95" i="9"/>
  <c r="A96" i="9"/>
  <c r="H96" i="9"/>
  <c r="B96" i="9"/>
  <c r="G96" i="9"/>
  <c r="C96" i="9"/>
  <c r="E96" i="9"/>
  <c r="D96" i="9"/>
  <c r="A97" i="9"/>
  <c r="H97" i="9"/>
  <c r="B97" i="9"/>
  <c r="G97" i="9"/>
  <c r="C97" i="9"/>
  <c r="E97" i="9"/>
  <c r="D97" i="9"/>
  <c r="A98" i="9"/>
  <c r="H98" i="9"/>
  <c r="B98" i="9"/>
  <c r="G98" i="9"/>
  <c r="C98" i="9"/>
  <c r="D98" i="9"/>
  <c r="E98" i="9"/>
  <c r="A99" i="9"/>
  <c r="H99" i="9"/>
  <c r="B99" i="9"/>
  <c r="G99" i="9"/>
  <c r="C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E101" i="9"/>
  <c r="D101" i="9"/>
  <c r="A102" i="9"/>
  <c r="H102" i="9"/>
  <c r="B102" i="9"/>
  <c r="G102" i="9"/>
  <c r="C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E104" i="9"/>
  <c r="D104" i="9"/>
  <c r="A105" i="9"/>
  <c r="H105" i="9"/>
  <c r="B105" i="9"/>
  <c r="G105" i="9"/>
  <c r="C105" i="9"/>
  <c r="E105" i="9"/>
  <c r="D105" i="9"/>
  <c r="A106" i="9"/>
  <c r="H106" i="9"/>
  <c r="B106" i="9"/>
  <c r="G106" i="9"/>
  <c r="C106" i="9"/>
  <c r="D106" i="9"/>
  <c r="E106" i="9"/>
  <c r="A107" i="9"/>
  <c r="H107" i="9"/>
  <c r="B107" i="9"/>
  <c r="G107" i="9"/>
  <c r="C107" i="9"/>
  <c r="E107" i="9"/>
  <c r="D107" i="9"/>
  <c r="A108" i="9"/>
  <c r="H108" i="9"/>
  <c r="B108" i="9"/>
  <c r="G108" i="9"/>
  <c r="C108" i="9"/>
  <c r="E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E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E112" i="9"/>
  <c r="D112" i="9"/>
  <c r="A113" i="9"/>
  <c r="H113" i="9"/>
  <c r="B113" i="9"/>
  <c r="G113" i="9"/>
  <c r="C113" i="9"/>
  <c r="E113" i="9"/>
  <c r="D113" i="9"/>
  <c r="A114" i="9"/>
  <c r="H114" i="9"/>
  <c r="B114" i="9"/>
  <c r="G114" i="9"/>
  <c r="C114" i="9"/>
  <c r="D114" i="9"/>
  <c r="A115" i="9"/>
  <c r="H115" i="9"/>
  <c r="B115" i="9"/>
  <c r="G115" i="9"/>
  <c r="C115" i="9"/>
  <c r="E115" i="9"/>
  <c r="D115" i="9"/>
  <c r="A116" i="9"/>
  <c r="H116" i="9"/>
  <c r="B116" i="9"/>
  <c r="G116" i="9"/>
  <c r="C116" i="9"/>
  <c r="E116" i="9"/>
  <c r="D116" i="9"/>
  <c r="A117" i="9"/>
  <c r="H117" i="9"/>
  <c r="B117" i="9"/>
  <c r="G117" i="9"/>
  <c r="C117" i="9"/>
  <c r="E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E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E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E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E130" i="9"/>
  <c r="A131" i="9"/>
  <c r="H131" i="9"/>
  <c r="B131" i="9"/>
  <c r="G131" i="9"/>
  <c r="C131" i="9"/>
  <c r="E131" i="9"/>
  <c r="D131" i="9"/>
  <c r="A132" i="9"/>
  <c r="H132" i="9"/>
  <c r="B132" i="9"/>
  <c r="G132" i="9"/>
  <c r="C132" i="9"/>
  <c r="E132" i="9"/>
  <c r="D132" i="9"/>
  <c r="A133" i="9"/>
  <c r="H133" i="9"/>
  <c r="B133" i="9"/>
  <c r="G133" i="9"/>
  <c r="C133" i="9"/>
  <c r="E133" i="9"/>
  <c r="D133" i="9"/>
  <c r="A134" i="9"/>
  <c r="H134" i="9"/>
  <c r="B134" i="9"/>
  <c r="G134" i="9"/>
  <c r="C134" i="9"/>
  <c r="D134" i="9"/>
  <c r="E134" i="9"/>
  <c r="A135" i="9"/>
  <c r="H135" i="9"/>
  <c r="B135" i="9"/>
  <c r="G135" i="9"/>
  <c r="C135" i="9"/>
  <c r="E135" i="9"/>
  <c r="D135" i="9"/>
  <c r="A136" i="9"/>
  <c r="H136" i="9"/>
  <c r="B136" i="9"/>
  <c r="G136" i="9"/>
  <c r="C136" i="9"/>
  <c r="D136" i="9"/>
  <c r="A137" i="9"/>
  <c r="H137" i="9"/>
  <c r="B137" i="9"/>
  <c r="G137" i="9"/>
  <c r="C137" i="9"/>
  <c r="E137" i="9"/>
  <c r="D137" i="9"/>
  <c r="A138" i="9"/>
  <c r="H138" i="9"/>
  <c r="B138" i="9"/>
  <c r="G138" i="9"/>
  <c r="C138" i="9"/>
  <c r="D138" i="9"/>
  <c r="E138" i="9"/>
  <c r="A139" i="9"/>
  <c r="H139" i="9"/>
  <c r="B139" i="9"/>
  <c r="G139" i="9"/>
  <c r="C139" i="9"/>
  <c r="E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E141" i="9"/>
  <c r="D141" i="9"/>
  <c r="A142" i="9"/>
  <c r="H142" i="9"/>
  <c r="B142" i="9"/>
  <c r="G142" i="9"/>
  <c r="C142" i="9"/>
  <c r="D142" i="9"/>
  <c r="E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E145" i="9"/>
  <c r="D145" i="9"/>
  <c r="A146" i="9"/>
  <c r="H146" i="9"/>
  <c r="B146" i="9"/>
  <c r="G146" i="9"/>
  <c r="C146" i="9"/>
  <c r="D146" i="9"/>
  <c r="E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E149" i="9"/>
  <c r="D149" i="9"/>
  <c r="A150" i="9"/>
  <c r="H150" i="9"/>
  <c r="B150" i="9"/>
  <c r="G150" i="9"/>
  <c r="C150" i="9"/>
  <c r="D150" i="9"/>
  <c r="E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E152" i="9"/>
  <c r="D152" i="9"/>
  <c r="A153" i="9"/>
  <c r="H153" i="9"/>
  <c r="B153" i="9"/>
  <c r="G153" i="9"/>
  <c r="C153" i="9"/>
  <c r="E153" i="9"/>
  <c r="D153" i="9"/>
  <c r="A154" i="9"/>
  <c r="H154" i="9"/>
  <c r="B154" i="9"/>
  <c r="G154" i="9"/>
  <c r="C154" i="9"/>
  <c r="D154" i="9"/>
  <c r="E154" i="9"/>
  <c r="A155" i="9"/>
  <c r="H155" i="9"/>
  <c r="B155" i="9"/>
  <c r="G155" i="9"/>
  <c r="C155" i="9"/>
  <c r="E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E157" i="9"/>
  <c r="D157" i="9"/>
  <c r="A158" i="9"/>
  <c r="H158" i="9"/>
  <c r="B158" i="9"/>
  <c r="G158" i="9"/>
  <c r="C158" i="9"/>
  <c r="D158" i="9"/>
  <c r="A159" i="9"/>
  <c r="H159" i="9"/>
  <c r="B159" i="9"/>
  <c r="G159" i="9"/>
  <c r="C159" i="9"/>
  <c r="E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E161" i="9"/>
  <c r="D161" i="9"/>
  <c r="A162" i="9"/>
  <c r="H162" i="9"/>
  <c r="B162" i="9"/>
  <c r="G162" i="9"/>
  <c r="C162" i="9"/>
  <c r="D162" i="9"/>
  <c r="E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E165" i="9"/>
  <c r="D165" i="9"/>
  <c r="A166" i="9"/>
  <c r="H166" i="9"/>
  <c r="B166" i="9"/>
  <c r="G166" i="9"/>
  <c r="C166" i="9"/>
  <c r="D166" i="9"/>
  <c r="E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E169" i="9"/>
  <c r="D169" i="9"/>
  <c r="A170" i="9"/>
  <c r="H170" i="9"/>
  <c r="B170" i="9"/>
  <c r="G170" i="9"/>
  <c r="C170" i="9"/>
  <c r="D170" i="9"/>
  <c r="E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E173" i="9"/>
  <c r="D173" i="9"/>
  <c r="A174" i="9"/>
  <c r="H174" i="9"/>
  <c r="B174" i="9"/>
  <c r="G174" i="9"/>
  <c r="C174" i="9"/>
  <c r="D174" i="9"/>
  <c r="E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E177" i="9"/>
  <c r="D177" i="9"/>
  <c r="A178" i="9"/>
  <c r="H178" i="9"/>
  <c r="B178" i="9"/>
  <c r="G178" i="9"/>
  <c r="C178" i="9"/>
  <c r="D178" i="9"/>
  <c r="E178" i="9"/>
  <c r="A179" i="9"/>
  <c r="H179" i="9"/>
  <c r="B179" i="9"/>
  <c r="G179" i="9"/>
  <c r="C179" i="9"/>
  <c r="E179" i="9"/>
  <c r="D179" i="9"/>
  <c r="A180" i="9"/>
  <c r="H180" i="9"/>
  <c r="B180" i="9"/>
  <c r="G180" i="9"/>
  <c r="C180" i="9"/>
  <c r="D180" i="9"/>
  <c r="E180" i="9"/>
  <c r="A181" i="9"/>
  <c r="H181" i="9"/>
  <c r="B181" i="9"/>
  <c r="G181" i="9"/>
  <c r="C181" i="9"/>
  <c r="E181" i="9"/>
  <c r="D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E183" i="9"/>
  <c r="D183" i="9"/>
  <c r="A184" i="9"/>
  <c r="H184" i="9"/>
  <c r="B184" i="9"/>
  <c r="G184" i="9"/>
  <c r="C184" i="9"/>
  <c r="D184" i="9"/>
  <c r="A185" i="9"/>
  <c r="H185" i="9"/>
  <c r="B185" i="9"/>
  <c r="G185" i="9"/>
  <c r="C185" i="9"/>
  <c r="E185" i="9"/>
  <c r="D185" i="9"/>
  <c r="A186" i="9"/>
  <c r="H186" i="9"/>
  <c r="B186" i="9"/>
  <c r="G186" i="9"/>
  <c r="C186" i="9"/>
  <c r="D186" i="9"/>
  <c r="E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D189" i="9"/>
  <c r="A190" i="9"/>
  <c r="H190" i="9"/>
  <c r="B190" i="9"/>
  <c r="G190" i="9"/>
  <c r="C190" i="9"/>
  <c r="E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E192" i="9"/>
  <c r="D192" i="9"/>
  <c r="A193" i="9"/>
  <c r="H193" i="9"/>
  <c r="B193" i="9"/>
  <c r="G193" i="9"/>
  <c r="C193" i="9"/>
  <c r="D193" i="9"/>
  <c r="A194" i="9"/>
  <c r="H194" i="9"/>
  <c r="B194" i="9"/>
  <c r="G194" i="9"/>
  <c r="C194" i="9"/>
  <c r="D194" i="9"/>
  <c r="A195" i="9"/>
  <c r="H195" i="9"/>
  <c r="B195" i="9"/>
  <c r="G195" i="9"/>
  <c r="C195" i="9"/>
  <c r="E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D198" i="9"/>
  <c r="E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E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D202" i="9"/>
  <c r="E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A205" i="9"/>
  <c r="H205" i="9"/>
  <c r="B205" i="9"/>
  <c r="G205" i="9"/>
  <c r="C205" i="9"/>
  <c r="E205" i="9"/>
  <c r="D205" i="9"/>
  <c r="A206" i="9"/>
  <c r="H206" i="9"/>
  <c r="B206" i="9"/>
  <c r="G206" i="9"/>
  <c r="C206" i="9"/>
  <c r="E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E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E213" i="9"/>
  <c r="D213" i="9"/>
  <c r="A214" i="9"/>
  <c r="H214" i="9"/>
  <c r="B214" i="9"/>
  <c r="G214" i="9"/>
  <c r="C214" i="9"/>
  <c r="D214" i="9"/>
  <c r="E214" i="9"/>
  <c r="A215" i="9"/>
  <c r="H215" i="9"/>
  <c r="B215" i="9"/>
  <c r="G215" i="9"/>
  <c r="C215" i="9"/>
  <c r="E215" i="9"/>
  <c r="D215" i="9"/>
  <c r="A216" i="9"/>
  <c r="H216" i="9"/>
  <c r="B216" i="9"/>
  <c r="G216" i="9"/>
  <c r="C216" i="9"/>
  <c r="E216" i="9"/>
  <c r="D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E218" i="9"/>
  <c r="A219" i="9"/>
  <c r="H219" i="9"/>
  <c r="B219" i="9"/>
  <c r="G219" i="9"/>
  <c r="C219" i="9"/>
  <c r="E219" i="9"/>
  <c r="D219" i="9"/>
  <c r="A220" i="9"/>
  <c r="H220" i="9"/>
  <c r="B220" i="9"/>
  <c r="G220" i="9"/>
  <c r="C220" i="9"/>
  <c r="D220" i="9"/>
  <c r="E220" i="9"/>
  <c r="A221" i="9"/>
  <c r="H221" i="9"/>
  <c r="B221" i="9"/>
  <c r="G221" i="9"/>
  <c r="C221" i="9"/>
  <c r="D221" i="9"/>
  <c r="A222" i="9"/>
  <c r="H222" i="9"/>
  <c r="B222" i="9"/>
  <c r="G222" i="9"/>
  <c r="C222" i="9"/>
  <c r="E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E224" i="9"/>
  <c r="D224" i="9"/>
  <c r="A225" i="9"/>
  <c r="H225" i="9"/>
  <c r="B225" i="9"/>
  <c r="G225" i="9"/>
  <c r="C225" i="9"/>
  <c r="E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H16" i="2"/>
  <c r="H15" i="2"/>
  <c r="H12" i="2"/>
  <c r="A9" i="2"/>
  <c r="C9" i="2" s="1"/>
  <c r="E13" i="2" s="1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I83" i="2"/>
  <c r="H83" i="2"/>
  <c r="D84" i="2"/>
  <c r="H84" i="2"/>
  <c r="D85" i="2"/>
  <c r="H85" i="2"/>
  <c r="D86" i="2"/>
  <c r="H86" i="2"/>
  <c r="D87" i="2"/>
  <c r="F87" i="2"/>
  <c r="D88" i="2"/>
  <c r="H88" i="2"/>
  <c r="D89" i="2"/>
  <c r="H89" i="2"/>
  <c r="D90" i="2"/>
  <c r="H90" i="2"/>
  <c r="D91" i="2"/>
  <c r="I91" i="2"/>
  <c r="D92" i="2"/>
  <c r="H92" i="2"/>
  <c r="D93" i="2"/>
  <c r="H93" i="2"/>
  <c r="D94" i="2"/>
  <c r="H94" i="2"/>
  <c r="D95" i="2"/>
  <c r="F95" i="2"/>
  <c r="D96" i="2"/>
  <c r="H96" i="2"/>
  <c r="D97" i="2"/>
  <c r="H97" i="2"/>
  <c r="D98" i="2"/>
  <c r="H98" i="2"/>
  <c r="D99" i="2"/>
  <c r="I99" i="2"/>
  <c r="D100" i="2"/>
  <c r="H100" i="2"/>
  <c r="D101" i="2"/>
  <c r="H101" i="2"/>
  <c r="D102" i="2"/>
  <c r="H102" i="2"/>
  <c r="D103" i="2"/>
  <c r="F103" i="2"/>
  <c r="D104" i="2"/>
  <c r="H104" i="2"/>
  <c r="D105" i="2"/>
  <c r="H105" i="2"/>
  <c r="D106" i="2"/>
  <c r="H106" i="2"/>
  <c r="D107" i="2"/>
  <c r="I107" i="2"/>
  <c r="D108" i="2"/>
  <c r="H108" i="2"/>
  <c r="D109" i="2"/>
  <c r="H109" i="2"/>
  <c r="D110" i="2"/>
  <c r="H110" i="2"/>
  <c r="D111" i="2"/>
  <c r="F111" i="2"/>
  <c r="D112" i="2"/>
  <c r="H112" i="2"/>
  <c r="D113" i="2"/>
  <c r="H113" i="2"/>
  <c r="D114" i="2"/>
  <c r="H114" i="2"/>
  <c r="D115" i="2"/>
  <c r="I115" i="2"/>
  <c r="D116" i="2"/>
  <c r="H116" i="2"/>
  <c r="D117" i="2"/>
  <c r="H117" i="2"/>
  <c r="D118" i="2"/>
  <c r="H118" i="2"/>
  <c r="D119" i="2"/>
  <c r="F119" i="2"/>
  <c r="D120" i="2"/>
  <c r="H120" i="2"/>
  <c r="D121" i="2"/>
  <c r="H121" i="2"/>
  <c r="D122" i="2"/>
  <c r="H122" i="2"/>
  <c r="D123" i="2"/>
  <c r="I123" i="2"/>
  <c r="D124" i="2"/>
  <c r="H124" i="2"/>
  <c r="D125" i="2"/>
  <c r="H125" i="2"/>
  <c r="D126" i="2"/>
  <c r="H126" i="2"/>
  <c r="D127" i="2"/>
  <c r="F127" i="2"/>
  <c r="D128" i="2"/>
  <c r="H128" i="2"/>
  <c r="D129" i="2"/>
  <c r="H129" i="2"/>
  <c r="D130" i="2"/>
  <c r="H130" i="2"/>
  <c r="D131" i="2"/>
  <c r="I131" i="2"/>
  <c r="D132" i="2"/>
  <c r="H132" i="2"/>
  <c r="D133" i="2"/>
  <c r="H133" i="2"/>
  <c r="D134" i="2"/>
  <c r="H134" i="2"/>
  <c r="D135" i="2"/>
  <c r="F135" i="2"/>
  <c r="D136" i="2"/>
  <c r="H136" i="2"/>
  <c r="D137" i="2"/>
  <c r="H137" i="2"/>
  <c r="D138" i="2"/>
  <c r="H138" i="2"/>
  <c r="D139" i="2"/>
  <c r="I139" i="2"/>
  <c r="D140" i="2"/>
  <c r="H140" i="2"/>
  <c r="D141" i="2"/>
  <c r="H141" i="2"/>
  <c r="D142" i="2"/>
  <c r="H142" i="2"/>
  <c r="D143" i="2"/>
  <c r="F143" i="2"/>
  <c r="D144" i="2"/>
  <c r="H144" i="2"/>
  <c r="D145" i="2"/>
  <c r="H145" i="2"/>
  <c r="D146" i="2"/>
  <c r="H146" i="2"/>
  <c r="D147" i="2"/>
  <c r="I147" i="2"/>
  <c r="D148" i="2"/>
  <c r="H148" i="2"/>
  <c r="D149" i="2"/>
  <c r="H149" i="2"/>
  <c r="D150" i="2"/>
  <c r="H150" i="2"/>
  <c r="D151" i="2"/>
  <c r="F151" i="2"/>
  <c r="D152" i="2"/>
  <c r="H152" i="2"/>
  <c r="D153" i="2"/>
  <c r="H153" i="2"/>
  <c r="D154" i="2"/>
  <c r="H154" i="2"/>
  <c r="D155" i="2"/>
  <c r="I155" i="2"/>
  <c r="D156" i="2"/>
  <c r="H156" i="2"/>
  <c r="D157" i="2"/>
  <c r="H157" i="2"/>
  <c r="D158" i="2"/>
  <c r="H158" i="2"/>
  <c r="D159" i="2"/>
  <c r="F159" i="2"/>
  <c r="D160" i="2"/>
  <c r="H160" i="2"/>
  <c r="D161" i="2"/>
  <c r="H161" i="2"/>
  <c r="D162" i="2"/>
  <c r="H162" i="2"/>
  <c r="D163" i="2"/>
  <c r="I163" i="2"/>
  <c r="D164" i="2"/>
  <c r="H164" i="2"/>
  <c r="D165" i="2"/>
  <c r="H165" i="2"/>
  <c r="D166" i="2"/>
  <c r="H166" i="2"/>
  <c r="D167" i="2"/>
  <c r="F167" i="2"/>
  <c r="D168" i="2"/>
  <c r="H168" i="2"/>
  <c r="D169" i="2"/>
  <c r="H169" i="2"/>
  <c r="D170" i="2"/>
  <c r="H170" i="2"/>
  <c r="D171" i="2"/>
  <c r="I171" i="2"/>
  <c r="D172" i="2"/>
  <c r="H172" i="2"/>
  <c r="D173" i="2"/>
  <c r="H173" i="2"/>
  <c r="D174" i="2"/>
  <c r="H174" i="2"/>
  <c r="D175" i="2"/>
  <c r="F175" i="2"/>
  <c r="D176" i="2"/>
  <c r="H176" i="2"/>
  <c r="D177" i="2"/>
  <c r="H177" i="2"/>
  <c r="D178" i="2"/>
  <c r="H178" i="2"/>
  <c r="D179" i="2"/>
  <c r="I179" i="2"/>
  <c r="D180" i="2"/>
  <c r="H180" i="2"/>
  <c r="D181" i="2"/>
  <c r="H181" i="2"/>
  <c r="D182" i="2"/>
  <c r="H182" i="2"/>
  <c r="D183" i="2"/>
  <c r="F183" i="2"/>
  <c r="D184" i="2"/>
  <c r="H184" i="2"/>
  <c r="D185" i="2"/>
  <c r="H185" i="2"/>
  <c r="D186" i="2"/>
  <c r="H186" i="2"/>
  <c r="D187" i="2"/>
  <c r="I187" i="2"/>
  <c r="D188" i="2"/>
  <c r="H188" i="2"/>
  <c r="D189" i="2"/>
  <c r="H189" i="2"/>
  <c r="D190" i="2"/>
  <c r="H190" i="2"/>
  <c r="D191" i="2"/>
  <c r="F191" i="2"/>
  <c r="D192" i="2"/>
  <c r="H192" i="2"/>
  <c r="D193" i="2"/>
  <c r="H193" i="2"/>
  <c r="D194" i="2"/>
  <c r="H194" i="2"/>
  <c r="D195" i="2"/>
  <c r="I195" i="2"/>
  <c r="D196" i="2"/>
  <c r="H196" i="2"/>
  <c r="D197" i="2"/>
  <c r="H197" i="2"/>
  <c r="D198" i="2"/>
  <c r="H198" i="2"/>
  <c r="D199" i="2"/>
  <c r="F199" i="2"/>
  <c r="D200" i="2"/>
  <c r="H200" i="2"/>
  <c r="D201" i="2"/>
  <c r="H201" i="2"/>
  <c r="D202" i="2"/>
  <c r="H202" i="2"/>
  <c r="D203" i="2"/>
  <c r="I203" i="2"/>
  <c r="D204" i="2"/>
  <c r="H204" i="2"/>
  <c r="D205" i="2"/>
  <c r="H205" i="2"/>
  <c r="D206" i="2"/>
  <c r="H206" i="2"/>
  <c r="D207" i="2"/>
  <c r="F207" i="2"/>
  <c r="D208" i="2"/>
  <c r="H208" i="2"/>
  <c r="D209" i="2"/>
  <c r="H209" i="2"/>
  <c r="D210" i="2"/>
  <c r="H210" i="2"/>
  <c r="D211" i="2"/>
  <c r="I211" i="2"/>
  <c r="D212" i="2"/>
  <c r="H212" i="2"/>
  <c r="D213" i="2"/>
  <c r="H213" i="2"/>
  <c r="D214" i="2"/>
  <c r="H214" i="2"/>
  <c r="D215" i="2"/>
  <c r="F215" i="2"/>
  <c r="D216" i="2"/>
  <c r="H216" i="2"/>
  <c r="D217" i="2"/>
  <c r="H217" i="2"/>
  <c r="D218" i="2"/>
  <c r="H218" i="2"/>
  <c r="J16" i="2"/>
  <c r="J15" i="2"/>
  <c r="J21" i="2"/>
  <c r="J22" i="2"/>
  <c r="J24" i="2"/>
  <c r="J25" i="2"/>
  <c r="J27" i="2"/>
  <c r="J29" i="2"/>
  <c r="J30" i="2"/>
  <c r="J32" i="2"/>
  <c r="J33" i="2"/>
  <c r="J35" i="2"/>
  <c r="J37" i="2"/>
  <c r="J38" i="2"/>
  <c r="J40" i="2"/>
  <c r="J41" i="2"/>
  <c r="J43" i="2"/>
  <c r="J45" i="2"/>
  <c r="J46" i="2"/>
  <c r="J48" i="2"/>
  <c r="J49" i="2"/>
  <c r="J51" i="2"/>
  <c r="J53" i="2"/>
  <c r="J54" i="2"/>
  <c r="J56" i="2"/>
  <c r="J57" i="2"/>
  <c r="J59" i="2"/>
  <c r="J61" i="2"/>
  <c r="J62" i="2"/>
  <c r="J64" i="2"/>
  <c r="J65" i="2"/>
  <c r="J67" i="2"/>
  <c r="J69" i="2"/>
  <c r="J70" i="2"/>
  <c r="J72" i="2"/>
  <c r="J73" i="2"/>
  <c r="J75" i="2"/>
  <c r="J77" i="2"/>
  <c r="J78" i="2"/>
  <c r="J80" i="2"/>
  <c r="J81" i="2"/>
  <c r="J83" i="2"/>
  <c r="J84" i="2"/>
  <c r="J85" i="2"/>
  <c r="J88" i="2"/>
  <c r="J89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3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1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79" i="2"/>
  <c r="J180" i="2"/>
  <c r="J181" i="2"/>
  <c r="J182" i="2"/>
  <c r="J184" i="2"/>
  <c r="J185" i="2"/>
  <c r="J186" i="2"/>
  <c r="J187" i="2"/>
  <c r="J188" i="2"/>
  <c r="J189" i="2"/>
  <c r="J190" i="2"/>
  <c r="J192" i="2"/>
  <c r="J193" i="2"/>
  <c r="J194" i="2"/>
  <c r="J195" i="2"/>
  <c r="J196" i="2"/>
  <c r="J197" i="2"/>
  <c r="J198" i="2"/>
  <c r="J200" i="2"/>
  <c r="J201" i="2"/>
  <c r="J202" i="2"/>
  <c r="J203" i="2"/>
  <c r="J204" i="2"/>
  <c r="J205" i="2"/>
  <c r="J206" i="2"/>
  <c r="J208" i="2"/>
  <c r="J209" i="2"/>
  <c r="J210" i="2"/>
  <c r="J211" i="2"/>
  <c r="J212" i="2"/>
  <c r="J213" i="2"/>
  <c r="J214" i="2"/>
  <c r="J216" i="2"/>
  <c r="J217" i="2"/>
  <c r="J218" i="2"/>
  <c r="I16" i="2"/>
  <c r="I15" i="2"/>
  <c r="I12" i="2"/>
  <c r="I21" i="2"/>
  <c r="I22" i="2"/>
  <c r="I24" i="2"/>
  <c r="I25" i="2"/>
  <c r="I26" i="2"/>
  <c r="I29" i="2"/>
  <c r="I30" i="2"/>
  <c r="I32" i="2"/>
  <c r="I33" i="2"/>
  <c r="I34" i="2"/>
  <c r="I37" i="2"/>
  <c r="I38" i="2"/>
  <c r="I40" i="2"/>
  <c r="I41" i="2"/>
  <c r="I42" i="2"/>
  <c r="I45" i="2"/>
  <c r="I46" i="2"/>
  <c r="I48" i="2"/>
  <c r="I49" i="2"/>
  <c r="I50" i="2"/>
  <c r="I53" i="2"/>
  <c r="I54" i="2"/>
  <c r="I56" i="2"/>
  <c r="I57" i="2"/>
  <c r="I58" i="2"/>
  <c r="I61" i="2"/>
  <c r="I62" i="2"/>
  <c r="I64" i="2"/>
  <c r="I65" i="2"/>
  <c r="I66" i="2"/>
  <c r="I69" i="2"/>
  <c r="I70" i="2"/>
  <c r="I72" i="2"/>
  <c r="I73" i="2"/>
  <c r="I74" i="2"/>
  <c r="I77" i="2"/>
  <c r="I78" i="2"/>
  <c r="I80" i="2"/>
  <c r="I81" i="2"/>
  <c r="I82" i="2"/>
  <c r="I84" i="2"/>
  <c r="I85" i="2"/>
  <c r="I86" i="2"/>
  <c r="I88" i="2"/>
  <c r="I89" i="2"/>
  <c r="I90" i="2"/>
  <c r="I92" i="2"/>
  <c r="I93" i="2"/>
  <c r="I94" i="2"/>
  <c r="I96" i="2"/>
  <c r="I97" i="2"/>
  <c r="I98" i="2"/>
  <c r="I100" i="2"/>
  <c r="I101" i="2"/>
  <c r="I102" i="2"/>
  <c r="I104" i="2"/>
  <c r="I105" i="2"/>
  <c r="I106" i="2"/>
  <c r="I108" i="2"/>
  <c r="I109" i="2"/>
  <c r="I110" i="2"/>
  <c r="I112" i="2"/>
  <c r="I113" i="2"/>
  <c r="I114" i="2"/>
  <c r="I116" i="2"/>
  <c r="I117" i="2"/>
  <c r="I118" i="2"/>
  <c r="I120" i="2"/>
  <c r="I121" i="2"/>
  <c r="I122" i="2"/>
  <c r="I124" i="2"/>
  <c r="I125" i="2"/>
  <c r="I126" i="2"/>
  <c r="I128" i="2"/>
  <c r="I129" i="2"/>
  <c r="I130" i="2"/>
  <c r="I132" i="2"/>
  <c r="I133" i="2"/>
  <c r="I134" i="2"/>
  <c r="I136" i="2"/>
  <c r="I137" i="2"/>
  <c r="I138" i="2"/>
  <c r="I140" i="2"/>
  <c r="I141" i="2"/>
  <c r="I142" i="2"/>
  <c r="I144" i="2"/>
  <c r="I145" i="2"/>
  <c r="I146" i="2"/>
  <c r="I148" i="2"/>
  <c r="I149" i="2"/>
  <c r="I150" i="2"/>
  <c r="I152" i="2"/>
  <c r="I153" i="2"/>
  <c r="I154" i="2"/>
  <c r="I156" i="2"/>
  <c r="I157" i="2"/>
  <c r="I158" i="2"/>
  <c r="I160" i="2"/>
  <c r="I161" i="2"/>
  <c r="I162" i="2"/>
  <c r="I164" i="2"/>
  <c r="I165" i="2"/>
  <c r="I166" i="2"/>
  <c r="I168" i="2"/>
  <c r="I169" i="2"/>
  <c r="I170" i="2"/>
  <c r="I172" i="2"/>
  <c r="I173" i="2"/>
  <c r="I174" i="2"/>
  <c r="I176" i="2"/>
  <c r="I177" i="2"/>
  <c r="I178" i="2"/>
  <c r="I180" i="2"/>
  <c r="I181" i="2"/>
  <c r="I182" i="2"/>
  <c r="I184" i="2"/>
  <c r="I185" i="2"/>
  <c r="I186" i="2"/>
  <c r="I188" i="2"/>
  <c r="I189" i="2"/>
  <c r="I190" i="2"/>
  <c r="I192" i="2"/>
  <c r="I193" i="2"/>
  <c r="I194" i="2"/>
  <c r="I196" i="2"/>
  <c r="I197" i="2"/>
  <c r="I198" i="2"/>
  <c r="I200" i="2"/>
  <c r="I201" i="2"/>
  <c r="I202" i="2"/>
  <c r="I204" i="2"/>
  <c r="I205" i="2"/>
  <c r="I206" i="2"/>
  <c r="I208" i="2"/>
  <c r="I209" i="2"/>
  <c r="I210" i="2"/>
  <c r="I212" i="2"/>
  <c r="I213" i="2"/>
  <c r="I214" i="2"/>
  <c r="I216" i="2"/>
  <c r="I217" i="2"/>
  <c r="I218" i="2"/>
  <c r="F16" i="2"/>
  <c r="F15" i="2"/>
  <c r="F12" i="2"/>
  <c r="F21" i="2"/>
  <c r="F22" i="2"/>
  <c r="F25" i="2"/>
  <c r="F26" i="2"/>
  <c r="F28" i="2"/>
  <c r="F29" i="2"/>
  <c r="F30" i="2"/>
  <c r="F33" i="2"/>
  <c r="F34" i="2"/>
  <c r="F36" i="2"/>
  <c r="F37" i="2"/>
  <c r="F38" i="2"/>
  <c r="F41" i="2"/>
  <c r="F42" i="2"/>
  <c r="F44" i="2"/>
  <c r="F45" i="2"/>
  <c r="F46" i="2"/>
  <c r="F49" i="2"/>
  <c r="F50" i="2"/>
  <c r="F52" i="2"/>
  <c r="F53" i="2"/>
  <c r="F54" i="2"/>
  <c r="F57" i="2"/>
  <c r="F58" i="2"/>
  <c r="F60" i="2"/>
  <c r="F61" i="2"/>
  <c r="F62" i="2"/>
  <c r="F65" i="2"/>
  <c r="F66" i="2"/>
  <c r="F68" i="2"/>
  <c r="F69" i="2"/>
  <c r="F70" i="2"/>
  <c r="F73" i="2"/>
  <c r="F74" i="2"/>
  <c r="F76" i="2"/>
  <c r="F77" i="2"/>
  <c r="F78" i="2"/>
  <c r="F81" i="2"/>
  <c r="F82" i="2"/>
  <c r="F84" i="2"/>
  <c r="F85" i="2"/>
  <c r="F86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20" i="2"/>
  <c r="F121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5" i="2"/>
  <c r="F166" i="2"/>
  <c r="F168" i="2"/>
  <c r="F169" i="2"/>
  <c r="F170" i="2"/>
  <c r="F172" i="2"/>
  <c r="F173" i="2"/>
  <c r="F174" i="2"/>
  <c r="F176" i="2"/>
  <c r="F177" i="2"/>
  <c r="F178" i="2"/>
  <c r="F180" i="2"/>
  <c r="F181" i="2"/>
  <c r="F182" i="2"/>
  <c r="F184" i="2"/>
  <c r="F185" i="2"/>
  <c r="F186" i="2"/>
  <c r="F188" i="2"/>
  <c r="F189" i="2"/>
  <c r="F190" i="2"/>
  <c r="F192" i="2"/>
  <c r="F193" i="2"/>
  <c r="F194" i="2"/>
  <c r="F196" i="2"/>
  <c r="F197" i="2"/>
  <c r="F198" i="2"/>
  <c r="F200" i="2"/>
  <c r="F201" i="2"/>
  <c r="F202" i="2"/>
  <c r="F204" i="2"/>
  <c r="F205" i="2"/>
  <c r="F206" i="2"/>
  <c r="F208" i="2"/>
  <c r="F209" i="2"/>
  <c r="F210" i="2"/>
  <c r="F212" i="2"/>
  <c r="F213" i="2"/>
  <c r="F214" i="2"/>
  <c r="F216" i="2"/>
  <c r="F217" i="2"/>
  <c r="F218" i="2"/>
  <c r="G16" i="2"/>
  <c r="G15" i="2"/>
  <c r="E21" i="2"/>
  <c r="G21" i="2"/>
  <c r="E22" i="2"/>
  <c r="G22" i="2"/>
  <c r="E23" i="2"/>
  <c r="L23" i="2"/>
  <c r="G23" i="2"/>
  <c r="E24" i="2"/>
  <c r="G24" i="2"/>
  <c r="E25" i="2"/>
  <c r="G25" i="2"/>
  <c r="E26" i="2"/>
  <c r="G26" i="2"/>
  <c r="E27" i="2"/>
  <c r="K27" i="2"/>
  <c r="G27" i="2"/>
  <c r="E28" i="2"/>
  <c r="G28" i="2"/>
  <c r="E29" i="2"/>
  <c r="G29" i="2"/>
  <c r="E30" i="2"/>
  <c r="G30" i="2"/>
  <c r="E31" i="2"/>
  <c r="L31" i="2"/>
  <c r="G31" i="2"/>
  <c r="E32" i="2"/>
  <c r="G32" i="2"/>
  <c r="E33" i="2"/>
  <c r="G33" i="2"/>
  <c r="E34" i="2"/>
  <c r="G34" i="2"/>
  <c r="E35" i="2"/>
  <c r="G35" i="2"/>
  <c r="E36" i="2"/>
  <c r="G36" i="2"/>
  <c r="E37" i="2"/>
  <c r="K37" i="2"/>
  <c r="G37" i="2"/>
  <c r="E38" i="2"/>
  <c r="G38" i="2"/>
  <c r="E39" i="2"/>
  <c r="L39" i="2"/>
  <c r="G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L47" i="2"/>
  <c r="G47" i="2"/>
  <c r="E48" i="2"/>
  <c r="G48" i="2"/>
  <c r="E49" i="2"/>
  <c r="G49" i="2"/>
  <c r="E50" i="2"/>
  <c r="G50" i="2"/>
  <c r="E51" i="2"/>
  <c r="G51" i="2"/>
  <c r="E52" i="2"/>
  <c r="G52" i="2"/>
  <c r="E53" i="2"/>
  <c r="L53" i="2"/>
  <c r="G53" i="2"/>
  <c r="E54" i="2"/>
  <c r="G54" i="2"/>
  <c r="E55" i="2"/>
  <c r="L55" i="2"/>
  <c r="G55" i="2"/>
  <c r="E56" i="2"/>
  <c r="G56" i="2"/>
  <c r="E57" i="2"/>
  <c r="K57" i="2"/>
  <c r="G57" i="2"/>
  <c r="E58" i="2"/>
  <c r="G58" i="2"/>
  <c r="E59" i="2"/>
  <c r="G59" i="2"/>
  <c r="E60" i="2"/>
  <c r="G60" i="2"/>
  <c r="E61" i="2"/>
  <c r="G61" i="2"/>
  <c r="E62" i="2"/>
  <c r="G62" i="2"/>
  <c r="E63" i="2"/>
  <c r="L63" i="2"/>
  <c r="G63" i="2"/>
  <c r="E64" i="2"/>
  <c r="G64" i="2"/>
  <c r="E65" i="2"/>
  <c r="G65" i="2"/>
  <c r="E66" i="2"/>
  <c r="G66" i="2"/>
  <c r="E67" i="2"/>
  <c r="G67" i="2"/>
  <c r="E68" i="2"/>
  <c r="G68" i="2"/>
  <c r="E69" i="2"/>
  <c r="K69" i="2"/>
  <c r="G69" i="2"/>
  <c r="E70" i="2"/>
  <c r="G70" i="2"/>
  <c r="E71" i="2"/>
  <c r="L71" i="2"/>
  <c r="G71" i="2"/>
  <c r="E72" i="2"/>
  <c r="G72" i="2"/>
  <c r="E73" i="2"/>
  <c r="K73" i="2"/>
  <c r="G73" i="2"/>
  <c r="E74" i="2"/>
  <c r="G74" i="2"/>
  <c r="E75" i="2"/>
  <c r="G75" i="2"/>
  <c r="E76" i="2"/>
  <c r="G76" i="2"/>
  <c r="E77" i="2"/>
  <c r="G77" i="2"/>
  <c r="E78" i="2"/>
  <c r="G78" i="2"/>
  <c r="E79" i="2"/>
  <c r="L79" i="2"/>
  <c r="G79" i="2"/>
  <c r="E80" i="2"/>
  <c r="G80" i="2"/>
  <c r="E81" i="2"/>
  <c r="G81" i="2"/>
  <c r="E82" i="2"/>
  <c r="G82" i="2"/>
  <c r="E83" i="2"/>
  <c r="G83" i="2"/>
  <c r="E84" i="2"/>
  <c r="G84" i="2"/>
  <c r="E85" i="2"/>
  <c r="K85" i="2"/>
  <c r="G85" i="2"/>
  <c r="E86" i="2"/>
  <c r="G86" i="2"/>
  <c r="E87" i="2"/>
  <c r="L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L95" i="2"/>
  <c r="G95" i="2"/>
  <c r="E96" i="2"/>
  <c r="G96" i="2"/>
  <c r="E97" i="2"/>
  <c r="L97" i="2"/>
  <c r="G97" i="2"/>
  <c r="E98" i="2"/>
  <c r="G98" i="2"/>
  <c r="E99" i="2"/>
  <c r="G99" i="2"/>
  <c r="E100" i="2"/>
  <c r="G100" i="2"/>
  <c r="E101" i="2"/>
  <c r="G101" i="2"/>
  <c r="E102" i="2"/>
  <c r="G102" i="2"/>
  <c r="E103" i="2"/>
  <c r="L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K109" i="2"/>
  <c r="G109" i="2"/>
  <c r="E110" i="2"/>
  <c r="G110" i="2"/>
  <c r="E111" i="2"/>
  <c r="L111" i="2"/>
  <c r="G111" i="2"/>
  <c r="E112" i="2"/>
  <c r="G112" i="2"/>
  <c r="E113" i="2"/>
  <c r="L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L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L127" i="2"/>
  <c r="G127" i="2"/>
  <c r="E128" i="2"/>
  <c r="G128" i="2"/>
  <c r="E129" i="2"/>
  <c r="L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L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K141" i="2"/>
  <c r="G141" i="2"/>
  <c r="E142" i="2"/>
  <c r="G142" i="2"/>
  <c r="E143" i="2"/>
  <c r="L143" i="2"/>
  <c r="G143" i="2"/>
  <c r="E144" i="2"/>
  <c r="G144" i="2"/>
  <c r="E145" i="2"/>
  <c r="K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L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L159" i="2"/>
  <c r="G159" i="2"/>
  <c r="E160" i="2"/>
  <c r="G160" i="2"/>
  <c r="E161" i="2"/>
  <c r="L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L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K173" i="2"/>
  <c r="G173" i="2"/>
  <c r="E174" i="2"/>
  <c r="G174" i="2"/>
  <c r="E175" i="2"/>
  <c r="L175" i="2"/>
  <c r="G175" i="2"/>
  <c r="E176" i="2"/>
  <c r="G176" i="2"/>
  <c r="E177" i="2"/>
  <c r="L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L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L191" i="2"/>
  <c r="G191" i="2"/>
  <c r="E192" i="2"/>
  <c r="G192" i="2"/>
  <c r="E193" i="2"/>
  <c r="L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L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K205" i="2"/>
  <c r="G205" i="2"/>
  <c r="E206" i="2"/>
  <c r="G206" i="2"/>
  <c r="E207" i="2"/>
  <c r="L207" i="2"/>
  <c r="G207" i="2"/>
  <c r="E208" i="2"/>
  <c r="G208" i="2"/>
  <c r="E209" i="2"/>
  <c r="K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L215" i="2"/>
  <c r="G215" i="2"/>
  <c r="E216" i="2"/>
  <c r="G216" i="2"/>
  <c r="E217" i="2"/>
  <c r="G217" i="2"/>
  <c r="E218" i="2"/>
  <c r="G218" i="2"/>
  <c r="K16" i="2"/>
  <c r="K15" i="2"/>
  <c r="K12" i="2"/>
  <c r="K22" i="2"/>
  <c r="K23" i="2"/>
  <c r="K24" i="2"/>
  <c r="K28" i="2"/>
  <c r="K29" i="2"/>
  <c r="K30" i="2"/>
  <c r="K31" i="2"/>
  <c r="K32" i="2"/>
  <c r="K33" i="2"/>
  <c r="K36" i="2"/>
  <c r="K38" i="2"/>
  <c r="K39" i="2"/>
  <c r="K40" i="2"/>
  <c r="K44" i="2"/>
  <c r="K45" i="2"/>
  <c r="K46" i="2"/>
  <c r="K47" i="2"/>
  <c r="K48" i="2"/>
  <c r="K49" i="2"/>
  <c r="K52" i="2"/>
  <c r="K54" i="2"/>
  <c r="K55" i="2"/>
  <c r="K56" i="2"/>
  <c r="K60" i="2"/>
  <c r="K61" i="2"/>
  <c r="K62" i="2"/>
  <c r="K63" i="2"/>
  <c r="K64" i="2"/>
  <c r="K65" i="2"/>
  <c r="K68" i="2"/>
  <c r="K70" i="2"/>
  <c r="K71" i="2"/>
  <c r="K72" i="2"/>
  <c r="K76" i="2"/>
  <c r="K77" i="2"/>
  <c r="K78" i="2"/>
  <c r="K79" i="2"/>
  <c r="K80" i="2"/>
  <c r="K81" i="2"/>
  <c r="K84" i="2"/>
  <c r="K87" i="2"/>
  <c r="K88" i="2"/>
  <c r="K89" i="2"/>
  <c r="K90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106" i="2"/>
  <c r="K108" i="2"/>
  <c r="K110" i="2"/>
  <c r="K111" i="2"/>
  <c r="K112" i="2"/>
  <c r="K114" i="2"/>
  <c r="K116" i="2"/>
  <c r="K117" i="2"/>
  <c r="K118" i="2"/>
  <c r="K119" i="2"/>
  <c r="K120" i="2"/>
  <c r="K121" i="2"/>
  <c r="K122" i="2"/>
  <c r="K124" i="2"/>
  <c r="K125" i="2"/>
  <c r="K126" i="2"/>
  <c r="K127" i="2"/>
  <c r="K128" i="2"/>
  <c r="K129" i="2"/>
  <c r="K130" i="2"/>
  <c r="K132" i="2"/>
  <c r="K133" i="2"/>
  <c r="K134" i="2"/>
  <c r="K135" i="2"/>
  <c r="K136" i="2"/>
  <c r="K137" i="2"/>
  <c r="K138" i="2"/>
  <c r="K140" i="2"/>
  <c r="K142" i="2"/>
  <c r="K143" i="2"/>
  <c r="K144" i="2"/>
  <c r="K146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4" i="2"/>
  <c r="K165" i="2"/>
  <c r="K166" i="2"/>
  <c r="K167" i="2"/>
  <c r="K168" i="2"/>
  <c r="K169" i="2"/>
  <c r="K170" i="2"/>
  <c r="K172" i="2"/>
  <c r="K174" i="2"/>
  <c r="K175" i="2"/>
  <c r="K176" i="2"/>
  <c r="K178" i="2"/>
  <c r="K180" i="2"/>
  <c r="K181" i="2"/>
  <c r="K182" i="2"/>
  <c r="K183" i="2"/>
  <c r="K184" i="2"/>
  <c r="K185" i="2"/>
  <c r="K186" i="2"/>
  <c r="K188" i="2"/>
  <c r="K189" i="2"/>
  <c r="K190" i="2"/>
  <c r="K191" i="2"/>
  <c r="K192" i="2"/>
  <c r="K193" i="2"/>
  <c r="K194" i="2"/>
  <c r="K196" i="2"/>
  <c r="K197" i="2"/>
  <c r="K198" i="2"/>
  <c r="K199" i="2"/>
  <c r="K200" i="2"/>
  <c r="K201" i="2"/>
  <c r="K202" i="2"/>
  <c r="K204" i="2"/>
  <c r="K206" i="2"/>
  <c r="K207" i="2"/>
  <c r="K208" i="2"/>
  <c r="K210" i="2"/>
  <c r="K212" i="2"/>
  <c r="K213" i="2"/>
  <c r="K214" i="2"/>
  <c r="K215" i="2"/>
  <c r="K216" i="2"/>
  <c r="K217" i="2"/>
  <c r="K218" i="2"/>
  <c r="L16" i="2"/>
  <c r="L15" i="2"/>
  <c r="L22" i="2"/>
  <c r="L25" i="2"/>
  <c r="L26" i="2"/>
  <c r="L28" i="2"/>
  <c r="L29" i="2"/>
  <c r="L30" i="2"/>
  <c r="L33" i="2"/>
  <c r="L34" i="2"/>
  <c r="L36" i="2"/>
  <c r="L37" i="2"/>
  <c r="L38" i="2"/>
  <c r="L42" i="2"/>
  <c r="L44" i="2"/>
  <c r="L45" i="2"/>
  <c r="L46" i="2"/>
  <c r="L49" i="2"/>
  <c r="L50" i="2"/>
  <c r="L52" i="2"/>
  <c r="L54" i="2"/>
  <c r="L57" i="2"/>
  <c r="L58" i="2"/>
  <c r="L60" i="2"/>
  <c r="L61" i="2"/>
  <c r="L62" i="2"/>
  <c r="L65" i="2"/>
  <c r="L66" i="2"/>
  <c r="L68" i="2"/>
  <c r="L69" i="2"/>
  <c r="L70" i="2"/>
  <c r="L74" i="2"/>
  <c r="L76" i="2"/>
  <c r="L77" i="2"/>
  <c r="L78" i="2"/>
  <c r="L81" i="2"/>
  <c r="L82" i="2"/>
  <c r="L84" i="2"/>
  <c r="L86" i="2"/>
  <c r="L89" i="2"/>
  <c r="L90" i="2"/>
  <c r="L92" i="2"/>
  <c r="L93" i="2"/>
  <c r="L94" i="2"/>
  <c r="L96" i="2"/>
  <c r="L98" i="2"/>
  <c r="L100" i="2"/>
  <c r="L101" i="2"/>
  <c r="L102" i="2"/>
  <c r="L104" i="2"/>
  <c r="L105" i="2"/>
  <c r="L106" i="2"/>
  <c r="L108" i="2"/>
  <c r="L109" i="2"/>
  <c r="L110" i="2"/>
  <c r="L112" i="2"/>
  <c r="L114" i="2"/>
  <c r="L116" i="2"/>
  <c r="L117" i="2"/>
  <c r="L118" i="2"/>
  <c r="L120" i="2"/>
  <c r="L121" i="2"/>
  <c r="L122" i="2"/>
  <c r="L124" i="2"/>
  <c r="L125" i="2"/>
  <c r="L126" i="2"/>
  <c r="L128" i="2"/>
  <c r="L130" i="2"/>
  <c r="L132" i="2"/>
  <c r="L133" i="2"/>
  <c r="L134" i="2"/>
  <c r="L136" i="2"/>
  <c r="L137" i="2"/>
  <c r="L138" i="2"/>
  <c r="L140" i="2"/>
  <c r="L141" i="2"/>
  <c r="L142" i="2"/>
  <c r="L144" i="2"/>
  <c r="L146" i="2"/>
  <c r="L148" i="2"/>
  <c r="L149" i="2"/>
  <c r="L150" i="2"/>
  <c r="L152" i="2"/>
  <c r="L153" i="2"/>
  <c r="L154" i="2"/>
  <c r="L156" i="2"/>
  <c r="L157" i="2"/>
  <c r="L158" i="2"/>
  <c r="L160" i="2"/>
  <c r="L162" i="2"/>
  <c r="L164" i="2"/>
  <c r="L165" i="2"/>
  <c r="L166" i="2"/>
  <c r="L168" i="2"/>
  <c r="L169" i="2"/>
  <c r="L170" i="2"/>
  <c r="L172" i="2"/>
  <c r="L173" i="2"/>
  <c r="L174" i="2"/>
  <c r="L176" i="2"/>
  <c r="L178" i="2"/>
  <c r="L180" i="2"/>
  <c r="L181" i="2"/>
  <c r="L182" i="2"/>
  <c r="L184" i="2"/>
  <c r="L185" i="2"/>
  <c r="L186" i="2"/>
  <c r="L188" i="2"/>
  <c r="L189" i="2"/>
  <c r="L190" i="2"/>
  <c r="L192" i="2"/>
  <c r="L194" i="2"/>
  <c r="L196" i="2"/>
  <c r="L197" i="2"/>
  <c r="L198" i="2"/>
  <c r="L200" i="2"/>
  <c r="L201" i="2"/>
  <c r="L202" i="2"/>
  <c r="L204" i="2"/>
  <c r="L205" i="2"/>
  <c r="L206" i="2"/>
  <c r="L208" i="2"/>
  <c r="L210" i="2"/>
  <c r="L212" i="2"/>
  <c r="L213" i="2"/>
  <c r="L214" i="2"/>
  <c r="L216" i="2"/>
  <c r="L217" i="2"/>
  <c r="L218" i="2"/>
  <c r="C16" i="2"/>
  <c r="C15" i="2"/>
  <c r="N16" i="2"/>
  <c r="N15" i="2"/>
  <c r="N12" i="2"/>
  <c r="O16" i="2"/>
  <c r="O15" i="2"/>
  <c r="O12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H16" i="5"/>
  <c r="H15" i="5"/>
  <c r="H12" i="5"/>
  <c r="A9" i="5"/>
  <c r="C9" i="5" s="1"/>
  <c r="K13" i="5" s="1"/>
  <c r="C21" i="5"/>
  <c r="D21" i="5"/>
  <c r="C22" i="5"/>
  <c r="D22" i="5"/>
  <c r="C23" i="5"/>
  <c r="D23" i="5"/>
  <c r="J23" i="5"/>
  <c r="C24" i="5"/>
  <c r="D24" i="5"/>
  <c r="H24" i="5"/>
  <c r="C25" i="5"/>
  <c r="D25" i="5"/>
  <c r="J25" i="5"/>
  <c r="C26" i="5"/>
  <c r="H26" i="5"/>
  <c r="D26" i="5"/>
  <c r="C27" i="5"/>
  <c r="D27" i="5"/>
  <c r="I27" i="5"/>
  <c r="H27" i="5"/>
  <c r="C28" i="5"/>
  <c r="D28" i="5"/>
  <c r="H28" i="5"/>
  <c r="C29" i="5"/>
  <c r="G29" i="5"/>
  <c r="D29" i="5"/>
  <c r="C30" i="5"/>
  <c r="D30" i="5"/>
  <c r="H30" i="5"/>
  <c r="C31" i="5"/>
  <c r="D31" i="5"/>
  <c r="J31" i="5"/>
  <c r="C32" i="5"/>
  <c r="G32" i="5"/>
  <c r="D32" i="5"/>
  <c r="C33" i="5"/>
  <c r="D33" i="5"/>
  <c r="J33" i="5"/>
  <c r="C34" i="5"/>
  <c r="D34" i="5"/>
  <c r="H34" i="5"/>
  <c r="D35" i="5"/>
  <c r="H35" i="5"/>
  <c r="D36" i="5"/>
  <c r="J36" i="5"/>
  <c r="H36" i="5"/>
  <c r="D37" i="5"/>
  <c r="H37" i="5"/>
  <c r="D38" i="5"/>
  <c r="H38" i="5"/>
  <c r="D39" i="5"/>
  <c r="H39" i="5"/>
  <c r="D40" i="5"/>
  <c r="F40" i="5"/>
  <c r="H40" i="5"/>
  <c r="D41" i="5"/>
  <c r="H41" i="5"/>
  <c r="D42" i="5"/>
  <c r="H42" i="5"/>
  <c r="D43" i="5"/>
  <c r="H43" i="5"/>
  <c r="D44" i="5"/>
  <c r="F44" i="5"/>
  <c r="H44" i="5"/>
  <c r="D45" i="5"/>
  <c r="H45" i="5"/>
  <c r="D46" i="5"/>
  <c r="H46" i="5"/>
  <c r="D47" i="5"/>
  <c r="H47" i="5"/>
  <c r="D48" i="5"/>
  <c r="I48" i="5"/>
  <c r="H48" i="5"/>
  <c r="D49" i="5"/>
  <c r="H49" i="5"/>
  <c r="D50" i="5"/>
  <c r="H50" i="5"/>
  <c r="D51" i="5"/>
  <c r="H51" i="5"/>
  <c r="J16" i="5"/>
  <c r="J15" i="5"/>
  <c r="J12" i="5"/>
  <c r="J24" i="5"/>
  <c r="J27" i="5"/>
  <c r="J28" i="5"/>
  <c r="J35" i="5"/>
  <c r="J37" i="5"/>
  <c r="J39" i="5"/>
  <c r="J40" i="5"/>
  <c r="J41" i="5"/>
  <c r="J43" i="5"/>
  <c r="J44" i="5"/>
  <c r="J45" i="5"/>
  <c r="J47" i="5"/>
  <c r="J48" i="5"/>
  <c r="J49" i="5"/>
  <c r="J51" i="5"/>
  <c r="I16" i="5"/>
  <c r="I15" i="5"/>
  <c r="I12" i="5"/>
  <c r="I24" i="5"/>
  <c r="I25" i="5"/>
  <c r="I28" i="5"/>
  <c r="I31" i="5"/>
  <c r="I35" i="5"/>
  <c r="I36" i="5"/>
  <c r="I37" i="5"/>
  <c r="I39" i="5"/>
  <c r="I40" i="5"/>
  <c r="I41" i="5"/>
  <c r="I43" i="5"/>
  <c r="I44" i="5"/>
  <c r="I45" i="5"/>
  <c r="I47" i="5"/>
  <c r="I49" i="5"/>
  <c r="I51" i="5"/>
  <c r="F16" i="5"/>
  <c r="F15" i="5"/>
  <c r="F12" i="5"/>
  <c r="F24" i="5"/>
  <c r="F27" i="5"/>
  <c r="F28" i="5"/>
  <c r="F30" i="5"/>
  <c r="F35" i="5"/>
  <c r="F37" i="5"/>
  <c r="F38" i="5"/>
  <c r="F39" i="5"/>
  <c r="F41" i="5"/>
  <c r="F43" i="5"/>
  <c r="F45" i="5"/>
  <c r="F46" i="5"/>
  <c r="F47" i="5"/>
  <c r="F49" i="5"/>
  <c r="F51" i="5"/>
  <c r="G16" i="5"/>
  <c r="G15" i="5"/>
  <c r="G12" i="5"/>
  <c r="E21" i="5"/>
  <c r="E22" i="5"/>
  <c r="E23" i="5"/>
  <c r="G23" i="5"/>
  <c r="E24" i="5"/>
  <c r="E25" i="5"/>
  <c r="G25" i="5"/>
  <c r="E26" i="5"/>
  <c r="E27" i="5"/>
  <c r="G27" i="5"/>
  <c r="E28" i="5"/>
  <c r="E29" i="5"/>
  <c r="E30" i="5"/>
  <c r="K30" i="5"/>
  <c r="E31" i="5"/>
  <c r="E32" i="5"/>
  <c r="E33" i="5"/>
  <c r="G33" i="5"/>
  <c r="E34" i="5"/>
  <c r="E35" i="5"/>
  <c r="G35" i="5"/>
  <c r="E36" i="5"/>
  <c r="G36" i="5"/>
  <c r="E37" i="5"/>
  <c r="G37" i="5"/>
  <c r="E38" i="5"/>
  <c r="G38" i="5"/>
  <c r="E39" i="5"/>
  <c r="E40" i="5"/>
  <c r="G40" i="5"/>
  <c r="E41" i="5"/>
  <c r="G41" i="5"/>
  <c r="E42" i="5"/>
  <c r="G42" i="5"/>
  <c r="E43" i="5"/>
  <c r="G43" i="5"/>
  <c r="E44" i="5"/>
  <c r="E45" i="5"/>
  <c r="G45" i="5"/>
  <c r="E46" i="5"/>
  <c r="G46" i="5"/>
  <c r="E47" i="5"/>
  <c r="E48" i="5"/>
  <c r="G48" i="5"/>
  <c r="E49" i="5"/>
  <c r="G49" i="5"/>
  <c r="E50" i="5"/>
  <c r="G50" i="5"/>
  <c r="E51" i="5"/>
  <c r="G51" i="5"/>
  <c r="K16" i="5"/>
  <c r="K15" i="5"/>
  <c r="K12" i="5"/>
  <c r="K24" i="5"/>
  <c r="K26" i="5"/>
  <c r="K31" i="5"/>
  <c r="K34" i="5"/>
  <c r="K35" i="5"/>
  <c r="K36" i="5"/>
  <c r="K40" i="5"/>
  <c r="K42" i="5"/>
  <c r="K46" i="5"/>
  <c r="K47" i="5"/>
  <c r="K50" i="5"/>
  <c r="K51" i="5"/>
  <c r="L16" i="5"/>
  <c r="L15" i="5"/>
  <c r="L12" i="5"/>
  <c r="L24" i="5"/>
  <c r="L26" i="5"/>
  <c r="L30" i="5"/>
  <c r="L31" i="5"/>
  <c r="L34" i="5"/>
  <c r="L35" i="5"/>
  <c r="L36" i="5"/>
  <c r="L40" i="5"/>
  <c r="L42" i="5"/>
  <c r="L47" i="5"/>
  <c r="L50" i="5"/>
  <c r="L51" i="5"/>
  <c r="C16" i="5"/>
  <c r="C15" i="5"/>
  <c r="C12" i="5"/>
  <c r="N16" i="5"/>
  <c r="N15" i="5"/>
  <c r="O16" i="5"/>
  <c r="O15" i="5"/>
  <c r="O12" i="5"/>
  <c r="G4" i="5"/>
  <c r="P16" i="5"/>
  <c r="P15" i="5"/>
  <c r="G5" i="5"/>
  <c r="Q16" i="5"/>
  <c r="Q15" i="5"/>
  <c r="Q12" i="5"/>
  <c r="G6" i="5"/>
  <c r="G7" i="5"/>
  <c r="E16" i="5"/>
  <c r="E15" i="5"/>
  <c r="M16" i="5"/>
  <c r="M15" i="5"/>
  <c r="M12" i="5"/>
  <c r="B10" i="5"/>
  <c r="D16" i="5"/>
  <c r="D15" i="5"/>
  <c r="D12" i="5"/>
  <c r="D52" i="5"/>
  <c r="I52" i="5"/>
  <c r="E52" i="5"/>
  <c r="D53" i="5"/>
  <c r="H53" i="5"/>
  <c r="E53" i="5"/>
  <c r="L53" i="5"/>
  <c r="F53" i="5"/>
  <c r="G53" i="5"/>
  <c r="I53" i="5"/>
  <c r="J53" i="5"/>
  <c r="K53" i="5"/>
  <c r="D54" i="5"/>
  <c r="E54" i="5"/>
  <c r="G54" i="5"/>
  <c r="H54" i="5"/>
  <c r="D55" i="5"/>
  <c r="E55" i="5"/>
  <c r="G55" i="5"/>
  <c r="I55" i="5"/>
  <c r="D56" i="5"/>
  <c r="F56" i="5"/>
  <c r="E56" i="5"/>
  <c r="H56" i="5"/>
  <c r="J56" i="5"/>
  <c r="D57" i="5"/>
  <c r="E57" i="5"/>
  <c r="F57" i="5"/>
  <c r="H57" i="5"/>
  <c r="I57" i="5"/>
  <c r="J57" i="5"/>
  <c r="D58" i="5"/>
  <c r="E58" i="5"/>
  <c r="G58" i="5"/>
  <c r="H58" i="5"/>
  <c r="D59" i="5"/>
  <c r="I59" i="5"/>
  <c r="E59" i="5"/>
  <c r="G59" i="5"/>
  <c r="D60" i="5"/>
  <c r="F60" i="5"/>
  <c r="E60" i="5"/>
  <c r="H60" i="5"/>
  <c r="J60" i="5"/>
  <c r="D61" i="5"/>
  <c r="H61" i="5"/>
  <c r="E61" i="5"/>
  <c r="F61" i="5"/>
  <c r="I61" i="5"/>
  <c r="J61" i="5"/>
  <c r="D62" i="5"/>
  <c r="I62" i="5"/>
  <c r="E62" i="5"/>
  <c r="G62" i="5"/>
  <c r="J62" i="5"/>
  <c r="D63" i="5"/>
  <c r="H63" i="5"/>
  <c r="E63" i="5"/>
  <c r="I63" i="5"/>
  <c r="K63" i="5"/>
  <c r="D64" i="5"/>
  <c r="H64" i="5"/>
  <c r="E64" i="5"/>
  <c r="G64" i="5"/>
  <c r="F64" i="5"/>
  <c r="I64" i="5"/>
  <c r="J64" i="5"/>
  <c r="K64" i="5"/>
  <c r="D65" i="5"/>
  <c r="H65" i="5"/>
  <c r="E65" i="5"/>
  <c r="I65" i="5"/>
  <c r="J65" i="5"/>
  <c r="D66" i="5"/>
  <c r="E66" i="5"/>
  <c r="G66" i="5"/>
  <c r="H66" i="5"/>
  <c r="D67" i="5"/>
  <c r="J67" i="5"/>
  <c r="E67" i="5"/>
  <c r="F67" i="5"/>
  <c r="G67" i="5"/>
  <c r="I67" i="5"/>
  <c r="K67" i="5"/>
  <c r="L67" i="5"/>
  <c r="D68" i="5"/>
  <c r="J68" i="5"/>
  <c r="E68" i="5"/>
  <c r="H68" i="5"/>
  <c r="I68" i="5"/>
  <c r="D69" i="5"/>
  <c r="H69" i="5"/>
  <c r="E69" i="5"/>
  <c r="K69" i="5"/>
  <c r="F69" i="5"/>
  <c r="J69" i="5"/>
  <c r="L69" i="5"/>
  <c r="D70" i="5"/>
  <c r="E70" i="5"/>
  <c r="L70" i="5"/>
  <c r="F70" i="5"/>
  <c r="G70" i="5"/>
  <c r="H70" i="5"/>
  <c r="I70" i="5"/>
  <c r="J70" i="5"/>
  <c r="K70" i="5"/>
  <c r="D71" i="5"/>
  <c r="H71" i="5"/>
  <c r="E71" i="5"/>
  <c r="G71" i="5"/>
  <c r="D72" i="5"/>
  <c r="F72" i="5"/>
  <c r="E72" i="5"/>
  <c r="I72" i="5"/>
  <c r="D73" i="5"/>
  <c r="E73" i="5"/>
  <c r="G73" i="5"/>
  <c r="F73" i="5"/>
  <c r="H73" i="5"/>
  <c r="I73" i="5"/>
  <c r="J73" i="5"/>
  <c r="D74" i="5"/>
  <c r="H74" i="5"/>
  <c r="E74" i="5"/>
  <c r="L74" i="5"/>
  <c r="F74" i="5"/>
  <c r="G74" i="5"/>
  <c r="I74" i="5"/>
  <c r="J74" i="5"/>
  <c r="K74" i="5"/>
  <c r="D75" i="5"/>
  <c r="J75" i="5"/>
  <c r="E75" i="5"/>
  <c r="G75" i="5"/>
  <c r="H75" i="5"/>
  <c r="L75" i="5"/>
  <c r="D76" i="5"/>
  <c r="J76" i="5"/>
  <c r="E76" i="5"/>
  <c r="H76" i="5"/>
  <c r="I76" i="5"/>
  <c r="K76" i="5"/>
  <c r="D77" i="5"/>
  <c r="H77" i="5"/>
  <c r="E77" i="5"/>
  <c r="F77" i="5"/>
  <c r="J77" i="5"/>
  <c r="D78" i="5"/>
  <c r="E78" i="5"/>
  <c r="L78" i="5"/>
  <c r="F78" i="5"/>
  <c r="G78" i="5"/>
  <c r="H78" i="5"/>
  <c r="I78" i="5"/>
  <c r="J78" i="5"/>
  <c r="K78" i="5"/>
  <c r="D79" i="5"/>
  <c r="E79" i="5"/>
  <c r="G79" i="5"/>
  <c r="D80" i="5"/>
  <c r="E80" i="5"/>
  <c r="G80" i="5"/>
  <c r="I80" i="5"/>
  <c r="L80" i="5"/>
  <c r="D81" i="5"/>
  <c r="E81" i="5"/>
  <c r="F81" i="5"/>
  <c r="H81" i="5"/>
  <c r="I81" i="5"/>
  <c r="J81" i="5"/>
  <c r="D82" i="5"/>
  <c r="H82" i="5"/>
  <c r="E82" i="5"/>
  <c r="L82" i="5"/>
  <c r="F82" i="5"/>
  <c r="G82" i="5"/>
  <c r="I82" i="5"/>
  <c r="J82" i="5"/>
  <c r="K82" i="5"/>
  <c r="D83" i="5"/>
  <c r="J83" i="5"/>
  <c r="E83" i="5"/>
  <c r="G83" i="5"/>
  <c r="H83" i="5"/>
  <c r="D84" i="5"/>
  <c r="I84" i="5"/>
  <c r="E84" i="5"/>
  <c r="H84" i="5"/>
  <c r="D85" i="5"/>
  <c r="H85" i="5"/>
  <c r="E85" i="5"/>
  <c r="F85" i="5"/>
  <c r="I85" i="5"/>
  <c r="J85" i="5"/>
  <c r="D86" i="5"/>
  <c r="E86" i="5"/>
  <c r="L86" i="5"/>
  <c r="F86" i="5"/>
  <c r="G86" i="5"/>
  <c r="H86" i="5"/>
  <c r="I86" i="5"/>
  <c r="J86" i="5"/>
  <c r="K86" i="5"/>
  <c r="D87" i="5"/>
  <c r="F87" i="5"/>
  <c r="E87" i="5"/>
  <c r="G87" i="5"/>
  <c r="D88" i="5"/>
  <c r="E88" i="5"/>
  <c r="G88" i="5"/>
  <c r="H88" i="5"/>
  <c r="D89" i="5"/>
  <c r="E89" i="5"/>
  <c r="F89" i="5"/>
  <c r="H89" i="5"/>
  <c r="I89" i="5"/>
  <c r="J89" i="5"/>
  <c r="D90" i="5"/>
  <c r="H90" i="5"/>
  <c r="E90" i="5"/>
  <c r="L90" i="5"/>
  <c r="F90" i="5"/>
  <c r="G90" i="5"/>
  <c r="I90" i="5"/>
  <c r="J90" i="5"/>
  <c r="K90" i="5"/>
  <c r="D91" i="5"/>
  <c r="I91" i="5"/>
  <c r="E91" i="5"/>
  <c r="F91" i="5"/>
  <c r="G91" i="5"/>
  <c r="J91" i="5"/>
  <c r="K91" i="5"/>
  <c r="L91" i="5"/>
  <c r="D92" i="5"/>
  <c r="E92" i="5"/>
  <c r="G92" i="5"/>
  <c r="H92" i="5"/>
  <c r="I92" i="5"/>
  <c r="D93" i="5"/>
  <c r="I93" i="5"/>
  <c r="E93" i="5"/>
  <c r="L93" i="5"/>
  <c r="D94" i="5"/>
  <c r="E94" i="5"/>
  <c r="L94" i="5"/>
  <c r="F94" i="5"/>
  <c r="G94" i="5"/>
  <c r="H94" i="5"/>
  <c r="I94" i="5"/>
  <c r="J94" i="5"/>
  <c r="K94" i="5"/>
  <c r="D95" i="5"/>
  <c r="I95" i="5"/>
  <c r="E95" i="5"/>
  <c r="F95" i="5"/>
  <c r="G95" i="5"/>
  <c r="J95" i="5"/>
  <c r="K95" i="5"/>
  <c r="L95" i="5"/>
  <c r="D96" i="5"/>
  <c r="E96" i="5"/>
  <c r="G96" i="5"/>
  <c r="H96" i="5"/>
  <c r="I96" i="5"/>
  <c r="D97" i="5"/>
  <c r="I97" i="5"/>
  <c r="E97" i="5"/>
  <c r="L97" i="5"/>
  <c r="D98" i="5"/>
  <c r="H98" i="5"/>
  <c r="E98" i="5"/>
  <c r="L98" i="5"/>
  <c r="F98" i="5"/>
  <c r="G98" i="5"/>
  <c r="I98" i="5"/>
  <c r="J98" i="5"/>
  <c r="K98" i="5"/>
  <c r="D99" i="5"/>
  <c r="I99" i="5"/>
  <c r="E99" i="5"/>
  <c r="G99" i="5"/>
  <c r="K99" i="5"/>
  <c r="D100" i="5"/>
  <c r="K100" i="5"/>
  <c r="E100" i="5"/>
  <c r="G100" i="5"/>
  <c r="H100" i="5"/>
  <c r="I100" i="5"/>
  <c r="L100" i="5"/>
  <c r="D101" i="5"/>
  <c r="J101" i="5"/>
  <c r="E101" i="5"/>
  <c r="H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K103" i="5"/>
  <c r="D104" i="5"/>
  <c r="K104" i="5"/>
  <c r="E104" i="5"/>
  <c r="G104" i="5"/>
  <c r="H104" i="5"/>
  <c r="I104" i="5"/>
  <c r="L104" i="5"/>
  <c r="D105" i="5"/>
  <c r="J105" i="5"/>
  <c r="E105" i="5"/>
  <c r="H105" i="5"/>
  <c r="D106" i="5"/>
  <c r="H106" i="5"/>
  <c r="E106" i="5"/>
  <c r="L106" i="5"/>
  <c r="F106" i="5"/>
  <c r="G106" i="5"/>
  <c r="I106" i="5"/>
  <c r="J106" i="5"/>
  <c r="D107" i="5"/>
  <c r="I107" i="5"/>
  <c r="E107" i="5"/>
  <c r="G107" i="5"/>
  <c r="L107" i="5"/>
  <c r="D108" i="5"/>
  <c r="E108" i="5"/>
  <c r="G108" i="5"/>
  <c r="H108" i="5"/>
  <c r="I108" i="5"/>
  <c r="K108" i="5"/>
  <c r="D109" i="5"/>
  <c r="H109" i="5"/>
  <c r="E109" i="5"/>
  <c r="F109" i="5"/>
  <c r="D110" i="5"/>
  <c r="E110" i="5"/>
  <c r="L110" i="5"/>
  <c r="F110" i="5"/>
  <c r="H110" i="5"/>
  <c r="I110" i="5"/>
  <c r="J110" i="5"/>
  <c r="K110" i="5"/>
  <c r="D111" i="5"/>
  <c r="I111" i="5"/>
  <c r="E111" i="5"/>
  <c r="G111" i="5"/>
  <c r="L111" i="5"/>
  <c r="D112" i="5"/>
  <c r="E112" i="5"/>
  <c r="G112" i="5"/>
  <c r="H112" i="5"/>
  <c r="I112" i="5"/>
  <c r="K112" i="5"/>
  <c r="D113" i="5"/>
  <c r="H113" i="5"/>
  <c r="E113" i="5"/>
  <c r="F113" i="5"/>
  <c r="D114" i="5"/>
  <c r="H114" i="5"/>
  <c r="E114" i="5"/>
  <c r="L114" i="5"/>
  <c r="F114" i="5"/>
  <c r="I114" i="5"/>
  <c r="J114" i="5"/>
  <c r="K114" i="5"/>
  <c r="D115" i="5"/>
  <c r="I115" i="5"/>
  <c r="E115" i="5"/>
  <c r="F115" i="5"/>
  <c r="G115" i="5"/>
  <c r="D116" i="5"/>
  <c r="E116" i="5"/>
  <c r="G116" i="5"/>
  <c r="I116" i="5"/>
  <c r="L116" i="5"/>
  <c r="D117" i="5"/>
  <c r="E117" i="5"/>
  <c r="L117" i="5"/>
  <c r="F117" i="5"/>
  <c r="H117" i="5"/>
  <c r="I117" i="5"/>
  <c r="J117" i="5"/>
  <c r="D118" i="5"/>
  <c r="E118" i="5"/>
  <c r="L118" i="5"/>
  <c r="F118" i="5"/>
  <c r="H118" i="5"/>
  <c r="I118" i="5"/>
  <c r="J118" i="5"/>
  <c r="K118" i="5"/>
  <c r="D119" i="5"/>
  <c r="I119" i="5"/>
  <c r="E119" i="5"/>
  <c r="F119" i="5"/>
  <c r="G119" i="5"/>
  <c r="D120" i="5"/>
  <c r="E120" i="5"/>
  <c r="I120" i="5"/>
  <c r="L120" i="5"/>
  <c r="D121" i="5"/>
  <c r="E121" i="5"/>
  <c r="L121" i="5"/>
  <c r="F121" i="5"/>
  <c r="H121" i="5"/>
  <c r="I121" i="5"/>
  <c r="J121" i="5"/>
  <c r="D122" i="5"/>
  <c r="H122" i="5"/>
  <c r="E122" i="5"/>
  <c r="L122" i="5"/>
  <c r="F122" i="5"/>
  <c r="I122" i="5"/>
  <c r="J122" i="5"/>
  <c r="D123" i="5"/>
  <c r="I123" i="5"/>
  <c r="E123" i="5"/>
  <c r="F123" i="5"/>
  <c r="G123" i="5"/>
  <c r="H123" i="5"/>
  <c r="J123" i="5"/>
  <c r="K123" i="5"/>
  <c r="L123" i="5"/>
  <c r="D124" i="5"/>
  <c r="E124" i="5"/>
  <c r="G124" i="5"/>
  <c r="H124" i="5"/>
  <c r="K124" i="5"/>
  <c r="D125" i="5"/>
  <c r="J125" i="5"/>
  <c r="E125" i="5"/>
  <c r="F125" i="5"/>
  <c r="H125" i="5"/>
  <c r="I125" i="5"/>
  <c r="L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F127" i="5"/>
  <c r="G127" i="5"/>
  <c r="H127" i="5"/>
  <c r="J127" i="5"/>
  <c r="K127" i="5"/>
  <c r="L127" i="5"/>
  <c r="D128" i="5"/>
  <c r="E128" i="5"/>
  <c r="G128" i="5"/>
  <c r="H128" i="5"/>
  <c r="K128" i="5"/>
  <c r="D129" i="5"/>
  <c r="J129" i="5"/>
  <c r="E129" i="5"/>
  <c r="F129" i="5"/>
  <c r="H129" i="5"/>
  <c r="I129" i="5"/>
  <c r="L129" i="5"/>
  <c r="D130" i="5"/>
  <c r="H130" i="5"/>
  <c r="E130" i="5"/>
  <c r="L130" i="5"/>
  <c r="F130" i="5"/>
  <c r="I130" i="5"/>
  <c r="J130" i="5"/>
  <c r="K130" i="5"/>
  <c r="D131" i="5"/>
  <c r="I131" i="5"/>
  <c r="E131" i="5"/>
  <c r="F131" i="5"/>
  <c r="G131" i="5"/>
  <c r="H131" i="5"/>
  <c r="J131" i="5"/>
  <c r="K131" i="5"/>
  <c r="D132" i="5"/>
  <c r="H132" i="5"/>
  <c r="E132" i="5"/>
  <c r="G132" i="5"/>
  <c r="D133" i="5"/>
  <c r="F133" i="5"/>
  <c r="E133" i="5"/>
  <c r="H133" i="5"/>
  <c r="I133" i="5"/>
  <c r="J133" i="5"/>
  <c r="L133" i="5"/>
  <c r="D134" i="5"/>
  <c r="E134" i="5"/>
  <c r="L134" i="5"/>
  <c r="F134" i="5"/>
  <c r="H134" i="5"/>
  <c r="I134" i="5"/>
  <c r="J134" i="5"/>
  <c r="D135" i="5"/>
  <c r="I135" i="5"/>
  <c r="E135" i="5"/>
  <c r="F135" i="5"/>
  <c r="G135" i="5"/>
  <c r="H135" i="5"/>
  <c r="J135" i="5"/>
  <c r="K135" i="5"/>
  <c r="D136" i="5"/>
  <c r="H136" i="5"/>
  <c r="E136" i="5"/>
  <c r="G136" i="5"/>
  <c r="D137" i="5"/>
  <c r="F137" i="5"/>
  <c r="E137" i="5"/>
  <c r="H137" i="5"/>
  <c r="I137" i="5"/>
  <c r="J137" i="5"/>
  <c r="L137" i="5"/>
  <c r="D138" i="5"/>
  <c r="H138" i="5"/>
  <c r="E138" i="5"/>
  <c r="L138" i="5"/>
  <c r="F138" i="5"/>
  <c r="I138" i="5"/>
  <c r="J138" i="5"/>
  <c r="D139" i="5"/>
  <c r="I139" i="5"/>
  <c r="E139" i="5"/>
  <c r="G139" i="5"/>
  <c r="H139" i="5"/>
  <c r="J139" i="5"/>
  <c r="K139" i="5"/>
  <c r="L139" i="5"/>
  <c r="D140" i="5"/>
  <c r="I140" i="5"/>
  <c r="E140" i="5"/>
  <c r="G140" i="5"/>
  <c r="H140" i="5"/>
  <c r="D141" i="5"/>
  <c r="F141" i="5"/>
  <c r="E141" i="5"/>
  <c r="I141" i="5"/>
  <c r="L141" i="5"/>
  <c r="D142" i="5"/>
  <c r="E142" i="5"/>
  <c r="L142" i="5"/>
  <c r="F142" i="5"/>
  <c r="H142" i="5"/>
  <c r="I142" i="5"/>
  <c r="J142" i="5"/>
  <c r="D143" i="5"/>
  <c r="I143" i="5"/>
  <c r="E143" i="5"/>
  <c r="G143" i="5"/>
  <c r="H143" i="5"/>
  <c r="J143" i="5"/>
  <c r="K143" i="5"/>
  <c r="L143" i="5"/>
  <c r="D144" i="5"/>
  <c r="I144" i="5"/>
  <c r="E144" i="5"/>
  <c r="G144" i="5"/>
  <c r="H144" i="5"/>
  <c r="D145" i="5"/>
  <c r="F145" i="5"/>
  <c r="E145" i="5"/>
  <c r="I145" i="5"/>
  <c r="L145" i="5"/>
  <c r="D146" i="5"/>
  <c r="H146" i="5"/>
  <c r="E146" i="5"/>
  <c r="L146" i="5"/>
  <c r="F146" i="5"/>
  <c r="I146" i="5"/>
  <c r="J146" i="5"/>
  <c r="D147" i="5"/>
  <c r="I147" i="5"/>
  <c r="E147" i="5"/>
  <c r="G147" i="5"/>
  <c r="H147" i="5"/>
  <c r="K147" i="5"/>
  <c r="D148" i="5"/>
  <c r="H148" i="5"/>
  <c r="E148" i="5"/>
  <c r="K148" i="5"/>
  <c r="G148" i="5"/>
  <c r="D149" i="5"/>
  <c r="H149" i="5"/>
  <c r="E149" i="5"/>
  <c r="J149" i="5"/>
  <c r="D150" i="5"/>
  <c r="E150" i="5"/>
  <c r="L150" i="5"/>
  <c r="F150" i="5"/>
  <c r="G150" i="5"/>
  <c r="H150" i="5"/>
  <c r="I150" i="5"/>
  <c r="J150" i="5"/>
  <c r="D151" i="5"/>
  <c r="I151" i="5"/>
  <c r="E151" i="5"/>
  <c r="G151" i="5"/>
  <c r="H151" i="5"/>
  <c r="K151" i="5"/>
  <c r="D152" i="5"/>
  <c r="H152" i="5"/>
  <c r="E152" i="5"/>
  <c r="K152" i="5"/>
  <c r="G152" i="5"/>
  <c r="D153" i="5"/>
  <c r="H153" i="5"/>
  <c r="E153" i="5"/>
  <c r="J153" i="5"/>
  <c r="D154" i="5"/>
  <c r="H154" i="5"/>
  <c r="E154" i="5"/>
  <c r="L154" i="5"/>
  <c r="F154" i="5"/>
  <c r="G154" i="5"/>
  <c r="I154" i="5"/>
  <c r="J154" i="5"/>
  <c r="D155" i="5"/>
  <c r="I155" i="5"/>
  <c r="E155" i="5"/>
  <c r="G155" i="5"/>
  <c r="J155" i="5"/>
  <c r="K155" i="5"/>
  <c r="L155" i="5"/>
  <c r="D156" i="5"/>
  <c r="E156" i="5"/>
  <c r="G156" i="5"/>
  <c r="H156" i="5"/>
  <c r="I156" i="5"/>
  <c r="D157" i="5"/>
  <c r="I157" i="5"/>
  <c r="E157" i="5"/>
  <c r="D158" i="5"/>
  <c r="E158" i="5"/>
  <c r="L158" i="5"/>
  <c r="F158" i="5"/>
  <c r="G158" i="5"/>
  <c r="H158" i="5"/>
  <c r="I158" i="5"/>
  <c r="J158" i="5"/>
  <c r="K158" i="5"/>
  <c r="D159" i="5"/>
  <c r="F159" i="5"/>
  <c r="E159" i="5"/>
  <c r="G159" i="5"/>
  <c r="H159" i="5"/>
  <c r="J159" i="5"/>
  <c r="L159" i="5"/>
  <c r="D160" i="5"/>
  <c r="F160" i="5"/>
  <c r="E160" i="5"/>
  <c r="G160" i="5"/>
  <c r="D161" i="5"/>
  <c r="E161" i="5"/>
  <c r="G161" i="5"/>
  <c r="F161" i="5"/>
  <c r="H161" i="5"/>
  <c r="I161" i="5"/>
  <c r="J161" i="5"/>
  <c r="D162" i="5"/>
  <c r="H162" i="5"/>
  <c r="E162" i="5"/>
  <c r="G162" i="5"/>
  <c r="I162" i="5"/>
  <c r="K162" i="5"/>
  <c r="D163" i="5"/>
  <c r="I163" i="5"/>
  <c r="E163" i="5"/>
  <c r="K163" i="5"/>
  <c r="D164" i="5"/>
  <c r="J164" i="5"/>
  <c r="E164" i="5"/>
  <c r="F164" i="5"/>
  <c r="G164" i="5"/>
  <c r="H164" i="5"/>
  <c r="I164" i="5"/>
  <c r="K164" i="5"/>
  <c r="D165" i="5"/>
  <c r="H165" i="5"/>
  <c r="E165" i="5"/>
  <c r="K165" i="5"/>
  <c r="I165" i="5"/>
  <c r="J165" i="5"/>
  <c r="L165" i="5"/>
  <c r="D166" i="5"/>
  <c r="E166" i="5"/>
  <c r="L166" i="5"/>
  <c r="F166" i="5"/>
  <c r="H166" i="5"/>
  <c r="I166" i="5"/>
  <c r="J166" i="5"/>
  <c r="D167" i="5"/>
  <c r="E167" i="5"/>
  <c r="F167" i="5"/>
  <c r="G167" i="5"/>
  <c r="H167" i="5"/>
  <c r="I167" i="5"/>
  <c r="J167" i="5"/>
  <c r="K167" i="5"/>
  <c r="L167" i="5"/>
  <c r="D168" i="5"/>
  <c r="F168" i="5"/>
  <c r="E168" i="5"/>
  <c r="G168" i="5"/>
  <c r="H168" i="5"/>
  <c r="I168" i="5"/>
  <c r="J168" i="5"/>
  <c r="K168" i="5"/>
  <c r="L168" i="5"/>
  <c r="D169" i="5"/>
  <c r="I169" i="5"/>
  <c r="E169" i="5"/>
  <c r="G169" i="5"/>
  <c r="D170" i="5"/>
  <c r="J170" i="5"/>
  <c r="E170" i="5"/>
  <c r="F170" i="5"/>
  <c r="L170" i="5"/>
  <c r="D171" i="5"/>
  <c r="E171" i="5"/>
  <c r="K171" i="5"/>
  <c r="F171" i="5"/>
  <c r="G171" i="5"/>
  <c r="H171" i="5"/>
  <c r="I171" i="5"/>
  <c r="J171" i="5"/>
  <c r="D172" i="5"/>
  <c r="K172" i="5"/>
  <c r="E172" i="5"/>
  <c r="F172" i="5"/>
  <c r="G172" i="5"/>
  <c r="H172" i="5"/>
  <c r="I172" i="5"/>
  <c r="J172" i="5"/>
  <c r="L172" i="5"/>
  <c r="D173" i="5"/>
  <c r="F173" i="5"/>
  <c r="E173" i="5"/>
  <c r="L173" i="5"/>
  <c r="G173" i="5"/>
  <c r="H173" i="5"/>
  <c r="I173" i="5"/>
  <c r="J173" i="5"/>
  <c r="K173" i="5"/>
  <c r="D174" i="5"/>
  <c r="F174" i="5"/>
  <c r="E174" i="5"/>
  <c r="G174" i="5"/>
  <c r="H174" i="5"/>
  <c r="J174" i="5"/>
  <c r="L174" i="5"/>
  <c r="D175" i="5"/>
  <c r="H175" i="5"/>
  <c r="E175" i="5"/>
  <c r="G175" i="5"/>
  <c r="I175" i="5"/>
  <c r="J175" i="5"/>
  <c r="K175" i="5"/>
  <c r="D176" i="5"/>
  <c r="H176" i="5"/>
  <c r="E176" i="5"/>
  <c r="G176" i="5"/>
  <c r="L176" i="5"/>
  <c r="D177" i="5"/>
  <c r="I177" i="5"/>
  <c r="E177" i="5"/>
  <c r="D178" i="5"/>
  <c r="J178" i="5"/>
  <c r="E178" i="5"/>
  <c r="F178" i="5"/>
  <c r="L178" i="5"/>
  <c r="D179" i="5"/>
  <c r="E179" i="5"/>
  <c r="K179" i="5"/>
  <c r="F179" i="5"/>
  <c r="G179" i="5"/>
  <c r="H179" i="5"/>
  <c r="I179" i="5"/>
  <c r="J179" i="5"/>
  <c r="D180" i="5"/>
  <c r="K180" i="5"/>
  <c r="E180" i="5"/>
  <c r="F180" i="5"/>
  <c r="G180" i="5"/>
  <c r="H180" i="5"/>
  <c r="I180" i="5"/>
  <c r="J180" i="5"/>
  <c r="L180" i="5"/>
  <c r="D181" i="5"/>
  <c r="F181" i="5"/>
  <c r="E181" i="5"/>
  <c r="L181" i="5"/>
  <c r="G181" i="5"/>
  <c r="H181" i="5"/>
  <c r="I181" i="5"/>
  <c r="J181" i="5"/>
  <c r="K181" i="5"/>
  <c r="D182" i="5"/>
  <c r="F182" i="5"/>
  <c r="E182" i="5"/>
  <c r="G182" i="5"/>
  <c r="H182" i="5"/>
  <c r="J182" i="5"/>
  <c r="L182" i="5"/>
  <c r="D183" i="5"/>
  <c r="H183" i="5"/>
  <c r="E183" i="5"/>
  <c r="G183" i="5"/>
  <c r="I183" i="5"/>
  <c r="J183" i="5"/>
  <c r="K183" i="5"/>
  <c r="D184" i="5"/>
  <c r="H184" i="5"/>
  <c r="E184" i="5"/>
  <c r="G184" i="5"/>
  <c r="L184" i="5"/>
  <c r="D185" i="5"/>
  <c r="I185" i="5"/>
  <c r="E185" i="5"/>
  <c r="D186" i="5"/>
  <c r="J186" i="5"/>
  <c r="E186" i="5"/>
  <c r="F186" i="5"/>
  <c r="L186" i="5"/>
  <c r="D187" i="5"/>
  <c r="E187" i="5"/>
  <c r="K187" i="5"/>
  <c r="F187" i="5"/>
  <c r="G187" i="5"/>
  <c r="H187" i="5"/>
  <c r="I187" i="5"/>
  <c r="J187" i="5"/>
  <c r="D188" i="5"/>
  <c r="K188" i="5"/>
  <c r="E188" i="5"/>
  <c r="F188" i="5"/>
  <c r="G188" i="5"/>
  <c r="H188" i="5"/>
  <c r="I188" i="5"/>
  <c r="J188" i="5"/>
  <c r="L188" i="5"/>
  <c r="D189" i="5"/>
  <c r="F189" i="5"/>
  <c r="E189" i="5"/>
  <c r="L189" i="5"/>
  <c r="G189" i="5"/>
  <c r="H189" i="5"/>
  <c r="I189" i="5"/>
  <c r="J189" i="5"/>
  <c r="K189" i="5"/>
  <c r="D190" i="5"/>
  <c r="F190" i="5"/>
  <c r="E190" i="5"/>
  <c r="G190" i="5"/>
  <c r="H190" i="5"/>
  <c r="J190" i="5"/>
  <c r="L190" i="5"/>
  <c r="D191" i="5"/>
  <c r="H191" i="5"/>
  <c r="E191" i="5"/>
  <c r="G191" i="5"/>
  <c r="I191" i="5"/>
  <c r="J191" i="5"/>
  <c r="K191" i="5"/>
  <c r="D192" i="5"/>
  <c r="H192" i="5"/>
  <c r="E192" i="5"/>
  <c r="G192" i="5"/>
  <c r="L192" i="5"/>
  <c r="D193" i="5"/>
  <c r="I193" i="5"/>
  <c r="E193" i="5"/>
  <c r="D194" i="5"/>
  <c r="J194" i="5"/>
  <c r="E194" i="5"/>
  <c r="F194" i="5"/>
  <c r="L194" i="5"/>
  <c r="D195" i="5"/>
  <c r="E195" i="5"/>
  <c r="K195" i="5"/>
  <c r="F195" i="5"/>
  <c r="G195" i="5"/>
  <c r="H195" i="5"/>
  <c r="I195" i="5"/>
  <c r="J195" i="5"/>
  <c r="D196" i="5"/>
  <c r="K196" i="5"/>
  <c r="E196" i="5"/>
  <c r="F196" i="5"/>
  <c r="G196" i="5"/>
  <c r="H196" i="5"/>
  <c r="I196" i="5"/>
  <c r="J196" i="5"/>
  <c r="L196" i="5"/>
  <c r="D197" i="5"/>
  <c r="F197" i="5"/>
  <c r="E197" i="5"/>
  <c r="L197" i="5"/>
  <c r="G197" i="5"/>
  <c r="H197" i="5"/>
  <c r="I197" i="5"/>
  <c r="J197" i="5"/>
  <c r="K197" i="5"/>
  <c r="D198" i="5"/>
  <c r="F198" i="5"/>
  <c r="E198" i="5"/>
  <c r="G198" i="5"/>
  <c r="H198" i="5"/>
  <c r="J198" i="5"/>
  <c r="L198" i="5"/>
  <c r="D199" i="5"/>
  <c r="H199" i="5"/>
  <c r="E199" i="5"/>
  <c r="G199" i="5"/>
  <c r="I199" i="5"/>
  <c r="J199" i="5"/>
  <c r="K199" i="5"/>
  <c r="D200" i="5"/>
  <c r="H200" i="5"/>
  <c r="E200" i="5"/>
  <c r="G200" i="5"/>
  <c r="L200" i="5"/>
  <c r="D201" i="5"/>
  <c r="I201" i="5"/>
  <c r="E201" i="5"/>
  <c r="D202" i="5"/>
  <c r="J202" i="5"/>
  <c r="E202" i="5"/>
  <c r="F202" i="5"/>
  <c r="L202" i="5"/>
  <c r="D203" i="5"/>
  <c r="E203" i="5"/>
  <c r="K203" i="5"/>
  <c r="F203" i="5"/>
  <c r="G203" i="5"/>
  <c r="H203" i="5"/>
  <c r="I203" i="5"/>
  <c r="J203" i="5"/>
  <c r="D204" i="5"/>
  <c r="K204" i="5"/>
  <c r="E204" i="5"/>
  <c r="F204" i="5"/>
  <c r="G204" i="5"/>
  <c r="H204" i="5"/>
  <c r="I204" i="5"/>
  <c r="J204" i="5"/>
  <c r="L204" i="5"/>
  <c r="D205" i="5"/>
  <c r="F205" i="5"/>
  <c r="E205" i="5"/>
  <c r="L205" i="5"/>
  <c r="G205" i="5"/>
  <c r="H205" i="5"/>
  <c r="I205" i="5"/>
  <c r="J205" i="5"/>
  <c r="K205" i="5"/>
  <c r="D206" i="5"/>
  <c r="F206" i="5"/>
  <c r="E206" i="5"/>
  <c r="G206" i="5"/>
  <c r="H206" i="5"/>
  <c r="I206" i="5"/>
  <c r="J206" i="5"/>
  <c r="L206" i="5"/>
  <c r="D207" i="5"/>
  <c r="H207" i="5"/>
  <c r="E207" i="5"/>
  <c r="G207" i="5"/>
  <c r="I207" i="5"/>
  <c r="J207" i="5"/>
  <c r="K207" i="5"/>
  <c r="D208" i="5"/>
  <c r="H208" i="5"/>
  <c r="E208" i="5"/>
  <c r="G208" i="5"/>
  <c r="L208" i="5"/>
  <c r="D209" i="5"/>
  <c r="I209" i="5"/>
  <c r="E209" i="5"/>
  <c r="D210" i="5"/>
  <c r="J210" i="5"/>
  <c r="E210" i="5"/>
  <c r="F210" i="5"/>
  <c r="D211" i="5"/>
  <c r="E211" i="5"/>
  <c r="K211" i="5"/>
  <c r="F211" i="5"/>
  <c r="G211" i="5"/>
  <c r="H211" i="5"/>
  <c r="I211" i="5"/>
  <c r="J211" i="5"/>
  <c r="D212" i="5"/>
  <c r="K212" i="5"/>
  <c r="E212" i="5"/>
  <c r="F212" i="5"/>
  <c r="G212" i="5"/>
  <c r="H212" i="5"/>
  <c r="I212" i="5"/>
  <c r="J212" i="5"/>
  <c r="L212" i="5"/>
  <c r="D213" i="5"/>
  <c r="F213" i="5"/>
  <c r="E213" i="5"/>
  <c r="L213" i="5"/>
  <c r="G213" i="5"/>
  <c r="H213" i="5"/>
  <c r="I213" i="5"/>
  <c r="J213" i="5"/>
  <c r="K213" i="5"/>
  <c r="D214" i="5"/>
  <c r="F214" i="5"/>
  <c r="E214" i="5"/>
  <c r="G214" i="5"/>
  <c r="H214" i="5"/>
  <c r="I214" i="5"/>
  <c r="J214" i="5"/>
  <c r="L214" i="5"/>
  <c r="D215" i="5"/>
  <c r="H215" i="5"/>
  <c r="E215" i="5"/>
  <c r="G215" i="5"/>
  <c r="I215" i="5"/>
  <c r="J215" i="5"/>
  <c r="K215" i="5"/>
  <c r="D216" i="5"/>
  <c r="H216" i="5"/>
  <c r="E216" i="5"/>
  <c r="G216" i="5"/>
  <c r="L216" i="5"/>
  <c r="D217" i="5"/>
  <c r="I217" i="5"/>
  <c r="E217" i="5"/>
  <c r="D218" i="5"/>
  <c r="J218" i="5"/>
  <c r="E218" i="5"/>
  <c r="F218" i="5"/>
  <c r="D219" i="5"/>
  <c r="E219" i="5"/>
  <c r="K219" i="5"/>
  <c r="F219" i="5"/>
  <c r="G219" i="5"/>
  <c r="H219" i="5"/>
  <c r="I219" i="5"/>
  <c r="J219" i="5"/>
  <c r="D220" i="5"/>
  <c r="K220" i="5"/>
  <c r="E220" i="5"/>
  <c r="F220" i="5"/>
  <c r="G220" i="5"/>
  <c r="H220" i="5"/>
  <c r="I220" i="5"/>
  <c r="J220" i="5"/>
  <c r="L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H222" i="5"/>
  <c r="I222" i="5"/>
  <c r="J222" i="5"/>
  <c r="L222" i="5"/>
  <c r="D223" i="5"/>
  <c r="H223" i="5"/>
  <c r="E223" i="5"/>
  <c r="G223" i="5"/>
  <c r="I223" i="5"/>
  <c r="J223" i="5"/>
  <c r="K223" i="5"/>
  <c r="D224" i="5"/>
  <c r="L224" i="5"/>
  <c r="E224" i="5"/>
  <c r="G224" i="5"/>
  <c r="D225" i="5"/>
  <c r="I225" i="5"/>
  <c r="E225" i="5"/>
  <c r="D226" i="5"/>
  <c r="J226" i="5"/>
  <c r="E226" i="5"/>
  <c r="F226" i="5"/>
  <c r="D227" i="5"/>
  <c r="E227" i="5"/>
  <c r="K227" i="5"/>
  <c r="F227" i="5"/>
  <c r="G227" i="5"/>
  <c r="H227" i="5"/>
  <c r="I227" i="5"/>
  <c r="J227" i="5"/>
  <c r="D228" i="5"/>
  <c r="K228" i="5"/>
  <c r="E228" i="5"/>
  <c r="F228" i="5"/>
  <c r="G228" i="5"/>
  <c r="H228" i="5"/>
  <c r="I228" i="5"/>
  <c r="J228" i="5"/>
  <c r="L228" i="5"/>
  <c r="D229" i="5"/>
  <c r="F229" i="5"/>
  <c r="E229" i="5"/>
  <c r="L229" i="5"/>
  <c r="G229" i="5"/>
  <c r="H229" i="5"/>
  <c r="I229" i="5"/>
  <c r="J229" i="5"/>
  <c r="K229" i="5"/>
  <c r="D230" i="5"/>
  <c r="F230" i="5"/>
  <c r="E230" i="5"/>
  <c r="G230" i="5"/>
  <c r="H230" i="5"/>
  <c r="I230" i="5"/>
  <c r="J230" i="5"/>
  <c r="L230" i="5"/>
  <c r="D231" i="5"/>
  <c r="H231" i="5"/>
  <c r="E231" i="5"/>
  <c r="G231" i="5"/>
  <c r="I231" i="5"/>
  <c r="J231" i="5"/>
  <c r="K231" i="5"/>
  <c r="D232" i="5"/>
  <c r="L232" i="5"/>
  <c r="E232" i="5"/>
  <c r="G232" i="5"/>
  <c r="D233" i="5"/>
  <c r="I233" i="5"/>
  <c r="E233" i="5"/>
  <c r="D234" i="5"/>
  <c r="J234" i="5"/>
  <c r="E234" i="5"/>
  <c r="F234" i="5"/>
  <c r="D235" i="5"/>
  <c r="E235" i="5"/>
  <c r="K235" i="5"/>
  <c r="F235" i="5"/>
  <c r="G235" i="5"/>
  <c r="H235" i="5"/>
  <c r="I235" i="5"/>
  <c r="J235" i="5"/>
  <c r="D236" i="5"/>
  <c r="K236" i="5"/>
  <c r="E236" i="5"/>
  <c r="F236" i="5"/>
  <c r="G236" i="5"/>
  <c r="H236" i="5"/>
  <c r="I236" i="5"/>
  <c r="J236" i="5"/>
  <c r="L236" i="5"/>
  <c r="D237" i="5"/>
  <c r="F237" i="5"/>
  <c r="E237" i="5"/>
  <c r="L237" i="5"/>
  <c r="G237" i="5"/>
  <c r="H237" i="5"/>
  <c r="I237" i="5"/>
  <c r="J237" i="5"/>
  <c r="K237" i="5"/>
  <c r="D238" i="5"/>
  <c r="F238" i="5"/>
  <c r="E238" i="5"/>
  <c r="G238" i="5"/>
  <c r="H238" i="5"/>
  <c r="I238" i="5"/>
  <c r="J238" i="5"/>
  <c r="L238" i="5"/>
  <c r="D239" i="5"/>
  <c r="H239" i="5"/>
  <c r="E239" i="5"/>
  <c r="G239" i="5"/>
  <c r="I239" i="5"/>
  <c r="J239" i="5"/>
  <c r="K239" i="5"/>
  <c r="D240" i="5"/>
  <c r="E240" i="5"/>
  <c r="G240" i="5"/>
  <c r="K240" i="5"/>
  <c r="L240" i="5"/>
  <c r="D241" i="5"/>
  <c r="E241" i="5"/>
  <c r="L241" i="5"/>
  <c r="D242" i="5"/>
  <c r="J242" i="5"/>
  <c r="E242" i="5"/>
  <c r="F242" i="5"/>
  <c r="D243" i="5"/>
  <c r="E243" i="5"/>
  <c r="K243" i="5"/>
  <c r="F243" i="5"/>
  <c r="G243" i="5"/>
  <c r="H243" i="5"/>
  <c r="I243" i="5"/>
  <c r="J243" i="5"/>
  <c r="D244" i="5"/>
  <c r="K244" i="5"/>
  <c r="E244" i="5"/>
  <c r="F244" i="5"/>
  <c r="G244" i="5"/>
  <c r="H244" i="5"/>
  <c r="I244" i="5"/>
  <c r="J244" i="5"/>
  <c r="L244" i="5"/>
  <c r="D245" i="5"/>
  <c r="F245" i="5"/>
  <c r="E245" i="5"/>
  <c r="L245" i="5"/>
  <c r="G245" i="5"/>
  <c r="H245" i="5"/>
  <c r="I245" i="5"/>
  <c r="J245" i="5"/>
  <c r="K245" i="5"/>
  <c r="D246" i="5"/>
  <c r="F246" i="5"/>
  <c r="E246" i="5"/>
  <c r="G246" i="5"/>
  <c r="H246" i="5"/>
  <c r="I246" i="5"/>
  <c r="J246" i="5"/>
  <c r="L246" i="5"/>
  <c r="D247" i="5"/>
  <c r="H247" i="5"/>
  <c r="E247" i="5"/>
  <c r="I247" i="5"/>
  <c r="J247" i="5"/>
  <c r="K247" i="5"/>
  <c r="D248" i="5"/>
  <c r="E248" i="5"/>
  <c r="G248" i="5"/>
  <c r="J248" i="5"/>
  <c r="D249" i="5"/>
  <c r="E249" i="5"/>
  <c r="G249" i="5"/>
  <c r="K249" i="5"/>
  <c r="D250" i="5"/>
  <c r="E250" i="5"/>
  <c r="L250" i="5"/>
  <c r="D251" i="5"/>
  <c r="E251" i="5"/>
  <c r="F251" i="5"/>
  <c r="H251" i="5"/>
  <c r="I251" i="5"/>
  <c r="J251" i="5"/>
  <c r="D252" i="5"/>
  <c r="K252" i="5"/>
  <c r="E252" i="5"/>
  <c r="F252" i="5"/>
  <c r="G252" i="5"/>
  <c r="H252" i="5"/>
  <c r="I252" i="5"/>
  <c r="J252" i="5"/>
  <c r="L252" i="5"/>
  <c r="D253" i="5"/>
  <c r="F253" i="5"/>
  <c r="E253" i="5"/>
  <c r="L253" i="5"/>
  <c r="G253" i="5"/>
  <c r="H253" i="5"/>
  <c r="I253" i="5"/>
  <c r="J253" i="5"/>
  <c r="K253" i="5"/>
  <c r="D254" i="5"/>
  <c r="F254" i="5"/>
  <c r="E254" i="5"/>
  <c r="G254" i="5"/>
  <c r="I254" i="5"/>
  <c r="L254" i="5"/>
  <c r="D255" i="5"/>
  <c r="J255" i="5"/>
  <c r="E255" i="5"/>
  <c r="G255" i="5"/>
  <c r="I255" i="5"/>
  <c r="D256" i="5"/>
  <c r="F256" i="5"/>
  <c r="E256" i="5"/>
  <c r="G256" i="5"/>
  <c r="D257" i="5"/>
  <c r="K257" i="5"/>
  <c r="E257" i="5"/>
  <c r="F257" i="5"/>
  <c r="G257" i="5"/>
  <c r="D258" i="5"/>
  <c r="E258" i="5"/>
  <c r="G258" i="5"/>
  <c r="F258" i="5"/>
  <c r="D259" i="5"/>
  <c r="E259" i="5"/>
  <c r="F259" i="5"/>
  <c r="H259" i="5"/>
  <c r="I259" i="5"/>
  <c r="J259" i="5"/>
  <c r="D260" i="5"/>
  <c r="K260" i="5"/>
  <c r="E260" i="5"/>
  <c r="F260" i="5"/>
  <c r="G260" i="5"/>
  <c r="H260" i="5"/>
  <c r="I260" i="5"/>
  <c r="J260" i="5"/>
  <c r="L260" i="5"/>
  <c r="D261" i="5"/>
  <c r="F261" i="5"/>
  <c r="E261" i="5"/>
  <c r="L261" i="5"/>
  <c r="G261" i="5"/>
  <c r="H261" i="5"/>
  <c r="I261" i="5"/>
  <c r="J261" i="5"/>
  <c r="K261" i="5"/>
  <c r="D262" i="5"/>
  <c r="F262" i="5"/>
  <c r="E262" i="5"/>
  <c r="G262" i="5"/>
  <c r="D263" i="5"/>
  <c r="E263" i="5"/>
  <c r="G263" i="5"/>
  <c r="I263" i="5"/>
  <c r="J263" i="5"/>
  <c r="D264" i="5"/>
  <c r="F264" i="5"/>
  <c r="E264" i="5"/>
  <c r="G264" i="5"/>
  <c r="L264" i="5"/>
  <c r="D265" i="5"/>
  <c r="E265" i="5"/>
  <c r="K265" i="5"/>
  <c r="D266" i="5"/>
  <c r="E266" i="5"/>
  <c r="G266" i="5"/>
  <c r="H266" i="5"/>
  <c r="D267" i="5"/>
  <c r="E267" i="5"/>
  <c r="G267" i="5"/>
  <c r="F267" i="5"/>
  <c r="H267" i="5"/>
  <c r="I267" i="5"/>
  <c r="J267" i="5"/>
  <c r="D268" i="5"/>
  <c r="K268" i="5"/>
  <c r="E268" i="5"/>
  <c r="F268" i="5"/>
  <c r="G268" i="5"/>
  <c r="H268" i="5"/>
  <c r="I268" i="5"/>
  <c r="J268" i="5"/>
  <c r="L268" i="5"/>
  <c r="D269" i="5"/>
  <c r="F269" i="5"/>
  <c r="E269" i="5"/>
  <c r="L269" i="5"/>
  <c r="G269" i="5"/>
  <c r="H269" i="5"/>
  <c r="I269" i="5"/>
  <c r="J269" i="5"/>
  <c r="K269" i="5"/>
  <c r="D270" i="5"/>
  <c r="F270" i="5"/>
  <c r="E270" i="5"/>
  <c r="G270" i="5"/>
  <c r="K270" i="5"/>
  <c r="D271" i="5"/>
  <c r="E271" i="5"/>
  <c r="G271" i="5"/>
  <c r="J271" i="5"/>
  <c r="K271" i="5"/>
  <c r="D272" i="5"/>
  <c r="E272" i="5"/>
  <c r="G272" i="5"/>
  <c r="F272" i="5"/>
  <c r="J272" i="5"/>
  <c r="L272" i="5"/>
  <c r="D273" i="5"/>
  <c r="E273" i="5"/>
  <c r="G273" i="5"/>
  <c r="F273" i="5"/>
  <c r="D274" i="5"/>
  <c r="F274" i="5"/>
  <c r="E274" i="5"/>
  <c r="L274" i="5"/>
  <c r="G274" i="5"/>
  <c r="D275" i="5"/>
  <c r="E275" i="5"/>
  <c r="G275" i="5"/>
  <c r="F275" i="5"/>
  <c r="H275" i="5"/>
  <c r="I275" i="5"/>
  <c r="J275" i="5"/>
  <c r="D276" i="5"/>
  <c r="K276" i="5"/>
  <c r="E276" i="5"/>
  <c r="F276" i="5"/>
  <c r="G276" i="5"/>
  <c r="H276" i="5"/>
  <c r="I276" i="5"/>
  <c r="J276" i="5"/>
  <c r="L276" i="5"/>
  <c r="D277" i="5"/>
  <c r="F277" i="5"/>
  <c r="E277" i="5"/>
  <c r="L277" i="5"/>
  <c r="G277" i="5"/>
  <c r="H277" i="5"/>
  <c r="I277" i="5"/>
  <c r="J277" i="5"/>
  <c r="K277" i="5"/>
  <c r="D278" i="5"/>
  <c r="F278" i="5"/>
  <c r="E278" i="5"/>
  <c r="G278" i="5"/>
  <c r="H278" i="5"/>
  <c r="I278" i="5"/>
  <c r="J278" i="5"/>
  <c r="K278" i="5"/>
  <c r="L278" i="5"/>
  <c r="D279" i="5"/>
  <c r="I279" i="5"/>
  <c r="E279" i="5"/>
  <c r="K279" i="5"/>
  <c r="G279" i="5"/>
  <c r="D280" i="5"/>
  <c r="I280" i="5"/>
  <c r="E280" i="5"/>
  <c r="G280" i="5"/>
  <c r="J280" i="5"/>
  <c r="K280" i="5"/>
  <c r="D281" i="5"/>
  <c r="E281" i="5"/>
  <c r="G281" i="5"/>
  <c r="F281" i="5"/>
  <c r="I281" i="5"/>
  <c r="D282" i="5"/>
  <c r="I282" i="5"/>
  <c r="E282" i="5"/>
  <c r="K282" i="5"/>
  <c r="F282" i="5"/>
  <c r="J282" i="5"/>
  <c r="D283" i="5"/>
  <c r="E283" i="5"/>
  <c r="L283" i="5"/>
  <c r="F283" i="5"/>
  <c r="G283" i="5"/>
  <c r="H283" i="5"/>
  <c r="I283" i="5"/>
  <c r="J283" i="5"/>
  <c r="K283" i="5"/>
  <c r="D284" i="5"/>
  <c r="F284" i="5"/>
  <c r="E284" i="5"/>
  <c r="G284" i="5"/>
  <c r="H284" i="5"/>
  <c r="I284" i="5"/>
  <c r="K284" i="5"/>
  <c r="L284" i="5"/>
  <c r="D285" i="5"/>
  <c r="F285" i="5"/>
  <c r="E285" i="5"/>
  <c r="H285" i="5"/>
  <c r="J285" i="5"/>
  <c r="D286" i="5"/>
  <c r="H286" i="5"/>
  <c r="E286" i="5"/>
  <c r="G286" i="5"/>
  <c r="F286" i="5"/>
  <c r="I286" i="5"/>
  <c r="J286" i="5"/>
  <c r="D287" i="5"/>
  <c r="H287" i="5"/>
  <c r="E287" i="5"/>
  <c r="G287" i="5"/>
  <c r="I287" i="5"/>
  <c r="J287" i="5"/>
  <c r="L287" i="5"/>
  <c r="D288" i="5"/>
  <c r="I288" i="5"/>
  <c r="E288" i="5"/>
  <c r="F288" i="5"/>
  <c r="G288" i="5"/>
  <c r="L288" i="5"/>
  <c r="D289" i="5"/>
  <c r="J289" i="5"/>
  <c r="E289" i="5"/>
  <c r="F289" i="5"/>
  <c r="G289" i="5"/>
  <c r="H289" i="5"/>
  <c r="I289" i="5"/>
  <c r="K289" i="5"/>
  <c r="L289" i="5"/>
  <c r="D290" i="5"/>
  <c r="H290" i="5"/>
  <c r="E290" i="5"/>
  <c r="D291" i="5"/>
  <c r="E291" i="5"/>
  <c r="L291" i="5"/>
  <c r="F291" i="5"/>
  <c r="G291" i="5"/>
  <c r="H291" i="5"/>
  <c r="I291" i="5"/>
  <c r="J291" i="5"/>
  <c r="K291" i="5"/>
  <c r="D292" i="5"/>
  <c r="K292" i="5"/>
  <c r="E292" i="5"/>
  <c r="F292" i="5"/>
  <c r="G292" i="5"/>
  <c r="H292" i="5"/>
  <c r="I292" i="5"/>
  <c r="J292" i="5"/>
  <c r="L292" i="5"/>
  <c r="D293" i="5"/>
  <c r="F293" i="5"/>
  <c r="E293" i="5"/>
  <c r="G293" i="5"/>
  <c r="H293" i="5"/>
  <c r="I293" i="5"/>
  <c r="K293" i="5"/>
  <c r="L293" i="5"/>
  <c r="D294" i="5"/>
  <c r="I294" i="5"/>
  <c r="E294" i="5"/>
  <c r="G294" i="5"/>
  <c r="F294" i="5"/>
  <c r="H294" i="5"/>
  <c r="J294" i="5"/>
  <c r="D295" i="5"/>
  <c r="H295" i="5"/>
  <c r="E295" i="5"/>
  <c r="L295" i="5"/>
  <c r="F295" i="5"/>
  <c r="I295" i="5"/>
  <c r="J295" i="5"/>
  <c r="D296" i="5"/>
  <c r="I296" i="5"/>
  <c r="E296" i="5"/>
  <c r="G296" i="5"/>
  <c r="H296" i="5"/>
  <c r="J296" i="5"/>
  <c r="L296" i="5"/>
  <c r="D297" i="5"/>
  <c r="J297" i="5"/>
  <c r="E297" i="5"/>
  <c r="F297" i="5"/>
  <c r="G297" i="5"/>
  <c r="D298" i="5"/>
  <c r="E298" i="5"/>
  <c r="K298" i="5"/>
  <c r="F298" i="5"/>
  <c r="G298" i="5"/>
  <c r="H298" i="5"/>
  <c r="I298" i="5"/>
  <c r="J298" i="5"/>
  <c r="L298" i="5"/>
  <c r="D299" i="5"/>
  <c r="E299" i="5"/>
  <c r="L299" i="5"/>
  <c r="F299" i="5"/>
  <c r="H299" i="5"/>
  <c r="I299" i="5"/>
  <c r="J299" i="5"/>
  <c r="K299" i="5"/>
  <c r="D300" i="5"/>
  <c r="H300" i="5"/>
  <c r="E300" i="5"/>
  <c r="F300" i="5"/>
  <c r="G300" i="5"/>
  <c r="I300" i="5"/>
  <c r="J300" i="5"/>
  <c r="K300" i="5"/>
  <c r="L300" i="5"/>
  <c r="D301" i="5"/>
  <c r="F301" i="5"/>
  <c r="E301" i="5"/>
  <c r="K301" i="5"/>
  <c r="H301" i="5"/>
  <c r="D302" i="5"/>
  <c r="F302" i="5"/>
  <c r="E302" i="5"/>
  <c r="G302" i="5"/>
  <c r="H302" i="5"/>
  <c r="I302" i="5"/>
  <c r="K302" i="5"/>
  <c r="L302" i="5"/>
  <c r="D303" i="5"/>
  <c r="H303" i="5"/>
  <c r="E303" i="5"/>
  <c r="F303" i="5"/>
  <c r="J303" i="5"/>
  <c r="D304" i="5"/>
  <c r="I304" i="5"/>
  <c r="E304" i="5"/>
  <c r="L304" i="5"/>
  <c r="F304" i="5"/>
  <c r="H304" i="5"/>
  <c r="J304" i="5"/>
  <c r="D305" i="5"/>
  <c r="J305" i="5"/>
  <c r="E305" i="5"/>
  <c r="H305" i="5"/>
  <c r="I305" i="5"/>
  <c r="L305" i="5"/>
  <c r="D306" i="5"/>
  <c r="I306" i="5"/>
  <c r="E306" i="5"/>
  <c r="F306" i="5"/>
  <c r="G306" i="5"/>
  <c r="D307" i="5"/>
  <c r="E307" i="5"/>
  <c r="L307" i="5"/>
  <c r="F307" i="5"/>
  <c r="H307" i="5"/>
  <c r="I307" i="5"/>
  <c r="J307" i="5"/>
  <c r="D308" i="5"/>
  <c r="F308" i="5"/>
  <c r="E308" i="5"/>
  <c r="G308" i="5"/>
  <c r="H308" i="5"/>
  <c r="J308" i="5"/>
  <c r="K308" i="5"/>
  <c r="L308" i="5"/>
  <c r="D309" i="5"/>
  <c r="F309" i="5"/>
  <c r="E309" i="5"/>
  <c r="D310" i="5"/>
  <c r="F310" i="5"/>
  <c r="E310" i="5"/>
  <c r="G310" i="5"/>
  <c r="H310" i="5"/>
  <c r="D311" i="5"/>
  <c r="E311" i="5"/>
  <c r="L311" i="5"/>
  <c r="F311" i="5"/>
  <c r="G311" i="5"/>
  <c r="H311" i="5"/>
  <c r="I311" i="5"/>
  <c r="J311" i="5"/>
  <c r="K311" i="5"/>
  <c r="D312" i="5"/>
  <c r="F312" i="5"/>
  <c r="E312" i="5"/>
  <c r="G312" i="5"/>
  <c r="H312" i="5"/>
  <c r="J312" i="5"/>
  <c r="K312" i="5"/>
  <c r="L312" i="5"/>
  <c r="D313" i="5"/>
  <c r="F313" i="5"/>
  <c r="E313" i="5"/>
  <c r="G313" i="5"/>
  <c r="H313" i="5"/>
  <c r="I313" i="5"/>
  <c r="K313" i="5"/>
  <c r="L313" i="5"/>
  <c r="D314" i="5"/>
  <c r="H314" i="5"/>
  <c r="E314" i="5"/>
  <c r="G314" i="5"/>
  <c r="L314" i="5"/>
  <c r="D315" i="5"/>
  <c r="H315" i="5"/>
  <c r="E315" i="5"/>
  <c r="F315" i="5"/>
  <c r="I315" i="5"/>
  <c r="J315" i="5"/>
  <c r="D316" i="5"/>
  <c r="I316" i="5"/>
  <c r="E316" i="5"/>
  <c r="F316" i="5"/>
  <c r="G316" i="5"/>
  <c r="L316" i="5"/>
  <c r="D317" i="5"/>
  <c r="J317" i="5"/>
  <c r="E317" i="5"/>
  <c r="G317" i="5"/>
  <c r="D318" i="5"/>
  <c r="E318" i="5"/>
  <c r="K318" i="5"/>
  <c r="F318" i="5"/>
  <c r="H318" i="5"/>
  <c r="I318" i="5"/>
  <c r="J318" i="5"/>
  <c r="D319" i="5"/>
  <c r="E319" i="5"/>
  <c r="L319" i="5"/>
  <c r="F319" i="5"/>
  <c r="G319" i="5"/>
  <c r="H319" i="5"/>
  <c r="I319" i="5"/>
  <c r="J319" i="5"/>
  <c r="K319" i="5"/>
  <c r="D320" i="5"/>
  <c r="F320" i="5"/>
  <c r="E320" i="5"/>
  <c r="G320" i="5"/>
  <c r="H320" i="5"/>
  <c r="J320" i="5"/>
  <c r="K320" i="5"/>
  <c r="L320" i="5"/>
  <c r="D321" i="5"/>
  <c r="F321" i="5"/>
  <c r="E321" i="5"/>
  <c r="G321" i="5"/>
  <c r="I321" i="5"/>
  <c r="K321" i="5"/>
  <c r="L321" i="5"/>
  <c r="D322" i="5"/>
  <c r="H322" i="5"/>
  <c r="E322" i="5"/>
  <c r="G322" i="5"/>
  <c r="L322" i="5"/>
  <c r="D323" i="5"/>
  <c r="H323" i="5"/>
  <c r="E323" i="5"/>
  <c r="F323" i="5"/>
  <c r="J323" i="5"/>
  <c r="D324" i="5"/>
  <c r="I324" i="5"/>
  <c r="E324" i="5"/>
  <c r="F324" i="5"/>
  <c r="G324" i="5"/>
  <c r="L324" i="5"/>
  <c r="D325" i="5"/>
  <c r="J325" i="5"/>
  <c r="E325" i="5"/>
  <c r="G325" i="5"/>
  <c r="H325" i="5"/>
  <c r="D326" i="5"/>
  <c r="E326" i="5"/>
  <c r="K326" i="5"/>
  <c r="F326" i="5"/>
  <c r="H326" i="5"/>
  <c r="I326" i="5"/>
  <c r="J326" i="5"/>
  <c r="D327" i="5"/>
  <c r="E327" i="5"/>
  <c r="L327" i="5"/>
  <c r="F327" i="5"/>
  <c r="G327" i="5"/>
  <c r="H327" i="5"/>
  <c r="I327" i="5"/>
  <c r="J327" i="5"/>
  <c r="K327" i="5"/>
  <c r="D328" i="5"/>
  <c r="F328" i="5"/>
  <c r="E328" i="5"/>
  <c r="G328" i="5"/>
  <c r="H328" i="5"/>
  <c r="J328" i="5"/>
  <c r="K328" i="5"/>
  <c r="L328" i="5"/>
  <c r="D329" i="5"/>
  <c r="F329" i="5"/>
  <c r="E329" i="5"/>
  <c r="G329" i="5"/>
  <c r="I329" i="5"/>
  <c r="K329" i="5"/>
  <c r="L329" i="5"/>
  <c r="D330" i="5"/>
  <c r="H330" i="5"/>
  <c r="E330" i="5"/>
  <c r="G330" i="5"/>
  <c r="L330" i="5"/>
  <c r="D331" i="5"/>
  <c r="H331" i="5"/>
  <c r="E331" i="5"/>
  <c r="F331" i="5"/>
  <c r="J331" i="5"/>
  <c r="D332" i="5"/>
  <c r="I332" i="5"/>
  <c r="E332" i="5"/>
  <c r="F332" i="5"/>
  <c r="G332" i="5"/>
  <c r="L332" i="5"/>
  <c r="D333" i="5"/>
  <c r="J333" i="5"/>
  <c r="E333" i="5"/>
  <c r="G333" i="5"/>
  <c r="H333" i="5"/>
  <c r="D334" i="5"/>
  <c r="E334" i="5"/>
  <c r="K334" i="5"/>
  <c r="F334" i="5"/>
  <c r="H334" i="5"/>
  <c r="I334" i="5"/>
  <c r="J334" i="5"/>
  <c r="D335" i="5"/>
  <c r="E335" i="5"/>
  <c r="L335" i="5"/>
  <c r="F335" i="5"/>
  <c r="G335" i="5"/>
  <c r="H335" i="5"/>
  <c r="I335" i="5"/>
  <c r="J335" i="5"/>
  <c r="K335" i="5"/>
  <c r="D336" i="5"/>
  <c r="F336" i="5"/>
  <c r="E336" i="5"/>
  <c r="G336" i="5"/>
  <c r="H336" i="5"/>
  <c r="J336" i="5"/>
  <c r="K336" i="5"/>
  <c r="L336" i="5"/>
  <c r="D337" i="5"/>
  <c r="F337" i="5"/>
  <c r="E337" i="5"/>
  <c r="G337" i="5"/>
  <c r="I337" i="5"/>
  <c r="K337" i="5"/>
  <c r="L337" i="5"/>
  <c r="D338" i="5"/>
  <c r="H338" i="5"/>
  <c r="E338" i="5"/>
  <c r="G338" i="5"/>
  <c r="L338" i="5"/>
  <c r="D339" i="5"/>
  <c r="H339" i="5"/>
  <c r="E339" i="5"/>
  <c r="F339" i="5"/>
  <c r="J339" i="5"/>
  <c r="D340" i="5"/>
  <c r="I340" i="5"/>
  <c r="E340" i="5"/>
  <c r="F340" i="5"/>
  <c r="G340" i="5"/>
  <c r="L340" i="5"/>
  <c r="D341" i="5"/>
  <c r="J341" i="5"/>
  <c r="E341" i="5"/>
  <c r="G341" i="5"/>
  <c r="H341" i="5"/>
  <c r="D342" i="5"/>
  <c r="E342" i="5"/>
  <c r="K342" i="5"/>
  <c r="F342" i="5"/>
  <c r="H342" i="5"/>
  <c r="I342" i="5"/>
  <c r="J342" i="5"/>
  <c r="H16" i="8"/>
  <c r="H15" i="8"/>
  <c r="H12" i="8"/>
  <c r="A9" i="8"/>
  <c r="C9" i="8" s="1"/>
  <c r="C21" i="8"/>
  <c r="H21" i="8" s="1"/>
  <c r="D21" i="8"/>
  <c r="C22" i="8"/>
  <c r="D22" i="8"/>
  <c r="J22" i="8"/>
  <c r="H22" i="8"/>
  <c r="C23" i="8"/>
  <c r="D23" i="8"/>
  <c r="J23" i="8"/>
  <c r="C24" i="8"/>
  <c r="D24" i="8"/>
  <c r="H24" i="8"/>
  <c r="C25" i="8"/>
  <c r="H25" i="8"/>
  <c r="D25" i="8"/>
  <c r="C26" i="8"/>
  <c r="J26" i="8"/>
  <c r="D26" i="8"/>
  <c r="C27" i="8"/>
  <c r="D27" i="8"/>
  <c r="H27" i="8"/>
  <c r="C28" i="8"/>
  <c r="G28" i="8"/>
  <c r="D28" i="8"/>
  <c r="C29" i="8"/>
  <c r="H29" i="8"/>
  <c r="D29" i="8"/>
  <c r="C30" i="8"/>
  <c r="D30" i="8"/>
  <c r="J30" i="8"/>
  <c r="H30" i="8"/>
  <c r="C31" i="8"/>
  <c r="D31" i="8"/>
  <c r="J31" i="8"/>
  <c r="C32" i="8"/>
  <c r="D32" i="8"/>
  <c r="H32" i="8"/>
  <c r="C33" i="8"/>
  <c r="H33" i="8"/>
  <c r="D33" i="8"/>
  <c r="C34" i="8"/>
  <c r="J34" i="8"/>
  <c r="D34" i="8"/>
  <c r="D35" i="8"/>
  <c r="H35" i="8"/>
  <c r="D36" i="8"/>
  <c r="H36" i="8"/>
  <c r="D37" i="8"/>
  <c r="H37" i="8"/>
  <c r="D38" i="8"/>
  <c r="J38" i="8"/>
  <c r="D39" i="8"/>
  <c r="H39" i="8"/>
  <c r="D40" i="8"/>
  <c r="H40" i="8"/>
  <c r="D41" i="8"/>
  <c r="H41" i="8"/>
  <c r="D42" i="8"/>
  <c r="J42" i="8"/>
  <c r="D43" i="8"/>
  <c r="H43" i="8"/>
  <c r="D44" i="8"/>
  <c r="H44" i="8"/>
  <c r="D45" i="8"/>
  <c r="H45" i="8"/>
  <c r="D46" i="8"/>
  <c r="J46" i="8"/>
  <c r="D47" i="8"/>
  <c r="H47" i="8"/>
  <c r="D48" i="8"/>
  <c r="H48" i="8"/>
  <c r="D49" i="8"/>
  <c r="H49" i="8"/>
  <c r="D50" i="8"/>
  <c r="J50" i="8"/>
  <c r="D51" i="8"/>
  <c r="H51" i="8"/>
  <c r="D52" i="8"/>
  <c r="H52" i="8"/>
  <c r="D53" i="8"/>
  <c r="H53" i="8"/>
  <c r="D54" i="8"/>
  <c r="J54" i="8"/>
  <c r="D55" i="8"/>
  <c r="H55" i="8"/>
  <c r="D56" i="8"/>
  <c r="H56" i="8"/>
  <c r="D57" i="8"/>
  <c r="H57" i="8"/>
  <c r="D58" i="8"/>
  <c r="J58" i="8"/>
  <c r="D59" i="8"/>
  <c r="H59" i="8"/>
  <c r="D60" i="8"/>
  <c r="H60" i="8"/>
  <c r="D61" i="8"/>
  <c r="H61" i="8"/>
  <c r="D62" i="8"/>
  <c r="J62" i="8"/>
  <c r="D63" i="8"/>
  <c r="H63" i="8"/>
  <c r="D64" i="8"/>
  <c r="H64" i="8"/>
  <c r="D65" i="8"/>
  <c r="H65" i="8"/>
  <c r="D66" i="8"/>
  <c r="J66" i="8"/>
  <c r="D67" i="8"/>
  <c r="H67" i="8"/>
  <c r="D68" i="8"/>
  <c r="H68" i="8"/>
  <c r="D69" i="8"/>
  <c r="H69" i="8"/>
  <c r="D70" i="8"/>
  <c r="J70" i="8"/>
  <c r="D71" i="8"/>
  <c r="H71" i="8"/>
  <c r="D72" i="8"/>
  <c r="H72" i="8"/>
  <c r="D73" i="8"/>
  <c r="H73" i="8"/>
  <c r="D74" i="8"/>
  <c r="J74" i="8"/>
  <c r="D75" i="8"/>
  <c r="H75" i="8"/>
  <c r="D76" i="8"/>
  <c r="H76" i="8"/>
  <c r="D77" i="8"/>
  <c r="H77" i="8"/>
  <c r="D78" i="8"/>
  <c r="J78" i="8"/>
  <c r="D79" i="8"/>
  <c r="H79" i="8"/>
  <c r="J16" i="8"/>
  <c r="J15" i="8"/>
  <c r="J24" i="8"/>
  <c r="J25" i="8"/>
  <c r="J27" i="8"/>
  <c r="J32" i="8"/>
  <c r="J33" i="8"/>
  <c r="J35" i="8"/>
  <c r="J36" i="8"/>
  <c r="J37" i="8"/>
  <c r="J39" i="8"/>
  <c r="J40" i="8"/>
  <c r="J41" i="8"/>
  <c r="J43" i="8"/>
  <c r="J44" i="8"/>
  <c r="J45" i="8"/>
  <c r="J47" i="8"/>
  <c r="J48" i="8"/>
  <c r="J49" i="8"/>
  <c r="J51" i="8"/>
  <c r="J52" i="8"/>
  <c r="J53" i="8"/>
  <c r="J55" i="8"/>
  <c r="J56" i="8"/>
  <c r="J57" i="8"/>
  <c r="J59" i="8"/>
  <c r="J60" i="8"/>
  <c r="J61" i="8"/>
  <c r="J63" i="8"/>
  <c r="J64" i="8"/>
  <c r="J65" i="8"/>
  <c r="J67" i="8"/>
  <c r="J68" i="8"/>
  <c r="J69" i="8"/>
  <c r="J71" i="8"/>
  <c r="J72" i="8"/>
  <c r="J73" i="8"/>
  <c r="J75" i="8"/>
  <c r="J76" i="8"/>
  <c r="J77" i="8"/>
  <c r="J79" i="8"/>
  <c r="I16" i="8"/>
  <c r="I15" i="8"/>
  <c r="I21" i="8"/>
  <c r="I24" i="8"/>
  <c r="I25" i="8"/>
  <c r="I27" i="8"/>
  <c r="I29" i="8"/>
  <c r="I32" i="8"/>
  <c r="I33" i="8"/>
  <c r="I35" i="8"/>
  <c r="I36" i="8"/>
  <c r="I37" i="8"/>
  <c r="I39" i="8"/>
  <c r="I40" i="8"/>
  <c r="I41" i="8"/>
  <c r="I43" i="8"/>
  <c r="I44" i="8"/>
  <c r="I45" i="8"/>
  <c r="I47" i="8"/>
  <c r="I48" i="8"/>
  <c r="I49" i="8"/>
  <c r="I51" i="8"/>
  <c r="I52" i="8"/>
  <c r="I53" i="8"/>
  <c r="I55" i="8"/>
  <c r="I56" i="8"/>
  <c r="I57" i="8"/>
  <c r="I59" i="8"/>
  <c r="I60" i="8"/>
  <c r="I61" i="8"/>
  <c r="I63" i="8"/>
  <c r="I64" i="8"/>
  <c r="I65" i="8"/>
  <c r="I67" i="8"/>
  <c r="I68" i="8"/>
  <c r="I69" i="8"/>
  <c r="I71" i="8"/>
  <c r="I72" i="8"/>
  <c r="I73" i="8"/>
  <c r="I75" i="8"/>
  <c r="I76" i="8"/>
  <c r="I77" i="8"/>
  <c r="I79" i="8"/>
  <c r="F16" i="8"/>
  <c r="F15" i="8"/>
  <c r="F12" i="8"/>
  <c r="F22" i="8"/>
  <c r="F23" i="8"/>
  <c r="F24" i="8"/>
  <c r="F26" i="8"/>
  <c r="F27" i="8"/>
  <c r="F30" i="8"/>
  <c r="F31" i="8"/>
  <c r="F32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G16" i="8"/>
  <c r="G15" i="8"/>
  <c r="E21" i="8"/>
  <c r="K21" i="8"/>
  <c r="G21" i="8"/>
  <c r="E22" i="8"/>
  <c r="G22" i="8"/>
  <c r="E23" i="8"/>
  <c r="E24" i="8"/>
  <c r="G24" i="8"/>
  <c r="E25" i="8"/>
  <c r="K25" i="8"/>
  <c r="G25" i="8"/>
  <c r="E26" i="8"/>
  <c r="K26" i="8"/>
  <c r="E27" i="8"/>
  <c r="E28" i="8"/>
  <c r="E29" i="8"/>
  <c r="K29" i="8"/>
  <c r="G29" i="8"/>
  <c r="E30" i="8"/>
  <c r="G30" i="8"/>
  <c r="E31" i="8"/>
  <c r="E32" i="8"/>
  <c r="G32" i="8"/>
  <c r="E33" i="8"/>
  <c r="K33" i="8"/>
  <c r="G33" i="8"/>
  <c r="E34" i="8"/>
  <c r="K34" i="8"/>
  <c r="E35" i="8"/>
  <c r="K35" i="8"/>
  <c r="E36" i="8"/>
  <c r="G36" i="8"/>
  <c r="E37" i="8"/>
  <c r="K37" i="8"/>
  <c r="G37" i="8"/>
  <c r="E38" i="8"/>
  <c r="G38" i="8"/>
  <c r="E39" i="8"/>
  <c r="E40" i="8"/>
  <c r="G40" i="8"/>
  <c r="E41" i="8"/>
  <c r="K41" i="8"/>
  <c r="G41" i="8"/>
  <c r="E42" i="8"/>
  <c r="K42" i="8"/>
  <c r="E43" i="8"/>
  <c r="K43" i="8"/>
  <c r="E44" i="8"/>
  <c r="G44" i="8"/>
  <c r="E45" i="8"/>
  <c r="K45" i="8"/>
  <c r="G45" i="8"/>
  <c r="E46" i="8"/>
  <c r="G46" i="8"/>
  <c r="E47" i="8"/>
  <c r="E48" i="8"/>
  <c r="G48" i="8"/>
  <c r="E49" i="8"/>
  <c r="K49" i="8"/>
  <c r="G49" i="8"/>
  <c r="E50" i="8"/>
  <c r="K50" i="8"/>
  <c r="E51" i="8"/>
  <c r="K51" i="8"/>
  <c r="E52" i="8"/>
  <c r="G52" i="8"/>
  <c r="E53" i="8"/>
  <c r="K53" i="8"/>
  <c r="G53" i="8"/>
  <c r="E54" i="8"/>
  <c r="G54" i="8"/>
  <c r="E55" i="8"/>
  <c r="E56" i="8"/>
  <c r="G56" i="8"/>
  <c r="E57" i="8"/>
  <c r="K57" i="8"/>
  <c r="G57" i="8"/>
  <c r="E58" i="8"/>
  <c r="K58" i="8"/>
  <c r="E59" i="8"/>
  <c r="K59" i="8"/>
  <c r="E60" i="8"/>
  <c r="G60" i="8"/>
  <c r="E61" i="8"/>
  <c r="K61" i="8"/>
  <c r="G61" i="8"/>
  <c r="E62" i="8"/>
  <c r="G62" i="8"/>
  <c r="E63" i="8"/>
  <c r="E64" i="8"/>
  <c r="G64" i="8"/>
  <c r="E65" i="8"/>
  <c r="K65" i="8"/>
  <c r="G65" i="8"/>
  <c r="E66" i="8"/>
  <c r="K66" i="8"/>
  <c r="E67" i="8"/>
  <c r="K67" i="8"/>
  <c r="E68" i="8"/>
  <c r="G68" i="8"/>
  <c r="E69" i="8"/>
  <c r="K69" i="8"/>
  <c r="G69" i="8"/>
  <c r="E70" i="8"/>
  <c r="G70" i="8"/>
  <c r="E71" i="8"/>
  <c r="E72" i="8"/>
  <c r="G72" i="8"/>
  <c r="E73" i="8"/>
  <c r="K73" i="8"/>
  <c r="G73" i="8"/>
  <c r="E74" i="8"/>
  <c r="K74" i="8"/>
  <c r="E75" i="8"/>
  <c r="K75" i="8"/>
  <c r="E76" i="8"/>
  <c r="G76" i="8"/>
  <c r="E77" i="8"/>
  <c r="K77" i="8"/>
  <c r="G77" i="8"/>
  <c r="E78" i="8"/>
  <c r="G78" i="8"/>
  <c r="E79" i="8"/>
  <c r="K16" i="8"/>
  <c r="K15" i="8"/>
  <c r="K12" i="8"/>
  <c r="K22" i="8"/>
  <c r="K24" i="8"/>
  <c r="K28" i="8"/>
  <c r="K30" i="8"/>
  <c r="K32" i="8"/>
  <c r="K36" i="8"/>
  <c r="K38" i="8"/>
  <c r="K40" i="8"/>
  <c r="K44" i="8"/>
  <c r="K46" i="8"/>
  <c r="K48" i="8"/>
  <c r="K52" i="8"/>
  <c r="K54" i="8"/>
  <c r="K56" i="8"/>
  <c r="K60" i="8"/>
  <c r="K62" i="8"/>
  <c r="K64" i="8"/>
  <c r="K68" i="8"/>
  <c r="K70" i="8"/>
  <c r="K72" i="8"/>
  <c r="K76" i="8"/>
  <c r="L16" i="8"/>
  <c r="L15" i="8"/>
  <c r="L12" i="8"/>
  <c r="L22" i="8"/>
  <c r="L24" i="8"/>
  <c r="L28" i="8"/>
  <c r="L30" i="8"/>
  <c r="L32" i="8"/>
  <c r="L36" i="8"/>
  <c r="L38" i="8"/>
  <c r="L40" i="8"/>
  <c r="L44" i="8"/>
  <c r="L46" i="8"/>
  <c r="L48" i="8"/>
  <c r="L52" i="8"/>
  <c r="L54" i="8"/>
  <c r="L56" i="8"/>
  <c r="L60" i="8"/>
  <c r="L62" i="8"/>
  <c r="L64" i="8"/>
  <c r="L68" i="8"/>
  <c r="L70" i="8"/>
  <c r="L72" i="8"/>
  <c r="L76" i="8"/>
  <c r="L78" i="8"/>
  <c r="C16" i="8"/>
  <c r="C15" i="8"/>
  <c r="C12" i="8"/>
  <c r="N16" i="8"/>
  <c r="N15" i="8"/>
  <c r="O16" i="8"/>
  <c r="O15" i="8"/>
  <c r="O12" i="8"/>
  <c r="G4" i="8"/>
  <c r="P16" i="8"/>
  <c r="P15" i="8"/>
  <c r="P12" i="8"/>
  <c r="G5" i="8"/>
  <c r="Q16" i="8"/>
  <c r="Q15" i="8"/>
  <c r="Q12" i="8"/>
  <c r="G6" i="8"/>
  <c r="G7" i="8"/>
  <c r="E16" i="8"/>
  <c r="E15" i="8"/>
  <c r="E12" i="8"/>
  <c r="M16" i="8"/>
  <c r="M15" i="8"/>
  <c r="B10" i="8"/>
  <c r="D16" i="8"/>
  <c r="D15" i="8"/>
  <c r="D80" i="8"/>
  <c r="J80" i="8"/>
  <c r="E80" i="8"/>
  <c r="K80" i="8"/>
  <c r="F80" i="8"/>
  <c r="H80" i="8"/>
  <c r="I80" i="8"/>
  <c r="D81" i="8"/>
  <c r="H81" i="8"/>
  <c r="E81" i="8"/>
  <c r="L81" i="8"/>
  <c r="F81" i="8"/>
  <c r="G81" i="8"/>
  <c r="I81" i="8"/>
  <c r="J81" i="8"/>
  <c r="D82" i="8"/>
  <c r="I82" i="8"/>
  <c r="E82" i="8"/>
  <c r="F82" i="8"/>
  <c r="G82" i="8"/>
  <c r="H82" i="8"/>
  <c r="J82" i="8"/>
  <c r="K82" i="8"/>
  <c r="L82" i="8"/>
  <c r="D83" i="8"/>
  <c r="F83" i="8"/>
  <c r="E83" i="8"/>
  <c r="G83" i="8"/>
  <c r="H83" i="8"/>
  <c r="I83" i="8"/>
  <c r="K83" i="8"/>
  <c r="L83" i="8"/>
  <c r="D84" i="8"/>
  <c r="E84" i="8"/>
  <c r="G84" i="8"/>
  <c r="L84" i="8"/>
  <c r="D85" i="8"/>
  <c r="H85" i="8"/>
  <c r="E85" i="8"/>
  <c r="F85" i="8"/>
  <c r="I85" i="8"/>
  <c r="J85" i="8"/>
  <c r="K85" i="8"/>
  <c r="D86" i="8"/>
  <c r="F86" i="8"/>
  <c r="E86" i="8"/>
  <c r="G86" i="8"/>
  <c r="D87" i="8"/>
  <c r="J87" i="8"/>
  <c r="E87" i="8"/>
  <c r="G87" i="8"/>
  <c r="D88" i="8"/>
  <c r="J88" i="8"/>
  <c r="E88" i="8"/>
  <c r="K88" i="8"/>
  <c r="F88" i="8"/>
  <c r="H88" i="8"/>
  <c r="I88" i="8"/>
  <c r="D89" i="8"/>
  <c r="E89" i="8"/>
  <c r="L89" i="8"/>
  <c r="F89" i="8"/>
  <c r="G89" i="8"/>
  <c r="H89" i="8"/>
  <c r="I89" i="8"/>
  <c r="J89" i="8"/>
  <c r="D90" i="8"/>
  <c r="I90" i="8"/>
  <c r="E90" i="8"/>
  <c r="F90" i="8"/>
  <c r="G90" i="8"/>
  <c r="H90" i="8"/>
  <c r="J90" i="8"/>
  <c r="K90" i="8"/>
  <c r="L90" i="8"/>
  <c r="D91" i="8"/>
  <c r="F91" i="8"/>
  <c r="E91" i="8"/>
  <c r="G91" i="8"/>
  <c r="H91" i="8"/>
  <c r="I91" i="8"/>
  <c r="K91" i="8"/>
  <c r="L91" i="8"/>
  <c r="D92" i="8"/>
  <c r="E92" i="8"/>
  <c r="G92" i="8"/>
  <c r="J92" i="8"/>
  <c r="L92" i="8"/>
  <c r="D93" i="8"/>
  <c r="H93" i="8"/>
  <c r="E93" i="8"/>
  <c r="F93" i="8"/>
  <c r="I93" i="8"/>
  <c r="J93" i="8"/>
  <c r="K93" i="8"/>
  <c r="D94" i="8"/>
  <c r="E94" i="8"/>
  <c r="F94" i="8"/>
  <c r="G94" i="8"/>
  <c r="L94" i="8"/>
  <c r="D95" i="8"/>
  <c r="J95" i="8"/>
  <c r="E95" i="8"/>
  <c r="G95" i="8"/>
  <c r="D96" i="8"/>
  <c r="J96" i="8"/>
  <c r="E96" i="8"/>
  <c r="K96" i="8"/>
  <c r="F96" i="8"/>
  <c r="H96" i="8"/>
  <c r="I96" i="8"/>
  <c r="D97" i="8"/>
  <c r="E97" i="8"/>
  <c r="L97" i="8"/>
  <c r="F97" i="8"/>
  <c r="G97" i="8"/>
  <c r="H97" i="8"/>
  <c r="I97" i="8"/>
  <c r="J97" i="8"/>
  <c r="D98" i="8"/>
  <c r="I98" i="8"/>
  <c r="E98" i="8"/>
  <c r="F98" i="8"/>
  <c r="G98" i="8"/>
  <c r="H98" i="8"/>
  <c r="J98" i="8"/>
  <c r="K98" i="8"/>
  <c r="L98" i="8"/>
  <c r="D99" i="8"/>
  <c r="F99" i="8"/>
  <c r="E99" i="8"/>
  <c r="G99" i="8"/>
  <c r="H99" i="8"/>
  <c r="I99" i="8"/>
  <c r="K99" i="8"/>
  <c r="L99" i="8"/>
  <c r="D100" i="8"/>
  <c r="L100" i="8"/>
  <c r="E100" i="8"/>
  <c r="G100" i="8"/>
  <c r="J100" i="8"/>
  <c r="D101" i="8"/>
  <c r="H101" i="8"/>
  <c r="E101" i="8"/>
  <c r="F101" i="8"/>
  <c r="I101" i="8"/>
  <c r="J101" i="8"/>
  <c r="K101" i="8"/>
  <c r="D102" i="8"/>
  <c r="E102" i="8"/>
  <c r="F102" i="8"/>
  <c r="G102" i="8"/>
  <c r="L102" i="8"/>
  <c r="D103" i="8"/>
  <c r="J103" i="8"/>
  <c r="E103" i="8"/>
  <c r="G103" i="8"/>
  <c r="D104" i="8"/>
  <c r="J104" i="8"/>
  <c r="E104" i="8"/>
  <c r="K104" i="8"/>
  <c r="F104" i="8"/>
  <c r="H104" i="8"/>
  <c r="I104" i="8"/>
  <c r="D105" i="8"/>
  <c r="E105" i="8"/>
  <c r="L105" i="8"/>
  <c r="F105" i="8"/>
  <c r="G105" i="8"/>
  <c r="H105" i="8"/>
  <c r="I105" i="8"/>
  <c r="J105" i="8"/>
  <c r="D106" i="8"/>
  <c r="I106" i="8"/>
  <c r="E106" i="8"/>
  <c r="F106" i="8"/>
  <c r="G106" i="8"/>
  <c r="H106" i="8"/>
  <c r="J106" i="8"/>
  <c r="K106" i="8"/>
  <c r="L106" i="8"/>
  <c r="D107" i="8"/>
  <c r="F107" i="8"/>
  <c r="E107" i="8"/>
  <c r="G107" i="8"/>
  <c r="H107" i="8"/>
  <c r="I107" i="8"/>
  <c r="K107" i="8"/>
  <c r="L107" i="8"/>
  <c r="D108" i="8"/>
  <c r="I108" i="8"/>
  <c r="E108" i="8"/>
  <c r="G108" i="8"/>
  <c r="D109" i="8"/>
  <c r="H109" i="8"/>
  <c r="E109" i="8"/>
  <c r="K109" i="8"/>
  <c r="F109" i="8"/>
  <c r="I109" i="8"/>
  <c r="J109" i="8"/>
  <c r="D110" i="8"/>
  <c r="F110" i="8"/>
  <c r="E110" i="8"/>
  <c r="G110" i="8"/>
  <c r="D111" i="8"/>
  <c r="H111" i="8"/>
  <c r="E111" i="8"/>
  <c r="G111" i="8"/>
  <c r="D112" i="8"/>
  <c r="J112" i="8"/>
  <c r="E112" i="8"/>
  <c r="F112" i="8"/>
  <c r="H112" i="8"/>
  <c r="I112" i="8"/>
  <c r="D113" i="8"/>
  <c r="E113" i="8"/>
  <c r="L113" i="8"/>
  <c r="F113" i="8"/>
  <c r="G113" i="8"/>
  <c r="H113" i="8"/>
  <c r="I113" i="8"/>
  <c r="J113" i="8"/>
  <c r="D114" i="8"/>
  <c r="I114" i="8"/>
  <c r="E114" i="8"/>
  <c r="F114" i="8"/>
  <c r="G114" i="8"/>
  <c r="H114" i="8"/>
  <c r="J114" i="8"/>
  <c r="K114" i="8"/>
  <c r="L114" i="8"/>
  <c r="D115" i="8"/>
  <c r="H115" i="8"/>
  <c r="E115" i="8"/>
  <c r="G115" i="8"/>
  <c r="K115" i="8"/>
  <c r="L115" i="8"/>
  <c r="D116" i="8"/>
  <c r="I116" i="8"/>
  <c r="E116" i="8"/>
  <c r="D117" i="8"/>
  <c r="H117" i="8"/>
  <c r="E117" i="8"/>
  <c r="K117" i="8"/>
  <c r="F117" i="8"/>
  <c r="I117" i="8"/>
  <c r="J117" i="8"/>
  <c r="D118" i="8"/>
  <c r="F118" i="8"/>
  <c r="E118" i="8"/>
  <c r="G118" i="8"/>
  <c r="D119" i="8"/>
  <c r="L119" i="8"/>
  <c r="E119" i="8"/>
  <c r="G119" i="8"/>
  <c r="H119" i="8"/>
  <c r="D120" i="8"/>
  <c r="J120" i="8"/>
  <c r="E120" i="8"/>
  <c r="F120" i="8"/>
  <c r="H120" i="8"/>
  <c r="I120" i="8"/>
  <c r="D121" i="8"/>
  <c r="E121" i="8"/>
  <c r="L121" i="8"/>
  <c r="F121" i="8"/>
  <c r="G121" i="8"/>
  <c r="H121" i="8"/>
  <c r="I121" i="8"/>
  <c r="J121" i="8"/>
  <c r="D122" i="8"/>
  <c r="I122" i="8"/>
  <c r="E122" i="8"/>
  <c r="F122" i="8"/>
  <c r="G122" i="8"/>
  <c r="H122" i="8"/>
  <c r="J122" i="8"/>
  <c r="K122" i="8"/>
  <c r="L122" i="8"/>
  <c r="D123" i="8"/>
  <c r="I123" i="8"/>
  <c r="E123" i="8"/>
  <c r="G123" i="8"/>
  <c r="H123" i="8"/>
  <c r="D124" i="8"/>
  <c r="F124" i="8"/>
  <c r="E124" i="8"/>
  <c r="H124" i="8"/>
  <c r="I124" i="8"/>
  <c r="J124" i="8"/>
  <c r="L124" i="8"/>
  <c r="D125" i="8"/>
  <c r="H125" i="8"/>
  <c r="E125" i="8"/>
  <c r="K125" i="8"/>
  <c r="F125" i="8"/>
  <c r="I125" i="8"/>
  <c r="J125" i="8"/>
  <c r="D126" i="8"/>
  <c r="J126" i="8"/>
  <c r="E126" i="8"/>
  <c r="F126" i="8"/>
  <c r="G126" i="8"/>
  <c r="K126" i="8"/>
  <c r="L126" i="8"/>
  <c r="D127" i="8"/>
  <c r="K127" i="8"/>
  <c r="E127" i="8"/>
  <c r="G127" i="8"/>
  <c r="H127" i="8"/>
  <c r="D128" i="8"/>
  <c r="J128" i="8"/>
  <c r="E128" i="8"/>
  <c r="F128" i="8"/>
  <c r="H128" i="8"/>
  <c r="I128" i="8"/>
  <c r="L128" i="8"/>
  <c r="D129" i="8"/>
  <c r="E129" i="8"/>
  <c r="F129" i="8"/>
  <c r="H129" i="8"/>
  <c r="I129" i="8"/>
  <c r="J129" i="8"/>
  <c r="D130" i="8"/>
  <c r="I130" i="8"/>
  <c r="E130" i="8"/>
  <c r="F130" i="8"/>
  <c r="G130" i="8"/>
  <c r="H130" i="8"/>
  <c r="J130" i="8"/>
  <c r="K130" i="8"/>
  <c r="L130" i="8"/>
  <c r="D131" i="8"/>
  <c r="E131" i="8"/>
  <c r="G131" i="8"/>
  <c r="I131" i="8"/>
  <c r="D132" i="8"/>
  <c r="F132" i="8"/>
  <c r="E132" i="8"/>
  <c r="L132" i="8"/>
  <c r="H132" i="8"/>
  <c r="I132" i="8"/>
  <c r="D133" i="8"/>
  <c r="H133" i="8"/>
  <c r="E133" i="8"/>
  <c r="L133" i="8"/>
  <c r="F133" i="8"/>
  <c r="I133" i="8"/>
  <c r="J133" i="8"/>
  <c r="D134" i="8"/>
  <c r="I134" i="8"/>
  <c r="E134" i="8"/>
  <c r="G134" i="8"/>
  <c r="H134" i="8"/>
  <c r="J134" i="8"/>
  <c r="D135" i="8"/>
  <c r="H135" i="8"/>
  <c r="E135" i="8"/>
  <c r="G135" i="8"/>
  <c r="D136" i="8"/>
  <c r="E136" i="8"/>
  <c r="F136" i="8"/>
  <c r="H136" i="8"/>
  <c r="I136" i="8"/>
  <c r="J136" i="8"/>
  <c r="L136" i="8"/>
  <c r="D137" i="8"/>
  <c r="E137" i="8"/>
  <c r="L137" i="8"/>
  <c r="F137" i="8"/>
  <c r="H137" i="8"/>
  <c r="I137" i="8"/>
  <c r="J137" i="8"/>
  <c r="D138" i="8"/>
  <c r="I138" i="8"/>
  <c r="E138" i="8"/>
  <c r="G138" i="8"/>
  <c r="H138" i="8"/>
  <c r="J138" i="8"/>
  <c r="D139" i="8"/>
  <c r="H139" i="8"/>
  <c r="E139" i="8"/>
  <c r="G139" i="8"/>
  <c r="D140" i="8"/>
  <c r="E140" i="8"/>
  <c r="F140" i="8"/>
  <c r="H140" i="8"/>
  <c r="I140" i="8"/>
  <c r="J140" i="8"/>
  <c r="L140" i="8"/>
  <c r="D141" i="8"/>
  <c r="H141" i="8"/>
  <c r="E141" i="8"/>
  <c r="L141" i="8"/>
  <c r="F141" i="8"/>
  <c r="I141" i="8"/>
  <c r="J141" i="8"/>
  <c r="D142" i="8"/>
  <c r="I142" i="8"/>
  <c r="E142" i="8"/>
  <c r="F142" i="8"/>
  <c r="G142" i="8"/>
  <c r="H142" i="8"/>
  <c r="J142" i="8"/>
  <c r="K142" i="8"/>
  <c r="D143" i="8"/>
  <c r="H143" i="8"/>
  <c r="E143" i="8"/>
  <c r="G143" i="8"/>
  <c r="D144" i="8"/>
  <c r="E144" i="8"/>
  <c r="F144" i="8"/>
  <c r="H144" i="8"/>
  <c r="I144" i="8"/>
  <c r="J144" i="8"/>
  <c r="L144" i="8"/>
  <c r="D145" i="8"/>
  <c r="E145" i="8"/>
  <c r="L145" i="8"/>
  <c r="F145" i="8"/>
  <c r="G145" i="8"/>
  <c r="H145" i="8"/>
  <c r="I145" i="8"/>
  <c r="J145" i="8"/>
  <c r="K145" i="8"/>
  <c r="D146" i="8"/>
  <c r="I146" i="8"/>
  <c r="E146" i="8"/>
  <c r="F146" i="8"/>
  <c r="G146" i="8"/>
  <c r="H146" i="8"/>
  <c r="J146" i="8"/>
  <c r="K146" i="8"/>
  <c r="D147" i="8"/>
  <c r="H147" i="8"/>
  <c r="E147" i="8"/>
  <c r="G147" i="8"/>
  <c r="D148" i="8"/>
  <c r="E148" i="8"/>
  <c r="F148" i="8"/>
  <c r="H148" i="8"/>
  <c r="I148" i="8"/>
  <c r="J148" i="8"/>
  <c r="L148" i="8"/>
  <c r="D149" i="8"/>
  <c r="H149" i="8"/>
  <c r="E149" i="8"/>
  <c r="L149" i="8"/>
  <c r="F149" i="8"/>
  <c r="G149" i="8"/>
  <c r="I149" i="8"/>
  <c r="J149" i="8"/>
  <c r="K149" i="8"/>
  <c r="D150" i="8"/>
  <c r="I150" i="8"/>
  <c r="E150" i="8"/>
  <c r="F150" i="8"/>
  <c r="G150" i="8"/>
  <c r="H150" i="8"/>
  <c r="J150" i="8"/>
  <c r="K150" i="8"/>
  <c r="L150" i="8"/>
  <c r="D151" i="8"/>
  <c r="J151" i="8"/>
  <c r="E151" i="8"/>
  <c r="F151" i="8"/>
  <c r="G151" i="8"/>
  <c r="K151" i="8"/>
  <c r="D152" i="8"/>
  <c r="E152" i="8"/>
  <c r="K152" i="8"/>
  <c r="F152" i="8"/>
  <c r="H152" i="8"/>
  <c r="I152" i="8"/>
  <c r="J152" i="8"/>
  <c r="D153" i="8"/>
  <c r="E153" i="8"/>
  <c r="L153" i="8"/>
  <c r="F153" i="8"/>
  <c r="G153" i="8"/>
  <c r="H153" i="8"/>
  <c r="I153" i="8"/>
  <c r="J153" i="8"/>
  <c r="K153" i="8"/>
  <c r="D154" i="8"/>
  <c r="H154" i="8"/>
  <c r="E154" i="8"/>
  <c r="F154" i="8"/>
  <c r="G154" i="8"/>
  <c r="I154" i="8"/>
  <c r="J154" i="8"/>
  <c r="K154" i="8"/>
  <c r="L154" i="8"/>
  <c r="D155" i="8"/>
  <c r="F155" i="8"/>
  <c r="E155" i="8"/>
  <c r="G155" i="8"/>
  <c r="H155" i="8"/>
  <c r="I155" i="8"/>
  <c r="L155" i="8"/>
  <c r="D156" i="8"/>
  <c r="E156" i="8"/>
  <c r="G156" i="8"/>
  <c r="F156" i="8"/>
  <c r="H156" i="8"/>
  <c r="I156" i="8"/>
  <c r="J156" i="8"/>
  <c r="K156" i="8"/>
  <c r="L156" i="8"/>
  <c r="D157" i="8"/>
  <c r="H157" i="8"/>
  <c r="E157" i="8"/>
  <c r="L157" i="8"/>
  <c r="F157" i="8"/>
  <c r="J157" i="8"/>
  <c r="D158" i="8"/>
  <c r="I158" i="8"/>
  <c r="E158" i="8"/>
  <c r="G158" i="8"/>
  <c r="H158" i="8"/>
  <c r="J158" i="8"/>
  <c r="D159" i="8"/>
  <c r="J159" i="8"/>
  <c r="E159" i="8"/>
  <c r="G159" i="8"/>
  <c r="L159" i="8"/>
  <c r="D160" i="8"/>
  <c r="H160" i="8"/>
  <c r="E160" i="8"/>
  <c r="F160" i="8"/>
  <c r="G160" i="8"/>
  <c r="J160" i="8"/>
  <c r="D161" i="8"/>
  <c r="F161" i="8"/>
  <c r="E161" i="8"/>
  <c r="G161" i="8"/>
  <c r="H161" i="8"/>
  <c r="I161" i="8"/>
  <c r="L161" i="8"/>
  <c r="D162" i="8"/>
  <c r="E162" i="8"/>
  <c r="G162" i="8"/>
  <c r="F162" i="8"/>
  <c r="H162" i="8"/>
  <c r="I162" i="8"/>
  <c r="J162" i="8"/>
  <c r="D163" i="8"/>
  <c r="E163" i="8"/>
  <c r="L163" i="8"/>
  <c r="F163" i="8"/>
  <c r="G163" i="8"/>
  <c r="H163" i="8"/>
  <c r="I163" i="8"/>
  <c r="J163" i="8"/>
  <c r="K163" i="8"/>
  <c r="D164" i="8"/>
  <c r="I164" i="8"/>
  <c r="E164" i="8"/>
  <c r="G164" i="8"/>
  <c r="K164" i="8"/>
  <c r="L164" i="8"/>
  <c r="D165" i="8"/>
  <c r="J165" i="8"/>
  <c r="E165" i="8"/>
  <c r="L165" i="8"/>
  <c r="D166" i="8"/>
  <c r="H166" i="8"/>
  <c r="E166" i="8"/>
  <c r="K166" i="8"/>
  <c r="F166" i="8"/>
  <c r="I166" i="8"/>
  <c r="J166" i="8"/>
  <c r="D167" i="8"/>
  <c r="H167" i="8"/>
  <c r="E167" i="8"/>
  <c r="F167" i="8"/>
  <c r="G167" i="8"/>
  <c r="J167" i="8"/>
  <c r="K167" i="8"/>
  <c r="L167" i="8"/>
  <c r="D168" i="8"/>
  <c r="F168" i="8"/>
  <c r="E168" i="8"/>
  <c r="G168" i="8"/>
  <c r="H168" i="8"/>
  <c r="K168" i="8"/>
  <c r="D169" i="8"/>
  <c r="F169" i="8"/>
  <c r="E169" i="8"/>
  <c r="G169" i="8"/>
  <c r="H169" i="8"/>
  <c r="I169" i="8"/>
  <c r="L169" i="8"/>
  <c r="D170" i="8"/>
  <c r="E170" i="8"/>
  <c r="G170" i="8"/>
  <c r="F170" i="8"/>
  <c r="H170" i="8"/>
  <c r="I170" i="8"/>
  <c r="J170" i="8"/>
  <c r="D171" i="8"/>
  <c r="E171" i="8"/>
  <c r="L171" i="8"/>
  <c r="F171" i="8"/>
  <c r="G171" i="8"/>
  <c r="H171" i="8"/>
  <c r="I171" i="8"/>
  <c r="J171" i="8"/>
  <c r="K171" i="8"/>
  <c r="D172" i="8"/>
  <c r="I172" i="8"/>
  <c r="E172" i="8"/>
  <c r="G172" i="8"/>
  <c r="L172" i="8"/>
  <c r="D173" i="8"/>
  <c r="J173" i="8"/>
  <c r="E173" i="8"/>
  <c r="D174" i="8"/>
  <c r="H174" i="8"/>
  <c r="E174" i="8"/>
  <c r="K174" i="8"/>
  <c r="F174" i="8"/>
  <c r="I174" i="8"/>
  <c r="J174" i="8"/>
  <c r="D175" i="8"/>
  <c r="H175" i="8"/>
  <c r="E175" i="8"/>
  <c r="F175" i="8"/>
  <c r="G175" i="8"/>
  <c r="J175" i="8"/>
  <c r="K175" i="8"/>
  <c r="L175" i="8"/>
  <c r="D176" i="8"/>
  <c r="F176" i="8"/>
  <c r="E176" i="8"/>
  <c r="G176" i="8"/>
  <c r="H176" i="8"/>
  <c r="K176" i="8"/>
  <c r="L176" i="8"/>
  <c r="D177" i="8"/>
  <c r="F177" i="8"/>
  <c r="E177" i="8"/>
  <c r="G177" i="8"/>
  <c r="H177" i="8"/>
  <c r="I177" i="8"/>
  <c r="L177" i="8"/>
  <c r="D178" i="8"/>
  <c r="E178" i="8"/>
  <c r="G178" i="8"/>
  <c r="F178" i="8"/>
  <c r="H178" i="8"/>
  <c r="I178" i="8"/>
  <c r="J178" i="8"/>
  <c r="D179" i="8"/>
  <c r="E179" i="8"/>
  <c r="F179" i="8"/>
  <c r="G179" i="8"/>
  <c r="H179" i="8"/>
  <c r="I179" i="8"/>
  <c r="J179" i="8"/>
  <c r="K179" i="8"/>
  <c r="L179" i="8"/>
  <c r="D180" i="8"/>
  <c r="I180" i="8"/>
  <c r="E180" i="8"/>
  <c r="G180" i="8"/>
  <c r="L180" i="8"/>
  <c r="D181" i="8"/>
  <c r="J181" i="8"/>
  <c r="E181" i="8"/>
  <c r="D182" i="8"/>
  <c r="H182" i="8"/>
  <c r="E182" i="8"/>
  <c r="K182" i="8"/>
  <c r="F182" i="8"/>
  <c r="I182" i="8"/>
  <c r="J182" i="8"/>
  <c r="D183" i="8"/>
  <c r="H183" i="8"/>
  <c r="E183" i="8"/>
  <c r="F183" i="8"/>
  <c r="G183" i="8"/>
  <c r="J183" i="8"/>
  <c r="K183" i="8"/>
  <c r="L183" i="8"/>
  <c r="D184" i="8"/>
  <c r="F184" i="8"/>
  <c r="E184" i="8"/>
  <c r="G184" i="8"/>
  <c r="H184" i="8"/>
  <c r="K184" i="8"/>
  <c r="L184" i="8"/>
  <c r="D185" i="8"/>
  <c r="F185" i="8"/>
  <c r="E185" i="8"/>
  <c r="G185" i="8"/>
  <c r="H185" i="8"/>
  <c r="I185" i="8"/>
  <c r="L185" i="8"/>
  <c r="D186" i="8"/>
  <c r="E186" i="8"/>
  <c r="G186" i="8"/>
  <c r="F186" i="8"/>
  <c r="H186" i="8"/>
  <c r="I186" i="8"/>
  <c r="J186" i="8"/>
  <c r="D187" i="8"/>
  <c r="E187" i="8"/>
  <c r="F187" i="8"/>
  <c r="G187" i="8"/>
  <c r="H187" i="8"/>
  <c r="I187" i="8"/>
  <c r="J187" i="8"/>
  <c r="K187" i="8"/>
  <c r="L187" i="8"/>
  <c r="D188" i="8"/>
  <c r="I188" i="8"/>
  <c r="E188" i="8"/>
  <c r="G188" i="8"/>
  <c r="L188" i="8"/>
  <c r="D189" i="8"/>
  <c r="J189" i="8"/>
  <c r="E189" i="8"/>
  <c r="D190" i="8"/>
  <c r="H190" i="8"/>
  <c r="E190" i="8"/>
  <c r="K190" i="8"/>
  <c r="F190" i="8"/>
  <c r="I190" i="8"/>
  <c r="J190" i="8"/>
  <c r="D191" i="8"/>
  <c r="H191" i="8"/>
  <c r="E191" i="8"/>
  <c r="F191" i="8"/>
  <c r="G191" i="8"/>
  <c r="J191" i="8"/>
  <c r="K191" i="8"/>
  <c r="L191" i="8"/>
  <c r="D192" i="8"/>
  <c r="F192" i="8"/>
  <c r="E192" i="8"/>
  <c r="G192" i="8"/>
  <c r="H192" i="8"/>
  <c r="K192" i="8"/>
  <c r="L192" i="8"/>
  <c r="D193" i="8"/>
  <c r="F193" i="8"/>
  <c r="E193" i="8"/>
  <c r="G193" i="8"/>
  <c r="H193" i="8"/>
  <c r="I193" i="8"/>
  <c r="L193" i="8"/>
  <c r="D194" i="8"/>
  <c r="E194" i="8"/>
  <c r="G194" i="8"/>
  <c r="F194" i="8"/>
  <c r="H194" i="8"/>
  <c r="I194" i="8"/>
  <c r="J194" i="8"/>
  <c r="D195" i="8"/>
  <c r="E195" i="8"/>
  <c r="F195" i="8"/>
  <c r="G195" i="8"/>
  <c r="H195" i="8"/>
  <c r="I195" i="8"/>
  <c r="J195" i="8"/>
  <c r="K195" i="8"/>
  <c r="L195" i="8"/>
  <c r="D196" i="8"/>
  <c r="I196" i="8"/>
  <c r="E196" i="8"/>
  <c r="G196" i="8"/>
  <c r="L196" i="8"/>
  <c r="D197" i="8"/>
  <c r="J197" i="8"/>
  <c r="E197" i="8"/>
  <c r="D198" i="8"/>
  <c r="H198" i="8"/>
  <c r="E198" i="8"/>
  <c r="K198" i="8"/>
  <c r="F198" i="8"/>
  <c r="I198" i="8"/>
  <c r="J198" i="8"/>
  <c r="D199" i="8"/>
  <c r="H199" i="8"/>
  <c r="E199" i="8"/>
  <c r="F199" i="8"/>
  <c r="G199" i="8"/>
  <c r="J199" i="8"/>
  <c r="K199" i="8"/>
  <c r="L199" i="8"/>
  <c r="D200" i="8"/>
  <c r="F200" i="8"/>
  <c r="E200" i="8"/>
  <c r="G200" i="8"/>
  <c r="H200" i="8"/>
  <c r="K200" i="8"/>
  <c r="L200" i="8"/>
  <c r="D201" i="8"/>
  <c r="F201" i="8"/>
  <c r="E201" i="8"/>
  <c r="G201" i="8"/>
  <c r="H201" i="8"/>
  <c r="I201" i="8"/>
  <c r="L201" i="8"/>
  <c r="D202" i="8"/>
  <c r="E202" i="8"/>
  <c r="G202" i="8"/>
  <c r="F202" i="8"/>
  <c r="H202" i="8"/>
  <c r="I202" i="8"/>
  <c r="J202" i="8"/>
  <c r="D203" i="8"/>
  <c r="E203" i="8"/>
  <c r="F203" i="8"/>
  <c r="G203" i="8"/>
  <c r="H203" i="8"/>
  <c r="I203" i="8"/>
  <c r="J203" i="8"/>
  <c r="K203" i="8"/>
  <c r="L203" i="8"/>
  <c r="D204" i="8"/>
  <c r="I204" i="8"/>
  <c r="E204" i="8"/>
  <c r="G204" i="8"/>
  <c r="L204" i="8"/>
  <c r="D205" i="8"/>
  <c r="J205" i="8"/>
  <c r="E205" i="8"/>
  <c r="D206" i="8"/>
  <c r="H206" i="8"/>
  <c r="E206" i="8"/>
  <c r="K206" i="8"/>
  <c r="F206" i="8"/>
  <c r="I206" i="8"/>
  <c r="J206" i="8"/>
  <c r="D207" i="8"/>
  <c r="H207" i="8"/>
  <c r="E207" i="8"/>
  <c r="F207" i="8"/>
  <c r="G207" i="8"/>
  <c r="J207" i="8"/>
  <c r="K207" i="8"/>
  <c r="L207" i="8"/>
  <c r="D208" i="8"/>
  <c r="F208" i="8"/>
  <c r="E208" i="8"/>
  <c r="G208" i="8"/>
  <c r="H208" i="8"/>
  <c r="K208" i="8"/>
  <c r="L208" i="8"/>
  <c r="D209" i="8"/>
  <c r="F209" i="8"/>
  <c r="E209" i="8"/>
  <c r="G209" i="8"/>
  <c r="H209" i="8"/>
  <c r="I209" i="8"/>
  <c r="L209" i="8"/>
  <c r="D210" i="8"/>
  <c r="E210" i="8"/>
  <c r="G210" i="8"/>
  <c r="F210" i="8"/>
  <c r="H210" i="8"/>
  <c r="I210" i="8"/>
  <c r="J210" i="8"/>
  <c r="D211" i="8"/>
  <c r="E211" i="8"/>
  <c r="F211" i="8"/>
  <c r="G211" i="8"/>
  <c r="H211" i="8"/>
  <c r="I211" i="8"/>
  <c r="J211" i="8"/>
  <c r="K211" i="8"/>
  <c r="L211" i="8"/>
  <c r="D212" i="8"/>
  <c r="I212" i="8"/>
  <c r="E212" i="8"/>
  <c r="G212" i="8"/>
  <c r="L212" i="8"/>
  <c r="D213" i="8"/>
  <c r="J213" i="8"/>
  <c r="E213" i="8"/>
  <c r="D214" i="8"/>
  <c r="H214" i="8"/>
  <c r="E214" i="8"/>
  <c r="K214" i="8"/>
  <c r="F214" i="8"/>
  <c r="I214" i="8"/>
  <c r="J214" i="8"/>
  <c r="D215" i="8"/>
  <c r="H215" i="8"/>
  <c r="E215" i="8"/>
  <c r="F215" i="8"/>
  <c r="G215" i="8"/>
  <c r="J215" i="8"/>
  <c r="K215" i="8"/>
  <c r="L215" i="8"/>
  <c r="D216" i="8"/>
  <c r="F216" i="8"/>
  <c r="E216" i="8"/>
  <c r="G216" i="8"/>
  <c r="H216" i="8"/>
  <c r="K216" i="8"/>
  <c r="L216" i="8"/>
  <c r="D217" i="8"/>
  <c r="F217" i="8"/>
  <c r="E217" i="8"/>
  <c r="G217" i="8"/>
  <c r="H217" i="8"/>
  <c r="I217" i="8"/>
  <c r="L217" i="8"/>
  <c r="D218" i="8"/>
  <c r="E218" i="8"/>
  <c r="G218" i="8"/>
  <c r="F218" i="8"/>
  <c r="H218" i="8"/>
  <c r="I218" i="8"/>
  <c r="J218" i="8"/>
  <c r="D219" i="8"/>
  <c r="E219" i="8"/>
  <c r="F219" i="8"/>
  <c r="G219" i="8"/>
  <c r="H219" i="8"/>
  <c r="I219" i="8"/>
  <c r="J219" i="8"/>
  <c r="K219" i="8"/>
  <c r="L219" i="8"/>
  <c r="D220" i="8"/>
  <c r="I220" i="8"/>
  <c r="E220" i="8"/>
  <c r="G220" i="8"/>
  <c r="L220" i="8"/>
  <c r="D221" i="8"/>
  <c r="J221" i="8"/>
  <c r="E221" i="8"/>
  <c r="D222" i="8"/>
  <c r="H222" i="8"/>
  <c r="E222" i="8"/>
  <c r="K222" i="8"/>
  <c r="F222" i="8"/>
  <c r="I222" i="8"/>
  <c r="J222" i="8"/>
  <c r="D223" i="8"/>
  <c r="H223" i="8"/>
  <c r="E223" i="8"/>
  <c r="F223" i="8"/>
  <c r="G223" i="8"/>
  <c r="J223" i="8"/>
  <c r="K223" i="8"/>
  <c r="L223" i="8"/>
  <c r="D224" i="8"/>
  <c r="F224" i="8"/>
  <c r="E224" i="8"/>
  <c r="G224" i="8"/>
  <c r="H224" i="8"/>
  <c r="K224" i="8"/>
  <c r="L224" i="8"/>
  <c r="D225" i="8"/>
  <c r="F225" i="8"/>
  <c r="E225" i="8"/>
  <c r="G225" i="8"/>
  <c r="H225" i="8"/>
  <c r="I225" i="8"/>
  <c r="L225" i="8"/>
  <c r="D226" i="8"/>
  <c r="E226" i="8"/>
  <c r="G226" i="8"/>
  <c r="F226" i="8"/>
  <c r="H226" i="8"/>
  <c r="I226" i="8"/>
  <c r="J226" i="8"/>
  <c r="D227" i="8"/>
  <c r="E227" i="8"/>
  <c r="F227" i="8"/>
  <c r="G227" i="8"/>
  <c r="H227" i="8"/>
  <c r="I227" i="8"/>
  <c r="J227" i="8"/>
  <c r="K227" i="8"/>
  <c r="L227" i="8"/>
  <c r="D228" i="8"/>
  <c r="I228" i="8"/>
  <c r="E228" i="8"/>
  <c r="G228" i="8"/>
  <c r="L228" i="8"/>
  <c r="D229" i="8"/>
  <c r="J229" i="8"/>
  <c r="E229" i="8"/>
  <c r="D230" i="8"/>
  <c r="H230" i="8"/>
  <c r="E230" i="8"/>
  <c r="K230" i="8"/>
  <c r="F230" i="8"/>
  <c r="I230" i="8"/>
  <c r="J230" i="8"/>
  <c r="D231" i="8"/>
  <c r="H231" i="8"/>
  <c r="E231" i="8"/>
  <c r="F231" i="8"/>
  <c r="G231" i="8"/>
  <c r="J231" i="8"/>
  <c r="K231" i="8"/>
  <c r="L231" i="8"/>
  <c r="D232" i="8"/>
  <c r="F232" i="8"/>
  <c r="E232" i="8"/>
  <c r="G232" i="8"/>
  <c r="H232" i="8"/>
  <c r="K232" i="8"/>
  <c r="L232" i="8"/>
  <c r="D233" i="8"/>
  <c r="F233" i="8"/>
  <c r="E233" i="8"/>
  <c r="G233" i="8"/>
  <c r="H233" i="8"/>
  <c r="I233" i="8"/>
  <c r="L233" i="8"/>
  <c r="D234" i="8"/>
  <c r="E234" i="8"/>
  <c r="G234" i="8"/>
  <c r="F234" i="8"/>
  <c r="H234" i="8"/>
  <c r="I234" i="8"/>
  <c r="J234" i="8"/>
  <c r="D235" i="8"/>
  <c r="E235" i="8"/>
  <c r="F235" i="8"/>
  <c r="G235" i="8"/>
  <c r="H235" i="8"/>
  <c r="I235" i="8"/>
  <c r="J235" i="8"/>
  <c r="K235" i="8"/>
  <c r="L235" i="8"/>
  <c r="D236" i="8"/>
  <c r="I236" i="8"/>
  <c r="E236" i="8"/>
  <c r="G236" i="8"/>
  <c r="L236" i="8"/>
  <c r="D237" i="8"/>
  <c r="J237" i="8"/>
  <c r="E237" i="8"/>
  <c r="D238" i="8"/>
  <c r="H238" i="8"/>
  <c r="E238" i="8"/>
  <c r="K238" i="8"/>
  <c r="F238" i="8"/>
  <c r="I238" i="8"/>
  <c r="J238" i="8"/>
  <c r="D239" i="8"/>
  <c r="H239" i="8"/>
  <c r="E239" i="8"/>
  <c r="F239" i="8"/>
  <c r="G239" i="8"/>
  <c r="J239" i="8"/>
  <c r="K239" i="8"/>
  <c r="L239" i="8"/>
  <c r="D240" i="8"/>
  <c r="F240" i="8"/>
  <c r="E240" i="8"/>
  <c r="G240" i="8"/>
  <c r="H240" i="8"/>
  <c r="K240" i="8"/>
  <c r="L240" i="8"/>
  <c r="D241" i="8"/>
  <c r="F241" i="8"/>
  <c r="E241" i="8"/>
  <c r="G241" i="8"/>
  <c r="H241" i="8"/>
  <c r="I241" i="8"/>
  <c r="L241" i="8"/>
  <c r="D242" i="8"/>
  <c r="E242" i="8"/>
  <c r="G242" i="8"/>
  <c r="F242" i="8"/>
  <c r="H242" i="8"/>
  <c r="I242" i="8"/>
  <c r="J242" i="8"/>
  <c r="D243" i="8"/>
  <c r="E243" i="8"/>
  <c r="F243" i="8"/>
  <c r="G243" i="8"/>
  <c r="H243" i="8"/>
  <c r="I243" i="8"/>
  <c r="J243" i="8"/>
  <c r="K243" i="8"/>
  <c r="L243" i="8"/>
  <c r="D244" i="8"/>
  <c r="I244" i="8"/>
  <c r="E244" i="8"/>
  <c r="G244" i="8"/>
  <c r="L244" i="8"/>
  <c r="D245" i="8"/>
  <c r="J245" i="8"/>
  <c r="E245" i="8"/>
  <c r="D246" i="8"/>
  <c r="H246" i="8"/>
  <c r="E246" i="8"/>
  <c r="K246" i="8"/>
  <c r="F246" i="8"/>
  <c r="I246" i="8"/>
  <c r="J246" i="8"/>
  <c r="D247" i="8"/>
  <c r="H247" i="8"/>
  <c r="E247" i="8"/>
  <c r="F247" i="8"/>
  <c r="G247" i="8"/>
  <c r="J247" i="8"/>
  <c r="K247" i="8"/>
  <c r="L247" i="8"/>
  <c r="D248" i="8"/>
  <c r="F248" i="8"/>
  <c r="E248" i="8"/>
  <c r="G248" i="8"/>
  <c r="H248" i="8"/>
  <c r="K248" i="8"/>
  <c r="L248" i="8"/>
  <c r="D249" i="8"/>
  <c r="F249" i="8"/>
  <c r="E249" i="8"/>
  <c r="G249" i="8"/>
  <c r="H249" i="8"/>
  <c r="I249" i="8"/>
  <c r="L249" i="8"/>
  <c r="D250" i="8"/>
  <c r="E250" i="8"/>
  <c r="G250" i="8"/>
  <c r="F250" i="8"/>
  <c r="H250" i="8"/>
  <c r="I250" i="8"/>
  <c r="J250" i="8"/>
  <c r="D251" i="8"/>
  <c r="E251" i="8"/>
  <c r="F251" i="8"/>
  <c r="G251" i="8"/>
  <c r="H251" i="8"/>
  <c r="I251" i="8"/>
  <c r="J251" i="8"/>
  <c r="K251" i="8"/>
  <c r="L251" i="8"/>
  <c r="D252" i="8"/>
  <c r="I252" i="8"/>
  <c r="E252" i="8"/>
  <c r="G252" i="8"/>
  <c r="L252" i="8"/>
  <c r="D253" i="8"/>
  <c r="J253" i="8"/>
  <c r="E253" i="8"/>
  <c r="D254" i="8"/>
  <c r="H254" i="8"/>
  <c r="E254" i="8"/>
  <c r="K254" i="8"/>
  <c r="F254" i="8"/>
  <c r="I254" i="8"/>
  <c r="J254" i="8"/>
  <c r="D255" i="8"/>
  <c r="H255" i="8"/>
  <c r="E255" i="8"/>
  <c r="F255" i="8"/>
  <c r="G255" i="8"/>
  <c r="J255" i="8"/>
  <c r="K255" i="8"/>
  <c r="L255" i="8"/>
  <c r="D256" i="8"/>
  <c r="F256" i="8"/>
  <c r="E256" i="8"/>
  <c r="G256" i="8"/>
  <c r="H256" i="8"/>
  <c r="K256" i="8"/>
  <c r="L256" i="8"/>
  <c r="D257" i="8"/>
  <c r="F257" i="8"/>
  <c r="E257" i="8"/>
  <c r="G257" i="8"/>
  <c r="H257" i="8"/>
  <c r="I257" i="8"/>
  <c r="L257" i="8"/>
  <c r="D258" i="8"/>
  <c r="E258" i="8"/>
  <c r="G258" i="8"/>
  <c r="F258" i="8"/>
  <c r="H258" i="8"/>
  <c r="I258" i="8"/>
  <c r="J258" i="8"/>
  <c r="D259" i="8"/>
  <c r="E259" i="8"/>
  <c r="F259" i="8"/>
  <c r="G259" i="8"/>
  <c r="H259" i="8"/>
  <c r="I259" i="8"/>
  <c r="J259" i="8"/>
  <c r="K259" i="8"/>
  <c r="L259" i="8"/>
  <c r="D260" i="8"/>
  <c r="I260" i="8"/>
  <c r="E260" i="8"/>
  <c r="G260" i="8"/>
  <c r="L260" i="8"/>
  <c r="D261" i="8"/>
  <c r="J261" i="8"/>
  <c r="E261" i="8"/>
  <c r="D262" i="8"/>
  <c r="H262" i="8"/>
  <c r="E262" i="8"/>
  <c r="K262" i="8"/>
  <c r="F262" i="8"/>
  <c r="I262" i="8"/>
  <c r="J262" i="8"/>
  <c r="D263" i="8"/>
  <c r="H263" i="8"/>
  <c r="E263" i="8"/>
  <c r="F263" i="8"/>
  <c r="G263" i="8"/>
  <c r="J263" i="8"/>
  <c r="K263" i="8"/>
  <c r="L263" i="8"/>
  <c r="D264" i="8"/>
  <c r="F264" i="8"/>
  <c r="E264" i="8"/>
  <c r="G264" i="8"/>
  <c r="H264" i="8"/>
  <c r="K264" i="8"/>
  <c r="L264" i="8"/>
  <c r="D265" i="8"/>
  <c r="F265" i="8"/>
  <c r="E265" i="8"/>
  <c r="G265" i="8"/>
  <c r="H265" i="8"/>
  <c r="I265" i="8"/>
  <c r="L265" i="8"/>
  <c r="D266" i="8"/>
  <c r="E266" i="8"/>
  <c r="G266" i="8"/>
  <c r="F266" i="8"/>
  <c r="H266" i="8"/>
  <c r="I266" i="8"/>
  <c r="J266" i="8"/>
  <c r="D267" i="8"/>
  <c r="E267" i="8"/>
  <c r="F267" i="8"/>
  <c r="G267" i="8"/>
  <c r="H267" i="8"/>
  <c r="I267" i="8"/>
  <c r="J267" i="8"/>
  <c r="K267" i="8"/>
  <c r="L267" i="8"/>
  <c r="D268" i="8"/>
  <c r="I268" i="8"/>
  <c r="E268" i="8"/>
  <c r="G268" i="8"/>
  <c r="L268" i="8"/>
  <c r="D269" i="8"/>
  <c r="J269" i="8"/>
  <c r="E269" i="8"/>
  <c r="D270" i="8"/>
  <c r="H270" i="8"/>
  <c r="E270" i="8"/>
  <c r="K270" i="8"/>
  <c r="F270" i="8"/>
  <c r="I270" i="8"/>
  <c r="J270" i="8"/>
  <c r="D271" i="8"/>
  <c r="H271" i="8"/>
  <c r="E271" i="8"/>
  <c r="F271" i="8"/>
  <c r="G271" i="8"/>
  <c r="J271" i="8"/>
  <c r="K271" i="8"/>
  <c r="L271" i="8"/>
  <c r="D272" i="8"/>
  <c r="F272" i="8"/>
  <c r="E272" i="8"/>
  <c r="G272" i="8"/>
  <c r="H272" i="8"/>
  <c r="K272" i="8"/>
  <c r="L272" i="8"/>
  <c r="D273" i="8"/>
  <c r="F273" i="8"/>
  <c r="E273" i="8"/>
  <c r="G273" i="8"/>
  <c r="H273" i="8"/>
  <c r="I273" i="8"/>
  <c r="L273" i="8"/>
  <c r="D274" i="8"/>
  <c r="E274" i="8"/>
  <c r="G274" i="8"/>
  <c r="F274" i="8"/>
  <c r="H274" i="8"/>
  <c r="I274" i="8"/>
  <c r="J274" i="8"/>
  <c r="D275" i="8"/>
  <c r="E275" i="8"/>
  <c r="F275" i="8"/>
  <c r="G275" i="8"/>
  <c r="H275" i="8"/>
  <c r="I275" i="8"/>
  <c r="J275" i="8"/>
  <c r="K275" i="8"/>
  <c r="L275" i="8"/>
  <c r="D276" i="8"/>
  <c r="I276" i="8"/>
  <c r="E276" i="8"/>
  <c r="G276" i="8"/>
  <c r="L276" i="8"/>
  <c r="D277" i="8"/>
  <c r="J277" i="8"/>
  <c r="E277" i="8"/>
  <c r="D278" i="8"/>
  <c r="H278" i="8"/>
  <c r="E278" i="8"/>
  <c r="K278" i="8"/>
  <c r="F278" i="8"/>
  <c r="I278" i="8"/>
  <c r="J278" i="8"/>
  <c r="D279" i="8"/>
  <c r="H279" i="8"/>
  <c r="E279" i="8"/>
  <c r="F279" i="8"/>
  <c r="G279" i="8"/>
  <c r="J279" i="8"/>
  <c r="K279" i="8"/>
  <c r="L279" i="8"/>
  <c r="D280" i="8"/>
  <c r="F280" i="8"/>
  <c r="E280" i="8"/>
  <c r="G280" i="8"/>
  <c r="H280" i="8"/>
  <c r="K280" i="8"/>
  <c r="L280" i="8"/>
  <c r="D281" i="8"/>
  <c r="F281" i="8"/>
  <c r="E281" i="8"/>
  <c r="G281" i="8"/>
  <c r="H281" i="8"/>
  <c r="I281" i="8"/>
  <c r="L281" i="8"/>
  <c r="D282" i="8"/>
  <c r="E282" i="8"/>
  <c r="G282" i="8"/>
  <c r="F282" i="8"/>
  <c r="H282" i="8"/>
  <c r="I282" i="8"/>
  <c r="J282" i="8"/>
  <c r="D283" i="8"/>
  <c r="E283" i="8"/>
  <c r="F283" i="8"/>
  <c r="G283" i="8"/>
  <c r="H283" i="8"/>
  <c r="I283" i="8"/>
  <c r="J283" i="8"/>
  <c r="K283" i="8"/>
  <c r="L283" i="8"/>
  <c r="D284" i="8"/>
  <c r="I284" i="8"/>
  <c r="E284" i="8"/>
  <c r="G284" i="8"/>
  <c r="L284" i="8"/>
  <c r="D285" i="8"/>
  <c r="J285" i="8"/>
  <c r="E285" i="8"/>
  <c r="D286" i="8"/>
  <c r="H286" i="8"/>
  <c r="E286" i="8"/>
  <c r="K286" i="8"/>
  <c r="F286" i="8"/>
  <c r="I286" i="8"/>
  <c r="J286" i="8"/>
  <c r="D287" i="8"/>
  <c r="H287" i="8"/>
  <c r="E287" i="8"/>
  <c r="F287" i="8"/>
  <c r="G287" i="8"/>
  <c r="J287" i="8"/>
  <c r="K287" i="8"/>
  <c r="L287" i="8"/>
  <c r="D288" i="8"/>
  <c r="F288" i="8"/>
  <c r="E288" i="8"/>
  <c r="G288" i="8"/>
  <c r="H288" i="8"/>
  <c r="K288" i="8"/>
  <c r="L288" i="8"/>
  <c r="D289" i="8"/>
  <c r="F289" i="8"/>
  <c r="E289" i="8"/>
  <c r="G289" i="8"/>
  <c r="H289" i="8"/>
  <c r="I289" i="8"/>
  <c r="L289" i="8"/>
  <c r="D290" i="8"/>
  <c r="E290" i="8"/>
  <c r="G290" i="8"/>
  <c r="F290" i="8"/>
  <c r="H290" i="8"/>
  <c r="I290" i="8"/>
  <c r="J290" i="8"/>
  <c r="D291" i="8"/>
  <c r="I291" i="8"/>
  <c r="E291" i="8"/>
  <c r="F291" i="8"/>
  <c r="G291" i="8"/>
  <c r="H291" i="8"/>
  <c r="J291" i="8"/>
  <c r="K291" i="8"/>
  <c r="L291" i="8"/>
  <c r="D292" i="8"/>
  <c r="I292" i="8"/>
  <c r="E292" i="8"/>
  <c r="G292" i="8"/>
  <c r="D293" i="8"/>
  <c r="J293" i="8"/>
  <c r="E293" i="8"/>
  <c r="D294" i="8"/>
  <c r="H294" i="8"/>
  <c r="E294" i="8"/>
  <c r="K294" i="8"/>
  <c r="F294" i="8"/>
  <c r="I294" i="8"/>
  <c r="J294" i="8"/>
  <c r="D295" i="8"/>
  <c r="H295" i="8"/>
  <c r="E295" i="8"/>
  <c r="F295" i="8"/>
  <c r="G295" i="8"/>
  <c r="J295" i="8"/>
  <c r="K295" i="8"/>
  <c r="L295" i="8"/>
  <c r="D296" i="8"/>
  <c r="F296" i="8"/>
  <c r="E296" i="8"/>
  <c r="G296" i="8"/>
  <c r="H296" i="8"/>
  <c r="K296" i="8"/>
  <c r="L296" i="8"/>
  <c r="D297" i="8"/>
  <c r="F297" i="8"/>
  <c r="E297" i="8"/>
  <c r="G297" i="8"/>
  <c r="H297" i="8"/>
  <c r="I297" i="8"/>
  <c r="L297" i="8"/>
  <c r="D298" i="8"/>
  <c r="E298" i="8"/>
  <c r="G298" i="8"/>
  <c r="F298" i="8"/>
  <c r="H298" i="8"/>
  <c r="I298" i="8"/>
  <c r="J298" i="8"/>
  <c r="D299" i="8"/>
  <c r="I299" i="8"/>
  <c r="E299" i="8"/>
  <c r="F299" i="8"/>
  <c r="G299" i="8"/>
  <c r="H299" i="8"/>
  <c r="J299" i="8"/>
  <c r="K299" i="8"/>
  <c r="L299" i="8"/>
  <c r="D300" i="8"/>
  <c r="I300" i="8"/>
  <c r="E300" i="8"/>
  <c r="G300" i="8"/>
  <c r="L300" i="8"/>
  <c r="D301" i="8"/>
  <c r="J301" i="8"/>
  <c r="E301" i="8"/>
  <c r="D302" i="8"/>
  <c r="H302" i="8"/>
  <c r="E302" i="8"/>
  <c r="K302" i="8"/>
  <c r="F302" i="8"/>
  <c r="I302" i="8"/>
  <c r="J302" i="8"/>
  <c r="D303" i="8"/>
  <c r="I303" i="8"/>
  <c r="E303" i="8"/>
  <c r="F303" i="8"/>
  <c r="G303" i="8"/>
  <c r="H303" i="8"/>
  <c r="J303" i="8"/>
  <c r="K303" i="8"/>
  <c r="L303" i="8"/>
  <c r="D304" i="8"/>
  <c r="F304" i="8"/>
  <c r="E304" i="8"/>
  <c r="G304" i="8"/>
  <c r="H304" i="8"/>
  <c r="K304" i="8"/>
  <c r="L304" i="8"/>
  <c r="D305" i="8"/>
  <c r="F305" i="8"/>
  <c r="E305" i="8"/>
  <c r="G305" i="8"/>
  <c r="H305" i="8"/>
  <c r="I305" i="8"/>
  <c r="L305" i="8"/>
  <c r="D306" i="8"/>
  <c r="E306" i="8"/>
  <c r="G306" i="8"/>
  <c r="F306" i="8"/>
  <c r="H306" i="8"/>
  <c r="I306" i="8"/>
  <c r="J306" i="8"/>
  <c r="D307" i="8"/>
  <c r="H307" i="8"/>
  <c r="E307" i="8"/>
  <c r="F307" i="8"/>
  <c r="G307" i="8"/>
  <c r="J307" i="8"/>
  <c r="K307" i="8"/>
  <c r="L307" i="8"/>
  <c r="D308" i="8"/>
  <c r="I308" i="8"/>
  <c r="E308" i="8"/>
  <c r="G308" i="8"/>
  <c r="L308" i="8"/>
  <c r="D309" i="8"/>
  <c r="J309" i="8"/>
  <c r="E309" i="8"/>
  <c r="D310" i="8"/>
  <c r="H310" i="8"/>
  <c r="E310" i="8"/>
  <c r="K310" i="8"/>
  <c r="F310" i="8"/>
  <c r="I310" i="8"/>
  <c r="J310" i="8"/>
  <c r="D311" i="8"/>
  <c r="I311" i="8"/>
  <c r="E311" i="8"/>
  <c r="F311" i="8"/>
  <c r="G311" i="8"/>
  <c r="H311" i="8"/>
  <c r="J311" i="8"/>
  <c r="K311" i="8"/>
  <c r="L311" i="8"/>
  <c r="D312" i="8"/>
  <c r="F312" i="8"/>
  <c r="E312" i="8"/>
  <c r="G312" i="8"/>
  <c r="H312" i="8"/>
  <c r="K312" i="8"/>
  <c r="L312" i="8"/>
  <c r="D313" i="8"/>
  <c r="F313" i="8"/>
  <c r="E313" i="8"/>
  <c r="G313" i="8"/>
  <c r="H313" i="8"/>
  <c r="I313" i="8"/>
  <c r="L313" i="8"/>
  <c r="D314" i="8"/>
  <c r="E314" i="8"/>
  <c r="G314" i="8"/>
  <c r="F314" i="8"/>
  <c r="H314" i="8"/>
  <c r="I314" i="8"/>
  <c r="J314" i="8"/>
  <c r="D315" i="8"/>
  <c r="H315" i="8"/>
  <c r="E315" i="8"/>
  <c r="F315" i="8"/>
  <c r="G315" i="8"/>
  <c r="J315" i="8"/>
  <c r="K315" i="8"/>
  <c r="L315" i="8"/>
  <c r="D316" i="8"/>
  <c r="I316" i="8"/>
  <c r="E316" i="8"/>
  <c r="G316" i="8"/>
  <c r="L316" i="8"/>
  <c r="D317" i="8"/>
  <c r="J317" i="8"/>
  <c r="E317" i="8"/>
  <c r="D318" i="8"/>
  <c r="H318" i="8"/>
  <c r="E318" i="8"/>
  <c r="K318" i="8"/>
  <c r="F318" i="8"/>
  <c r="I318" i="8"/>
  <c r="J318" i="8"/>
  <c r="D319" i="8"/>
  <c r="I319" i="8"/>
  <c r="E319" i="8"/>
  <c r="F319" i="8"/>
  <c r="G319" i="8"/>
  <c r="H319" i="8"/>
  <c r="J319" i="8"/>
  <c r="K319" i="8"/>
  <c r="L319" i="8"/>
  <c r="D320" i="8"/>
  <c r="F320" i="8"/>
  <c r="E320" i="8"/>
  <c r="G320" i="8"/>
  <c r="H320" i="8"/>
  <c r="K320" i="8"/>
  <c r="L320" i="8"/>
  <c r="D321" i="8"/>
  <c r="F321" i="8"/>
  <c r="E321" i="8"/>
  <c r="G321" i="8"/>
  <c r="H321" i="8"/>
  <c r="I321" i="8"/>
  <c r="L321" i="8"/>
  <c r="D322" i="8"/>
  <c r="E322" i="8"/>
  <c r="G322" i="8"/>
  <c r="F322" i="8"/>
  <c r="H322" i="8"/>
  <c r="I322" i="8"/>
  <c r="J322" i="8"/>
  <c r="D323" i="8"/>
  <c r="H323" i="8"/>
  <c r="E323" i="8"/>
  <c r="F323" i="8"/>
  <c r="G323" i="8"/>
  <c r="J323" i="8"/>
  <c r="K323" i="8"/>
  <c r="L323" i="8"/>
  <c r="D324" i="8"/>
  <c r="I324" i="8"/>
  <c r="E324" i="8"/>
  <c r="G324" i="8"/>
  <c r="L324" i="8"/>
  <c r="D325" i="8"/>
  <c r="J325" i="8"/>
  <c r="E325" i="8"/>
  <c r="D326" i="8"/>
  <c r="H326" i="8"/>
  <c r="E326" i="8"/>
  <c r="K326" i="8"/>
  <c r="F326" i="8"/>
  <c r="I326" i="8"/>
  <c r="J326" i="8"/>
  <c r="D327" i="8"/>
  <c r="I327" i="8"/>
  <c r="E327" i="8"/>
  <c r="F327" i="8"/>
  <c r="G327" i="8"/>
  <c r="H327" i="8"/>
  <c r="J327" i="8"/>
  <c r="K327" i="8"/>
  <c r="L327" i="8"/>
  <c r="D328" i="8"/>
  <c r="F328" i="8"/>
  <c r="E328" i="8"/>
  <c r="G328" i="8"/>
  <c r="H328" i="8"/>
  <c r="K328" i="8"/>
  <c r="L328" i="8"/>
  <c r="D329" i="8"/>
  <c r="F329" i="8"/>
  <c r="E329" i="8"/>
  <c r="G329" i="8"/>
  <c r="H329" i="8"/>
  <c r="I329" i="8"/>
  <c r="D330" i="8"/>
  <c r="E330" i="8"/>
  <c r="G330" i="8"/>
  <c r="F330" i="8"/>
  <c r="H330" i="8"/>
  <c r="I330" i="8"/>
  <c r="J330" i="8"/>
  <c r="D331" i="8"/>
  <c r="H331" i="8"/>
  <c r="E331" i="8"/>
  <c r="F331" i="8"/>
  <c r="G331" i="8"/>
  <c r="J331" i="8"/>
  <c r="K331" i="8"/>
  <c r="L331" i="8"/>
  <c r="D332" i="8"/>
  <c r="I332" i="8"/>
  <c r="E332" i="8"/>
  <c r="G332" i="8"/>
  <c r="D333" i="8"/>
  <c r="J333" i="8"/>
  <c r="E333" i="8"/>
  <c r="D334" i="8"/>
  <c r="H334" i="8"/>
  <c r="E334" i="8"/>
  <c r="K334" i="8"/>
  <c r="F334" i="8"/>
  <c r="I334" i="8"/>
  <c r="J334" i="8"/>
  <c r="D335" i="8"/>
  <c r="I335" i="8"/>
  <c r="E335" i="8"/>
  <c r="F335" i="8"/>
  <c r="G335" i="8"/>
  <c r="H335" i="8"/>
  <c r="J335" i="8"/>
  <c r="K335" i="8"/>
  <c r="L335" i="8"/>
  <c r="D336" i="8"/>
  <c r="F336" i="8"/>
  <c r="E336" i="8"/>
  <c r="G336" i="8"/>
  <c r="H336" i="8"/>
  <c r="K336" i="8"/>
  <c r="L336" i="8"/>
  <c r="D337" i="8"/>
  <c r="F337" i="8"/>
  <c r="E337" i="8"/>
  <c r="G337" i="8"/>
  <c r="H337" i="8"/>
  <c r="I337" i="8"/>
  <c r="L337" i="8"/>
  <c r="D338" i="8"/>
  <c r="E338" i="8"/>
  <c r="G338" i="8"/>
  <c r="F338" i="8"/>
  <c r="H338" i="8"/>
  <c r="I338" i="8"/>
  <c r="J338" i="8"/>
  <c r="D339" i="8"/>
  <c r="H339" i="8"/>
  <c r="E339" i="8"/>
  <c r="F339" i="8"/>
  <c r="G339" i="8"/>
  <c r="J339" i="8"/>
  <c r="K339" i="8"/>
  <c r="L339" i="8"/>
  <c r="D340" i="8"/>
  <c r="I340" i="8"/>
  <c r="E340" i="8"/>
  <c r="G340" i="8"/>
  <c r="D341" i="8"/>
  <c r="J341" i="8"/>
  <c r="E341" i="8"/>
  <c r="D342" i="8"/>
  <c r="H342" i="8"/>
  <c r="E342" i="8"/>
  <c r="K342" i="8"/>
  <c r="F342" i="8"/>
  <c r="I342" i="8"/>
  <c r="J342" i="8"/>
  <c r="G284" i="1"/>
  <c r="K284" i="1" s="1"/>
  <c r="N284" i="1"/>
  <c r="G277" i="1"/>
  <c r="K277" i="1" s="1"/>
  <c r="N277" i="1"/>
  <c r="L341" i="8"/>
  <c r="I341" i="8"/>
  <c r="H340" i="8"/>
  <c r="I333" i="8"/>
  <c r="H332" i="8"/>
  <c r="I325" i="8"/>
  <c r="H324" i="8"/>
  <c r="I317" i="8"/>
  <c r="H316" i="8"/>
  <c r="I309" i="8"/>
  <c r="H308" i="8"/>
  <c r="I301" i="8"/>
  <c r="H300" i="8"/>
  <c r="I293" i="8"/>
  <c r="H292" i="8"/>
  <c r="I285" i="8"/>
  <c r="H284" i="8"/>
  <c r="I277" i="8"/>
  <c r="H276" i="8"/>
  <c r="I269" i="8"/>
  <c r="H268" i="8"/>
  <c r="I261" i="8"/>
  <c r="H260" i="8"/>
  <c r="I253" i="8"/>
  <c r="H252" i="8"/>
  <c r="I245" i="8"/>
  <c r="H244" i="8"/>
  <c r="I237" i="8"/>
  <c r="H236" i="8"/>
  <c r="I229" i="8"/>
  <c r="H228" i="8"/>
  <c r="I221" i="8"/>
  <c r="H220" i="8"/>
  <c r="I213" i="8"/>
  <c r="H212" i="8"/>
  <c r="I205" i="8"/>
  <c r="H204" i="8"/>
  <c r="I197" i="8"/>
  <c r="H196" i="8"/>
  <c r="I189" i="8"/>
  <c r="H188" i="8"/>
  <c r="I181" i="8"/>
  <c r="H180" i="8"/>
  <c r="I173" i="8"/>
  <c r="H172" i="8"/>
  <c r="L168" i="8"/>
  <c r="I165" i="8"/>
  <c r="H164" i="8"/>
  <c r="L160" i="8"/>
  <c r="H159" i="8"/>
  <c r="K157" i="8"/>
  <c r="L151" i="8"/>
  <c r="L147" i="8"/>
  <c r="L143" i="8"/>
  <c r="K141" i="8"/>
  <c r="K139" i="8"/>
  <c r="K135" i="8"/>
  <c r="L129" i="8"/>
  <c r="K129" i="8"/>
  <c r="K118" i="8"/>
  <c r="L110" i="8"/>
  <c r="L101" i="8"/>
  <c r="G101" i="8"/>
  <c r="L86" i="8"/>
  <c r="H84" i="8"/>
  <c r="I84" i="8"/>
  <c r="F84" i="8"/>
  <c r="M12" i="8"/>
  <c r="L13" i="8"/>
  <c r="H317" i="8"/>
  <c r="H309" i="8"/>
  <c r="H293" i="8"/>
  <c r="H285" i="8"/>
  <c r="H277" i="8"/>
  <c r="H269" i="8"/>
  <c r="H261" i="8"/>
  <c r="H253" i="8"/>
  <c r="H245" i="8"/>
  <c r="H237" i="8"/>
  <c r="H229" i="8"/>
  <c r="H221" i="8"/>
  <c r="H213" i="8"/>
  <c r="H205" i="8"/>
  <c r="H197" i="8"/>
  <c r="H189" i="8"/>
  <c r="H181" i="8"/>
  <c r="H173" i="8"/>
  <c r="H165" i="8"/>
  <c r="K147" i="8"/>
  <c r="K143" i="8"/>
  <c r="G140" i="8"/>
  <c r="K140" i="8"/>
  <c r="I139" i="8"/>
  <c r="K136" i="8"/>
  <c r="G136" i="8"/>
  <c r="I135" i="8"/>
  <c r="F131" i="8"/>
  <c r="J131" i="8"/>
  <c r="G124" i="8"/>
  <c r="K124" i="8"/>
  <c r="L116" i="8"/>
  <c r="L111" i="8"/>
  <c r="K110" i="8"/>
  <c r="L108" i="8"/>
  <c r="L93" i="8"/>
  <c r="G93" i="8"/>
  <c r="H325" i="8"/>
  <c r="H301" i="8"/>
  <c r="G341" i="8"/>
  <c r="F340" i="8"/>
  <c r="L338" i="8"/>
  <c r="K337" i="8"/>
  <c r="J336" i="8"/>
  <c r="G333" i="8"/>
  <c r="F332" i="8"/>
  <c r="L330" i="8"/>
  <c r="K329" i="8"/>
  <c r="J328" i="8"/>
  <c r="G325" i="8"/>
  <c r="F324" i="8"/>
  <c r="L322" i="8"/>
  <c r="K321" i="8"/>
  <c r="J320" i="8"/>
  <c r="G317" i="8"/>
  <c r="F316" i="8"/>
  <c r="L314" i="8"/>
  <c r="K313" i="8"/>
  <c r="J312" i="8"/>
  <c r="G309" i="8"/>
  <c r="F308" i="8"/>
  <c r="L306" i="8"/>
  <c r="K305" i="8"/>
  <c r="J304" i="8"/>
  <c r="G301" i="8"/>
  <c r="F300" i="8"/>
  <c r="L298" i="8"/>
  <c r="K297" i="8"/>
  <c r="J296" i="8"/>
  <c r="I295" i="8"/>
  <c r="G293" i="8"/>
  <c r="F292" i="8"/>
  <c r="L290" i="8"/>
  <c r="K289" i="8"/>
  <c r="J288" i="8"/>
  <c r="I287" i="8"/>
  <c r="G285" i="8"/>
  <c r="F284" i="8"/>
  <c r="L282" i="8"/>
  <c r="K281" i="8"/>
  <c r="J280" i="8"/>
  <c r="I279" i="8"/>
  <c r="G277" i="8"/>
  <c r="F276" i="8"/>
  <c r="L274" i="8"/>
  <c r="K273" i="8"/>
  <c r="J272" i="8"/>
  <c r="I271" i="8"/>
  <c r="G269" i="8"/>
  <c r="F268" i="8"/>
  <c r="L266" i="8"/>
  <c r="K265" i="8"/>
  <c r="J264" i="8"/>
  <c r="I263" i="8"/>
  <c r="G261" i="8"/>
  <c r="F260" i="8"/>
  <c r="L258" i="8"/>
  <c r="K257" i="8"/>
  <c r="J256" i="8"/>
  <c r="I255" i="8"/>
  <c r="G253" i="8"/>
  <c r="F252" i="8"/>
  <c r="L250" i="8"/>
  <c r="K249" i="8"/>
  <c r="J248" i="8"/>
  <c r="I247" i="8"/>
  <c r="G245" i="8"/>
  <c r="F244" i="8"/>
  <c r="L242" i="8"/>
  <c r="K241" i="8"/>
  <c r="J240" i="8"/>
  <c r="I239" i="8"/>
  <c r="G237" i="8"/>
  <c r="F236" i="8"/>
  <c r="L234" i="8"/>
  <c r="K233" i="8"/>
  <c r="J232" i="8"/>
  <c r="I231" i="8"/>
  <c r="G229" i="8"/>
  <c r="F228" i="8"/>
  <c r="L226" i="8"/>
  <c r="K225" i="8"/>
  <c r="J224" i="8"/>
  <c r="I223" i="8"/>
  <c r="G221" i="8"/>
  <c r="F220" i="8"/>
  <c r="L218" i="8"/>
  <c r="K217" i="8"/>
  <c r="J216" i="8"/>
  <c r="I215" i="8"/>
  <c r="G213" i="8"/>
  <c r="F212" i="8"/>
  <c r="L210" i="8"/>
  <c r="K209" i="8"/>
  <c r="J208" i="8"/>
  <c r="I207" i="8"/>
  <c r="G205" i="8"/>
  <c r="F204" i="8"/>
  <c r="L202" i="8"/>
  <c r="K201" i="8"/>
  <c r="J200" i="8"/>
  <c r="I199" i="8"/>
  <c r="G197" i="8"/>
  <c r="F196" i="8"/>
  <c r="L194" i="8"/>
  <c r="K193" i="8"/>
  <c r="J192" i="8"/>
  <c r="I191" i="8"/>
  <c r="G189" i="8"/>
  <c r="F188" i="8"/>
  <c r="L186" i="8"/>
  <c r="K185" i="8"/>
  <c r="J184" i="8"/>
  <c r="I183" i="8"/>
  <c r="G181" i="8"/>
  <c r="F180" i="8"/>
  <c r="L178" i="8"/>
  <c r="K177" i="8"/>
  <c r="J176" i="8"/>
  <c r="I175" i="8"/>
  <c r="G173" i="8"/>
  <c r="F172" i="8"/>
  <c r="L170" i="8"/>
  <c r="K169" i="8"/>
  <c r="J168" i="8"/>
  <c r="I167" i="8"/>
  <c r="G165" i="8"/>
  <c r="F164" i="8"/>
  <c r="L162" i="8"/>
  <c r="K161" i="8"/>
  <c r="I160" i="8"/>
  <c r="F159" i="8"/>
  <c r="L158" i="8"/>
  <c r="I157" i="8"/>
  <c r="K155" i="8"/>
  <c r="I151" i="8"/>
  <c r="G148" i="8"/>
  <c r="K148" i="8"/>
  <c r="I147" i="8"/>
  <c r="K144" i="8"/>
  <c r="G144" i="8"/>
  <c r="I143" i="8"/>
  <c r="L138" i="8"/>
  <c r="L134" i="8"/>
  <c r="G133" i="8"/>
  <c r="K128" i="8"/>
  <c r="G128" i="8"/>
  <c r="J116" i="8"/>
  <c r="I115" i="8"/>
  <c r="J108" i="8"/>
  <c r="I102" i="8"/>
  <c r="J102" i="8"/>
  <c r="K102" i="8"/>
  <c r="H102" i="8"/>
  <c r="L85" i="8"/>
  <c r="G85" i="8"/>
  <c r="H341" i="8"/>
  <c r="H333" i="8"/>
  <c r="L329" i="8"/>
  <c r="G342" i="8"/>
  <c r="F341" i="8"/>
  <c r="K338" i="8"/>
  <c r="J337" i="8"/>
  <c r="I336" i="8"/>
  <c r="G334" i="8"/>
  <c r="F333" i="8"/>
  <c r="K330" i="8"/>
  <c r="J329" i="8"/>
  <c r="I328" i="8"/>
  <c r="G326" i="8"/>
  <c r="F325" i="8"/>
  <c r="K322" i="8"/>
  <c r="J321" i="8"/>
  <c r="I320" i="8"/>
  <c r="G318" i="8"/>
  <c r="F317" i="8"/>
  <c r="K314" i="8"/>
  <c r="J313" i="8"/>
  <c r="I312" i="8"/>
  <c r="G310" i="8"/>
  <c r="F309" i="8"/>
  <c r="K306" i="8"/>
  <c r="J305" i="8"/>
  <c r="I304" i="8"/>
  <c r="G302" i="8"/>
  <c r="F301" i="8"/>
  <c r="K298" i="8"/>
  <c r="J297" i="8"/>
  <c r="I296" i="8"/>
  <c r="G294" i="8"/>
  <c r="F293" i="8"/>
  <c r="K290" i="8"/>
  <c r="J289" i="8"/>
  <c r="I288" i="8"/>
  <c r="G286" i="8"/>
  <c r="F285" i="8"/>
  <c r="K282" i="8"/>
  <c r="J281" i="8"/>
  <c r="I280" i="8"/>
  <c r="G278" i="8"/>
  <c r="F277" i="8"/>
  <c r="K274" i="8"/>
  <c r="J273" i="8"/>
  <c r="I272" i="8"/>
  <c r="G270" i="8"/>
  <c r="F269" i="8"/>
  <c r="K266" i="8"/>
  <c r="J265" i="8"/>
  <c r="I264" i="8"/>
  <c r="G262" i="8"/>
  <c r="F261" i="8"/>
  <c r="K258" i="8"/>
  <c r="J257" i="8"/>
  <c r="I256" i="8"/>
  <c r="G254" i="8"/>
  <c r="F253" i="8"/>
  <c r="K250" i="8"/>
  <c r="J249" i="8"/>
  <c r="I248" i="8"/>
  <c r="G246" i="8"/>
  <c r="F245" i="8"/>
  <c r="K242" i="8"/>
  <c r="J241" i="8"/>
  <c r="I240" i="8"/>
  <c r="G238" i="8"/>
  <c r="F237" i="8"/>
  <c r="K234" i="8"/>
  <c r="J233" i="8"/>
  <c r="I232" i="8"/>
  <c r="G230" i="8"/>
  <c r="F229" i="8"/>
  <c r="K226" i="8"/>
  <c r="J225" i="8"/>
  <c r="I224" i="8"/>
  <c r="G222" i="8"/>
  <c r="F221" i="8"/>
  <c r="K218" i="8"/>
  <c r="J217" i="8"/>
  <c r="I216" i="8"/>
  <c r="G214" i="8"/>
  <c r="F213" i="8"/>
  <c r="K210" i="8"/>
  <c r="J209" i="8"/>
  <c r="I208" i="8"/>
  <c r="G206" i="8"/>
  <c r="F205" i="8"/>
  <c r="K202" i="8"/>
  <c r="J201" i="8"/>
  <c r="I200" i="8"/>
  <c r="G198" i="8"/>
  <c r="F197" i="8"/>
  <c r="K194" i="8"/>
  <c r="J193" i="8"/>
  <c r="I192" i="8"/>
  <c r="G190" i="8"/>
  <c r="F189" i="8"/>
  <c r="K186" i="8"/>
  <c r="J185" i="8"/>
  <c r="I184" i="8"/>
  <c r="G182" i="8"/>
  <c r="F181" i="8"/>
  <c r="K178" i="8"/>
  <c r="J177" i="8"/>
  <c r="I176" i="8"/>
  <c r="G174" i="8"/>
  <c r="F173" i="8"/>
  <c r="K170" i="8"/>
  <c r="J169" i="8"/>
  <c r="I168" i="8"/>
  <c r="G166" i="8"/>
  <c r="F165" i="8"/>
  <c r="K162" i="8"/>
  <c r="J161" i="8"/>
  <c r="K158" i="8"/>
  <c r="G157" i="8"/>
  <c r="J155" i="8"/>
  <c r="L152" i="8"/>
  <c r="H151" i="8"/>
  <c r="L146" i="8"/>
  <c r="L142" i="8"/>
  <c r="G141" i="8"/>
  <c r="K138" i="8"/>
  <c r="G137" i="8"/>
  <c r="K134" i="8"/>
  <c r="J132" i="8"/>
  <c r="L131" i="8"/>
  <c r="K120" i="8"/>
  <c r="L120" i="8"/>
  <c r="G120" i="8"/>
  <c r="K119" i="8"/>
  <c r="K103" i="8"/>
  <c r="L103" i="8"/>
  <c r="I94" i="8"/>
  <c r="J94" i="8"/>
  <c r="K94" i="8"/>
  <c r="H94" i="8"/>
  <c r="K131" i="8"/>
  <c r="J127" i="8"/>
  <c r="F127" i="8"/>
  <c r="I127" i="8"/>
  <c r="F123" i="8"/>
  <c r="J123" i="8"/>
  <c r="J119" i="8"/>
  <c r="F119" i="8"/>
  <c r="I119" i="8"/>
  <c r="I118" i="8"/>
  <c r="J118" i="8"/>
  <c r="H118" i="8"/>
  <c r="L117" i="8"/>
  <c r="G117" i="8"/>
  <c r="G116" i="8"/>
  <c r="K116" i="8"/>
  <c r="K112" i="8"/>
  <c r="L112" i="8"/>
  <c r="G112" i="8"/>
  <c r="K111" i="8"/>
  <c r="K95" i="8"/>
  <c r="L95" i="8"/>
  <c r="I86" i="8"/>
  <c r="J86" i="8"/>
  <c r="K86" i="8"/>
  <c r="H86" i="8"/>
  <c r="D12" i="8"/>
  <c r="L340" i="8"/>
  <c r="L333" i="8"/>
  <c r="K316" i="8"/>
  <c r="L309" i="8"/>
  <c r="K308" i="8"/>
  <c r="L301" i="8"/>
  <c r="K300" i="8"/>
  <c r="L293" i="8"/>
  <c r="K292" i="8"/>
  <c r="L285" i="8"/>
  <c r="K284" i="8"/>
  <c r="L277" i="8"/>
  <c r="K276" i="8"/>
  <c r="L269" i="8"/>
  <c r="K268" i="8"/>
  <c r="L261" i="8"/>
  <c r="K260" i="8"/>
  <c r="L253" i="8"/>
  <c r="K252" i="8"/>
  <c r="L245" i="8"/>
  <c r="K244" i="8"/>
  <c r="L237" i="8"/>
  <c r="K236" i="8"/>
  <c r="L229" i="8"/>
  <c r="K228" i="8"/>
  <c r="L221" i="8"/>
  <c r="K220" i="8"/>
  <c r="L213" i="8"/>
  <c r="K212" i="8"/>
  <c r="L205" i="8"/>
  <c r="K204" i="8"/>
  <c r="L197" i="8"/>
  <c r="K196" i="8"/>
  <c r="L189" i="8"/>
  <c r="K188" i="8"/>
  <c r="L181" i="8"/>
  <c r="K180" i="8"/>
  <c r="L173" i="8"/>
  <c r="K172" i="8"/>
  <c r="F139" i="8"/>
  <c r="J139" i="8"/>
  <c r="J135" i="8"/>
  <c r="F135" i="8"/>
  <c r="H116" i="8"/>
  <c r="F116" i="8"/>
  <c r="J111" i="8"/>
  <c r="F111" i="8"/>
  <c r="I111" i="8"/>
  <c r="I110" i="8"/>
  <c r="J110" i="8"/>
  <c r="H110" i="8"/>
  <c r="L109" i="8"/>
  <c r="G109" i="8"/>
  <c r="H108" i="8"/>
  <c r="F108" i="8"/>
  <c r="K87" i="8"/>
  <c r="L87" i="8"/>
  <c r="G12" i="8"/>
  <c r="L332" i="8"/>
  <c r="K340" i="8"/>
  <c r="K332" i="8"/>
  <c r="L325" i="8"/>
  <c r="L317" i="8"/>
  <c r="L342" i="8"/>
  <c r="K341" i="8"/>
  <c r="J340" i="8"/>
  <c r="I339" i="8"/>
  <c r="L334" i="8"/>
  <c r="K333" i="8"/>
  <c r="J332" i="8"/>
  <c r="I331" i="8"/>
  <c r="L326" i="8"/>
  <c r="K325" i="8"/>
  <c r="J324" i="8"/>
  <c r="I323" i="8"/>
  <c r="L318" i="8"/>
  <c r="K317" i="8"/>
  <c r="J316" i="8"/>
  <c r="I315" i="8"/>
  <c r="L310" i="8"/>
  <c r="K309" i="8"/>
  <c r="J308" i="8"/>
  <c r="I307" i="8"/>
  <c r="L302" i="8"/>
  <c r="K301" i="8"/>
  <c r="J300" i="8"/>
  <c r="L294" i="8"/>
  <c r="K293" i="8"/>
  <c r="J292" i="8"/>
  <c r="L286" i="8"/>
  <c r="K285" i="8"/>
  <c r="J284" i="8"/>
  <c r="L278" i="8"/>
  <c r="K277" i="8"/>
  <c r="J276" i="8"/>
  <c r="L270" i="8"/>
  <c r="K269" i="8"/>
  <c r="J268" i="8"/>
  <c r="L262" i="8"/>
  <c r="K261" i="8"/>
  <c r="J260" i="8"/>
  <c r="L254" i="8"/>
  <c r="K253" i="8"/>
  <c r="J252" i="8"/>
  <c r="L246" i="8"/>
  <c r="K245" i="8"/>
  <c r="J244" i="8"/>
  <c r="L238" i="8"/>
  <c r="K237" i="8"/>
  <c r="J236" i="8"/>
  <c r="L230" i="8"/>
  <c r="K229" i="8"/>
  <c r="J228" i="8"/>
  <c r="L222" i="8"/>
  <c r="K221" i="8"/>
  <c r="J220" i="8"/>
  <c r="L214" i="8"/>
  <c r="K213" i="8"/>
  <c r="J212" i="8"/>
  <c r="L206" i="8"/>
  <c r="K205" i="8"/>
  <c r="J204" i="8"/>
  <c r="L198" i="8"/>
  <c r="K197" i="8"/>
  <c r="J196" i="8"/>
  <c r="L190" i="8"/>
  <c r="K189" i="8"/>
  <c r="J188" i="8"/>
  <c r="L182" i="8"/>
  <c r="K181" i="8"/>
  <c r="J180" i="8"/>
  <c r="L174" i="8"/>
  <c r="K173" i="8"/>
  <c r="J172" i="8"/>
  <c r="L166" i="8"/>
  <c r="K165" i="8"/>
  <c r="J164" i="8"/>
  <c r="K160" i="8"/>
  <c r="K159" i="8"/>
  <c r="F147" i="8"/>
  <c r="J147" i="8"/>
  <c r="J143" i="8"/>
  <c r="F143" i="8"/>
  <c r="G132" i="8"/>
  <c r="K132" i="8"/>
  <c r="H131" i="8"/>
  <c r="G129" i="8"/>
  <c r="I126" i="8"/>
  <c r="H126" i="8"/>
  <c r="L123" i="8"/>
  <c r="F115" i="8"/>
  <c r="J115" i="8"/>
  <c r="H100" i="8"/>
  <c r="I100" i="8"/>
  <c r="F100" i="8"/>
  <c r="J84" i="8"/>
  <c r="N12" i="8"/>
  <c r="L292" i="8"/>
  <c r="K324" i="8"/>
  <c r="I159" i="8"/>
  <c r="F158" i="8"/>
  <c r="G152" i="8"/>
  <c r="L139" i="8"/>
  <c r="F138" i="8"/>
  <c r="K137" i="8"/>
  <c r="L135" i="8"/>
  <c r="F134" i="8"/>
  <c r="K133" i="8"/>
  <c r="L127" i="8"/>
  <c r="L125" i="8"/>
  <c r="G125" i="8"/>
  <c r="K123" i="8"/>
  <c r="L118" i="8"/>
  <c r="H92" i="8"/>
  <c r="I92" i="8"/>
  <c r="F92" i="8"/>
  <c r="I12" i="8"/>
  <c r="J12" i="8"/>
  <c r="K121" i="8"/>
  <c r="K113" i="8"/>
  <c r="K105" i="8"/>
  <c r="I103" i="8"/>
  <c r="K97" i="8"/>
  <c r="I95" i="8"/>
  <c r="K89" i="8"/>
  <c r="I87" i="8"/>
  <c r="K81" i="8"/>
  <c r="F28" i="8"/>
  <c r="J29" i="8"/>
  <c r="J21" i="8"/>
  <c r="H78" i="8"/>
  <c r="H74" i="8"/>
  <c r="H70" i="8"/>
  <c r="H66" i="8"/>
  <c r="H62" i="8"/>
  <c r="H58" i="8"/>
  <c r="H54" i="8"/>
  <c r="H50" i="8"/>
  <c r="H46" i="8"/>
  <c r="H42" i="8"/>
  <c r="H38" i="8"/>
  <c r="H34" i="8"/>
  <c r="H26" i="8"/>
  <c r="I341" i="5"/>
  <c r="H340" i="5"/>
  <c r="G339" i="5"/>
  <c r="F338" i="5"/>
  <c r="I333" i="5"/>
  <c r="H332" i="5"/>
  <c r="G331" i="5"/>
  <c r="F330" i="5"/>
  <c r="I325" i="5"/>
  <c r="H324" i="5"/>
  <c r="G323" i="5"/>
  <c r="F322" i="5"/>
  <c r="I317" i="5"/>
  <c r="H316" i="5"/>
  <c r="G315" i="5"/>
  <c r="F314" i="5"/>
  <c r="J310" i="5"/>
  <c r="G309" i="5"/>
  <c r="H306" i="5"/>
  <c r="K304" i="5"/>
  <c r="G303" i="5"/>
  <c r="J301" i="5"/>
  <c r="H297" i="5"/>
  <c r="K295" i="5"/>
  <c r="F290" i="5"/>
  <c r="H288" i="5"/>
  <c r="K286" i="5"/>
  <c r="G282" i="5"/>
  <c r="L281" i="5"/>
  <c r="J279" i="5"/>
  <c r="H271" i="5"/>
  <c r="F271" i="5"/>
  <c r="H270" i="5"/>
  <c r="J266" i="5"/>
  <c r="I266" i="5"/>
  <c r="K262" i="5"/>
  <c r="K259" i="5"/>
  <c r="L259" i="5"/>
  <c r="L256" i="5"/>
  <c r="K251" i="5"/>
  <c r="L251" i="5"/>
  <c r="K250" i="5"/>
  <c r="G250" i="5"/>
  <c r="I249" i="5"/>
  <c r="J249" i="5"/>
  <c r="F249" i="5"/>
  <c r="H249" i="5"/>
  <c r="H248" i="5"/>
  <c r="I248" i="5"/>
  <c r="K225" i="5"/>
  <c r="L225" i="5"/>
  <c r="G225" i="5"/>
  <c r="H103" i="8"/>
  <c r="H95" i="8"/>
  <c r="H87" i="8"/>
  <c r="L79" i="8"/>
  <c r="L71" i="8"/>
  <c r="L63" i="8"/>
  <c r="L55" i="8"/>
  <c r="L47" i="8"/>
  <c r="L39" i="8"/>
  <c r="L31" i="8"/>
  <c r="L23" i="8"/>
  <c r="K79" i="8"/>
  <c r="K71" i="8"/>
  <c r="K63" i="8"/>
  <c r="K55" i="8"/>
  <c r="K47" i="8"/>
  <c r="K39" i="8"/>
  <c r="K31" i="8"/>
  <c r="K23" i="8"/>
  <c r="G79" i="8"/>
  <c r="G75" i="8"/>
  <c r="G71" i="8"/>
  <c r="G67" i="8"/>
  <c r="G63" i="8"/>
  <c r="G59" i="8"/>
  <c r="G55" i="8"/>
  <c r="G51" i="8"/>
  <c r="G47" i="8"/>
  <c r="G43" i="8"/>
  <c r="G39" i="8"/>
  <c r="G35" i="8"/>
  <c r="G31" i="8"/>
  <c r="G27" i="8"/>
  <c r="G23" i="8"/>
  <c r="I28" i="8"/>
  <c r="J28" i="8"/>
  <c r="H31" i="8"/>
  <c r="H23" i="8"/>
  <c r="H317" i="5"/>
  <c r="I310" i="5"/>
  <c r="I301" i="5"/>
  <c r="K290" i="5"/>
  <c r="G285" i="5"/>
  <c r="K281" i="5"/>
  <c r="H274" i="5"/>
  <c r="L273" i="5"/>
  <c r="I265" i="5"/>
  <c r="J265" i="5"/>
  <c r="H265" i="5"/>
  <c r="J262" i="5"/>
  <c r="K256" i="5"/>
  <c r="L255" i="5"/>
  <c r="J250" i="5"/>
  <c r="I250" i="5"/>
  <c r="K233" i="5"/>
  <c r="L233" i="5"/>
  <c r="G233" i="5"/>
  <c r="E13" i="8"/>
  <c r="K78" i="8"/>
  <c r="H28" i="8"/>
  <c r="K275" i="5"/>
  <c r="L275" i="5"/>
  <c r="K273" i="5"/>
  <c r="H264" i="5"/>
  <c r="I264" i="5"/>
  <c r="I262" i="5"/>
  <c r="K258" i="5"/>
  <c r="J256" i="5"/>
  <c r="K255" i="5"/>
  <c r="K242" i="5"/>
  <c r="L242" i="5"/>
  <c r="G242" i="5"/>
  <c r="K108" i="8"/>
  <c r="J107" i="8"/>
  <c r="G104" i="8"/>
  <c r="F103" i="8"/>
  <c r="K100" i="8"/>
  <c r="J99" i="8"/>
  <c r="G96" i="8"/>
  <c r="F95" i="8"/>
  <c r="K92" i="8"/>
  <c r="J91" i="8"/>
  <c r="G88" i="8"/>
  <c r="F87" i="8"/>
  <c r="K84" i="8"/>
  <c r="J83" i="8"/>
  <c r="G80" i="8"/>
  <c r="L77" i="8"/>
  <c r="L69" i="8"/>
  <c r="L61" i="8"/>
  <c r="L53" i="8"/>
  <c r="L45" i="8"/>
  <c r="L37" i="8"/>
  <c r="L29" i="8"/>
  <c r="L21" i="8"/>
  <c r="G74" i="8"/>
  <c r="G66" i="8"/>
  <c r="G58" i="8"/>
  <c r="G50" i="8"/>
  <c r="G42" i="8"/>
  <c r="G34" i="8"/>
  <c r="G26" i="8"/>
  <c r="F33" i="8"/>
  <c r="F25" i="8"/>
  <c r="I74" i="8"/>
  <c r="I66" i="8"/>
  <c r="I58" i="8"/>
  <c r="I50" i="8"/>
  <c r="I42" i="8"/>
  <c r="I34" i="8"/>
  <c r="I26" i="8"/>
  <c r="G342" i="5"/>
  <c r="F341" i="5"/>
  <c r="L339" i="5"/>
  <c r="K338" i="5"/>
  <c r="J337" i="5"/>
  <c r="I336" i="5"/>
  <c r="G334" i="5"/>
  <c r="F333" i="5"/>
  <c r="L331" i="5"/>
  <c r="K330" i="5"/>
  <c r="J329" i="5"/>
  <c r="I328" i="5"/>
  <c r="G326" i="5"/>
  <c r="F325" i="5"/>
  <c r="L323" i="5"/>
  <c r="K322" i="5"/>
  <c r="J321" i="5"/>
  <c r="I320" i="5"/>
  <c r="G318" i="5"/>
  <c r="F317" i="5"/>
  <c r="L315" i="5"/>
  <c r="K314" i="5"/>
  <c r="J313" i="5"/>
  <c r="I312" i="5"/>
  <c r="L309" i="5"/>
  <c r="I308" i="5"/>
  <c r="G307" i="5"/>
  <c r="K306" i="5"/>
  <c r="K305" i="5"/>
  <c r="G304" i="5"/>
  <c r="J302" i="5"/>
  <c r="G301" i="5"/>
  <c r="K296" i="5"/>
  <c r="G295" i="5"/>
  <c r="J293" i="5"/>
  <c r="L290" i="5"/>
  <c r="K287" i="5"/>
  <c r="J284" i="5"/>
  <c r="L280" i="5"/>
  <c r="K272" i="5"/>
  <c r="L271" i="5"/>
  <c r="L266" i="5"/>
  <c r="H263" i="5"/>
  <c r="F263" i="5"/>
  <c r="H262" i="5"/>
  <c r="J258" i="5"/>
  <c r="I258" i="5"/>
  <c r="K254" i="5"/>
  <c r="L248" i="5"/>
  <c r="H240" i="5"/>
  <c r="I240" i="5"/>
  <c r="J240" i="5"/>
  <c r="F240" i="5"/>
  <c r="K339" i="5"/>
  <c r="J338" i="5"/>
  <c r="K331" i="5"/>
  <c r="J330" i="5"/>
  <c r="K323" i="5"/>
  <c r="J322" i="5"/>
  <c r="K315" i="5"/>
  <c r="J314" i="5"/>
  <c r="K309" i="5"/>
  <c r="L303" i="5"/>
  <c r="L294" i="5"/>
  <c r="J290" i="5"/>
  <c r="L285" i="5"/>
  <c r="H279" i="5"/>
  <c r="F279" i="5"/>
  <c r="K274" i="5"/>
  <c r="L270" i="5"/>
  <c r="L265" i="5"/>
  <c r="I257" i="5"/>
  <c r="J257" i="5"/>
  <c r="H257" i="5"/>
  <c r="J254" i="5"/>
  <c r="L249" i="5"/>
  <c r="K248" i="5"/>
  <c r="H224" i="5"/>
  <c r="I224" i="5"/>
  <c r="J224" i="5"/>
  <c r="K224" i="5"/>
  <c r="F224" i="5"/>
  <c r="L75" i="8"/>
  <c r="L67" i="8"/>
  <c r="L59" i="8"/>
  <c r="L51" i="8"/>
  <c r="L43" i="8"/>
  <c r="L35" i="8"/>
  <c r="L27" i="8"/>
  <c r="K27" i="8"/>
  <c r="L341" i="5"/>
  <c r="K340" i="5"/>
  <c r="I338" i="5"/>
  <c r="H337" i="5"/>
  <c r="L333" i="5"/>
  <c r="K332" i="5"/>
  <c r="I330" i="5"/>
  <c r="H329" i="5"/>
  <c r="L325" i="5"/>
  <c r="K324" i="5"/>
  <c r="I322" i="5"/>
  <c r="H321" i="5"/>
  <c r="L317" i="5"/>
  <c r="K316" i="5"/>
  <c r="I314" i="5"/>
  <c r="J309" i="5"/>
  <c r="L306" i="5"/>
  <c r="K303" i="5"/>
  <c r="L297" i="5"/>
  <c r="K294" i="5"/>
  <c r="I290" i="5"/>
  <c r="K285" i="5"/>
  <c r="L282" i="5"/>
  <c r="J274" i="5"/>
  <c r="I274" i="5"/>
  <c r="K267" i="5"/>
  <c r="L267" i="5"/>
  <c r="H256" i="5"/>
  <c r="I256" i="5"/>
  <c r="H232" i="5"/>
  <c r="I232" i="5"/>
  <c r="J232" i="5"/>
  <c r="K232" i="5"/>
  <c r="F232" i="5"/>
  <c r="L104" i="8"/>
  <c r="L96" i="8"/>
  <c r="L88" i="8"/>
  <c r="L80" i="8"/>
  <c r="L74" i="8"/>
  <c r="L66" i="8"/>
  <c r="L58" i="8"/>
  <c r="L50" i="8"/>
  <c r="L42" i="8"/>
  <c r="L34" i="8"/>
  <c r="L26" i="8"/>
  <c r="I31" i="8"/>
  <c r="I23" i="8"/>
  <c r="L342" i="5"/>
  <c r="K341" i="5"/>
  <c r="J340" i="5"/>
  <c r="I339" i="5"/>
  <c r="L334" i="5"/>
  <c r="K333" i="5"/>
  <c r="J332" i="5"/>
  <c r="I331" i="5"/>
  <c r="L326" i="5"/>
  <c r="K325" i="5"/>
  <c r="J324" i="5"/>
  <c r="I323" i="5"/>
  <c r="L318" i="5"/>
  <c r="K317" i="5"/>
  <c r="J316" i="5"/>
  <c r="L310" i="5"/>
  <c r="I309" i="5"/>
  <c r="J306" i="5"/>
  <c r="G305" i="5"/>
  <c r="L301" i="5"/>
  <c r="G299" i="5"/>
  <c r="K297" i="5"/>
  <c r="K288" i="5"/>
  <c r="J281" i="5"/>
  <c r="H281" i="5"/>
  <c r="H280" i="5"/>
  <c r="L279" i="5"/>
  <c r="I273" i="5"/>
  <c r="J273" i="5"/>
  <c r="H273" i="5"/>
  <c r="I271" i="5"/>
  <c r="J270" i="5"/>
  <c r="F266" i="5"/>
  <c r="G265" i="5"/>
  <c r="K264" i="5"/>
  <c r="L263" i="5"/>
  <c r="G259" i="5"/>
  <c r="L258" i="5"/>
  <c r="H255" i="5"/>
  <c r="F255" i="5"/>
  <c r="H254" i="5"/>
  <c r="G251" i="5"/>
  <c r="H250" i="5"/>
  <c r="F248" i="5"/>
  <c r="K241" i="5"/>
  <c r="G241" i="5"/>
  <c r="L73" i="8"/>
  <c r="L65" i="8"/>
  <c r="L57" i="8"/>
  <c r="L49" i="8"/>
  <c r="L41" i="8"/>
  <c r="L33" i="8"/>
  <c r="L25" i="8"/>
  <c r="F29" i="8"/>
  <c r="F21" i="8"/>
  <c r="I78" i="8"/>
  <c r="I70" i="8"/>
  <c r="I62" i="8"/>
  <c r="I54" i="8"/>
  <c r="I46" i="8"/>
  <c r="I38" i="8"/>
  <c r="I30" i="8"/>
  <c r="I22" i="8"/>
  <c r="K310" i="5"/>
  <c r="H309" i="5"/>
  <c r="K307" i="5"/>
  <c r="F305" i="5"/>
  <c r="I303" i="5"/>
  <c r="I297" i="5"/>
  <c r="F296" i="5"/>
  <c r="G290" i="5"/>
  <c r="J288" i="5"/>
  <c r="F287" i="5"/>
  <c r="L286" i="5"/>
  <c r="I285" i="5"/>
  <c r="H282" i="5"/>
  <c r="F280" i="5"/>
  <c r="H272" i="5"/>
  <c r="I272" i="5"/>
  <c r="I270" i="5"/>
  <c r="K266" i="5"/>
  <c r="F265" i="5"/>
  <c r="J264" i="5"/>
  <c r="K263" i="5"/>
  <c r="L262" i="5"/>
  <c r="H258" i="5"/>
  <c r="L257" i="5"/>
  <c r="F250" i="5"/>
  <c r="G247" i="5"/>
  <c r="L247" i="5"/>
  <c r="I241" i="5"/>
  <c r="J241" i="5"/>
  <c r="F241" i="5"/>
  <c r="H241" i="5"/>
  <c r="F247" i="5"/>
  <c r="I242" i="5"/>
  <c r="F239" i="5"/>
  <c r="I234" i="5"/>
  <c r="H233" i="5"/>
  <c r="F231" i="5"/>
  <c r="I226" i="5"/>
  <c r="H225" i="5"/>
  <c r="F223" i="5"/>
  <c r="I218" i="5"/>
  <c r="H217" i="5"/>
  <c r="F215" i="5"/>
  <c r="I210" i="5"/>
  <c r="H209" i="5"/>
  <c r="F207" i="5"/>
  <c r="I202" i="5"/>
  <c r="H201" i="5"/>
  <c r="F199" i="5"/>
  <c r="I194" i="5"/>
  <c r="H193" i="5"/>
  <c r="F191" i="5"/>
  <c r="I186" i="5"/>
  <c r="H185" i="5"/>
  <c r="F183" i="5"/>
  <c r="I178" i="5"/>
  <c r="H177" i="5"/>
  <c r="F175" i="5"/>
  <c r="I170" i="5"/>
  <c r="H169" i="5"/>
  <c r="F165" i="5"/>
  <c r="L164" i="5"/>
  <c r="H163" i="5"/>
  <c r="K161" i="5"/>
  <c r="H160" i="5"/>
  <c r="H157" i="5"/>
  <c r="L156" i="5"/>
  <c r="F155" i="5"/>
  <c r="K154" i="5"/>
  <c r="F153" i="5"/>
  <c r="F149" i="5"/>
  <c r="G145" i="5"/>
  <c r="K145" i="5"/>
  <c r="K141" i="5"/>
  <c r="G141" i="5"/>
  <c r="L135" i="5"/>
  <c r="L131" i="5"/>
  <c r="G130" i="5"/>
  <c r="J119" i="5"/>
  <c r="J115" i="5"/>
  <c r="J113" i="5"/>
  <c r="F112" i="5"/>
  <c r="J112" i="5"/>
  <c r="H111" i="5"/>
  <c r="J109" i="5"/>
  <c r="J108" i="5"/>
  <c r="F108" i="5"/>
  <c r="H107" i="5"/>
  <c r="I105" i="5"/>
  <c r="I101" i="5"/>
  <c r="H97" i="5"/>
  <c r="L96" i="5"/>
  <c r="H93" i="5"/>
  <c r="L92" i="5"/>
  <c r="H87" i="5"/>
  <c r="F80" i="5"/>
  <c r="H80" i="5"/>
  <c r="J80" i="5"/>
  <c r="L77" i="5"/>
  <c r="K68" i="5"/>
  <c r="L68" i="5"/>
  <c r="G68" i="5"/>
  <c r="L57" i="5"/>
  <c r="K57" i="5"/>
  <c r="G57" i="5"/>
  <c r="I54" i="5"/>
  <c r="F54" i="5"/>
  <c r="J54" i="5"/>
  <c r="K54" i="5"/>
  <c r="L54" i="5"/>
  <c r="K28" i="5"/>
  <c r="L28" i="5"/>
  <c r="Q12" i="2"/>
  <c r="H242" i="5"/>
  <c r="H234" i="5"/>
  <c r="H226" i="5"/>
  <c r="H218" i="5"/>
  <c r="G217" i="5"/>
  <c r="F216" i="5"/>
  <c r="H210" i="5"/>
  <c r="G209" i="5"/>
  <c r="F208" i="5"/>
  <c r="H202" i="5"/>
  <c r="G201" i="5"/>
  <c r="F200" i="5"/>
  <c r="H194" i="5"/>
  <c r="G193" i="5"/>
  <c r="F192" i="5"/>
  <c r="H186" i="5"/>
  <c r="G185" i="5"/>
  <c r="F184" i="5"/>
  <c r="H178" i="5"/>
  <c r="G177" i="5"/>
  <c r="F176" i="5"/>
  <c r="H170" i="5"/>
  <c r="F169" i="5"/>
  <c r="G166" i="5"/>
  <c r="G163" i="5"/>
  <c r="F157" i="5"/>
  <c r="K156" i="5"/>
  <c r="G153" i="5"/>
  <c r="K153" i="5"/>
  <c r="I152" i="5"/>
  <c r="K149" i="5"/>
  <c r="G149" i="5"/>
  <c r="I148" i="5"/>
  <c r="G138" i="5"/>
  <c r="G134" i="5"/>
  <c r="F120" i="5"/>
  <c r="J120" i="5"/>
  <c r="H119" i="5"/>
  <c r="J116" i="5"/>
  <c r="F116" i="5"/>
  <c r="H115" i="5"/>
  <c r="I113" i="5"/>
  <c r="I109" i="5"/>
  <c r="F103" i="5"/>
  <c r="F99" i="5"/>
  <c r="F97" i="5"/>
  <c r="K96" i="5"/>
  <c r="F93" i="5"/>
  <c r="K92" i="5"/>
  <c r="K88" i="5"/>
  <c r="K85" i="5"/>
  <c r="G85" i="5"/>
  <c r="I79" i="5"/>
  <c r="J79" i="5"/>
  <c r="C12" i="2"/>
  <c r="L12" i="2"/>
  <c r="K246" i="5"/>
  <c r="L239" i="5"/>
  <c r="K238" i="5"/>
  <c r="G234" i="5"/>
  <c r="F233" i="5"/>
  <c r="L231" i="5"/>
  <c r="K230" i="5"/>
  <c r="G226" i="5"/>
  <c r="F225" i="5"/>
  <c r="L223" i="5"/>
  <c r="K222" i="5"/>
  <c r="G218" i="5"/>
  <c r="F217" i="5"/>
  <c r="L215" i="5"/>
  <c r="K214" i="5"/>
  <c r="G210" i="5"/>
  <c r="F209" i="5"/>
  <c r="L207" i="5"/>
  <c r="K206" i="5"/>
  <c r="G202" i="5"/>
  <c r="F201" i="5"/>
  <c r="L199" i="5"/>
  <c r="K198" i="5"/>
  <c r="G194" i="5"/>
  <c r="F193" i="5"/>
  <c r="L191" i="5"/>
  <c r="K190" i="5"/>
  <c r="G186" i="5"/>
  <c r="F185" i="5"/>
  <c r="L183" i="5"/>
  <c r="K182" i="5"/>
  <c r="G178" i="5"/>
  <c r="F177" i="5"/>
  <c r="L175" i="5"/>
  <c r="K174" i="5"/>
  <c r="G170" i="5"/>
  <c r="F163" i="5"/>
  <c r="L162" i="5"/>
  <c r="K159" i="5"/>
  <c r="K157" i="5"/>
  <c r="G157" i="5"/>
  <c r="L151" i="5"/>
  <c r="L147" i="5"/>
  <c r="G146" i="5"/>
  <c r="G142" i="5"/>
  <c r="F128" i="5"/>
  <c r="J128" i="5"/>
  <c r="J124" i="5"/>
  <c r="F124" i="5"/>
  <c r="L112" i="5"/>
  <c r="F111" i="5"/>
  <c r="L108" i="5"/>
  <c r="F107" i="5"/>
  <c r="K106" i="5"/>
  <c r="F105" i="5"/>
  <c r="F101" i="5"/>
  <c r="G97" i="5"/>
  <c r="K97" i="5"/>
  <c r="K93" i="5"/>
  <c r="G93" i="5"/>
  <c r="F88" i="5"/>
  <c r="J88" i="5"/>
  <c r="G84" i="5"/>
  <c r="I77" i="5"/>
  <c r="L61" i="5"/>
  <c r="K61" i="5"/>
  <c r="G61" i="5"/>
  <c r="I58" i="5"/>
  <c r="F58" i="5"/>
  <c r="J58" i="5"/>
  <c r="K58" i="5"/>
  <c r="L58" i="5"/>
  <c r="K39" i="5"/>
  <c r="G39" i="5"/>
  <c r="L39" i="5"/>
  <c r="F136" i="5"/>
  <c r="J136" i="5"/>
  <c r="J132" i="5"/>
  <c r="F132" i="5"/>
  <c r="G105" i="5"/>
  <c r="K105" i="5"/>
  <c r="K101" i="5"/>
  <c r="G101" i="5"/>
  <c r="J84" i="5"/>
  <c r="F84" i="5"/>
  <c r="L79" i="5"/>
  <c r="F71" i="5"/>
  <c r="I71" i="5"/>
  <c r="J71" i="5"/>
  <c r="K71" i="5"/>
  <c r="K65" i="5"/>
  <c r="L65" i="5"/>
  <c r="G65" i="5"/>
  <c r="J55" i="5"/>
  <c r="F55" i="5"/>
  <c r="K55" i="5"/>
  <c r="L55" i="5"/>
  <c r="H55" i="5"/>
  <c r="L217" i="5"/>
  <c r="K216" i="5"/>
  <c r="L209" i="5"/>
  <c r="K208" i="5"/>
  <c r="L201" i="5"/>
  <c r="K200" i="5"/>
  <c r="I198" i="5"/>
  <c r="L193" i="5"/>
  <c r="K192" i="5"/>
  <c r="I190" i="5"/>
  <c r="L185" i="5"/>
  <c r="K184" i="5"/>
  <c r="I182" i="5"/>
  <c r="L177" i="5"/>
  <c r="K176" i="5"/>
  <c r="I174" i="5"/>
  <c r="L169" i="5"/>
  <c r="J162" i="5"/>
  <c r="L160" i="5"/>
  <c r="I159" i="5"/>
  <c r="L153" i="5"/>
  <c r="J151" i="5"/>
  <c r="L149" i="5"/>
  <c r="J147" i="5"/>
  <c r="J145" i="5"/>
  <c r="F144" i="5"/>
  <c r="J144" i="5"/>
  <c r="J141" i="5"/>
  <c r="J140" i="5"/>
  <c r="F140" i="5"/>
  <c r="L128" i="5"/>
  <c r="L124" i="5"/>
  <c r="K122" i="5"/>
  <c r="K120" i="5"/>
  <c r="K116" i="5"/>
  <c r="G113" i="5"/>
  <c r="K113" i="5"/>
  <c r="K109" i="5"/>
  <c r="G109" i="5"/>
  <c r="L103" i="5"/>
  <c r="L99" i="5"/>
  <c r="I87" i="5"/>
  <c r="J87" i="5"/>
  <c r="I83" i="5"/>
  <c r="K83" i="5"/>
  <c r="F83" i="5"/>
  <c r="K79" i="5"/>
  <c r="K77" i="5"/>
  <c r="L76" i="5"/>
  <c r="G76" i="5"/>
  <c r="G72" i="5"/>
  <c r="K72" i="5"/>
  <c r="L72" i="5"/>
  <c r="F52" i="5"/>
  <c r="H52" i="5"/>
  <c r="J52" i="5"/>
  <c r="L52" i="5"/>
  <c r="M13" i="5"/>
  <c r="P12" i="5"/>
  <c r="N12" i="5"/>
  <c r="N13" i="5"/>
  <c r="G44" i="5"/>
  <c r="L44" i="5"/>
  <c r="K44" i="5"/>
  <c r="L234" i="5"/>
  <c r="L226" i="5"/>
  <c r="L218" i="5"/>
  <c r="K217" i="5"/>
  <c r="J216" i="5"/>
  <c r="L210" i="5"/>
  <c r="K209" i="5"/>
  <c r="J208" i="5"/>
  <c r="K201" i="5"/>
  <c r="J200" i="5"/>
  <c r="K193" i="5"/>
  <c r="J192" i="5"/>
  <c r="K185" i="5"/>
  <c r="J184" i="5"/>
  <c r="K177" i="5"/>
  <c r="J176" i="5"/>
  <c r="K169" i="5"/>
  <c r="K166" i="5"/>
  <c r="L163" i="5"/>
  <c r="K160" i="5"/>
  <c r="L157" i="5"/>
  <c r="F152" i="5"/>
  <c r="J152" i="5"/>
  <c r="J148" i="5"/>
  <c r="F148" i="5"/>
  <c r="L136" i="5"/>
  <c r="K134" i="5"/>
  <c r="L132" i="5"/>
  <c r="G121" i="5"/>
  <c r="K121" i="5"/>
  <c r="K117" i="5"/>
  <c r="G117" i="5"/>
  <c r="L88" i="5"/>
  <c r="L85" i="5"/>
  <c r="H79" i="5"/>
  <c r="F59" i="5"/>
  <c r="J59" i="5"/>
  <c r="K59" i="5"/>
  <c r="L59" i="5"/>
  <c r="H59" i="5"/>
  <c r="K56" i="5"/>
  <c r="G56" i="5"/>
  <c r="L56" i="5"/>
  <c r="L243" i="5"/>
  <c r="L235" i="5"/>
  <c r="K234" i="5"/>
  <c r="J233" i="5"/>
  <c r="L227" i="5"/>
  <c r="K226" i="5"/>
  <c r="J225" i="5"/>
  <c r="L219" i="5"/>
  <c r="K218" i="5"/>
  <c r="J217" i="5"/>
  <c r="I216" i="5"/>
  <c r="L211" i="5"/>
  <c r="K210" i="5"/>
  <c r="J209" i="5"/>
  <c r="I208" i="5"/>
  <c r="L203" i="5"/>
  <c r="K202" i="5"/>
  <c r="J201" i="5"/>
  <c r="I200" i="5"/>
  <c r="L195" i="5"/>
  <c r="K194" i="5"/>
  <c r="J193" i="5"/>
  <c r="I192" i="5"/>
  <c r="L187" i="5"/>
  <c r="K186" i="5"/>
  <c r="J185" i="5"/>
  <c r="I184" i="5"/>
  <c r="L179" i="5"/>
  <c r="K178" i="5"/>
  <c r="J177" i="5"/>
  <c r="I176" i="5"/>
  <c r="L171" i="5"/>
  <c r="K170" i="5"/>
  <c r="J169" i="5"/>
  <c r="J160" i="5"/>
  <c r="J157" i="5"/>
  <c r="J156" i="5"/>
  <c r="F156" i="5"/>
  <c r="H155" i="5"/>
  <c r="I153" i="5"/>
  <c r="I149" i="5"/>
  <c r="H145" i="5"/>
  <c r="L144" i="5"/>
  <c r="F143" i="5"/>
  <c r="K142" i="5"/>
  <c r="H141" i="5"/>
  <c r="L140" i="5"/>
  <c r="F139" i="5"/>
  <c r="K138" i="5"/>
  <c r="K136" i="5"/>
  <c r="K132" i="5"/>
  <c r="G129" i="5"/>
  <c r="K129" i="5"/>
  <c r="I128" i="5"/>
  <c r="K125" i="5"/>
  <c r="G125" i="5"/>
  <c r="I124" i="5"/>
  <c r="H120" i="5"/>
  <c r="L119" i="5"/>
  <c r="H116" i="5"/>
  <c r="L115" i="5"/>
  <c r="G114" i="5"/>
  <c r="K111" i="5"/>
  <c r="G110" i="5"/>
  <c r="K107" i="5"/>
  <c r="L105" i="5"/>
  <c r="J103" i="5"/>
  <c r="L101" i="5"/>
  <c r="J99" i="5"/>
  <c r="J97" i="5"/>
  <c r="F96" i="5"/>
  <c r="J96" i="5"/>
  <c r="H95" i="5"/>
  <c r="J93" i="5"/>
  <c r="J92" i="5"/>
  <c r="F92" i="5"/>
  <c r="H91" i="5"/>
  <c r="I88" i="5"/>
  <c r="L87" i="5"/>
  <c r="L84" i="5"/>
  <c r="I75" i="5"/>
  <c r="K75" i="5"/>
  <c r="F75" i="5"/>
  <c r="E12" i="5"/>
  <c r="G165" i="5"/>
  <c r="J163" i="5"/>
  <c r="F162" i="5"/>
  <c r="L161" i="5"/>
  <c r="I160" i="5"/>
  <c r="L152" i="5"/>
  <c r="F151" i="5"/>
  <c r="K150" i="5"/>
  <c r="L148" i="5"/>
  <c r="F147" i="5"/>
  <c r="K146" i="5"/>
  <c r="K144" i="5"/>
  <c r="K140" i="5"/>
  <c r="G137" i="5"/>
  <c r="K137" i="5"/>
  <c r="I136" i="5"/>
  <c r="K133" i="5"/>
  <c r="G133" i="5"/>
  <c r="I132" i="5"/>
  <c r="G122" i="5"/>
  <c r="G120" i="5"/>
  <c r="K119" i="5"/>
  <c r="G118" i="5"/>
  <c r="K115" i="5"/>
  <c r="L113" i="5"/>
  <c r="J111" i="5"/>
  <c r="L109" i="5"/>
  <c r="J107" i="5"/>
  <c r="F104" i="5"/>
  <c r="J104" i="5"/>
  <c r="H103" i="5"/>
  <c r="J100" i="5"/>
  <c r="F100" i="5"/>
  <c r="H99" i="5"/>
  <c r="G89" i="5"/>
  <c r="K89" i="5"/>
  <c r="L89" i="5"/>
  <c r="K87" i="5"/>
  <c r="K84" i="5"/>
  <c r="L83" i="5"/>
  <c r="G81" i="5"/>
  <c r="K81" i="5"/>
  <c r="L81" i="5"/>
  <c r="K80" i="5"/>
  <c r="F79" i="5"/>
  <c r="L71" i="5"/>
  <c r="I66" i="5"/>
  <c r="F66" i="5"/>
  <c r="J66" i="5"/>
  <c r="K66" i="5"/>
  <c r="L66" i="5"/>
  <c r="L63" i="5"/>
  <c r="G63" i="5"/>
  <c r="G60" i="5"/>
  <c r="K60" i="5"/>
  <c r="L60" i="5"/>
  <c r="J29" i="5"/>
  <c r="J22" i="5"/>
  <c r="G22" i="5"/>
  <c r="I22" i="5"/>
  <c r="E12" i="2"/>
  <c r="I69" i="5"/>
  <c r="L41" i="5"/>
  <c r="K41" i="5"/>
  <c r="L33" i="5"/>
  <c r="H33" i="5"/>
  <c r="F33" i="5"/>
  <c r="K33" i="5"/>
  <c r="J12" i="2"/>
  <c r="L73" i="5"/>
  <c r="L62" i="5"/>
  <c r="B15" i="5"/>
  <c r="K23" i="5"/>
  <c r="I33" i="5"/>
  <c r="I23" i="5"/>
  <c r="H32" i="5"/>
  <c r="J30" i="5"/>
  <c r="G30" i="5"/>
  <c r="I30" i="5"/>
  <c r="G24" i="5"/>
  <c r="K21" i="5"/>
  <c r="G12" i="2"/>
  <c r="G77" i="5"/>
  <c r="F76" i="5"/>
  <c r="K73" i="5"/>
  <c r="J72" i="5"/>
  <c r="G69" i="5"/>
  <c r="F68" i="5"/>
  <c r="F65" i="5"/>
  <c r="L64" i="5"/>
  <c r="K62" i="5"/>
  <c r="L48" i="5"/>
  <c r="L38" i="5"/>
  <c r="L27" i="5"/>
  <c r="K43" i="5"/>
  <c r="K32" i="5"/>
  <c r="K22" i="5"/>
  <c r="K45" i="5"/>
  <c r="L45" i="5"/>
  <c r="F36" i="5"/>
  <c r="F26" i="5"/>
  <c r="I32" i="5"/>
  <c r="H23" i="5"/>
  <c r="L85" i="2"/>
  <c r="L73" i="2"/>
  <c r="L21" i="2"/>
  <c r="K177" i="2"/>
  <c r="K113" i="2"/>
  <c r="K53" i="2"/>
  <c r="K41" i="2"/>
  <c r="K21" i="2"/>
  <c r="H29" i="5"/>
  <c r="F29" i="5"/>
  <c r="K29" i="5"/>
  <c r="L29" i="5"/>
  <c r="H72" i="5"/>
  <c r="J63" i="5"/>
  <c r="F63" i="5"/>
  <c r="H62" i="5"/>
  <c r="I60" i="5"/>
  <c r="I56" i="5"/>
  <c r="L46" i="5"/>
  <c r="L49" i="5"/>
  <c r="K49" i="5"/>
  <c r="F50" i="5"/>
  <c r="F42" i="5"/>
  <c r="F34" i="5"/>
  <c r="F23" i="5"/>
  <c r="I29" i="5"/>
  <c r="H31" i="5"/>
  <c r="I26" i="5"/>
  <c r="G26" i="5"/>
  <c r="J26" i="5"/>
  <c r="L23" i="5"/>
  <c r="F32" i="5"/>
  <c r="F22" i="5"/>
  <c r="J32" i="5"/>
  <c r="I50" i="5"/>
  <c r="J50" i="5"/>
  <c r="J46" i="5"/>
  <c r="I46" i="5"/>
  <c r="I42" i="5"/>
  <c r="J42" i="5"/>
  <c r="J38" i="5"/>
  <c r="I38" i="5"/>
  <c r="H22" i="5"/>
  <c r="P12" i="2"/>
  <c r="H67" i="5"/>
  <c r="F62" i="5"/>
  <c r="G52" i="5"/>
  <c r="K52" i="5"/>
  <c r="L43" i="5"/>
  <c r="L32" i="5"/>
  <c r="L22" i="5"/>
  <c r="K48" i="5"/>
  <c r="K38" i="5"/>
  <c r="K27" i="5"/>
  <c r="G47" i="5"/>
  <c r="K37" i="5"/>
  <c r="L37" i="5"/>
  <c r="G31" i="5"/>
  <c r="F48" i="5"/>
  <c r="F31" i="5"/>
  <c r="I34" i="5"/>
  <c r="G34" i="5"/>
  <c r="J34" i="5"/>
  <c r="G28" i="5"/>
  <c r="L25" i="5"/>
  <c r="H25" i="5"/>
  <c r="F25" i="5"/>
  <c r="K25" i="5"/>
  <c r="L209" i="2"/>
  <c r="L145" i="2"/>
  <c r="K25" i="2"/>
  <c r="J76" i="2"/>
  <c r="J68" i="2"/>
  <c r="J60" i="2"/>
  <c r="J52" i="2"/>
  <c r="J44" i="2"/>
  <c r="J36" i="2"/>
  <c r="J28" i="2"/>
  <c r="K80" i="10"/>
  <c r="I60" i="10"/>
  <c r="G47" i="10"/>
  <c r="N47" i="10"/>
  <c r="Q47" i="10" s="1"/>
  <c r="S47" i="10" s="1"/>
  <c r="L32" i="10"/>
  <c r="L25" i="10"/>
  <c r="J177" i="10"/>
  <c r="L71" i="10"/>
  <c r="G55" i="10"/>
  <c r="L41" i="10"/>
  <c r="I176" i="10"/>
  <c r="I171" i="10"/>
  <c r="L211" i="2"/>
  <c r="L203" i="2"/>
  <c r="L195" i="2"/>
  <c r="L187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K86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63" i="2"/>
  <c r="I55" i="2"/>
  <c r="I47" i="2"/>
  <c r="I39" i="2"/>
  <c r="I31" i="2"/>
  <c r="I23" i="2"/>
  <c r="J82" i="2"/>
  <c r="J74" i="2"/>
  <c r="J66" i="2"/>
  <c r="J58" i="2"/>
  <c r="J50" i="2"/>
  <c r="J42" i="2"/>
  <c r="J34" i="2"/>
  <c r="J26" i="2"/>
  <c r="H87" i="2"/>
  <c r="H13" i="2"/>
  <c r="L79" i="10"/>
  <c r="G66" i="10"/>
  <c r="N66" i="10"/>
  <c r="L35" i="10"/>
  <c r="I166" i="10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G74" i="10"/>
  <c r="N74" i="10"/>
  <c r="I50" i="10"/>
  <c r="K44" i="10"/>
  <c r="I58" i="10"/>
  <c r="L34" i="10"/>
  <c r="I174" i="10"/>
  <c r="L88" i="2"/>
  <c r="L80" i="2"/>
  <c r="L72" i="2"/>
  <c r="L64" i="2"/>
  <c r="L56" i="2"/>
  <c r="L48" i="2"/>
  <c r="L40" i="2"/>
  <c r="L32" i="2"/>
  <c r="L24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F88" i="2"/>
  <c r="F80" i="2"/>
  <c r="F72" i="2"/>
  <c r="F64" i="2"/>
  <c r="F56" i="2"/>
  <c r="F48" i="2"/>
  <c r="F40" i="2"/>
  <c r="F32" i="2"/>
  <c r="F24" i="2"/>
  <c r="I76" i="2"/>
  <c r="I68" i="2"/>
  <c r="I60" i="2"/>
  <c r="I52" i="2"/>
  <c r="I44" i="2"/>
  <c r="I36" i="2"/>
  <c r="I28" i="2"/>
  <c r="J215" i="2"/>
  <c r="J207" i="2"/>
  <c r="J199" i="2"/>
  <c r="J191" i="2"/>
  <c r="J183" i="2"/>
  <c r="J175" i="2"/>
  <c r="J167" i="2"/>
  <c r="J159" i="2"/>
  <c r="J151" i="2"/>
  <c r="J143" i="2"/>
  <c r="J135" i="2"/>
  <c r="J127" i="2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L69" i="10"/>
  <c r="I53" i="10"/>
  <c r="L43" i="10"/>
  <c r="G29" i="10"/>
  <c r="G22" i="10"/>
  <c r="D16" i="10"/>
  <c r="D19" i="10" s="1"/>
  <c r="K82" i="2"/>
  <c r="K74" i="2"/>
  <c r="K66" i="2"/>
  <c r="K58" i="2"/>
  <c r="K50" i="2"/>
  <c r="K42" i="2"/>
  <c r="K34" i="2"/>
  <c r="K26" i="2"/>
  <c r="F79" i="2"/>
  <c r="F71" i="2"/>
  <c r="F63" i="2"/>
  <c r="F55" i="2"/>
  <c r="F47" i="2"/>
  <c r="F39" i="2"/>
  <c r="F31" i="2"/>
  <c r="F23" i="2"/>
  <c r="I75" i="2"/>
  <c r="I67" i="2"/>
  <c r="I59" i="2"/>
  <c r="I51" i="2"/>
  <c r="I43" i="2"/>
  <c r="I35" i="2"/>
  <c r="I27" i="2"/>
  <c r="J86" i="2"/>
  <c r="L77" i="10"/>
  <c r="L62" i="10"/>
  <c r="G38" i="10"/>
  <c r="N38" i="10"/>
  <c r="L72" i="10"/>
  <c r="I52" i="10"/>
  <c r="N44" i="10"/>
  <c r="Q44" i="10" s="1"/>
  <c r="S44" i="10" s="1"/>
  <c r="N25" i="10"/>
  <c r="Q25" i="10" s="1"/>
  <c r="S25" i="10" s="1"/>
  <c r="I51" i="6"/>
  <c r="I48" i="6"/>
  <c r="G45" i="6"/>
  <c r="N45" i="6"/>
  <c r="I35" i="6"/>
  <c r="I32" i="6"/>
  <c r="G29" i="6"/>
  <c r="N29" i="6"/>
  <c r="I77" i="6"/>
  <c r="N63" i="6"/>
  <c r="G63" i="6"/>
  <c r="N58" i="6"/>
  <c r="G58" i="6"/>
  <c r="N27" i="10"/>
  <c r="Q27" i="10" s="1"/>
  <c r="S27" i="10" s="1"/>
  <c r="N36" i="10"/>
  <c r="Q36" i="10" s="1"/>
  <c r="S36" i="10" s="1"/>
  <c r="N45" i="10"/>
  <c r="Q45" i="10" s="1"/>
  <c r="S45" i="10" s="1"/>
  <c r="N54" i="10"/>
  <c r="Q54" i="10" s="1"/>
  <c r="S54" i="10" s="1"/>
  <c r="N63" i="10"/>
  <c r="Q63" i="10" s="1"/>
  <c r="S63" i="10" s="1"/>
  <c r="N81" i="10"/>
  <c r="Q81" i="10" s="1"/>
  <c r="S81" i="10" s="1"/>
  <c r="N86" i="10"/>
  <c r="Q86" i="10" s="1"/>
  <c r="S86" i="10" s="1"/>
  <c r="N90" i="10"/>
  <c r="Q90" i="10" s="1"/>
  <c r="S90" i="10" s="1"/>
  <c r="N94" i="10"/>
  <c r="Q94" i="10" s="1"/>
  <c r="S94" i="10" s="1"/>
  <c r="N98" i="10"/>
  <c r="Q98" i="10" s="1"/>
  <c r="S98" i="10" s="1"/>
  <c r="N109" i="10"/>
  <c r="Q109" i="10" s="1"/>
  <c r="S109" i="10" s="1"/>
  <c r="N117" i="10"/>
  <c r="Q117" i="10" s="1"/>
  <c r="S117" i="10" s="1"/>
  <c r="N121" i="10"/>
  <c r="Q121" i="10" s="1"/>
  <c r="S121" i="10" s="1"/>
  <c r="N125" i="10"/>
  <c r="Q125" i="10" s="1"/>
  <c r="S125" i="10" s="1"/>
  <c r="N129" i="10"/>
  <c r="Q129" i="10" s="1"/>
  <c r="S129" i="10" s="1"/>
  <c r="N134" i="10"/>
  <c r="Q134" i="10" s="1"/>
  <c r="S134" i="10" s="1"/>
  <c r="N142" i="10"/>
  <c r="Q142" i="10" s="1"/>
  <c r="S142" i="10" s="1"/>
  <c r="N150" i="10"/>
  <c r="Q150" i="10" s="1"/>
  <c r="S150" i="10" s="1"/>
  <c r="N154" i="10"/>
  <c r="Q154" i="10" s="1"/>
  <c r="S154" i="10" s="1"/>
  <c r="N159" i="10"/>
  <c r="Q159" i="10" s="1"/>
  <c r="S159" i="10" s="1"/>
  <c r="N163" i="10"/>
  <c r="Q163" i="10"/>
  <c r="S163" i="10" s="1"/>
  <c r="N167" i="10"/>
  <c r="Q167" i="10" s="1"/>
  <c r="S167" i="10" s="1"/>
  <c r="N175" i="10"/>
  <c r="Q175" i="10" s="1"/>
  <c r="S175" i="10" s="1"/>
  <c r="N22" i="10"/>
  <c r="N32" i="10"/>
  <c r="Q32" i="10" s="1"/>
  <c r="S32" i="10" s="1"/>
  <c r="N41" i="10"/>
  <c r="Q41" i="10" s="1"/>
  <c r="S41" i="10" s="1"/>
  <c r="N58" i="10"/>
  <c r="Q58" i="10" s="1"/>
  <c r="S58" i="10" s="1"/>
  <c r="N77" i="10"/>
  <c r="Q77" i="10" s="1"/>
  <c r="S77" i="10"/>
  <c r="N84" i="10"/>
  <c r="Q84" i="10" s="1"/>
  <c r="S84" i="10" s="1"/>
  <c r="N88" i="10"/>
  <c r="Q88" i="10" s="1"/>
  <c r="S88" i="10" s="1"/>
  <c r="N92" i="10"/>
  <c r="Q92" i="10" s="1"/>
  <c r="S92" i="10" s="1"/>
  <c r="N96" i="10"/>
  <c r="Q96" i="10" s="1"/>
  <c r="S96" i="10" s="1"/>
  <c r="N107" i="10"/>
  <c r="Q107" i="10" s="1"/>
  <c r="S107" i="10" s="1"/>
  <c r="N115" i="10"/>
  <c r="Q115" i="10" s="1"/>
  <c r="S115" i="10" s="1"/>
  <c r="N119" i="10"/>
  <c r="Q119" i="10" s="1"/>
  <c r="S119" i="10" s="1"/>
  <c r="N123" i="10"/>
  <c r="Q123" i="10" s="1"/>
  <c r="S123" i="10" s="1"/>
  <c r="N127" i="10"/>
  <c r="Q127" i="10" s="1"/>
  <c r="S127" i="10" s="1"/>
  <c r="N131" i="10"/>
  <c r="Q131" i="10" s="1"/>
  <c r="S131" i="10" s="1"/>
  <c r="N140" i="10"/>
  <c r="Q140" i="10" s="1"/>
  <c r="S140" i="10" s="1"/>
  <c r="N148" i="10"/>
  <c r="Q148" i="10" s="1"/>
  <c r="S148" i="10" s="1"/>
  <c r="N152" i="10"/>
  <c r="Q152" i="10" s="1"/>
  <c r="S152" i="10" s="1"/>
  <c r="N156" i="10"/>
  <c r="Q156" i="10" s="1"/>
  <c r="S156" i="10" s="1"/>
  <c r="N161" i="10"/>
  <c r="Q161" i="10" s="1"/>
  <c r="S161" i="10" s="1"/>
  <c r="N165" i="10"/>
  <c r="Q165" i="10" s="1"/>
  <c r="S165" i="10" s="1"/>
  <c r="N173" i="10"/>
  <c r="Q173" i="10" s="1"/>
  <c r="S173" i="10" s="1"/>
  <c r="N24" i="10"/>
  <c r="Q24" i="10" s="1"/>
  <c r="S24" i="10" s="1"/>
  <c r="N34" i="10"/>
  <c r="Q34" i="10"/>
  <c r="S34" i="10" s="1"/>
  <c r="N43" i="10"/>
  <c r="Q43" i="10" s="1"/>
  <c r="S43" i="10" s="1"/>
  <c r="N52" i="10"/>
  <c r="Q52" i="10" s="1"/>
  <c r="S52" i="10" s="1"/>
  <c r="N60" i="10"/>
  <c r="Q60" i="10" s="1"/>
  <c r="S60" i="10" s="1"/>
  <c r="N71" i="10"/>
  <c r="Q71" i="10" s="1"/>
  <c r="S71" i="10" s="1"/>
  <c r="N79" i="10"/>
  <c r="Q79" i="10" s="1"/>
  <c r="S79" i="10" s="1"/>
  <c r="N85" i="10"/>
  <c r="Q85" i="10" s="1"/>
  <c r="S85" i="10" s="1"/>
  <c r="N89" i="10"/>
  <c r="Q89" i="10" s="1"/>
  <c r="S89" i="10" s="1"/>
  <c r="I67" i="6"/>
  <c r="G62" i="6"/>
  <c r="N62" i="6"/>
  <c r="Q62" i="6" s="1"/>
  <c r="S62" i="6" s="1"/>
  <c r="I47" i="6"/>
  <c r="I44" i="6"/>
  <c r="G41" i="6"/>
  <c r="N41" i="6"/>
  <c r="I31" i="6"/>
  <c r="I28" i="6"/>
  <c r="G25" i="6"/>
  <c r="N25" i="6"/>
  <c r="Q25" i="6" s="1"/>
  <c r="S25" i="6" s="1"/>
  <c r="I76" i="6"/>
  <c r="G72" i="6"/>
  <c r="N72" i="6"/>
  <c r="Q61" i="6"/>
  <c r="S61" i="6" s="1"/>
  <c r="I61" i="6"/>
  <c r="N68" i="10"/>
  <c r="Q68" i="10" s="1"/>
  <c r="S68" i="10" s="1"/>
  <c r="N49" i="10"/>
  <c r="Q49" i="10" s="1"/>
  <c r="S49" i="10" s="1"/>
  <c r="N39" i="10"/>
  <c r="Q39" i="10" s="1"/>
  <c r="S39" i="10" s="1"/>
  <c r="N31" i="10"/>
  <c r="Q31" i="10" s="1"/>
  <c r="S31" i="10" s="1"/>
  <c r="N71" i="6"/>
  <c r="G71" i="6"/>
  <c r="N66" i="6"/>
  <c r="G66" i="6"/>
  <c r="I43" i="6"/>
  <c r="I40" i="6"/>
  <c r="G37" i="6"/>
  <c r="N37" i="6"/>
  <c r="I27" i="6"/>
  <c r="I24" i="6"/>
  <c r="D16" i="6"/>
  <c r="D19" i="6" s="1"/>
  <c r="G21" i="6"/>
  <c r="N21" i="6"/>
  <c r="Q21" i="6" s="1"/>
  <c r="S21" i="6" s="1"/>
  <c r="D15" i="6"/>
  <c r="C19" i="6" s="1"/>
  <c r="I75" i="6"/>
  <c r="G70" i="6"/>
  <c r="N70" i="6"/>
  <c r="I60" i="6"/>
  <c r="G56" i="6"/>
  <c r="N56" i="6"/>
  <c r="Q56" i="6" s="1"/>
  <c r="S56" i="6" s="1"/>
  <c r="N21" i="10"/>
  <c r="Q21" i="10" s="1"/>
  <c r="I69" i="6"/>
  <c r="N55" i="6"/>
  <c r="Q55" i="6" s="1"/>
  <c r="S55" i="6" s="1"/>
  <c r="G55" i="6"/>
  <c r="L21" i="10"/>
  <c r="Q52" i="6"/>
  <c r="S52" i="6" s="1"/>
  <c r="I52" i="6"/>
  <c r="G49" i="6"/>
  <c r="N49" i="6"/>
  <c r="I39" i="6"/>
  <c r="Q36" i="6"/>
  <c r="S36" i="6" s="1"/>
  <c r="I36" i="6"/>
  <c r="G33" i="6"/>
  <c r="N33" i="6"/>
  <c r="Q33" i="6" s="1"/>
  <c r="S33" i="6" s="1"/>
  <c r="I23" i="6"/>
  <c r="N79" i="6"/>
  <c r="Q79" i="6" s="1"/>
  <c r="S79" i="6" s="1"/>
  <c r="G79" i="6"/>
  <c r="N74" i="6"/>
  <c r="Q74" i="6" s="1"/>
  <c r="S74" i="6" s="1"/>
  <c r="G74" i="6"/>
  <c r="I59" i="6"/>
  <c r="G54" i="6"/>
  <c r="N54" i="6"/>
  <c r="N76" i="10"/>
  <c r="Q76" i="10" s="1"/>
  <c r="S76" i="10" s="1"/>
  <c r="N57" i="10"/>
  <c r="Q57" i="10" s="1"/>
  <c r="S57" i="10" s="1"/>
  <c r="N40" i="10"/>
  <c r="Q40" i="10" s="1"/>
  <c r="S40" i="10" s="1"/>
  <c r="N30" i="10"/>
  <c r="Q30" i="10" s="1"/>
  <c r="S30" i="10" s="1"/>
  <c r="N23" i="10"/>
  <c r="Q23" i="10" s="1"/>
  <c r="S23" i="10" s="1"/>
  <c r="G78" i="6"/>
  <c r="N78" i="6"/>
  <c r="I68" i="6"/>
  <c r="G64" i="6"/>
  <c r="N64" i="6"/>
  <c r="Q64" i="6" s="1"/>
  <c r="S64" i="6" s="1"/>
  <c r="I53" i="6"/>
  <c r="V11" i="6"/>
  <c r="V7" i="6"/>
  <c r="V6" i="6"/>
  <c r="N75" i="6"/>
  <c r="Q75" i="6" s="1"/>
  <c r="S75" i="6" s="1"/>
  <c r="N67" i="6"/>
  <c r="Q67" i="6" s="1"/>
  <c r="S67" i="6" s="1"/>
  <c r="N59" i="6"/>
  <c r="Q59" i="6" s="1"/>
  <c r="S59" i="6" s="1"/>
  <c r="V5" i="6"/>
  <c r="N51" i="6"/>
  <c r="Q51" i="6" s="1"/>
  <c r="S51" i="6" s="1"/>
  <c r="N47" i="6"/>
  <c r="Q47" i="6" s="1"/>
  <c r="S47" i="6" s="1"/>
  <c r="N43" i="6"/>
  <c r="Q43" i="6" s="1"/>
  <c r="S43" i="6" s="1"/>
  <c r="N39" i="6"/>
  <c r="Q39" i="6" s="1"/>
  <c r="S39" i="6" s="1"/>
  <c r="N35" i="6"/>
  <c r="Q35" i="6" s="1"/>
  <c r="S35" i="6" s="1"/>
  <c r="N31" i="6"/>
  <c r="Q31" i="6" s="1"/>
  <c r="S31" i="6"/>
  <c r="N27" i="6"/>
  <c r="Q27" i="6" s="1"/>
  <c r="S27" i="6" s="1"/>
  <c r="N23" i="6"/>
  <c r="Q23" i="6" s="1"/>
  <c r="S23" i="6" s="1"/>
  <c r="BD158" i="3"/>
  <c r="BC158" i="3" s="1"/>
  <c r="BJ130" i="3"/>
  <c r="BI130" i="3" s="1"/>
  <c r="BH130" i="3" s="1"/>
  <c r="BG130" i="3" s="1"/>
  <c r="BF130" i="3" s="1"/>
  <c r="BE130" i="3" s="1"/>
  <c r="BD130" i="3" s="1"/>
  <c r="BC130" i="3" s="1"/>
  <c r="BJ171" i="3"/>
  <c r="BI171" i="3" s="1"/>
  <c r="BH171" i="3" s="1"/>
  <c r="BG171" i="3" s="1"/>
  <c r="BF171" i="3"/>
  <c r="BE171" i="3" s="1"/>
  <c r="BD171" i="3" s="1"/>
  <c r="BC171" i="3" s="1"/>
  <c r="BD156" i="3"/>
  <c r="BC156" i="3" s="1"/>
  <c r="BJ151" i="3"/>
  <c r="BI151" i="3" s="1"/>
  <c r="BH151" i="3" s="1"/>
  <c r="BG151" i="3" s="1"/>
  <c r="BF151" i="3" s="1"/>
  <c r="BE151" i="3" s="1"/>
  <c r="BD151" i="3" s="1"/>
  <c r="BC151" i="3" s="1"/>
  <c r="BG172" i="3"/>
  <c r="BF172" i="3" s="1"/>
  <c r="BE172" i="3" s="1"/>
  <c r="BD172" i="3" s="1"/>
  <c r="BC172" i="3"/>
  <c r="BK171" i="3"/>
  <c r="BI168" i="3"/>
  <c r="BH168" i="3"/>
  <c r="BG168" i="3" s="1"/>
  <c r="BF168" i="3" s="1"/>
  <c r="BE168" i="3" s="1"/>
  <c r="BD168" i="3" s="1"/>
  <c r="BC168" i="3" s="1"/>
  <c r="BK167" i="3"/>
  <c r="BJ167" i="3" s="1"/>
  <c r="BI167" i="3" s="1"/>
  <c r="BH167" i="3" s="1"/>
  <c r="BG167" i="3" s="1"/>
  <c r="BF167" i="3" s="1"/>
  <c r="BE167" i="3" s="1"/>
  <c r="BD167" i="3" s="1"/>
  <c r="BC167" i="3" s="1"/>
  <c r="BB167" i="3" s="1"/>
  <c r="BF165" i="3"/>
  <c r="BE165" i="3" s="1"/>
  <c r="BD165" i="3" s="1"/>
  <c r="BC165" i="3" s="1"/>
  <c r="BK163" i="3"/>
  <c r="BJ163" i="3" s="1"/>
  <c r="BI163" i="3" s="1"/>
  <c r="BH163" i="3" s="1"/>
  <c r="BG163" i="3" s="1"/>
  <c r="BF163" i="3" s="1"/>
  <c r="BE163" i="3" s="1"/>
  <c r="BD163" i="3" s="1"/>
  <c r="BC163" i="3" s="1"/>
  <c r="BK159" i="3"/>
  <c r="BK155" i="3"/>
  <c r="BJ155" i="3"/>
  <c r="BI155" i="3" s="1"/>
  <c r="BH155" i="3"/>
  <c r="BG155" i="3" s="1"/>
  <c r="BF155" i="3" s="1"/>
  <c r="BE155" i="3" s="1"/>
  <c r="BD155" i="3" s="1"/>
  <c r="BC155" i="3" s="1"/>
  <c r="BK151" i="3"/>
  <c r="BK147" i="3"/>
  <c r="BJ147" i="3"/>
  <c r="BI147" i="3" s="1"/>
  <c r="BH147" i="3" s="1"/>
  <c r="BG147" i="3" s="1"/>
  <c r="BF147" i="3" s="1"/>
  <c r="BE147" i="3" s="1"/>
  <c r="BD147" i="3" s="1"/>
  <c r="BC147" i="3" s="1"/>
  <c r="BK143" i="3"/>
  <c r="BJ143" i="3" s="1"/>
  <c r="BI143" i="3" s="1"/>
  <c r="BH143" i="3" s="1"/>
  <c r="BG143" i="3" s="1"/>
  <c r="BF143" i="3" s="1"/>
  <c r="BE143" i="3" s="1"/>
  <c r="BD143" i="3" s="1"/>
  <c r="BC143" i="3" s="1"/>
  <c r="BJ85" i="3"/>
  <c r="BI169" i="3"/>
  <c r="BH169" i="3" s="1"/>
  <c r="BG169" i="3" s="1"/>
  <c r="BF169" i="3" s="1"/>
  <c r="BE169" i="3" s="1"/>
  <c r="BD169" i="3" s="1"/>
  <c r="BC169" i="3" s="1"/>
  <c r="BA169" i="3" s="1"/>
  <c r="BE166" i="3"/>
  <c r="BD166" i="3" s="1"/>
  <c r="BC166" i="3"/>
  <c r="BH165" i="3"/>
  <c r="BG165" i="3" s="1"/>
  <c r="BH161" i="3"/>
  <c r="BG161" i="3" s="1"/>
  <c r="BF161" i="3" s="1"/>
  <c r="BE161" i="3" s="1"/>
  <c r="BD161" i="3" s="1"/>
  <c r="BC161" i="3" s="1"/>
  <c r="BG157" i="3"/>
  <c r="BF157" i="3" s="1"/>
  <c r="BE157" i="3"/>
  <c r="BD157" i="3" s="1"/>
  <c r="BC157" i="3" s="1"/>
  <c r="BI145" i="3"/>
  <c r="BH145" i="3"/>
  <c r="BG145" i="3" s="1"/>
  <c r="BF145" i="3" s="1"/>
  <c r="BE145" i="3" s="1"/>
  <c r="BD145" i="3" s="1"/>
  <c r="BC145" i="3" s="1"/>
  <c r="BA145" i="3" s="1"/>
  <c r="BG142" i="3"/>
  <c r="BF142" i="3" s="1"/>
  <c r="BE142" i="3"/>
  <c r="BD142" i="3" s="1"/>
  <c r="BC142" i="3" s="1"/>
  <c r="BH141" i="3"/>
  <c r="BG141" i="3" s="1"/>
  <c r="BF141" i="3" s="1"/>
  <c r="BE141" i="3" s="1"/>
  <c r="BD141" i="3" s="1"/>
  <c r="BC141" i="3" s="1"/>
  <c r="BJ133" i="3"/>
  <c r="BJ129" i="3"/>
  <c r="BE126" i="3"/>
  <c r="BD126" i="3" s="1"/>
  <c r="BC126" i="3"/>
  <c r="BJ126" i="3"/>
  <c r="BI126" i="3"/>
  <c r="BH126" i="3" s="1"/>
  <c r="BG126" i="3" s="1"/>
  <c r="BF126" i="3" s="1"/>
  <c r="BJ93" i="3"/>
  <c r="BJ138" i="3"/>
  <c r="BI138" i="3" s="1"/>
  <c r="BH138" i="3" s="1"/>
  <c r="BG138" i="3" s="1"/>
  <c r="BF138" i="3"/>
  <c r="BE138" i="3" s="1"/>
  <c r="BD138" i="3"/>
  <c r="BC13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B137" i="3" s="1"/>
  <c r="BJ134" i="3"/>
  <c r="BI134" i="3"/>
  <c r="BH134" i="3" s="1"/>
  <c r="BG134" i="3"/>
  <c r="BF134" i="3" s="1"/>
  <c r="BE134" i="3"/>
  <c r="BD134" i="3" s="1"/>
  <c r="BC134" i="3" s="1"/>
  <c r="BA134" i="3" s="1"/>
  <c r="BJ122" i="3"/>
  <c r="BI122" i="3"/>
  <c r="BH122" i="3" s="1"/>
  <c r="BG122" i="3"/>
  <c r="BF122" i="3" s="1"/>
  <c r="BE122" i="3"/>
  <c r="BD122" i="3" s="1"/>
  <c r="BC122" i="3" s="1"/>
  <c r="BJ118" i="3"/>
  <c r="BI118" i="3"/>
  <c r="BH118" i="3" s="1"/>
  <c r="BG118" i="3" s="1"/>
  <c r="BJ114" i="3"/>
  <c r="BI114" i="3"/>
  <c r="BH114" i="3" s="1"/>
  <c r="BG114" i="3"/>
  <c r="BF114" i="3" s="1"/>
  <c r="BE114" i="3" s="1"/>
  <c r="BD114" i="3" s="1"/>
  <c r="BC114" i="3" s="1"/>
  <c r="BJ110" i="3"/>
  <c r="BI110" i="3"/>
  <c r="BH110" i="3" s="1"/>
  <c r="BG110" i="3" s="1"/>
  <c r="BF110" i="3" s="1"/>
  <c r="BE110" i="3" s="1"/>
  <c r="BD110" i="3" s="1"/>
  <c r="BC110" i="3" s="1"/>
  <c r="BB110" i="3" s="1"/>
  <c r="BJ98" i="3"/>
  <c r="BI98" i="3"/>
  <c r="BH98" i="3" s="1"/>
  <c r="BG98" i="3"/>
  <c r="BF98" i="3" s="1"/>
  <c r="BE98" i="3" s="1"/>
  <c r="BD98" i="3" s="1"/>
  <c r="BC98" i="3"/>
  <c r="BJ94" i="3"/>
  <c r="BI94" i="3"/>
  <c r="BH94" i="3" s="1"/>
  <c r="BG94" i="3" s="1"/>
  <c r="BJ90" i="3"/>
  <c r="BI90" i="3"/>
  <c r="BH90" i="3" s="1"/>
  <c r="BG90" i="3" s="1"/>
  <c r="BF90" i="3" s="1"/>
  <c r="BE90" i="3" s="1"/>
  <c r="BD90" i="3" s="1"/>
  <c r="BC90" i="3" s="1"/>
  <c r="BK77" i="3"/>
  <c r="BJ77" i="3"/>
  <c r="BI77" i="3" s="1"/>
  <c r="BH77" i="3" s="1"/>
  <c r="BG77" i="3" s="1"/>
  <c r="BK75" i="3"/>
  <c r="BJ75" i="3" s="1"/>
  <c r="BI75" i="3" s="1"/>
  <c r="BH75" i="3" s="1"/>
  <c r="BG75" i="3"/>
  <c r="BF75" i="3" s="1"/>
  <c r="BE75" i="3"/>
  <c r="BD75" i="3" s="1"/>
  <c r="BC75" i="3" s="1"/>
  <c r="BK73" i="3"/>
  <c r="BJ73" i="3" s="1"/>
  <c r="BI73" i="3" s="1"/>
  <c r="BH73" i="3" s="1"/>
  <c r="BG73" i="3" s="1"/>
  <c r="BH133" i="3"/>
  <c r="BG133" i="3" s="1"/>
  <c r="BF133" i="3"/>
  <c r="BE133" i="3" s="1"/>
  <c r="BD133" i="3" s="1"/>
  <c r="BC133" i="3" s="1"/>
  <c r="BH125" i="3"/>
  <c r="BG125" i="3" s="1"/>
  <c r="BF125" i="3"/>
  <c r="BE125" i="3" s="1"/>
  <c r="BD125" i="3"/>
  <c r="BC125" i="3" s="1"/>
  <c r="BH121" i="3"/>
  <c r="BG121" i="3" s="1"/>
  <c r="BF121" i="3" s="1"/>
  <c r="BE121" i="3" s="1"/>
  <c r="BD121" i="3" s="1"/>
  <c r="BC121" i="3" s="1"/>
  <c r="BH117" i="3"/>
  <c r="BG117" i="3" s="1"/>
  <c r="BF117" i="3" s="1"/>
  <c r="BE117" i="3" s="1"/>
  <c r="BD117" i="3" s="1"/>
  <c r="BC117" i="3" s="1"/>
  <c r="BI133" i="3"/>
  <c r="BI129" i="3"/>
  <c r="BH129" i="3" s="1"/>
  <c r="BG129" i="3"/>
  <c r="BF129" i="3" s="1"/>
  <c r="BE129" i="3" s="1"/>
  <c r="BD129" i="3" s="1"/>
  <c r="BC129" i="3" s="1"/>
  <c r="BI125" i="3"/>
  <c r="BI121" i="3"/>
  <c r="BF118" i="3"/>
  <c r="BE118" i="3" s="1"/>
  <c r="BD118" i="3" s="1"/>
  <c r="BC118" i="3" s="1"/>
  <c r="BA118" i="3" s="1"/>
  <c r="BI117" i="3"/>
  <c r="BI109" i="3"/>
  <c r="BH109" i="3" s="1"/>
  <c r="BG109" i="3" s="1"/>
  <c r="BF109" i="3" s="1"/>
  <c r="BE109" i="3" s="1"/>
  <c r="BD109" i="3" s="1"/>
  <c r="BC109" i="3" s="1"/>
  <c r="BF94" i="3"/>
  <c r="BE94" i="3" s="1"/>
  <c r="BD94" i="3"/>
  <c r="BC94" i="3" s="1"/>
  <c r="BI93" i="3"/>
  <c r="BH93" i="3" s="1"/>
  <c r="BG93" i="3" s="1"/>
  <c r="BF93" i="3" s="1"/>
  <c r="BE93" i="3" s="1"/>
  <c r="BD93" i="3" s="1"/>
  <c r="BC93" i="3" s="1"/>
  <c r="BI85" i="3"/>
  <c r="BH85" i="3" s="1"/>
  <c r="BG85" i="3" s="1"/>
  <c r="BF85" i="3" s="1"/>
  <c r="BE85" i="3" s="1"/>
  <c r="BD85" i="3" s="1"/>
  <c r="BC85" i="3" s="1"/>
  <c r="BK59" i="3"/>
  <c r="BJ59" i="3"/>
  <c r="BI59" i="3" s="1"/>
  <c r="BH59" i="3"/>
  <c r="BG59" i="3"/>
  <c r="BF59" i="3" s="1"/>
  <c r="BE59" i="3" s="1"/>
  <c r="BD59" i="3" s="1"/>
  <c r="BC59" i="3" s="1"/>
  <c r="BB59" i="3" s="1"/>
  <c r="BF77" i="3"/>
  <c r="BE77" i="3" s="1"/>
  <c r="BD77" i="3" s="1"/>
  <c r="BC77" i="3" s="1"/>
  <c r="BF73" i="3"/>
  <c r="BE73" i="3" s="1"/>
  <c r="BD73" i="3" s="1"/>
  <c r="BC73" i="3" s="1"/>
  <c r="BB73" i="3" s="1"/>
  <c r="Z268" i="3"/>
  <c r="G253" i="3"/>
  <c r="Z253" i="3"/>
  <c r="AU253" i="3"/>
  <c r="Z248" i="3"/>
  <c r="Z234" i="3"/>
  <c r="G234" i="3"/>
  <c r="AU234" i="3"/>
  <c r="AU252" i="3"/>
  <c r="G252" i="3"/>
  <c r="Z252" i="3"/>
  <c r="Z245" i="3"/>
  <c r="G245" i="3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G233" i="3"/>
  <c r="Z233" i="3"/>
  <c r="AU233" i="3"/>
  <c r="G243" i="3"/>
  <c r="Z243" i="3"/>
  <c r="AU243" i="3"/>
  <c r="BK27" i="3"/>
  <c r="BJ27" i="3" s="1"/>
  <c r="BI27" i="3" s="1"/>
  <c r="BH27" i="3" s="1"/>
  <c r="BG27" i="3" s="1"/>
  <c r="BF27" i="3"/>
  <c r="BE27" i="3" s="1"/>
  <c r="BD27" i="3" s="1"/>
  <c r="BC27" i="3" s="1"/>
  <c r="G261" i="3"/>
  <c r="Z261" i="3"/>
  <c r="AU261" i="3"/>
  <c r="Z256" i="3"/>
  <c r="G242" i="3"/>
  <c r="Z242" i="3"/>
  <c r="AU242" i="3"/>
  <c r="AU260" i="3"/>
  <c r="G260" i="3"/>
  <c r="Z260" i="3"/>
  <c r="Z255" i="3"/>
  <c r="AU255" i="3"/>
  <c r="G255" i="3"/>
  <c r="BJ29" i="3"/>
  <c r="BI29" i="3"/>
  <c r="BH29" i="3"/>
  <c r="BG29" i="3" s="1"/>
  <c r="BF29" i="3" s="1"/>
  <c r="BE29" i="3" s="1"/>
  <c r="BD29" i="3" s="1"/>
  <c r="BC29" i="3"/>
  <c r="BA29" i="3" s="1"/>
  <c r="G269" i="3"/>
  <c r="Z269" i="3"/>
  <c r="AU269" i="3"/>
  <c r="G265" i="3"/>
  <c r="Z265" i="3"/>
  <c r="AU265" i="3"/>
  <c r="G249" i="3"/>
  <c r="Z249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Z225" i="3"/>
  <c r="AU225" i="3"/>
  <c r="G225" i="3"/>
  <c r="G196" i="3"/>
  <c r="BC13" i="3"/>
  <c r="AU254" i="3"/>
  <c r="AU244" i="3"/>
  <c r="G221" i="3"/>
  <c r="Z221" i="3"/>
  <c r="AU221" i="3"/>
  <c r="G188" i="3"/>
  <c r="Z188" i="3"/>
  <c r="AU188" i="3"/>
  <c r="BK13" i="3"/>
  <c r="BJ13" i="3" s="1"/>
  <c r="BI13" i="3" s="1"/>
  <c r="BH13" i="3" s="1"/>
  <c r="BG13" i="3" s="1"/>
  <c r="BF13" i="3" s="1"/>
  <c r="BE13" i="3" s="1"/>
  <c r="BD13" i="3" s="1"/>
  <c r="AU259" i="3"/>
  <c r="Z254" i="3"/>
  <c r="AU251" i="3"/>
  <c r="Z244" i="3"/>
  <c r="AU247" i="3"/>
  <c r="AU241" i="3"/>
  <c r="AU228" i="3"/>
  <c r="Z216" i="3"/>
  <c r="AU216" i="3"/>
  <c r="G216" i="3"/>
  <c r="G211" i="3"/>
  <c r="Z211" i="3"/>
  <c r="AU211" i="3"/>
  <c r="G187" i="3"/>
  <c r="Z187" i="3"/>
  <c r="AU187" i="3"/>
  <c r="G183" i="3"/>
  <c r="AF183" i="3" s="1"/>
  <c r="Z183" i="3"/>
  <c r="AU183" i="3"/>
  <c r="G228" i="3"/>
  <c r="Z223" i="3"/>
  <c r="AU223" i="3"/>
  <c r="G223" i="3"/>
  <c r="G220" i="3"/>
  <c r="Z220" i="3"/>
  <c r="AU220" i="3"/>
  <c r="G215" i="3"/>
  <c r="Z215" i="3"/>
  <c r="AU215" i="3"/>
  <c r="G199" i="3"/>
  <c r="Z199" i="3"/>
  <c r="AU199" i="3"/>
  <c r="G214" i="3"/>
  <c r="Z214" i="3"/>
  <c r="AU214" i="3"/>
  <c r="G210" i="3"/>
  <c r="AF210" i="3" s="1"/>
  <c r="Z210" i="3"/>
  <c r="AU210" i="3"/>
  <c r="G198" i="3"/>
  <c r="Z198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K198" i="3" s="1"/>
  <c r="AU266" i="3"/>
  <c r="AU232" i="3"/>
  <c r="G209" i="3"/>
  <c r="Z209" i="3"/>
  <c r="AU209" i="3"/>
  <c r="Z205" i="3"/>
  <c r="AU205" i="3"/>
  <c r="Z194" i="3"/>
  <c r="AU194" i="3"/>
  <c r="G194" i="3"/>
  <c r="Z266" i="3"/>
  <c r="AU237" i="3"/>
  <c r="AT237" i="3" s="1"/>
  <c r="AS237" i="3" s="1"/>
  <c r="AR237" i="3" s="1"/>
  <c r="AQ237" i="3" s="1"/>
  <c r="AP237" i="3" s="1"/>
  <c r="AO237" i="3" s="1"/>
  <c r="AN237" i="3" s="1"/>
  <c r="AM237" i="3" s="1"/>
  <c r="AL237" i="3" s="1"/>
  <c r="AJ237" i="3" s="1"/>
  <c r="Z232" i="3"/>
  <c r="G218" i="3"/>
  <c r="Z218" i="3"/>
  <c r="AU218" i="3"/>
  <c r="G193" i="3"/>
  <c r="Z193" i="3"/>
  <c r="AU193" i="3"/>
  <c r="G181" i="3"/>
  <c r="Z181" i="3"/>
  <c r="AU181" i="3"/>
  <c r="AU229" i="3"/>
  <c r="Z229" i="3"/>
  <c r="Z227" i="3"/>
  <c r="G227" i="3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G204" i="3"/>
  <c r="Z204" i="3"/>
  <c r="AU204" i="3"/>
  <c r="G192" i="3"/>
  <c r="Z192" i="3"/>
  <c r="AU192" i="3"/>
  <c r="Z213" i="3"/>
  <c r="Z208" i="3"/>
  <c r="Z203" i="3"/>
  <c r="Z201" i="3"/>
  <c r="G189" i="3"/>
  <c r="G179" i="3"/>
  <c r="G178" i="3"/>
  <c r="G162" i="3"/>
  <c r="Z162" i="3"/>
  <c r="AU162" i="3"/>
  <c r="AU145" i="3"/>
  <c r="G145" i="3"/>
  <c r="Z145" i="3"/>
  <c r="G141" i="3"/>
  <c r="Z141" i="3"/>
  <c r="AU141" i="3"/>
  <c r="G137" i="3"/>
  <c r="Z137" i="3"/>
  <c r="AU137" i="3"/>
  <c r="G213" i="3"/>
  <c r="G208" i="3"/>
  <c r="G203" i="3"/>
  <c r="G201" i="3"/>
  <c r="AU174" i="3"/>
  <c r="AT174" i="3" s="1"/>
  <c r="AS174" i="3" s="1"/>
  <c r="AR174" i="3" s="1"/>
  <c r="AQ174" i="3" s="1"/>
  <c r="G174" i="3"/>
  <c r="G152" i="3"/>
  <c r="Z152" i="3"/>
  <c r="AU152" i="3"/>
  <c r="G149" i="3"/>
  <c r="Z149" i="3"/>
  <c r="AU149" i="3"/>
  <c r="G132" i="3"/>
  <c r="AF132" i="3" s="1"/>
  <c r="G128" i="3"/>
  <c r="Z128" i="3"/>
  <c r="AU128" i="3"/>
  <c r="AU200" i="3"/>
  <c r="AU195" i="3"/>
  <c r="AU185" i="3"/>
  <c r="AU175" i="3"/>
  <c r="Z166" i="3"/>
  <c r="AU166" i="3"/>
  <c r="G166" i="3"/>
  <c r="G140" i="3"/>
  <c r="G127" i="3"/>
  <c r="Z127" i="3"/>
  <c r="AU127" i="3"/>
  <c r="Z224" i="3"/>
  <c r="Z222" i="3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Z207" i="3"/>
  <c r="Z200" i="3"/>
  <c r="AU197" i="3"/>
  <c r="Z195" i="3"/>
  <c r="Z185" i="3"/>
  <c r="AU182" i="3"/>
  <c r="AT182" i="3" s="1"/>
  <c r="AS182" i="3" s="1"/>
  <c r="AR182" i="3" s="1"/>
  <c r="AQ182" i="3" s="1"/>
  <c r="AP182" i="3" s="1"/>
  <c r="AO182" i="3" s="1"/>
  <c r="AN182" i="3" s="1"/>
  <c r="AM182" i="3" s="1"/>
  <c r="AL182" i="3" s="1"/>
  <c r="Z175" i="3"/>
  <c r="AU171" i="3"/>
  <c r="Z171" i="3"/>
  <c r="G160" i="3"/>
  <c r="Z160" i="3"/>
  <c r="AU160" i="3"/>
  <c r="G135" i="3"/>
  <c r="Z135" i="3"/>
  <c r="AU135" i="3"/>
  <c r="G147" i="3"/>
  <c r="Z147" i="3"/>
  <c r="AU147" i="3"/>
  <c r="AT147" i="3" s="1"/>
  <c r="G139" i="3"/>
  <c r="J139" i="3" s="1"/>
  <c r="Z139" i="3"/>
  <c r="AU139" i="3"/>
  <c r="Z167" i="3"/>
  <c r="AU167" i="3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I189" i="3" s="1"/>
  <c r="Z180" i="3"/>
  <c r="AU178" i="3"/>
  <c r="G154" i="3"/>
  <c r="Z154" i="3"/>
  <c r="AU154" i="3"/>
  <c r="G142" i="3"/>
  <c r="Z142" i="3"/>
  <c r="AU142" i="3"/>
  <c r="AU179" i="3"/>
  <c r="AU168" i="3"/>
  <c r="Z168" i="3"/>
  <c r="AU158" i="3"/>
  <c r="G158" i="3"/>
  <c r="Z158" i="3"/>
  <c r="G133" i="3"/>
  <c r="Z133" i="3"/>
  <c r="AU133" i="3"/>
  <c r="G117" i="3"/>
  <c r="Z117" i="3"/>
  <c r="AU117" i="3"/>
  <c r="AU163" i="3"/>
  <c r="G161" i="3"/>
  <c r="AU155" i="3"/>
  <c r="AU150" i="3"/>
  <c r="G143" i="3"/>
  <c r="J143" i="3" s="1"/>
  <c r="AU138" i="3"/>
  <c r="G136" i="3"/>
  <c r="G129" i="3"/>
  <c r="Z124" i="3"/>
  <c r="G122" i="3"/>
  <c r="G120" i="3"/>
  <c r="J120" i="3" s="1"/>
  <c r="G118" i="3"/>
  <c r="G108" i="3"/>
  <c r="G99" i="3"/>
  <c r="Z99" i="3"/>
  <c r="AU99" i="3"/>
  <c r="G95" i="3"/>
  <c r="Z95" i="3"/>
  <c r="AU95" i="3"/>
  <c r="G91" i="3"/>
  <c r="Z91" i="3"/>
  <c r="AU91" i="3"/>
  <c r="AU165" i="3"/>
  <c r="AU157" i="3"/>
  <c r="AU121" i="3"/>
  <c r="AU119" i="3"/>
  <c r="Z105" i="3"/>
  <c r="Z165" i="3"/>
  <c r="Z157" i="3"/>
  <c r="Z121" i="3"/>
  <c r="Z119" i="3"/>
  <c r="G105" i="3"/>
  <c r="Z102" i="3"/>
  <c r="G98" i="3"/>
  <c r="Z98" i="3"/>
  <c r="AU98" i="3"/>
  <c r="G94" i="3"/>
  <c r="Z94" i="3"/>
  <c r="AU94" i="3"/>
  <c r="G90" i="3"/>
  <c r="Z90" i="3"/>
  <c r="AU90" i="3"/>
  <c r="AU172" i="3"/>
  <c r="AU169" i="3"/>
  <c r="AU159" i="3"/>
  <c r="AU151" i="3"/>
  <c r="AU146" i="3"/>
  <c r="Z111" i="3"/>
  <c r="G102" i="3"/>
  <c r="G101" i="3"/>
  <c r="AU101" i="3"/>
  <c r="G97" i="3"/>
  <c r="Z97" i="3"/>
  <c r="AU97" i="3"/>
  <c r="G93" i="3"/>
  <c r="Z93" i="3"/>
  <c r="AU93" i="3"/>
  <c r="G89" i="3"/>
  <c r="Z8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AU161" i="3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136" i="3"/>
  <c r="AU129" i="3"/>
  <c r="AU122" i="3"/>
  <c r="AU120" i="3"/>
  <c r="AT120" i="3" s="1"/>
  <c r="AU118" i="3"/>
  <c r="AU108" i="3"/>
  <c r="Z107" i="3"/>
  <c r="G74" i="3"/>
  <c r="Z74" i="3"/>
  <c r="AU74" i="3"/>
  <c r="G100" i="3"/>
  <c r="Z100" i="3"/>
  <c r="AU100" i="3"/>
  <c r="Z87" i="3"/>
  <c r="G85" i="3"/>
  <c r="G83" i="3"/>
  <c r="G81" i="3"/>
  <c r="G79" i="3"/>
  <c r="G77" i="3"/>
  <c r="G75" i="3"/>
  <c r="Z69" i="3"/>
  <c r="G44" i="3"/>
  <c r="Z44" i="3"/>
  <c r="AU44" i="3"/>
  <c r="G40" i="3"/>
  <c r="Z40" i="3"/>
  <c r="AU40" i="3"/>
  <c r="AU86" i="3"/>
  <c r="AU82" i="3"/>
  <c r="AT82" i="3" s="1"/>
  <c r="AU78" i="3"/>
  <c r="G62" i="3"/>
  <c r="Z62" i="3"/>
  <c r="G43" i="3"/>
  <c r="Z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K43" i="3" s="1"/>
  <c r="G39" i="3"/>
  <c r="Z39" i="3"/>
  <c r="AU39" i="3"/>
  <c r="Z86" i="3"/>
  <c r="Z82" i="3"/>
  <c r="Z78" i="3"/>
  <c r="AU73" i="3"/>
  <c r="Z73" i="3"/>
  <c r="AU66" i="3"/>
  <c r="G63" i="3"/>
  <c r="Z63" i="3"/>
  <c r="Z46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J46" i="3" s="1"/>
  <c r="G42" i="3"/>
  <c r="Z42" i="3"/>
  <c r="AU42" i="3"/>
  <c r="Z66" i="3"/>
  <c r="AU85" i="3"/>
  <c r="AU83" i="3"/>
  <c r="AU81" i="3"/>
  <c r="AU79" i="3"/>
  <c r="AU77" i="3"/>
  <c r="AU75" i="3"/>
  <c r="Z64" i="3"/>
  <c r="AU64" i="3"/>
  <c r="G45" i="3"/>
  <c r="Z60" i="3"/>
  <c r="Z58" i="3"/>
  <c r="Z54" i="3"/>
  <c r="Z52" i="3"/>
  <c r="Z50" i="3"/>
  <c r="Z48" i="3"/>
  <c r="Z35" i="3"/>
  <c r="G33" i="3"/>
  <c r="L33" i="4"/>
  <c r="L30" i="4"/>
  <c r="I46" i="4"/>
  <c r="L41" i="4"/>
  <c r="N284" i="3"/>
  <c r="W2" i="3"/>
  <c r="W8" i="3"/>
  <c r="W3" i="3"/>
  <c r="W9" i="3"/>
  <c r="W4" i="3"/>
  <c r="W10" i="3"/>
  <c r="W5" i="3"/>
  <c r="W6" i="3"/>
  <c r="W7" i="3"/>
  <c r="G24" i="4"/>
  <c r="N24" i="4"/>
  <c r="L50" i="4"/>
  <c r="G45" i="4"/>
  <c r="N45" i="4"/>
  <c r="Q45" i="4" s="1"/>
  <c r="S45" i="4" s="1"/>
  <c r="AU29" i="3"/>
  <c r="G32" i="4"/>
  <c r="N32" i="4"/>
  <c r="Q32" i="4" s="1"/>
  <c r="S32" i="4" s="1"/>
  <c r="G21" i="4"/>
  <c r="D16" i="4"/>
  <c r="D19" i="4" s="1"/>
  <c r="I49" i="4"/>
  <c r="AU59" i="3"/>
  <c r="AU57" i="3"/>
  <c r="AU55" i="3"/>
  <c r="AU53" i="3"/>
  <c r="AU51" i="3"/>
  <c r="AU47" i="3"/>
  <c r="AU36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Z29" i="3"/>
  <c r="BK10" i="3"/>
  <c r="BJ10" i="3"/>
  <c r="BI10" i="3" s="1"/>
  <c r="BH10" i="3" s="1"/>
  <c r="BG10" i="3" s="1"/>
  <c r="BF10" i="3" s="1"/>
  <c r="BE10" i="3" s="1"/>
  <c r="BD10" i="3" s="1"/>
  <c r="BC10" i="3" s="1"/>
  <c r="L29" i="4"/>
  <c r="H35" i="4"/>
  <c r="Z24" i="3"/>
  <c r="L26" i="4"/>
  <c r="L39" i="4"/>
  <c r="L34" i="4"/>
  <c r="G28" i="4"/>
  <c r="N28" i="4"/>
  <c r="L43" i="4"/>
  <c r="AU33" i="3"/>
  <c r="AU21" i="3"/>
  <c r="I47" i="4"/>
  <c r="K38" i="4"/>
  <c r="Z21" i="3"/>
  <c r="AU27" i="3"/>
  <c r="BL4" i="3"/>
  <c r="AU22" i="3"/>
  <c r="AU24" i="3"/>
  <c r="L25" i="4"/>
  <c r="L22" i="4"/>
  <c r="L51" i="4"/>
  <c r="L42" i="4"/>
  <c r="K37" i="4"/>
  <c r="AY7" i="3"/>
  <c r="BL5" i="3"/>
  <c r="N51" i="4"/>
  <c r="Q51" i="4" s="1"/>
  <c r="S51" i="4" s="1"/>
  <c r="N43" i="4"/>
  <c r="Q43" i="4" s="1"/>
  <c r="S43" i="4" s="1"/>
  <c r="N35" i="4"/>
  <c r="Q35" i="4" s="1"/>
  <c r="S35" i="4" s="1"/>
  <c r="N31" i="4"/>
  <c r="Q31" i="4" s="1"/>
  <c r="S31" i="4" s="1"/>
  <c r="N23" i="4"/>
  <c r="Q23" i="4" s="1"/>
  <c r="S23" i="4" s="1"/>
  <c r="AU284" i="3"/>
  <c r="BL9" i="3"/>
  <c r="AY5" i="3"/>
  <c r="BL3" i="3"/>
  <c r="N37" i="4"/>
  <c r="Q37" i="4" s="1"/>
  <c r="S37" i="4" s="1"/>
  <c r="N33" i="4"/>
  <c r="Q33" i="4" s="1"/>
  <c r="S33" i="4" s="1"/>
  <c r="N25" i="4"/>
  <c r="Q25" i="4" s="1"/>
  <c r="S25" i="4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I28" i="3" s="1"/>
  <c r="AY10" i="3"/>
  <c r="AY4" i="3"/>
  <c r="L31" i="4"/>
  <c r="L27" i="4"/>
  <c r="L23" i="4"/>
  <c r="D15" i="4"/>
  <c r="C19" i="4" s="1"/>
  <c r="N50" i="4"/>
  <c r="Q50" i="4" s="1"/>
  <c r="S50" i="4" s="1"/>
  <c r="N42" i="4"/>
  <c r="Q42" i="4" s="1"/>
  <c r="S42" i="4" s="1"/>
  <c r="N34" i="4"/>
  <c r="Q34" i="4" s="1"/>
  <c r="S34" i="4" s="1"/>
  <c r="N26" i="4"/>
  <c r="Q26" i="4" s="1"/>
  <c r="S26" i="4" s="1"/>
  <c r="AY3" i="3"/>
  <c r="BL2" i="3"/>
  <c r="BL7" i="3"/>
  <c r="BJ7" i="3" s="1"/>
  <c r="N49" i="4"/>
  <c r="Q49" i="4" s="1"/>
  <c r="S49" i="4" s="1"/>
  <c r="N41" i="4"/>
  <c r="Q41" i="4" s="1"/>
  <c r="S41" i="4" s="1"/>
  <c r="N29" i="4"/>
  <c r="Q29" i="4" s="1"/>
  <c r="S29" i="4" s="1"/>
  <c r="AY8" i="3"/>
  <c r="BL6" i="3"/>
  <c r="N46" i="4"/>
  <c r="Q46" i="4" s="1"/>
  <c r="S46" i="4" s="1"/>
  <c r="N38" i="4"/>
  <c r="Q38" i="4" s="1"/>
  <c r="S38" i="4" s="1"/>
  <c r="N30" i="4"/>
  <c r="Q30" i="4" s="1"/>
  <c r="S30" i="4" s="1"/>
  <c r="N199" i="1"/>
  <c r="Q199" i="1" s="1"/>
  <c r="T199" i="1" s="1"/>
  <c r="K199" i="1"/>
  <c r="G186" i="1"/>
  <c r="K186" i="1" s="1"/>
  <c r="N186" i="1"/>
  <c r="G155" i="1"/>
  <c r="K155" i="1" s="1"/>
  <c r="N155" i="1"/>
  <c r="G209" i="1"/>
  <c r="N209" i="1"/>
  <c r="G203" i="1"/>
  <c r="K203" i="1" s="1"/>
  <c r="N203" i="1"/>
  <c r="N196" i="1"/>
  <c r="G196" i="1"/>
  <c r="G176" i="1"/>
  <c r="N176" i="1"/>
  <c r="G147" i="1"/>
  <c r="K147" i="1" s="1"/>
  <c r="N147" i="1"/>
  <c r="Q147" i="1" s="1"/>
  <c r="T147" i="1" s="1"/>
  <c r="G198" i="1"/>
  <c r="K198" i="1" s="1"/>
  <c r="N198" i="1"/>
  <c r="N191" i="1"/>
  <c r="G191" i="1"/>
  <c r="K175" i="1"/>
  <c r="G188" i="1"/>
  <c r="N188" i="1"/>
  <c r="G168" i="1"/>
  <c r="K168" i="1" s="1"/>
  <c r="N168" i="1"/>
  <c r="G149" i="1"/>
  <c r="K149" i="1" s="1"/>
  <c r="N149" i="1"/>
  <c r="Q149" i="1" s="1"/>
  <c r="T149" i="1" s="1"/>
  <c r="G145" i="1"/>
  <c r="K145" i="1" s="1"/>
  <c r="N145" i="1"/>
  <c r="Q145" i="1" s="1"/>
  <c r="T145" i="1" s="1"/>
  <c r="G135" i="1"/>
  <c r="N135" i="1"/>
  <c r="G207" i="1"/>
  <c r="K207" i="1" s="1"/>
  <c r="N207" i="1"/>
  <c r="Q207" i="1" s="1"/>
  <c r="T207" i="1" s="1"/>
  <c r="G160" i="1"/>
  <c r="N131" i="1"/>
  <c r="Q131" i="1" s="1"/>
  <c r="T131" i="1" s="1"/>
  <c r="N162" i="1"/>
  <c r="Q162" i="1" s="1"/>
  <c r="T162" i="1" s="1"/>
  <c r="N150" i="1"/>
  <c r="Q150" i="1" s="1"/>
  <c r="T150" i="1" s="1"/>
  <c r="N119" i="1"/>
  <c r="Q119" i="1" s="1"/>
  <c r="T119" i="1" s="1"/>
  <c r="N69" i="1"/>
  <c r="Q69" i="1" s="1"/>
  <c r="T69" i="1" s="1"/>
  <c r="G108" i="1"/>
  <c r="N108" i="1"/>
  <c r="K131" i="1"/>
  <c r="N89" i="1"/>
  <c r="N23" i="1"/>
  <c r="Q23" i="1" s="1"/>
  <c r="T23" i="1" s="1"/>
  <c r="G284" i="3"/>
  <c r="Z284" i="3"/>
  <c r="N36" i="1"/>
  <c r="Q36" i="1" s="1"/>
  <c r="T36" i="1" s="1"/>
  <c r="X6" i="1"/>
  <c r="N114" i="1"/>
  <c r="Q114" i="1" s="1"/>
  <c r="T114" i="1" s="1"/>
  <c r="N104" i="1"/>
  <c r="Q104" i="1" s="1"/>
  <c r="T104" i="1" s="1"/>
  <c r="N96" i="1"/>
  <c r="Q96" i="1" s="1"/>
  <c r="T96" i="1" s="1"/>
  <c r="N71" i="1"/>
  <c r="Q71" i="1" s="1"/>
  <c r="N49" i="1"/>
  <c r="Q49" i="1" s="1"/>
  <c r="T49" i="1" s="1"/>
  <c r="N25" i="1"/>
  <c r="Q25" i="1" s="1"/>
  <c r="T25" i="1" s="1"/>
  <c r="X5" i="1"/>
  <c r="N30" i="1"/>
  <c r="Q30" i="1" s="1"/>
  <c r="X10" i="1"/>
  <c r="X4" i="1"/>
  <c r="N106" i="1"/>
  <c r="Q106" i="1" s="1"/>
  <c r="T106" i="1" s="1"/>
  <c r="N81" i="1"/>
  <c r="Q81" i="1" s="1"/>
  <c r="T81" i="1" s="1"/>
  <c r="N51" i="1"/>
  <c r="Q51" i="1" s="1"/>
  <c r="T51" i="1" s="1"/>
  <c r="X13" i="1"/>
  <c r="X9" i="1"/>
  <c r="X3" i="1"/>
  <c r="N116" i="1"/>
  <c r="Q116" i="1" s="1"/>
  <c r="T116" i="1" s="1"/>
  <c r="N82" i="1"/>
  <c r="Q82" i="1" s="1"/>
  <c r="T82" i="1" s="1"/>
  <c r="N62" i="1"/>
  <c r="Q62" i="1" s="1"/>
  <c r="T62" i="1" s="1"/>
  <c r="N32" i="1"/>
  <c r="Q32" i="1" s="1"/>
  <c r="T32" i="1" s="1"/>
  <c r="X12" i="1"/>
  <c r="X2" i="1"/>
  <c r="N83" i="1"/>
  <c r="Q83" i="1" s="1"/>
  <c r="T83" i="1" s="1"/>
  <c r="N67" i="1"/>
  <c r="Q67" i="1" s="1"/>
  <c r="T67" i="1" s="1"/>
  <c r="N53" i="1"/>
  <c r="Q53" i="1" s="1"/>
  <c r="T53" i="1" s="1"/>
  <c r="N21" i="1"/>
  <c r="N101" i="1"/>
  <c r="Q101" i="1" s="1"/>
  <c r="T101" i="1" s="1"/>
  <c r="N84" i="1"/>
  <c r="Q84" i="1" s="1"/>
  <c r="T84" i="1" s="1"/>
  <c r="N34" i="1"/>
  <c r="Q34" i="1" s="1"/>
  <c r="T34" i="1" s="1"/>
  <c r="X11" i="1"/>
  <c r="Q277" i="1"/>
  <c r="BA151" i="3"/>
  <c r="BB151" i="3"/>
  <c r="BA73" i="3"/>
  <c r="BA94" i="3"/>
  <c r="BB94" i="3"/>
  <c r="BA122" i="3"/>
  <c r="BB122" i="3"/>
  <c r="BA157" i="3"/>
  <c r="BB157" i="3"/>
  <c r="BA129" i="3"/>
  <c r="BB129" i="3"/>
  <c r="BA161" i="3"/>
  <c r="BB161" i="3"/>
  <c r="BA130" i="3"/>
  <c r="BB130" i="3"/>
  <c r="BA98" i="3"/>
  <c r="BB98" i="3"/>
  <c r="BA163" i="3"/>
  <c r="BB163" i="3"/>
  <c r="BA158" i="3"/>
  <c r="BB158" i="3"/>
  <c r="BB77" i="3"/>
  <c r="BA77" i="3"/>
  <c r="BB134" i="3"/>
  <c r="BB145" i="3"/>
  <c r="BA141" i="3"/>
  <c r="BB141" i="3"/>
  <c r="BA165" i="3"/>
  <c r="BB165" i="3"/>
  <c r="BA171" i="3"/>
  <c r="BB171" i="3"/>
  <c r="BA137" i="3"/>
  <c r="BA166" i="3"/>
  <c r="BB166" i="3"/>
  <c r="BA143" i="3"/>
  <c r="BB143" i="3"/>
  <c r="BA167" i="3"/>
  <c r="BA90" i="3"/>
  <c r="BB90" i="3"/>
  <c r="BA110" i="3"/>
  <c r="BA138" i="3"/>
  <c r="BB138" i="3"/>
  <c r="BA126" i="3"/>
  <c r="BB126" i="3"/>
  <c r="BA147" i="3"/>
  <c r="BB147" i="3"/>
  <c r="S21" i="10"/>
  <c r="BA59" i="3"/>
  <c r="BB118" i="3"/>
  <c r="BB169" i="3"/>
  <c r="K191" i="1"/>
  <c r="BK7" i="3"/>
  <c r="BK3" i="3"/>
  <c r="BJ3" i="3" s="1"/>
  <c r="BI3" i="3"/>
  <c r="BH3" i="3" s="1"/>
  <c r="BG3" i="3" s="1"/>
  <c r="BF3" i="3" s="1"/>
  <c r="BE3" i="3"/>
  <c r="BD3" i="3" s="1"/>
  <c r="BC3" i="3" s="1"/>
  <c r="BK4" i="3"/>
  <c r="BJ4" i="3" s="1"/>
  <c r="BI4" i="3" s="1"/>
  <c r="BH4" i="3" s="1"/>
  <c r="AT57" i="3"/>
  <c r="AS57" i="3" s="1"/>
  <c r="AR57" i="3"/>
  <c r="AQ57" i="3" s="1"/>
  <c r="AP57" i="3" s="1"/>
  <c r="AO57" i="3"/>
  <c r="AN57" i="3" s="1"/>
  <c r="AM57" i="3" s="1"/>
  <c r="AL57" i="3" s="1"/>
  <c r="L32" i="4"/>
  <c r="L45" i="4"/>
  <c r="AT81" i="3"/>
  <c r="AS81" i="3"/>
  <c r="AR81" i="3" s="1"/>
  <c r="AQ81" i="3" s="1"/>
  <c r="AP81" i="3" s="1"/>
  <c r="AO81" i="3" s="1"/>
  <c r="AN81" i="3" s="1"/>
  <c r="AM81" i="3" s="1"/>
  <c r="AL81" i="3" s="1"/>
  <c r="AT66" i="3"/>
  <c r="AT86" i="3"/>
  <c r="AS86" i="3"/>
  <c r="AR86" i="3" s="1"/>
  <c r="AQ86" i="3" s="1"/>
  <c r="AP86" i="3" s="1"/>
  <c r="AO86" i="3" s="1"/>
  <c r="AN86" i="3" s="1"/>
  <c r="AM86" i="3" s="1"/>
  <c r="AL86" i="3" s="1"/>
  <c r="AI86" i="3" s="1"/>
  <c r="AC94" i="3"/>
  <c r="AF94" i="3"/>
  <c r="I94" i="3"/>
  <c r="AT95" i="3"/>
  <c r="AS95" i="3" s="1"/>
  <c r="AR95" i="3"/>
  <c r="AQ95" i="3" s="1"/>
  <c r="AP95" i="3" s="1"/>
  <c r="AO95" i="3" s="1"/>
  <c r="AN95" i="3" s="1"/>
  <c r="AM95" i="3" s="1"/>
  <c r="AL95" i="3" s="1"/>
  <c r="AJ95" i="3" s="1"/>
  <c r="AC122" i="3"/>
  <c r="AF122" i="3"/>
  <c r="K122" i="3"/>
  <c r="AT117" i="3"/>
  <c r="AS117" i="3" s="1"/>
  <c r="AR117" i="3" s="1"/>
  <c r="AQ117" i="3" s="1"/>
  <c r="AP117" i="3" s="1"/>
  <c r="AO117" i="3" s="1"/>
  <c r="AN117" i="3" s="1"/>
  <c r="AM117" i="3" s="1"/>
  <c r="AL117" i="3" s="1"/>
  <c r="AJ117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I168" i="3" s="1"/>
  <c r="AT154" i="3"/>
  <c r="AS154" i="3"/>
  <c r="AR154" i="3" s="1"/>
  <c r="AQ154" i="3" s="1"/>
  <c r="AP154" i="3" s="1"/>
  <c r="AO154" i="3" s="1"/>
  <c r="AN154" i="3" s="1"/>
  <c r="AM154" i="3" s="1"/>
  <c r="AL154" i="3" s="1"/>
  <c r="AF135" i="3"/>
  <c r="K135" i="3"/>
  <c r="AC135" i="3"/>
  <c r="AP174" i="3"/>
  <c r="AO174" i="3" s="1"/>
  <c r="AN174" i="3" s="1"/>
  <c r="AM174" i="3" s="1"/>
  <c r="AL174" i="3" s="1"/>
  <c r="AC213" i="3"/>
  <c r="AF213" i="3"/>
  <c r="K213" i="3"/>
  <c r="AC141" i="3"/>
  <c r="AF141" i="3"/>
  <c r="AF181" i="3"/>
  <c r="AT266" i="3"/>
  <c r="AS266" i="3" s="1"/>
  <c r="AR266" i="3" s="1"/>
  <c r="AQ266" i="3" s="1"/>
  <c r="AP266" i="3" s="1"/>
  <c r="AO266" i="3" s="1"/>
  <c r="AN266" i="3" s="1"/>
  <c r="AM266" i="3" s="1"/>
  <c r="AL266" i="3" s="1"/>
  <c r="AC214" i="3"/>
  <c r="AF214" i="3"/>
  <c r="K214" i="3"/>
  <c r="AT215" i="3"/>
  <c r="AS215" i="3"/>
  <c r="AR215" i="3" s="1"/>
  <c r="AQ215" i="3" s="1"/>
  <c r="AP215" i="3" s="1"/>
  <c r="AO215" i="3" s="1"/>
  <c r="AN215" i="3" s="1"/>
  <c r="AM215" i="3" s="1"/>
  <c r="AL215" i="3" s="1"/>
  <c r="AT187" i="3"/>
  <c r="AS187" i="3" s="1"/>
  <c r="AR187" i="3" s="1"/>
  <c r="AQ187" i="3" s="1"/>
  <c r="AP187" i="3" s="1"/>
  <c r="AO187" i="3" s="1"/>
  <c r="AN187" i="3" s="1"/>
  <c r="AM187" i="3" s="1"/>
  <c r="AL187" i="3" s="1"/>
  <c r="AC188" i="3"/>
  <c r="AT254" i="3"/>
  <c r="AS254" i="3" s="1"/>
  <c r="AR254" i="3" s="1"/>
  <c r="AQ254" i="3" s="1"/>
  <c r="AP254" i="3" s="1"/>
  <c r="AO254" i="3" s="1"/>
  <c r="AN254" i="3" s="1"/>
  <c r="AM254" i="3" s="1"/>
  <c r="AL254" i="3" s="1"/>
  <c r="Q249" i="3"/>
  <c r="AT260" i="3"/>
  <c r="AS260" i="3" s="1"/>
  <c r="AR260" i="3" s="1"/>
  <c r="AQ260" i="3" s="1"/>
  <c r="AP260" i="3" s="1"/>
  <c r="AO260" i="3" s="1"/>
  <c r="AN260" i="3" s="1"/>
  <c r="AM260" i="3" s="1"/>
  <c r="AL260" i="3" s="1"/>
  <c r="AC242" i="3"/>
  <c r="AF242" i="3"/>
  <c r="K242" i="3"/>
  <c r="I243" i="3"/>
  <c r="Q243" i="3"/>
  <c r="AC243" i="3"/>
  <c r="AF243" i="3"/>
  <c r="K233" i="3"/>
  <c r="AF233" i="3"/>
  <c r="AC233" i="3"/>
  <c r="AC252" i="3"/>
  <c r="K252" i="3"/>
  <c r="AF252" i="3"/>
  <c r="AT234" i="3"/>
  <c r="AS234" i="3"/>
  <c r="AR234" i="3" s="1"/>
  <c r="AQ234" i="3" s="1"/>
  <c r="AP234" i="3" s="1"/>
  <c r="AO234" i="3" s="1"/>
  <c r="AN234" i="3" s="1"/>
  <c r="AM234" i="3" s="1"/>
  <c r="AL234" i="3" s="1"/>
  <c r="BA172" i="3"/>
  <c r="BB172" i="3"/>
  <c r="Q71" i="6"/>
  <c r="S71" i="6" s="1"/>
  <c r="I71" i="6"/>
  <c r="I45" i="6"/>
  <c r="Q45" i="6"/>
  <c r="S45" i="6" s="1"/>
  <c r="Q22" i="10"/>
  <c r="S22" i="10" s="1"/>
  <c r="L22" i="10"/>
  <c r="AT59" i="3"/>
  <c r="AS59" i="3"/>
  <c r="AR59" i="3" s="1"/>
  <c r="AQ59" i="3" s="1"/>
  <c r="AP59" i="3" s="1"/>
  <c r="AO59" i="3" s="1"/>
  <c r="AN59" i="3" s="1"/>
  <c r="AM59" i="3" s="1"/>
  <c r="AL59" i="3" s="1"/>
  <c r="AI59" i="3" s="1"/>
  <c r="AT42" i="3"/>
  <c r="AS42" i="3" s="1"/>
  <c r="AR42" i="3" s="1"/>
  <c r="AQ42" i="3" s="1"/>
  <c r="AP42" i="3" s="1"/>
  <c r="AO42" i="3" s="1"/>
  <c r="AN42" i="3" s="1"/>
  <c r="AM42" i="3" s="1"/>
  <c r="AL42" i="3" s="1"/>
  <c r="AT39" i="3"/>
  <c r="AS39" i="3" s="1"/>
  <c r="AR39" i="3" s="1"/>
  <c r="AQ39" i="3" s="1"/>
  <c r="AP39" i="3" s="1"/>
  <c r="AO39" i="3" s="1"/>
  <c r="AN39" i="3" s="1"/>
  <c r="AM39" i="3" s="1"/>
  <c r="AL39" i="3" s="1"/>
  <c r="AT40" i="3"/>
  <c r="AS40" i="3" s="1"/>
  <c r="AR40" i="3" s="1"/>
  <c r="AQ40" i="3" s="1"/>
  <c r="AP40" i="3" s="1"/>
  <c r="AO40" i="3" s="1"/>
  <c r="AN40" i="3" s="1"/>
  <c r="AM40" i="3" s="1"/>
  <c r="AL40" i="3" s="1"/>
  <c r="AT129" i="3"/>
  <c r="AS129" i="3" s="1"/>
  <c r="AR129" i="3" s="1"/>
  <c r="AQ129" i="3" s="1"/>
  <c r="AP129" i="3" s="1"/>
  <c r="AO129" i="3" s="1"/>
  <c r="AN129" i="3" s="1"/>
  <c r="AM129" i="3" s="1"/>
  <c r="AL129" i="3" s="1"/>
  <c r="AT98" i="3"/>
  <c r="AS98" i="3" s="1"/>
  <c r="AR98" i="3" s="1"/>
  <c r="AQ98" i="3" s="1"/>
  <c r="AP98" i="3" s="1"/>
  <c r="AO98" i="3" s="1"/>
  <c r="AN98" i="3" s="1"/>
  <c r="AM98" i="3" s="1"/>
  <c r="AL98" i="3" s="1"/>
  <c r="AI98" i="3" s="1"/>
  <c r="AC133" i="3"/>
  <c r="K133" i="3"/>
  <c r="AF133" i="3"/>
  <c r="AC166" i="3"/>
  <c r="AF166" i="3"/>
  <c r="K166" i="3"/>
  <c r="AT175" i="3"/>
  <c r="AS175" i="3" s="1"/>
  <c r="AR175" i="3" s="1"/>
  <c r="AQ175" i="3" s="1"/>
  <c r="AP175" i="3" s="1"/>
  <c r="AO175" i="3" s="1"/>
  <c r="AN175" i="3" s="1"/>
  <c r="AM175" i="3" s="1"/>
  <c r="AL175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192" i="3"/>
  <c r="AS192" i="3" s="1"/>
  <c r="AR192" i="3" s="1"/>
  <c r="AQ192" i="3" s="1"/>
  <c r="AP192" i="3" s="1"/>
  <c r="AO192" i="3" s="1"/>
  <c r="AN192" i="3" s="1"/>
  <c r="AM192" i="3" s="1"/>
  <c r="AL192" i="3" s="1"/>
  <c r="AC227" i="3"/>
  <c r="J227" i="3"/>
  <c r="AF227" i="3"/>
  <c r="AT193" i="3"/>
  <c r="AS193" i="3" s="1"/>
  <c r="AR193" i="3" s="1"/>
  <c r="AQ193" i="3" s="1"/>
  <c r="AP193" i="3" s="1"/>
  <c r="AO193" i="3" s="1"/>
  <c r="AN193" i="3" s="1"/>
  <c r="AM193" i="3" s="1"/>
  <c r="AL193" i="3" s="1"/>
  <c r="AK193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C228" i="3"/>
  <c r="K228" i="3"/>
  <c r="AF228" i="3"/>
  <c r="AT251" i="3"/>
  <c r="AS251" i="3" s="1"/>
  <c r="AR251" i="3" s="1"/>
  <c r="AQ251" i="3" s="1"/>
  <c r="AP251" i="3" s="1"/>
  <c r="AO251" i="3" s="1"/>
  <c r="AN251" i="3" s="1"/>
  <c r="AM251" i="3" s="1"/>
  <c r="AL251" i="3" s="1"/>
  <c r="AC234" i="3"/>
  <c r="AF234" i="3"/>
  <c r="K234" i="3"/>
  <c r="AC253" i="3"/>
  <c r="AF253" i="3"/>
  <c r="K253" i="3"/>
  <c r="BA133" i="3"/>
  <c r="BB133" i="3"/>
  <c r="BA156" i="3"/>
  <c r="BB156" i="3"/>
  <c r="Q66" i="10"/>
  <c r="S66" i="10"/>
  <c r="L66" i="10"/>
  <c r="AT284" i="3"/>
  <c r="AS284" i="3" s="1"/>
  <c r="AR284" i="3" s="1"/>
  <c r="AQ284" i="3" s="1"/>
  <c r="AP284" i="3" s="1"/>
  <c r="AO284" i="3" s="1"/>
  <c r="AN284" i="3" s="1"/>
  <c r="AM284" i="3" s="1"/>
  <c r="AL284" i="3" s="1"/>
  <c r="Q28" i="4"/>
  <c r="S28" i="4" s="1"/>
  <c r="L28" i="4"/>
  <c r="AT36" i="3"/>
  <c r="AS36" i="3" s="1"/>
  <c r="AR36" i="3" s="1"/>
  <c r="AQ36" i="3" s="1"/>
  <c r="AP36" i="3" s="1"/>
  <c r="AO36" i="3" s="1"/>
  <c r="AN36" i="3" s="1"/>
  <c r="AM36" i="3" s="1"/>
  <c r="AL36" i="3" s="1"/>
  <c r="J75" i="3"/>
  <c r="AC75" i="3"/>
  <c r="AF75" i="3"/>
  <c r="AT136" i="3"/>
  <c r="AS136" i="3" s="1"/>
  <c r="AR136" i="3" s="1"/>
  <c r="AQ136" i="3" s="1"/>
  <c r="AP136" i="3" s="1"/>
  <c r="AO136" i="3" s="1"/>
  <c r="AN136" i="3" s="1"/>
  <c r="AM136" i="3" s="1"/>
  <c r="AL136" i="3" s="1"/>
  <c r="AJ136" i="3" s="1"/>
  <c r="AC89" i="3"/>
  <c r="AF89" i="3"/>
  <c r="J89" i="3"/>
  <c r="AT146" i="3"/>
  <c r="AS146" i="3" s="1"/>
  <c r="AR146" i="3" s="1"/>
  <c r="AQ146" i="3" s="1"/>
  <c r="AP146" i="3" s="1"/>
  <c r="AO146" i="3" s="1"/>
  <c r="AN146" i="3" s="1"/>
  <c r="AM146" i="3" s="1"/>
  <c r="AL146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J119" i="3" s="1"/>
  <c r="AF95" i="3"/>
  <c r="I95" i="3"/>
  <c r="AC95" i="3"/>
  <c r="AC117" i="3"/>
  <c r="AF117" i="3"/>
  <c r="K117" i="3"/>
  <c r="AC154" i="3"/>
  <c r="AF154" i="3"/>
  <c r="K154" i="3"/>
  <c r="AF147" i="3"/>
  <c r="K147" i="3"/>
  <c r="AC147" i="3"/>
  <c r="AT166" i="3"/>
  <c r="AS166" i="3" s="1"/>
  <c r="AR166" i="3" s="1"/>
  <c r="AQ166" i="3" s="1"/>
  <c r="AP166" i="3" s="1"/>
  <c r="AO166" i="3" s="1"/>
  <c r="AN166" i="3" s="1"/>
  <c r="AM166" i="3" s="1"/>
  <c r="AL166" i="3" s="1"/>
  <c r="AK166" i="3" s="1"/>
  <c r="AC145" i="3"/>
  <c r="AF145" i="3"/>
  <c r="K145" i="3"/>
  <c r="K178" i="3"/>
  <c r="AC178" i="3"/>
  <c r="AF178" i="3"/>
  <c r="AC215" i="3"/>
  <c r="AF215" i="3"/>
  <c r="K215" i="3"/>
  <c r="K187" i="3"/>
  <c r="AC187" i="3"/>
  <c r="AF187" i="3"/>
  <c r="AS228" i="3"/>
  <c r="AR228" i="3" s="1"/>
  <c r="AQ228" i="3" s="1"/>
  <c r="AP228" i="3" s="1"/>
  <c r="AO228" i="3" s="1"/>
  <c r="AN228" i="3" s="1"/>
  <c r="AM228" i="3" s="1"/>
  <c r="AL228" i="3" s="1"/>
  <c r="AI228" i="3" s="1"/>
  <c r="AT228" i="3"/>
  <c r="AT265" i="3"/>
  <c r="AS265" i="3" s="1"/>
  <c r="AR265" i="3" s="1"/>
  <c r="AQ265" i="3" s="1"/>
  <c r="AP265" i="3" s="1"/>
  <c r="AO265" i="3" s="1"/>
  <c r="AN265" i="3" s="1"/>
  <c r="AM265" i="3" s="1"/>
  <c r="AL265" i="3" s="1"/>
  <c r="I245" i="3"/>
  <c r="AC245" i="3"/>
  <c r="AF245" i="3"/>
  <c r="I54" i="6"/>
  <c r="Q54" i="6"/>
  <c r="S54" i="6" s="1"/>
  <c r="I49" i="6"/>
  <c r="Q49" i="6"/>
  <c r="S49" i="6" s="1"/>
  <c r="I70" i="6"/>
  <c r="Q70" i="6"/>
  <c r="S70" i="6" s="1"/>
  <c r="Q72" i="6"/>
  <c r="S72" i="6" s="1"/>
  <c r="I72" i="6"/>
  <c r="I62" i="6"/>
  <c r="I29" i="6"/>
  <c r="Q29" i="6"/>
  <c r="S29" i="6" s="1"/>
  <c r="Q38" i="10"/>
  <c r="S38" i="10" s="1"/>
  <c r="L38" i="10"/>
  <c r="L29" i="10"/>
  <c r="Q74" i="10"/>
  <c r="S74" i="10" s="1"/>
  <c r="L74" i="10"/>
  <c r="I55" i="10"/>
  <c r="AT21" i="3"/>
  <c r="AS21" i="3" s="1"/>
  <c r="AR21" i="3" s="1"/>
  <c r="AQ21" i="3" s="1"/>
  <c r="AP21" i="3" s="1"/>
  <c r="AO21" i="3" s="1"/>
  <c r="AN21" i="3" s="1"/>
  <c r="AM21" i="3" s="1"/>
  <c r="AL21" i="3" s="1"/>
  <c r="AT47" i="3"/>
  <c r="AS47" i="3"/>
  <c r="AR47" i="3" s="1"/>
  <c r="AQ47" i="3" s="1"/>
  <c r="AP47" i="3" s="1"/>
  <c r="AO47" i="3" s="1"/>
  <c r="AN47" i="3" s="1"/>
  <c r="AM47" i="3" s="1"/>
  <c r="AL47" i="3" s="1"/>
  <c r="AI47" i="3" s="1"/>
  <c r="AF39" i="3"/>
  <c r="J39" i="3"/>
  <c r="AC39" i="3"/>
  <c r="J40" i="3"/>
  <c r="AF40" i="3"/>
  <c r="AC40" i="3"/>
  <c r="J77" i="3"/>
  <c r="AC77" i="3"/>
  <c r="AF77" i="3"/>
  <c r="AT93" i="3"/>
  <c r="AS93" i="3" s="1"/>
  <c r="AR93" i="3" s="1"/>
  <c r="AQ93" i="3" s="1"/>
  <c r="AP93" i="3" s="1"/>
  <c r="AO93" i="3" s="1"/>
  <c r="AN93" i="3" s="1"/>
  <c r="AM93" i="3" s="1"/>
  <c r="AL93" i="3" s="1"/>
  <c r="AJ93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K151" i="3" s="1"/>
  <c r="AT90" i="3"/>
  <c r="AS90" i="3" s="1"/>
  <c r="AR90" i="3" s="1"/>
  <c r="AQ90" i="3"/>
  <c r="AP90" i="3" s="1"/>
  <c r="AO90" i="3" s="1"/>
  <c r="AN90" i="3" s="1"/>
  <c r="AM90" i="3" s="1"/>
  <c r="AL90" i="3" s="1"/>
  <c r="AI90" i="3" s="1"/>
  <c r="Q98" i="3"/>
  <c r="T98" i="3" s="1"/>
  <c r="AC98" i="3"/>
  <c r="AF98" i="3"/>
  <c r="J98" i="3"/>
  <c r="AT99" i="3"/>
  <c r="AS99" i="3" s="1"/>
  <c r="AR99" i="3" s="1"/>
  <c r="AQ99" i="3" s="1"/>
  <c r="AP99" i="3" s="1"/>
  <c r="AO99" i="3" s="1"/>
  <c r="AN99" i="3" s="1"/>
  <c r="AM99" i="3" s="1"/>
  <c r="AL99" i="3" s="1"/>
  <c r="AK9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K142" i="3" s="1"/>
  <c r="AT160" i="3"/>
  <c r="AS160" i="3" s="1"/>
  <c r="AR160" i="3" s="1"/>
  <c r="AQ160" i="3" s="1"/>
  <c r="AP160" i="3" s="1"/>
  <c r="AO160" i="3" s="1"/>
  <c r="AN160" i="3" s="1"/>
  <c r="AM160" i="3" s="1"/>
  <c r="AL160" i="3" s="1"/>
  <c r="J140" i="3"/>
  <c r="K128" i="3"/>
  <c r="AF128" i="3"/>
  <c r="AC128" i="3"/>
  <c r="AC149" i="3"/>
  <c r="AF149" i="3"/>
  <c r="K149" i="3"/>
  <c r="AF201" i="3"/>
  <c r="J201" i="3"/>
  <c r="AC201" i="3"/>
  <c r="AT137" i="3"/>
  <c r="AS137" i="3"/>
  <c r="AR137" i="3" s="1"/>
  <c r="AQ137" i="3" s="1"/>
  <c r="AP137" i="3" s="1"/>
  <c r="AO137" i="3" s="1"/>
  <c r="AN137" i="3" s="1"/>
  <c r="AM137" i="3" s="1"/>
  <c r="AL137" i="3" s="1"/>
  <c r="AK137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J145" i="3" s="1"/>
  <c r="K179" i="3"/>
  <c r="AC179" i="3"/>
  <c r="AF179" i="3"/>
  <c r="AF192" i="3"/>
  <c r="K192" i="3"/>
  <c r="AC192" i="3"/>
  <c r="AT204" i="3"/>
  <c r="AS204" i="3" s="1"/>
  <c r="AR204" i="3" s="1"/>
  <c r="AQ204" i="3" s="1"/>
  <c r="AP204" i="3" s="1"/>
  <c r="AO204" i="3" s="1"/>
  <c r="AN204" i="3" s="1"/>
  <c r="AM204" i="3" s="1"/>
  <c r="AL204" i="3" s="1"/>
  <c r="AI204" i="3" s="1"/>
  <c r="AF193" i="3"/>
  <c r="K193" i="3"/>
  <c r="AC193" i="3"/>
  <c r="AT209" i="3"/>
  <c r="AS209" i="3" s="1"/>
  <c r="AR209" i="3" s="1"/>
  <c r="AQ209" i="3" s="1"/>
  <c r="AP209" i="3" s="1"/>
  <c r="AO209" i="3" s="1"/>
  <c r="AN209" i="3" s="1"/>
  <c r="AM209" i="3" s="1"/>
  <c r="AL209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K232" i="3" s="1"/>
  <c r="AT210" i="3"/>
  <c r="AS210" i="3" s="1"/>
  <c r="AR210" i="3" s="1"/>
  <c r="AQ210" i="3" s="1"/>
  <c r="AP210" i="3" s="1"/>
  <c r="AO210" i="3" s="1"/>
  <c r="AN210" i="3" s="1"/>
  <c r="AM210" i="3" s="1"/>
  <c r="AL210" i="3" s="1"/>
  <c r="AT220" i="3"/>
  <c r="AS220" i="3" s="1"/>
  <c r="AR220" i="3" s="1"/>
  <c r="AQ220" i="3" s="1"/>
  <c r="AP220" i="3" s="1"/>
  <c r="AO220" i="3" s="1"/>
  <c r="AN220" i="3" s="1"/>
  <c r="AM220" i="3" s="1"/>
  <c r="AL220" i="3" s="1"/>
  <c r="AT221" i="3"/>
  <c r="AS221" i="3"/>
  <c r="AR221" i="3" s="1"/>
  <c r="AQ221" i="3" s="1"/>
  <c r="AP221" i="3" s="1"/>
  <c r="AO221" i="3" s="1"/>
  <c r="AN221" i="3" s="1"/>
  <c r="AM221" i="3" s="1"/>
  <c r="AL221" i="3" s="1"/>
  <c r="AJ221" i="3" s="1"/>
  <c r="AC255" i="3"/>
  <c r="AF255" i="3"/>
  <c r="K255" i="3"/>
  <c r="BA117" i="3"/>
  <c r="BB117" i="3"/>
  <c r="BA142" i="3"/>
  <c r="BB142" i="3"/>
  <c r="I78" i="6"/>
  <c r="Q78" i="6"/>
  <c r="S78" i="6" s="1"/>
  <c r="Q58" i="6"/>
  <c r="S58" i="6" s="1"/>
  <c r="I58" i="6"/>
  <c r="BK9" i="3"/>
  <c r="BJ9" i="3"/>
  <c r="BI9" i="3" s="1"/>
  <c r="BH9" i="3" s="1"/>
  <c r="BG9" i="3" s="1"/>
  <c r="BF9" i="3" s="1"/>
  <c r="BE9" i="3" s="1"/>
  <c r="BD9" i="3" s="1"/>
  <c r="BC9" i="3" s="1"/>
  <c r="L24" i="4"/>
  <c r="Q24" i="4"/>
  <c r="S24" i="4" s="1"/>
  <c r="AT78" i="3"/>
  <c r="AS78" i="3" s="1"/>
  <c r="AR78" i="3" s="1"/>
  <c r="AQ78" i="3" s="1"/>
  <c r="AP78" i="3" s="1"/>
  <c r="AO78" i="3" s="1"/>
  <c r="AN78" i="3" s="1"/>
  <c r="AM78" i="3" s="1"/>
  <c r="AL78" i="3" s="1"/>
  <c r="AI78" i="3" s="1"/>
  <c r="AT44" i="3"/>
  <c r="AS44" i="3" s="1"/>
  <c r="AR44" i="3" s="1"/>
  <c r="AQ44" i="3" s="1"/>
  <c r="AP44" i="3" s="1"/>
  <c r="AO44" i="3" s="1"/>
  <c r="AN44" i="3" s="1"/>
  <c r="AM44" i="3" s="1"/>
  <c r="AL44" i="3" s="1"/>
  <c r="AI44" i="3" s="1"/>
  <c r="AF79" i="3"/>
  <c r="I79" i="3"/>
  <c r="AC79" i="3"/>
  <c r="AT118" i="3"/>
  <c r="AS118" i="3" s="1"/>
  <c r="AR118" i="3" s="1"/>
  <c r="AQ118" i="3" s="1"/>
  <c r="AP118" i="3" s="1"/>
  <c r="AO118" i="3" s="1"/>
  <c r="AN118" i="3" s="1"/>
  <c r="AM118" i="3" s="1"/>
  <c r="AL118" i="3" s="1"/>
  <c r="AT101" i="3"/>
  <c r="AS101" i="3"/>
  <c r="AR101" i="3" s="1"/>
  <c r="AQ101" i="3" s="1"/>
  <c r="AP101" i="3" s="1"/>
  <c r="AO101" i="3" s="1"/>
  <c r="AN101" i="3" s="1"/>
  <c r="AM101" i="3" s="1"/>
  <c r="AL101" i="3" s="1"/>
  <c r="AI10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I159" i="3" s="1"/>
  <c r="AC129" i="3"/>
  <c r="K129" i="3"/>
  <c r="AF129" i="3"/>
  <c r="AC161" i="3"/>
  <c r="AF161" i="3"/>
  <c r="K161" i="3"/>
  <c r="AT167" i="3"/>
  <c r="AS167" i="3" s="1"/>
  <c r="AR167" i="3" s="1"/>
  <c r="AQ167" i="3" s="1"/>
  <c r="AP167" i="3" s="1"/>
  <c r="AO167" i="3" s="1"/>
  <c r="AN167" i="3" s="1"/>
  <c r="AM167" i="3" s="1"/>
  <c r="AL16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J195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I152" i="3" s="1"/>
  <c r="K203" i="3"/>
  <c r="AC203" i="3"/>
  <c r="AF203" i="3"/>
  <c r="AT229" i="3"/>
  <c r="AS229" i="3" s="1"/>
  <c r="AR229" i="3" s="1"/>
  <c r="AQ229" i="3" s="1"/>
  <c r="AP229" i="3" s="1"/>
  <c r="AO229" i="3" s="1"/>
  <c r="AN229" i="3" s="1"/>
  <c r="AM229" i="3" s="1"/>
  <c r="AL229" i="3" s="1"/>
  <c r="AI22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I218" i="3" s="1"/>
  <c r="AT199" i="3"/>
  <c r="AS199" i="3"/>
  <c r="AR199" i="3" s="1"/>
  <c r="AQ199" i="3" s="1"/>
  <c r="AP199" i="3" s="1"/>
  <c r="AO199" i="3" s="1"/>
  <c r="AN199" i="3" s="1"/>
  <c r="AM199" i="3" s="1"/>
  <c r="AL199" i="3" s="1"/>
  <c r="AK199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I211" i="3" s="1"/>
  <c r="K265" i="3"/>
  <c r="Q265" i="3"/>
  <c r="AC265" i="3"/>
  <c r="AF265" i="3"/>
  <c r="AT255" i="3"/>
  <c r="AS255" i="3" s="1"/>
  <c r="AR255" i="3" s="1"/>
  <c r="AQ255" i="3" s="1"/>
  <c r="AP255" i="3" s="1"/>
  <c r="AO255" i="3" s="1"/>
  <c r="AN255" i="3" s="1"/>
  <c r="AM255" i="3" s="1"/>
  <c r="AL255" i="3" s="1"/>
  <c r="AT261" i="3"/>
  <c r="AS261" i="3"/>
  <c r="AR261" i="3" s="1"/>
  <c r="AQ261" i="3" s="1"/>
  <c r="AP261" i="3" s="1"/>
  <c r="AO261" i="3" s="1"/>
  <c r="AN261" i="3" s="1"/>
  <c r="AM261" i="3" s="1"/>
  <c r="AL261" i="3" s="1"/>
  <c r="AK261" i="3" s="1"/>
  <c r="BA168" i="3"/>
  <c r="BB168" i="3"/>
  <c r="I33" i="6"/>
  <c r="I41" i="6"/>
  <c r="Q41" i="6"/>
  <c r="S41" i="6" s="1"/>
  <c r="I47" i="10"/>
  <c r="L21" i="4"/>
  <c r="AT29" i="3"/>
  <c r="AS29" i="3"/>
  <c r="AR29" i="3" s="1"/>
  <c r="AQ29" i="3" s="1"/>
  <c r="AP29" i="3" s="1"/>
  <c r="AO29" i="3" s="1"/>
  <c r="AN29" i="3" s="1"/>
  <c r="AM29" i="3" s="1"/>
  <c r="AL29" i="3" s="1"/>
  <c r="AJ29" i="3" s="1"/>
  <c r="AT75" i="3"/>
  <c r="AS75" i="3" s="1"/>
  <c r="AR75" i="3" s="1"/>
  <c r="AQ75" i="3" s="1"/>
  <c r="AP75" i="3" s="1"/>
  <c r="AO75" i="3" s="1"/>
  <c r="AN75" i="3" s="1"/>
  <c r="AM75" i="3" s="1"/>
  <c r="AL75" i="3" s="1"/>
  <c r="AK75" i="3" s="1"/>
  <c r="AC81" i="3"/>
  <c r="AF81" i="3"/>
  <c r="J81" i="3"/>
  <c r="AT100" i="3"/>
  <c r="AS100" i="3" s="1"/>
  <c r="AR100" i="3" s="1"/>
  <c r="AQ100" i="3" s="1"/>
  <c r="AP100" i="3" s="1"/>
  <c r="AO100" i="3" s="1"/>
  <c r="AN100" i="3" s="1"/>
  <c r="AM100" i="3" s="1"/>
  <c r="AL100" i="3" s="1"/>
  <c r="AK100" i="3" s="1"/>
  <c r="AT74" i="3"/>
  <c r="AS74" i="3" s="1"/>
  <c r="AR74" i="3" s="1"/>
  <c r="AQ74" i="3" s="1"/>
  <c r="AP74" i="3" s="1"/>
  <c r="AO74" i="3" s="1"/>
  <c r="AN74" i="3" s="1"/>
  <c r="AM74" i="3" s="1"/>
  <c r="AL74" i="3" s="1"/>
  <c r="AT108" i="3"/>
  <c r="AS108" i="3"/>
  <c r="AR108" i="3" s="1"/>
  <c r="AQ108" i="3" s="1"/>
  <c r="AP108" i="3" s="1"/>
  <c r="AO108" i="3" s="1"/>
  <c r="AN108" i="3" s="1"/>
  <c r="AM108" i="3" s="1"/>
  <c r="AL108" i="3" s="1"/>
  <c r="AI108" i="3" s="1"/>
  <c r="AS120" i="3"/>
  <c r="AR120" i="3" s="1"/>
  <c r="AQ120" i="3" s="1"/>
  <c r="AP120" i="3" s="1"/>
  <c r="AO120" i="3" s="1"/>
  <c r="AN120" i="3" s="1"/>
  <c r="AM120" i="3" s="1"/>
  <c r="AL120" i="3" s="1"/>
  <c r="AI120" i="3" s="1"/>
  <c r="AC93" i="3"/>
  <c r="AF93" i="3"/>
  <c r="I93" i="3"/>
  <c r="AC101" i="3"/>
  <c r="AF101" i="3"/>
  <c r="J101" i="3"/>
  <c r="AT169" i="3"/>
  <c r="AS169" i="3" s="1"/>
  <c r="AR169" i="3"/>
  <c r="AQ169" i="3" s="1"/>
  <c r="AP169" i="3" s="1"/>
  <c r="AO169" i="3" s="1"/>
  <c r="AN169" i="3" s="1"/>
  <c r="AM169" i="3" s="1"/>
  <c r="AL169" i="3" s="1"/>
  <c r="AF90" i="3"/>
  <c r="J105" i="3"/>
  <c r="AT157" i="3"/>
  <c r="AS157" i="3" s="1"/>
  <c r="AR157" i="3" s="1"/>
  <c r="AQ157" i="3" s="1"/>
  <c r="AP157" i="3" s="1"/>
  <c r="AO157" i="3" s="1"/>
  <c r="AN157" i="3" s="1"/>
  <c r="AM157" i="3" s="1"/>
  <c r="AL157" i="3" s="1"/>
  <c r="AT91" i="3"/>
  <c r="AS91" i="3" s="1"/>
  <c r="AR91" i="3" s="1"/>
  <c r="AQ91" i="3" s="1"/>
  <c r="AP91" i="3" s="1"/>
  <c r="AO91" i="3" s="1"/>
  <c r="AN91" i="3" s="1"/>
  <c r="AM91" i="3" s="1"/>
  <c r="AL91" i="3" s="1"/>
  <c r="AF99" i="3"/>
  <c r="J99" i="3"/>
  <c r="AC99" i="3"/>
  <c r="K136" i="3"/>
  <c r="AC136" i="3"/>
  <c r="AF136" i="3"/>
  <c r="AT163" i="3"/>
  <c r="AS163" i="3" s="1"/>
  <c r="AR163" i="3" s="1"/>
  <c r="AQ163" i="3" s="1"/>
  <c r="AP163" i="3" s="1"/>
  <c r="AO163" i="3" s="1"/>
  <c r="AN163" i="3" s="1"/>
  <c r="AM163" i="3" s="1"/>
  <c r="AL163" i="3" s="1"/>
  <c r="AC158" i="3"/>
  <c r="AF158" i="3"/>
  <c r="K158" i="3"/>
  <c r="AC142" i="3"/>
  <c r="AF142" i="3"/>
  <c r="K142" i="3"/>
  <c r="K160" i="3"/>
  <c r="AC160" i="3"/>
  <c r="AF160" i="3"/>
  <c r="AT127" i="3"/>
  <c r="AS127" i="3" s="1"/>
  <c r="AR127" i="3" s="1"/>
  <c r="AQ127" i="3" s="1"/>
  <c r="AP127" i="3" s="1"/>
  <c r="AO127" i="3" s="1"/>
  <c r="AN127" i="3" s="1"/>
  <c r="AM127" i="3" s="1"/>
  <c r="AL127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162" i="3"/>
  <c r="AS162" i="3" s="1"/>
  <c r="AR162" i="3" s="1"/>
  <c r="AQ162" i="3" s="1"/>
  <c r="AP162" i="3"/>
  <c r="AO162" i="3" s="1"/>
  <c r="AN162" i="3" s="1"/>
  <c r="AM162" i="3" s="1"/>
  <c r="AL162" i="3" s="1"/>
  <c r="AC189" i="3"/>
  <c r="AF189" i="3"/>
  <c r="K189" i="3"/>
  <c r="J204" i="3"/>
  <c r="AC204" i="3"/>
  <c r="AF204" i="3"/>
  <c r="AF209" i="3"/>
  <c r="K209" i="3"/>
  <c r="AC209" i="3"/>
  <c r="J210" i="3"/>
  <c r="AC210" i="3"/>
  <c r="AC220" i="3"/>
  <c r="AF220" i="3"/>
  <c r="J220" i="3"/>
  <c r="AT183" i="3"/>
  <c r="AS183" i="3" s="1"/>
  <c r="AR183" i="3" s="1"/>
  <c r="AQ183" i="3" s="1"/>
  <c r="AP183" i="3" s="1"/>
  <c r="AO183" i="3" s="1"/>
  <c r="AN183" i="3" s="1"/>
  <c r="AM183" i="3" s="1"/>
  <c r="AL183" i="3" s="1"/>
  <c r="AC221" i="3"/>
  <c r="AF221" i="3"/>
  <c r="K221" i="3"/>
  <c r="AC225" i="3"/>
  <c r="AF225" i="3"/>
  <c r="J225" i="3"/>
  <c r="AT269" i="3"/>
  <c r="AS269" i="3" s="1"/>
  <c r="AR269" i="3" s="1"/>
  <c r="AQ269" i="3" s="1"/>
  <c r="AP269" i="3" s="1"/>
  <c r="AO269" i="3" s="1"/>
  <c r="AN269" i="3" s="1"/>
  <c r="AM269" i="3" s="1"/>
  <c r="AL269" i="3" s="1"/>
  <c r="BA121" i="3"/>
  <c r="BB121" i="3"/>
  <c r="I74" i="6"/>
  <c r="Q63" i="6"/>
  <c r="S63" i="6" s="1"/>
  <c r="I63" i="6"/>
  <c r="K160" i="1"/>
  <c r="AT51" i="3"/>
  <c r="AS51" i="3" s="1"/>
  <c r="AR51" i="3" s="1"/>
  <c r="K176" i="1"/>
  <c r="AT24" i="3"/>
  <c r="AS24" i="3" s="1"/>
  <c r="AR24" i="3" s="1"/>
  <c r="AQ24" i="3"/>
  <c r="AP24" i="3" s="1"/>
  <c r="AO24" i="3" s="1"/>
  <c r="AN24" i="3" s="1"/>
  <c r="AM24" i="3" s="1"/>
  <c r="AL24" i="3" s="1"/>
  <c r="AT33" i="3"/>
  <c r="AS33" i="3" s="1"/>
  <c r="AR33" i="3" s="1"/>
  <c r="AQ33" i="3" s="1"/>
  <c r="AP33" i="3" s="1"/>
  <c r="AO33" i="3" s="1"/>
  <c r="AN33" i="3" s="1"/>
  <c r="AM33" i="3" s="1"/>
  <c r="AL33" i="3" s="1"/>
  <c r="AT53" i="3"/>
  <c r="AS53" i="3" s="1"/>
  <c r="AR53" i="3" s="1"/>
  <c r="AQ53" i="3" s="1"/>
  <c r="AP53" i="3" s="1"/>
  <c r="AO53" i="3" s="1"/>
  <c r="AN53" i="3" s="1"/>
  <c r="AM53" i="3" s="1"/>
  <c r="AL53" i="3" s="1"/>
  <c r="AT64" i="3"/>
  <c r="AS64" i="3" s="1"/>
  <c r="AR64" i="3" s="1"/>
  <c r="AQ64" i="3" s="1"/>
  <c r="AP64" i="3" s="1"/>
  <c r="AO64" i="3" s="1"/>
  <c r="AN64" i="3" s="1"/>
  <c r="AM64" i="3" s="1"/>
  <c r="AL64" i="3" s="1"/>
  <c r="AT77" i="3"/>
  <c r="AS77" i="3"/>
  <c r="AR77" i="3" s="1"/>
  <c r="AQ77" i="3" s="1"/>
  <c r="AP77" i="3" s="1"/>
  <c r="AO77" i="3" s="1"/>
  <c r="AN77" i="3" s="1"/>
  <c r="AM77" i="3" s="1"/>
  <c r="AL77" i="3" s="1"/>
  <c r="AF43" i="3"/>
  <c r="I43" i="3"/>
  <c r="AC43" i="3"/>
  <c r="AF44" i="3"/>
  <c r="AF83" i="3"/>
  <c r="J83" i="3"/>
  <c r="AC83" i="3"/>
  <c r="AT122" i="3"/>
  <c r="AS122" i="3" s="1"/>
  <c r="AR122" i="3" s="1"/>
  <c r="AQ122" i="3" s="1"/>
  <c r="AP122" i="3" s="1"/>
  <c r="AO122" i="3" s="1"/>
  <c r="AN122" i="3" s="1"/>
  <c r="AM122" i="3" s="1"/>
  <c r="AL122" i="3" s="1"/>
  <c r="AT161" i="3"/>
  <c r="AS161" i="3" s="1"/>
  <c r="AR161" i="3"/>
  <c r="AQ161" i="3" s="1"/>
  <c r="AP161" i="3" s="1"/>
  <c r="AO161" i="3" s="1"/>
  <c r="AN161" i="3" s="1"/>
  <c r="AM161" i="3" s="1"/>
  <c r="AL161" i="3" s="1"/>
  <c r="AT97" i="3"/>
  <c r="AS97" i="3" s="1"/>
  <c r="AR97" i="3" s="1"/>
  <c r="AQ97" i="3" s="1"/>
  <c r="AP97" i="3" s="1"/>
  <c r="AO97" i="3" s="1"/>
  <c r="AN97" i="3" s="1"/>
  <c r="AM97" i="3" s="1"/>
  <c r="AL97" i="3" s="1"/>
  <c r="AC102" i="3"/>
  <c r="AF102" i="3"/>
  <c r="J102" i="3"/>
  <c r="AT172" i="3"/>
  <c r="AS172" i="3"/>
  <c r="AR172" i="3" s="1"/>
  <c r="AQ172" i="3" s="1"/>
  <c r="AP172" i="3" s="1"/>
  <c r="AO172" i="3" s="1"/>
  <c r="AN172" i="3" s="1"/>
  <c r="AM172" i="3" s="1"/>
  <c r="AL172" i="3" s="1"/>
  <c r="AT94" i="3"/>
  <c r="AS94" i="3" s="1"/>
  <c r="AR94" i="3" s="1"/>
  <c r="AQ94" i="3" s="1"/>
  <c r="AP94" i="3" s="1"/>
  <c r="AO94" i="3" s="1"/>
  <c r="AN94" i="3" s="1"/>
  <c r="AM94" i="3" s="1"/>
  <c r="AL94" i="3" s="1"/>
  <c r="AT165" i="3"/>
  <c r="AS165" i="3" s="1"/>
  <c r="AR165" i="3" s="1"/>
  <c r="AQ165" i="3"/>
  <c r="AP165" i="3" s="1"/>
  <c r="AO165" i="3" s="1"/>
  <c r="AN165" i="3" s="1"/>
  <c r="AM165" i="3" s="1"/>
  <c r="AL165" i="3" s="1"/>
  <c r="AC118" i="3"/>
  <c r="AF118" i="3"/>
  <c r="J118" i="3"/>
  <c r="AT138" i="3"/>
  <c r="AS138" i="3" s="1"/>
  <c r="AR138" i="3" s="1"/>
  <c r="AQ138" i="3" s="1"/>
  <c r="AP138" i="3" s="1"/>
  <c r="AO138" i="3" s="1"/>
  <c r="AN138" i="3" s="1"/>
  <c r="AM138" i="3" s="1"/>
  <c r="AL138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79" i="3"/>
  <c r="AS179" i="3" s="1"/>
  <c r="AR179" i="3" s="1"/>
  <c r="AQ179" i="3"/>
  <c r="AP179" i="3" s="1"/>
  <c r="AO179" i="3" s="1"/>
  <c r="AN179" i="3" s="1"/>
  <c r="AM179" i="3" s="1"/>
  <c r="AL179" i="3" s="1"/>
  <c r="AF139" i="3"/>
  <c r="AT135" i="3"/>
  <c r="AS135" i="3" s="1"/>
  <c r="AR135" i="3" s="1"/>
  <c r="AQ135" i="3" s="1"/>
  <c r="AP135" i="3" s="1"/>
  <c r="AO135" i="3" s="1"/>
  <c r="AN135" i="3" s="1"/>
  <c r="AM135" i="3" s="1"/>
  <c r="AL135" i="3" s="1"/>
  <c r="AT197" i="3"/>
  <c r="AS197" i="3" s="1"/>
  <c r="AR197" i="3" s="1"/>
  <c r="AQ197" i="3" s="1"/>
  <c r="AP197" i="3" s="1"/>
  <c r="AO197" i="3" s="1"/>
  <c r="AN197" i="3" s="1"/>
  <c r="AM197" i="3" s="1"/>
  <c r="AL197" i="3" s="1"/>
  <c r="J132" i="3"/>
  <c r="AC132" i="3"/>
  <c r="K152" i="3"/>
  <c r="AC152" i="3"/>
  <c r="AF152" i="3"/>
  <c r="AF208" i="3"/>
  <c r="K208" i="3"/>
  <c r="AC208" i="3"/>
  <c r="AT141" i="3"/>
  <c r="AS141" i="3" s="1"/>
  <c r="AR141" i="3" s="1"/>
  <c r="AQ141" i="3" s="1"/>
  <c r="AP141" i="3" s="1"/>
  <c r="AO141" i="3" s="1"/>
  <c r="AN141" i="3" s="1"/>
  <c r="AM141" i="3" s="1"/>
  <c r="AL141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C218" i="3"/>
  <c r="AF218" i="3"/>
  <c r="J218" i="3"/>
  <c r="J194" i="3"/>
  <c r="AC194" i="3"/>
  <c r="AF194" i="3"/>
  <c r="AC198" i="3"/>
  <c r="AF198" i="3"/>
  <c r="K198" i="3"/>
  <c r="AT214" i="3"/>
  <c r="AS214" i="3" s="1"/>
  <c r="AR214" i="3" s="1"/>
  <c r="AQ214" i="3" s="1"/>
  <c r="AP214" i="3" s="1"/>
  <c r="AO214" i="3" s="1"/>
  <c r="AN214" i="3" s="1"/>
  <c r="AM214" i="3" s="1"/>
  <c r="AL214" i="3" s="1"/>
  <c r="AC199" i="3"/>
  <c r="AF199" i="3"/>
  <c r="K199" i="3"/>
  <c r="AC223" i="3"/>
  <c r="AF223" i="3"/>
  <c r="J223" i="3"/>
  <c r="K211" i="3"/>
  <c r="AC211" i="3"/>
  <c r="AF211" i="3"/>
  <c r="AT241" i="3"/>
  <c r="AS241" i="3" s="1"/>
  <c r="AR241" i="3" s="1"/>
  <c r="AQ241" i="3" s="1"/>
  <c r="AP241" i="3" s="1"/>
  <c r="AO241" i="3" s="1"/>
  <c r="AN241" i="3" s="1"/>
  <c r="AM241" i="3" s="1"/>
  <c r="AL241" i="3" s="1"/>
  <c r="AT188" i="3"/>
  <c r="AS188" i="3" s="1"/>
  <c r="AR188" i="3"/>
  <c r="AQ188" i="3" s="1"/>
  <c r="AP188" i="3" s="1"/>
  <c r="AO188" i="3" s="1"/>
  <c r="AN188" i="3" s="1"/>
  <c r="AM188" i="3" s="1"/>
  <c r="AL188" i="3" s="1"/>
  <c r="AT225" i="3"/>
  <c r="AS225" i="3"/>
  <c r="AR225" i="3" s="1"/>
  <c r="AQ225" i="3" s="1"/>
  <c r="AP225" i="3" s="1"/>
  <c r="AO225" i="3" s="1"/>
  <c r="AN225" i="3" s="1"/>
  <c r="AM225" i="3" s="1"/>
  <c r="AL225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C261" i="3"/>
  <c r="AF261" i="3"/>
  <c r="J261" i="3"/>
  <c r="AT243" i="3"/>
  <c r="AS243" i="3" s="1"/>
  <c r="AR243" i="3" s="1"/>
  <c r="AQ243" i="3" s="1"/>
  <c r="AP243" i="3" s="1"/>
  <c r="AO243" i="3" s="1"/>
  <c r="AN243" i="3" s="1"/>
  <c r="AM243" i="3" s="1"/>
  <c r="AL243" i="3" s="1"/>
  <c r="AT233" i="3"/>
  <c r="AS233" i="3" s="1"/>
  <c r="AR233" i="3" s="1"/>
  <c r="AQ233" i="3" s="1"/>
  <c r="AP233" i="3" s="1"/>
  <c r="AO233" i="3" s="1"/>
  <c r="AN233" i="3" s="1"/>
  <c r="AM233" i="3" s="1"/>
  <c r="AL233" i="3" s="1"/>
  <c r="BA152" i="3"/>
  <c r="BB152" i="3"/>
  <c r="I56" i="6"/>
  <c r="I37" i="6"/>
  <c r="Q37" i="6"/>
  <c r="S37" i="6" s="1"/>
  <c r="Q66" i="6"/>
  <c r="S66" i="6" s="1"/>
  <c r="I66" i="6"/>
  <c r="I25" i="6"/>
  <c r="K135" i="1"/>
  <c r="K196" i="1"/>
  <c r="BK6" i="3"/>
  <c r="BJ6" i="3"/>
  <c r="BI6" i="3" s="1"/>
  <c r="BH6" i="3" s="1"/>
  <c r="BG6" i="3"/>
  <c r="BF6" i="3" s="1"/>
  <c r="BE6" i="3" s="1"/>
  <c r="BD6" i="3" s="1"/>
  <c r="BC6" i="3" s="1"/>
  <c r="BK2" i="3"/>
  <c r="BJ2" i="3" s="1"/>
  <c r="BI2" i="3" s="1"/>
  <c r="BH2" i="3" s="1"/>
  <c r="BG2" i="3" s="1"/>
  <c r="BF2" i="3" s="1"/>
  <c r="BE2" i="3" s="1"/>
  <c r="BD2" i="3" s="1"/>
  <c r="BC2" i="3" s="1"/>
  <c r="AT22" i="3"/>
  <c r="AS22" i="3" s="1"/>
  <c r="AR22" i="3" s="1"/>
  <c r="AQ22" i="3" s="1"/>
  <c r="AP22" i="3" s="1"/>
  <c r="AO22" i="3" s="1"/>
  <c r="AN22" i="3" s="1"/>
  <c r="AM22" i="3" s="1"/>
  <c r="AL22" i="3" s="1"/>
  <c r="AT55" i="3"/>
  <c r="AS55" i="3" s="1"/>
  <c r="AR55" i="3" s="1"/>
  <c r="AQ55" i="3" s="1"/>
  <c r="AP55" i="3" s="1"/>
  <c r="AO55" i="3" s="1"/>
  <c r="AN55" i="3" s="1"/>
  <c r="AM55" i="3" s="1"/>
  <c r="AL55" i="3" s="1"/>
  <c r="AT79" i="3"/>
  <c r="AS79" i="3"/>
  <c r="AR79" i="3"/>
  <c r="AQ79" i="3" s="1"/>
  <c r="AP79" i="3" s="1"/>
  <c r="AO79" i="3" s="1"/>
  <c r="AN79" i="3" s="1"/>
  <c r="AM79" i="3" s="1"/>
  <c r="AL79" i="3" s="1"/>
  <c r="J63" i="3"/>
  <c r="AC63" i="3"/>
  <c r="AF63" i="3"/>
  <c r="J62" i="3"/>
  <c r="AC62" i="3"/>
  <c r="AF62" i="3"/>
  <c r="AC85" i="3"/>
  <c r="AF85" i="3"/>
  <c r="I85" i="3"/>
  <c r="J100" i="3"/>
  <c r="AC100" i="3"/>
  <c r="AF100" i="3"/>
  <c r="AC74" i="3"/>
  <c r="AF74" i="3"/>
  <c r="J74" i="3"/>
  <c r="AF91" i="3"/>
  <c r="I91" i="3"/>
  <c r="AC91" i="3"/>
  <c r="AC120" i="3"/>
  <c r="AF120" i="3"/>
  <c r="AF143" i="3"/>
  <c r="AC143" i="3"/>
  <c r="AT178" i="3"/>
  <c r="AS178" i="3" s="1"/>
  <c r="AR178" i="3" s="1"/>
  <c r="AQ178" i="3" s="1"/>
  <c r="AP178" i="3" s="1"/>
  <c r="AO178" i="3" s="1"/>
  <c r="AN178" i="3" s="1"/>
  <c r="AM178" i="3" s="1"/>
  <c r="AL178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F127" i="3"/>
  <c r="K127" i="3"/>
  <c r="AC127" i="3"/>
  <c r="AC174" i="3"/>
  <c r="AF174" i="3"/>
  <c r="K174" i="3"/>
  <c r="AC162" i="3"/>
  <c r="AF162" i="3"/>
  <c r="K162" i="3"/>
  <c r="AT194" i="3"/>
  <c r="AS194" i="3"/>
  <c r="AR194" i="3" s="1"/>
  <c r="AQ194" i="3" s="1"/>
  <c r="AP194" i="3" s="1"/>
  <c r="AO194" i="3" s="1"/>
  <c r="AN194" i="3" s="1"/>
  <c r="AM194" i="3" s="1"/>
  <c r="AL194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C183" i="3"/>
  <c r="K183" i="3"/>
  <c r="AC216" i="3"/>
  <c r="AF216" i="3"/>
  <c r="K216" i="3"/>
  <c r="AT247" i="3"/>
  <c r="AS247" i="3" s="1"/>
  <c r="AR247" i="3" s="1"/>
  <c r="AQ247" i="3" s="1"/>
  <c r="AP247" i="3" s="1"/>
  <c r="AO247" i="3" s="1"/>
  <c r="AN247" i="3" s="1"/>
  <c r="AM247" i="3" s="1"/>
  <c r="AL2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C269" i="3"/>
  <c r="K269" i="3"/>
  <c r="AC260" i="3"/>
  <c r="J260" i="3"/>
  <c r="AF260" i="3"/>
  <c r="Q260" i="3"/>
  <c r="AT253" i="3"/>
  <c r="AS253" i="3" s="1"/>
  <c r="AR253" i="3" s="1"/>
  <c r="AQ253" i="3" s="1"/>
  <c r="AP253" i="3" s="1"/>
  <c r="AO253" i="3" s="1"/>
  <c r="AN253" i="3" s="1"/>
  <c r="AM253" i="3" s="1"/>
  <c r="AL253" i="3" s="1"/>
  <c r="BA93" i="3"/>
  <c r="BB93" i="3"/>
  <c r="BA109" i="3"/>
  <c r="BB109" i="3"/>
  <c r="BA125" i="3"/>
  <c r="BB125" i="3"/>
  <c r="BA162" i="3"/>
  <c r="BB162" i="3"/>
  <c r="I64" i="6"/>
  <c r="I79" i="6"/>
  <c r="I55" i="6"/>
  <c r="I21" i="6"/>
  <c r="AJ261" i="3"/>
  <c r="AJ152" i="3"/>
  <c r="AK152" i="3"/>
  <c r="AJ159" i="3"/>
  <c r="AK159" i="3"/>
  <c r="AJ228" i="3"/>
  <c r="AK228" i="3"/>
  <c r="AI192" i="3"/>
  <c r="BB3" i="3"/>
  <c r="BA3" i="3"/>
  <c r="AI255" i="3"/>
  <c r="AI199" i="3"/>
  <c r="AJ199" i="3"/>
  <c r="AJ101" i="3"/>
  <c r="AK101" i="3"/>
  <c r="AJ44" i="3"/>
  <c r="AK44" i="3"/>
  <c r="AK210" i="3"/>
  <c r="AI155" i="3"/>
  <c r="AK36" i="3"/>
  <c r="AK251" i="3"/>
  <c r="AK149" i="3"/>
  <c r="AJ86" i="3"/>
  <c r="AK86" i="3"/>
  <c r="AJ108" i="3"/>
  <c r="AK108" i="3"/>
  <c r="AK195" i="3"/>
  <c r="AK78" i="3"/>
  <c r="AI232" i="3"/>
  <c r="AJ232" i="3"/>
  <c r="AI151" i="3"/>
  <c r="AJ151" i="3"/>
  <c r="AI205" i="3"/>
  <c r="AJ205" i="3"/>
  <c r="AK205" i="3"/>
  <c r="AI128" i="3"/>
  <c r="AJ128" i="3"/>
  <c r="AK128" i="3"/>
  <c r="AI40" i="3"/>
  <c r="AJ40" i="3"/>
  <c r="AK40" i="3"/>
  <c r="AI187" i="3"/>
  <c r="AJ187" i="3"/>
  <c r="AK187" i="3"/>
  <c r="AI154" i="3"/>
  <c r="AJ154" i="3"/>
  <c r="AK154" i="3"/>
  <c r="AI29" i="3"/>
  <c r="AK29" i="3"/>
  <c r="AI198" i="3"/>
  <c r="AJ198" i="3"/>
  <c r="AI139" i="3"/>
  <c r="AJ139" i="3"/>
  <c r="AK139" i="3"/>
  <c r="AK220" i="3"/>
  <c r="AI182" i="3"/>
  <c r="AI136" i="3"/>
  <c r="AK136" i="3"/>
  <c r="AI245" i="3"/>
  <c r="AJ245" i="3"/>
  <c r="AK245" i="3"/>
  <c r="AI193" i="3"/>
  <c r="AJ193" i="3"/>
  <c r="AI254" i="3"/>
  <c r="AJ254" i="3"/>
  <c r="AK254" i="3"/>
  <c r="AJ226" i="3"/>
  <c r="AI226" i="3"/>
  <c r="AK226" i="3"/>
  <c r="AI57" i="3"/>
  <c r="AJ57" i="3"/>
  <c r="AK57" i="3"/>
  <c r="AI43" i="3"/>
  <c r="AJ43" i="3"/>
  <c r="AI221" i="3"/>
  <c r="AK221" i="3"/>
  <c r="AI209" i="3"/>
  <c r="AJ209" i="3"/>
  <c r="AK209" i="3"/>
  <c r="AI145" i="3"/>
  <c r="AK145" i="3"/>
  <c r="AI99" i="3"/>
  <c r="AJ99" i="3"/>
  <c r="AK129" i="3"/>
  <c r="AI234" i="3"/>
  <c r="AJ89" i="3"/>
  <c r="AK89" i="3"/>
  <c r="AJ74" i="3"/>
  <c r="AI74" i="3"/>
  <c r="AK74" i="3"/>
  <c r="AI75" i="3"/>
  <c r="AJ75" i="3"/>
  <c r="AI237" i="3"/>
  <c r="AK237" i="3"/>
  <c r="AI118" i="3"/>
  <c r="AJ118" i="3"/>
  <c r="AK118" i="3"/>
  <c r="AJ28" i="3"/>
  <c r="AK28" i="3"/>
  <c r="AI93" i="3"/>
  <c r="AI119" i="3"/>
  <c r="AK119" i="3"/>
  <c r="AI260" i="3"/>
  <c r="AJ260" i="3"/>
  <c r="AK260" i="3"/>
  <c r="AI215" i="3"/>
  <c r="AJ215" i="3"/>
  <c r="AK215" i="3"/>
  <c r="AJ168" i="3"/>
  <c r="AK168" i="3"/>
  <c r="AI100" i="3"/>
  <c r="AJ100" i="3"/>
  <c r="AJ218" i="3"/>
  <c r="AI160" i="3"/>
  <c r="AJ160" i="3"/>
  <c r="AK160" i="3"/>
  <c r="AI143" i="3"/>
  <c r="AJ143" i="3"/>
  <c r="AK143" i="3"/>
  <c r="AJ47" i="3"/>
  <c r="AK47" i="3"/>
  <c r="AI166" i="3"/>
  <c r="AJ166" i="3"/>
  <c r="AJ284" i="3"/>
  <c r="AK284" i="3"/>
  <c r="AI284" i="3"/>
  <c r="AI39" i="3"/>
  <c r="AJ39" i="3"/>
  <c r="AK39" i="3"/>
  <c r="AI174" i="3"/>
  <c r="AJ174" i="3"/>
  <c r="AK174" i="3"/>
  <c r="AI30" i="3"/>
  <c r="AJ30" i="3"/>
  <c r="AK30" i="3"/>
  <c r="AJ211" i="3"/>
  <c r="AK211" i="3"/>
  <c r="AJ229" i="3"/>
  <c r="AK229" i="3"/>
  <c r="AJ137" i="3"/>
  <c r="AI21" i="3"/>
  <c r="AJ21" i="3"/>
  <c r="AK21" i="3"/>
  <c r="AI42" i="3"/>
  <c r="AJ42" i="3"/>
  <c r="AK42" i="3"/>
  <c r="AI117" i="3"/>
  <c r="AK117" i="3"/>
  <c r="C12" i="10"/>
  <c r="C12" i="4"/>
  <c r="L18" i="8"/>
  <c r="E18" i="2"/>
  <c r="H18" i="2"/>
  <c r="K18" i="5"/>
  <c r="C11" i="4"/>
  <c r="C11" i="10"/>
  <c r="C12" i="6"/>
  <c r="C11" i="6"/>
  <c r="E18" i="8"/>
  <c r="N60" i="3" l="1"/>
  <c r="N170" i="3"/>
  <c r="N187" i="3"/>
  <c r="Q187" i="3" s="1"/>
  <c r="T187" i="3" s="1"/>
  <c r="N138" i="3"/>
  <c r="N137" i="3"/>
  <c r="N119" i="3"/>
  <c r="Q119" i="3" s="1"/>
  <c r="T119" i="3" s="1"/>
  <c r="N199" i="3"/>
  <c r="W2" i="11"/>
  <c r="N275" i="3"/>
  <c r="N270" i="3"/>
  <c r="N160" i="10"/>
  <c r="Q160" i="10" s="1"/>
  <c r="S160" i="10" s="1"/>
  <c r="G290" i="1"/>
  <c r="N290" i="1"/>
  <c r="G289" i="1"/>
  <c r="N289" i="1"/>
  <c r="G314" i="11"/>
  <c r="N314" i="11"/>
  <c r="G313" i="11"/>
  <c r="N313" i="11"/>
  <c r="AU290" i="3"/>
  <c r="N290" i="3"/>
  <c r="G290" i="3"/>
  <c r="Z290" i="3"/>
  <c r="N289" i="3"/>
  <c r="AU289" i="3"/>
  <c r="G289" i="3"/>
  <c r="N271" i="3"/>
  <c r="N47" i="4"/>
  <c r="Q47" i="4" s="1"/>
  <c r="S47" i="4" s="1"/>
  <c r="N27" i="4"/>
  <c r="Q27" i="4" s="1"/>
  <c r="S27" i="4" s="1"/>
  <c r="G118" i="1"/>
  <c r="N118" i="1"/>
  <c r="G109" i="1"/>
  <c r="J109" i="1" s="1"/>
  <c r="N109" i="1"/>
  <c r="Q109" i="1" s="1"/>
  <c r="T109" i="1" s="1"/>
  <c r="N163" i="1"/>
  <c r="Q163" i="1" s="1"/>
  <c r="T163" i="1" s="1"/>
  <c r="G163" i="1"/>
  <c r="K163" i="1" s="1"/>
  <c r="G225" i="1"/>
  <c r="J225" i="1" s="1"/>
  <c r="N225" i="1"/>
  <c r="G217" i="1"/>
  <c r="K217" i="1" s="1"/>
  <c r="N217" i="1"/>
  <c r="Q217" i="1" s="1"/>
  <c r="T217" i="1" s="1"/>
  <c r="K282" i="1"/>
  <c r="G77" i="1"/>
  <c r="J77" i="1" s="1"/>
  <c r="N77" i="1"/>
  <c r="Q77" i="1" s="1"/>
  <c r="T77" i="1" s="1"/>
  <c r="G56" i="1"/>
  <c r="J56" i="1" s="1"/>
  <c r="N56" i="1"/>
  <c r="G224" i="1"/>
  <c r="J224" i="1" s="1"/>
  <c r="N224" i="1"/>
  <c r="Q224" i="1" s="1"/>
  <c r="T224" i="1" s="1"/>
  <c r="G153" i="1"/>
  <c r="K153" i="1" s="1"/>
  <c r="N153" i="1"/>
  <c r="Q153" i="1" s="1"/>
  <c r="T153" i="1" s="1"/>
  <c r="N120" i="1"/>
  <c r="G120" i="1"/>
  <c r="G279" i="1"/>
  <c r="K279" i="1" s="1"/>
  <c r="N279" i="1"/>
  <c r="G251" i="1"/>
  <c r="K251" i="1" s="1"/>
  <c r="N251" i="1"/>
  <c r="N164" i="1"/>
  <c r="G164" i="1"/>
  <c r="K164" i="1" s="1"/>
  <c r="G29" i="1"/>
  <c r="H29" i="1" s="1"/>
  <c r="N29" i="1"/>
  <c r="Q29" i="1" s="1"/>
  <c r="T29" i="1" s="1"/>
  <c r="G99" i="1"/>
  <c r="J99" i="1" s="1"/>
  <c r="N99" i="1"/>
  <c r="G43" i="1"/>
  <c r="I43" i="1" s="1"/>
  <c r="N43" i="1"/>
  <c r="G264" i="1"/>
  <c r="N264" i="1"/>
  <c r="G158" i="1"/>
  <c r="K158" i="1" s="1"/>
  <c r="N158" i="1"/>
  <c r="Q158" i="1" s="1"/>
  <c r="T158" i="1" s="1"/>
  <c r="N134" i="1"/>
  <c r="Q134" i="1" s="1"/>
  <c r="T134" i="1" s="1"/>
  <c r="G134" i="1"/>
  <c r="I134" i="1" s="1"/>
  <c r="G123" i="1"/>
  <c r="J123" i="1" s="1"/>
  <c r="N123" i="1"/>
  <c r="E59" i="9"/>
  <c r="E45" i="9"/>
  <c r="N254" i="1"/>
  <c r="Q254" i="1" s="1"/>
  <c r="F190" i="1"/>
  <c r="F151" i="1"/>
  <c r="F146" i="1"/>
  <c r="G146" i="1" s="1"/>
  <c r="K146" i="1" s="1"/>
  <c r="F45" i="1"/>
  <c r="G45" i="1" s="1"/>
  <c r="J45" i="1" s="1"/>
  <c r="F42" i="1"/>
  <c r="F31" i="1"/>
  <c r="F248" i="1"/>
  <c r="G248" i="1" s="1"/>
  <c r="J248" i="1" s="1"/>
  <c r="F229" i="1"/>
  <c r="N48" i="1"/>
  <c r="Q48" i="1" s="1"/>
  <c r="T48" i="1" s="1"/>
  <c r="N210" i="1"/>
  <c r="Q210" i="1" s="1"/>
  <c r="T210" i="1" s="1"/>
  <c r="E17" i="9"/>
  <c r="N90" i="1"/>
  <c r="Q90" i="1" s="1"/>
  <c r="T90" i="1" s="1"/>
  <c r="Q188" i="1"/>
  <c r="T188" i="1" s="1"/>
  <c r="G177" i="1"/>
  <c r="K177" i="1" s="1"/>
  <c r="N63" i="1"/>
  <c r="Q63" i="1" s="1"/>
  <c r="T63" i="1" s="1"/>
  <c r="N178" i="1"/>
  <c r="Q178" i="1" s="1"/>
  <c r="T178" i="1" s="1"/>
  <c r="N166" i="1"/>
  <c r="Q166" i="1" s="1"/>
  <c r="T166" i="1" s="1"/>
  <c r="Q155" i="1"/>
  <c r="T155" i="1" s="1"/>
  <c r="G156" i="1"/>
  <c r="Q156" i="1" s="1"/>
  <c r="T156" i="1" s="1"/>
  <c r="Q176" i="1"/>
  <c r="T176" i="1" s="1"/>
  <c r="E164" i="9"/>
  <c r="E90" i="9"/>
  <c r="G187" i="1"/>
  <c r="N282" i="1"/>
  <c r="Q282" i="1" s="1"/>
  <c r="E124" i="9"/>
  <c r="E118" i="9"/>
  <c r="E42" i="9"/>
  <c r="N243" i="1"/>
  <c r="Q198" i="1"/>
  <c r="T198" i="1" s="1"/>
  <c r="E204" i="9"/>
  <c r="G283" i="1"/>
  <c r="N283" i="1"/>
  <c r="G285" i="1"/>
  <c r="N285" i="1"/>
  <c r="G307" i="11"/>
  <c r="N307" i="11"/>
  <c r="G309" i="11"/>
  <c r="N309" i="11"/>
  <c r="AI265" i="3"/>
  <c r="AK265" i="3"/>
  <c r="AJ265" i="3"/>
  <c r="Q262" i="3"/>
  <c r="G262" i="3"/>
  <c r="AU262" i="3"/>
  <c r="AT262" i="3" s="1"/>
  <c r="AS262" i="3" s="1"/>
  <c r="AR262" i="3" s="1"/>
  <c r="AQ262" i="3" s="1"/>
  <c r="AP262" i="3" s="1"/>
  <c r="AO262" i="3" s="1"/>
  <c r="AN262" i="3" s="1"/>
  <c r="AM262" i="3" s="1"/>
  <c r="AL262" i="3" s="1"/>
  <c r="AI262" i="3" s="1"/>
  <c r="Z262" i="3"/>
  <c r="G219" i="3"/>
  <c r="Z219" i="3"/>
  <c r="AU219" i="3"/>
  <c r="G84" i="3"/>
  <c r="Z84" i="3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137" i="3"/>
  <c r="AF140" i="3"/>
  <c r="AC140" i="3"/>
  <c r="AC181" i="3"/>
  <c r="K181" i="3"/>
  <c r="K196" i="3"/>
  <c r="AC196" i="3"/>
  <c r="AF196" i="3"/>
  <c r="G237" i="3"/>
  <c r="Z237" i="3"/>
  <c r="Z206" i="3"/>
  <c r="AU206" i="3"/>
  <c r="G206" i="3"/>
  <c r="Z148" i="3"/>
  <c r="G148" i="3"/>
  <c r="AU148" i="3"/>
  <c r="Z112" i="3"/>
  <c r="AU112" i="3"/>
  <c r="K254" i="3"/>
  <c r="AC254" i="3"/>
  <c r="AF254" i="3"/>
  <c r="G231" i="3"/>
  <c r="Z231" i="3"/>
  <c r="G96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Z72" i="3"/>
  <c r="AU72" i="3"/>
  <c r="AT72" i="3" s="1"/>
  <c r="AS72" i="3" s="1"/>
  <c r="AR72" i="3" s="1"/>
  <c r="AQ72" i="3" s="1"/>
  <c r="AP72" i="3" s="1"/>
  <c r="AO72" i="3" s="1"/>
  <c r="AN72" i="3" s="1"/>
  <c r="AM72" i="3" s="1"/>
  <c r="AL72" i="3" s="1"/>
  <c r="G41" i="3"/>
  <c r="Z41" i="3"/>
  <c r="AU41" i="3"/>
  <c r="AT41" i="3" s="1"/>
  <c r="AS41" i="3" s="1"/>
  <c r="AR41" i="3" s="1"/>
  <c r="AQ41" i="3" s="1"/>
  <c r="AP41" i="3" s="1"/>
  <c r="AO41" i="3" s="1"/>
  <c r="AN41" i="3" s="1"/>
  <c r="AM41" i="3" s="1"/>
  <c r="AL41" i="3" s="1"/>
  <c r="AK218" i="3"/>
  <c r="AS82" i="3"/>
  <c r="AR82" i="3" s="1"/>
  <c r="AQ82" i="3" s="1"/>
  <c r="AP82" i="3" s="1"/>
  <c r="AO82" i="3" s="1"/>
  <c r="AN82" i="3" s="1"/>
  <c r="AM82" i="3" s="1"/>
  <c r="AL82" i="3" s="1"/>
  <c r="AC44" i="3"/>
  <c r="J44" i="3"/>
  <c r="J108" i="3"/>
  <c r="AC108" i="3"/>
  <c r="AF108" i="3"/>
  <c r="K188" i="3"/>
  <c r="AF188" i="3"/>
  <c r="AU268" i="3"/>
  <c r="G268" i="3"/>
  <c r="AU240" i="3"/>
  <c r="AT240" i="3" s="1"/>
  <c r="AS240" i="3" s="1"/>
  <c r="AR240" i="3" s="1"/>
  <c r="AQ240" i="3" s="1"/>
  <c r="AP240" i="3" s="1"/>
  <c r="AO240" i="3" s="1"/>
  <c r="AN240" i="3" s="1"/>
  <c r="AM240" i="3" s="1"/>
  <c r="AL240" i="3" s="1"/>
  <c r="G240" i="3"/>
  <c r="Z240" i="3"/>
  <c r="Z153" i="3"/>
  <c r="G153" i="3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AU132" i="3"/>
  <c r="Z132" i="3"/>
  <c r="G76" i="3"/>
  <c r="Z76" i="3"/>
  <c r="AU76" i="3"/>
  <c r="AT76" i="3" s="1"/>
  <c r="AS76" i="3" s="1"/>
  <c r="AR76" i="3" s="1"/>
  <c r="AQ76" i="3" s="1"/>
  <c r="AP76" i="3" s="1"/>
  <c r="AO76" i="3" s="1"/>
  <c r="AN76" i="3" s="1"/>
  <c r="AM76" i="3" s="1"/>
  <c r="AL76" i="3" s="1"/>
  <c r="H33" i="3"/>
  <c r="AC33" i="3"/>
  <c r="AF33" i="3"/>
  <c r="AC45" i="3"/>
  <c r="AF45" i="3"/>
  <c r="J45" i="3"/>
  <c r="AT85" i="3"/>
  <c r="AS85" i="3" s="1"/>
  <c r="AR85" i="3" s="1"/>
  <c r="AQ85" i="3" s="1"/>
  <c r="AP85" i="3" s="1"/>
  <c r="AO85" i="3" s="1"/>
  <c r="AN85" i="3" s="1"/>
  <c r="AM85" i="3" s="1"/>
  <c r="AL85" i="3" s="1"/>
  <c r="Z96" i="3"/>
  <c r="AC137" i="3"/>
  <c r="AF137" i="3"/>
  <c r="G88" i="3"/>
  <c r="Z88" i="3"/>
  <c r="AU88" i="3"/>
  <c r="AJ78" i="3"/>
  <c r="AQ51" i="3"/>
  <c r="AP51" i="3" s="1"/>
  <c r="AO51" i="3" s="1"/>
  <c r="AN51" i="3" s="1"/>
  <c r="AM51" i="3" s="1"/>
  <c r="AL51" i="3" s="1"/>
  <c r="AT252" i="3"/>
  <c r="AS252" i="3"/>
  <c r="AR252" i="3"/>
  <c r="AQ252" i="3" s="1"/>
  <c r="AP252" i="3" s="1"/>
  <c r="AO252" i="3" s="1"/>
  <c r="AN252" i="3" s="1"/>
  <c r="AM252" i="3" s="1"/>
  <c r="AL252" i="3" s="1"/>
  <c r="G258" i="3"/>
  <c r="AU258" i="3"/>
  <c r="N258" i="3"/>
  <c r="Z258" i="3"/>
  <c r="G250" i="3"/>
  <c r="AU250" i="3"/>
  <c r="Z250" i="3"/>
  <c r="G130" i="3"/>
  <c r="Z130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AJ130" i="3" s="1"/>
  <c r="G92" i="3"/>
  <c r="Z92" i="3"/>
  <c r="AU92" i="3"/>
  <c r="AK59" i="3"/>
  <c r="AK189" i="3"/>
  <c r="K137" i="3"/>
  <c r="AJ182" i="3"/>
  <c r="AK182" i="3"/>
  <c r="Z257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G257" i="3"/>
  <c r="Z144" i="3"/>
  <c r="AU144" i="3"/>
  <c r="AT144" i="3" s="1"/>
  <c r="AS144" i="3" s="1"/>
  <c r="AR144" i="3" s="1"/>
  <c r="AQ144" i="3" s="1"/>
  <c r="AP144" i="3" s="1"/>
  <c r="AO144" i="3" s="1"/>
  <c r="AN144" i="3" s="1"/>
  <c r="AM144" i="3" s="1"/>
  <c r="AL144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K140" i="3" s="1"/>
  <c r="Z140" i="3"/>
  <c r="G134" i="3"/>
  <c r="Z134" i="3"/>
  <c r="AU134" i="3"/>
  <c r="AU283" i="3"/>
  <c r="G283" i="3"/>
  <c r="K283" i="3" s="1"/>
  <c r="N283" i="3"/>
  <c r="Q283" i="3" s="1"/>
  <c r="Z80" i="3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46" i="3"/>
  <c r="AJ59" i="3"/>
  <c r="AJ129" i="3"/>
  <c r="AI129" i="3"/>
  <c r="AJ234" i="3"/>
  <c r="AK234" i="3"/>
  <c r="AS27" i="3"/>
  <c r="AR27" i="3" s="1"/>
  <c r="AQ27" i="3" s="1"/>
  <c r="AP27" i="3" s="1"/>
  <c r="AO27" i="3" s="1"/>
  <c r="AN27" i="3" s="1"/>
  <c r="AM27" i="3" s="1"/>
  <c r="AL27" i="3" s="1"/>
  <c r="AT27" i="3"/>
  <c r="AQ121" i="3"/>
  <c r="AP121" i="3" s="1"/>
  <c r="AO121" i="3" s="1"/>
  <c r="AN121" i="3" s="1"/>
  <c r="AM121" i="3" s="1"/>
  <c r="AL121" i="3" s="1"/>
  <c r="AT121" i="3"/>
  <c r="AS121" i="3" s="1"/>
  <c r="AR121" i="3" s="1"/>
  <c r="AT185" i="3"/>
  <c r="AS185" i="3" s="1"/>
  <c r="AR185" i="3" s="1"/>
  <c r="AQ185" i="3" s="1"/>
  <c r="AP185" i="3" s="1"/>
  <c r="AO185" i="3" s="1"/>
  <c r="AN185" i="3" s="1"/>
  <c r="AM185" i="3" s="1"/>
  <c r="AL185" i="3" s="1"/>
  <c r="AU231" i="3"/>
  <c r="AT216" i="3"/>
  <c r="AS216" i="3"/>
  <c r="AR216" i="3" s="1"/>
  <c r="AQ216" i="3" s="1"/>
  <c r="AP216" i="3" s="1"/>
  <c r="AO216" i="3" s="1"/>
  <c r="AN216" i="3" s="1"/>
  <c r="AM216" i="3" s="1"/>
  <c r="AL216" i="3" s="1"/>
  <c r="AT259" i="3"/>
  <c r="AS259" i="3" s="1"/>
  <c r="AR259" i="3" s="1"/>
  <c r="AQ259" i="3" s="1"/>
  <c r="AP259" i="3" s="1"/>
  <c r="AO259" i="3" s="1"/>
  <c r="AN259" i="3" s="1"/>
  <c r="AM259" i="3" s="1"/>
  <c r="AL259" i="3" s="1"/>
  <c r="Z264" i="3"/>
  <c r="AU264" i="3"/>
  <c r="N264" i="3"/>
  <c r="G264" i="3"/>
  <c r="G256" i="3"/>
  <c r="N256" i="3"/>
  <c r="AU256" i="3"/>
  <c r="G248" i="3"/>
  <c r="AU248" i="3"/>
  <c r="AT248" i="3" s="1"/>
  <c r="AS248" i="3" s="1"/>
  <c r="AR248" i="3" s="1"/>
  <c r="AQ248" i="3" s="1"/>
  <c r="AP248" i="3" s="1"/>
  <c r="AO248" i="3" s="1"/>
  <c r="AN248" i="3" s="1"/>
  <c r="AM248" i="3" s="1"/>
  <c r="AL248" i="3" s="1"/>
  <c r="AI248" i="3" s="1"/>
  <c r="G38" i="3"/>
  <c r="Z38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Z26" i="3"/>
  <c r="AU26" i="3"/>
  <c r="AK93" i="3"/>
  <c r="AJ189" i="3"/>
  <c r="AI46" i="3"/>
  <c r="AC139" i="3"/>
  <c r="AC90" i="3"/>
  <c r="I90" i="3"/>
  <c r="AC105" i="3"/>
  <c r="AF105" i="3"/>
  <c r="AF249" i="3"/>
  <c r="K249" i="3"/>
  <c r="AC249" i="3"/>
  <c r="Z263" i="3"/>
  <c r="AU263" i="3"/>
  <c r="AT263" i="3" s="1"/>
  <c r="AS263" i="3" s="1"/>
  <c r="AR263" i="3" s="1"/>
  <c r="AQ263" i="3" s="1"/>
  <c r="AP263" i="3" s="1"/>
  <c r="AO263" i="3" s="1"/>
  <c r="AN263" i="3" s="1"/>
  <c r="AM263" i="3" s="1"/>
  <c r="AL263" i="3" s="1"/>
  <c r="G263" i="3"/>
  <c r="Z246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G246" i="3"/>
  <c r="AT202" i="3"/>
  <c r="AS202" i="3"/>
  <c r="AR202" i="3" s="1"/>
  <c r="AQ202" i="3" s="1"/>
  <c r="AP202" i="3" s="1"/>
  <c r="AO202" i="3" s="1"/>
  <c r="AN202" i="3" s="1"/>
  <c r="AM202" i="3" s="1"/>
  <c r="AL202" i="3" s="1"/>
  <c r="N196" i="3"/>
  <c r="Q196" i="3" s="1"/>
  <c r="T196" i="3" s="1"/>
  <c r="Z196" i="3"/>
  <c r="AU196" i="3"/>
  <c r="Z191" i="3"/>
  <c r="G191" i="3"/>
  <c r="G184" i="3"/>
  <c r="Z184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Z177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G177" i="3"/>
  <c r="AF177" i="3" s="1"/>
  <c r="G164" i="3"/>
  <c r="Z164" i="3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I164" i="3" s="1"/>
  <c r="G156" i="3"/>
  <c r="Z156" i="3"/>
  <c r="AU156" i="3"/>
  <c r="AT156" i="3" s="1"/>
  <c r="Z49" i="3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J49" i="3" s="1"/>
  <c r="AU45" i="3"/>
  <c r="Z45" i="3"/>
  <c r="G278" i="3"/>
  <c r="Z278" i="3"/>
  <c r="N278" i="3"/>
  <c r="AF59" i="3"/>
  <c r="AF67" i="3"/>
  <c r="N134" i="3"/>
  <c r="AF86" i="3"/>
  <c r="AF82" i="3"/>
  <c r="AF78" i="3"/>
  <c r="AS66" i="3"/>
  <c r="AR66" i="3" s="1"/>
  <c r="Q221" i="3"/>
  <c r="T221" i="3" s="1"/>
  <c r="Q209" i="3"/>
  <c r="T209" i="3" s="1"/>
  <c r="Q199" i="3"/>
  <c r="T199" i="3" s="1"/>
  <c r="Q137" i="3"/>
  <c r="T137" i="3" s="1"/>
  <c r="Q234" i="3"/>
  <c r="Z251" i="3"/>
  <c r="AT283" i="3"/>
  <c r="AS283" i="3" s="1"/>
  <c r="AR283" i="3" s="1"/>
  <c r="AQ283" i="3" s="1"/>
  <c r="AP283" i="3" s="1"/>
  <c r="AO283" i="3" s="1"/>
  <c r="AN283" i="3" s="1"/>
  <c r="AM283" i="3" s="1"/>
  <c r="AL283" i="3" s="1"/>
  <c r="Z285" i="3"/>
  <c r="G285" i="3"/>
  <c r="AU285" i="3"/>
  <c r="N285" i="3"/>
  <c r="Z283" i="3"/>
  <c r="AF283" i="3"/>
  <c r="AC283" i="3"/>
  <c r="Q270" i="1"/>
  <c r="Q284" i="1"/>
  <c r="N13" i="2"/>
  <c r="D13" i="5"/>
  <c r="N65" i="6"/>
  <c r="Q65" i="6" s="1"/>
  <c r="S65" i="6" s="1"/>
  <c r="N44" i="6"/>
  <c r="Q44" i="6" s="1"/>
  <c r="S44" i="6" s="1"/>
  <c r="N28" i="6"/>
  <c r="Q28" i="6" s="1"/>
  <c r="S28" i="6" s="1"/>
  <c r="V3" i="6"/>
  <c r="N126" i="11"/>
  <c r="W9" i="11"/>
  <c r="M13" i="2"/>
  <c r="N132" i="10"/>
  <c r="Q132" i="10" s="1"/>
  <c r="S132" i="10" s="1"/>
  <c r="V14" i="6"/>
  <c r="N60" i="6"/>
  <c r="Q60" i="6" s="1"/>
  <c r="S60" i="6" s="1"/>
  <c r="N46" i="6"/>
  <c r="Q46" i="6" s="1"/>
  <c r="S46" i="6" s="1"/>
  <c r="N32" i="6"/>
  <c r="Q32" i="6" s="1"/>
  <c r="S32" i="6" s="1"/>
  <c r="V10" i="6"/>
  <c r="V2" i="6"/>
  <c r="N253" i="3"/>
  <c r="Q253" i="3" s="1"/>
  <c r="N248" i="3"/>
  <c r="Q248" i="3" s="1"/>
  <c r="N240" i="3"/>
  <c r="Q240" i="3" s="1"/>
  <c r="N241" i="3"/>
  <c r="Q241" i="3" s="1"/>
  <c r="N237" i="3"/>
  <c r="Q237" i="3" s="1"/>
  <c r="N172" i="3"/>
  <c r="N99" i="3"/>
  <c r="Q99" i="3" s="1"/>
  <c r="T99" i="3" s="1"/>
  <c r="N208" i="3"/>
  <c r="Q208" i="3" s="1"/>
  <c r="T208" i="3" s="1"/>
  <c r="N204" i="3"/>
  <c r="Q204" i="3" s="1"/>
  <c r="T204" i="3" s="1"/>
  <c r="N44" i="4"/>
  <c r="Q44" i="4" s="1"/>
  <c r="S44" i="4" s="1"/>
  <c r="N153" i="11"/>
  <c r="Q153" i="11" s="1"/>
  <c r="S153" i="11" s="1"/>
  <c r="N237" i="11"/>
  <c r="N64" i="11"/>
  <c r="P13" i="2"/>
  <c r="N126" i="10"/>
  <c r="Q126" i="10" s="1"/>
  <c r="S126" i="10" s="1"/>
  <c r="N77" i="6"/>
  <c r="Q77" i="6" s="1"/>
  <c r="S77" i="6" s="1"/>
  <c r="N57" i="6"/>
  <c r="Q57" i="6" s="1"/>
  <c r="S57" i="6" s="1"/>
  <c r="N48" i="6"/>
  <c r="Q48" i="6" s="1"/>
  <c r="S48" i="6" s="1"/>
  <c r="V13" i="6"/>
  <c r="V9" i="6"/>
  <c r="N255" i="3"/>
  <c r="Q255" i="3" s="1"/>
  <c r="N233" i="3"/>
  <c r="Q233" i="3" s="1"/>
  <c r="N91" i="3"/>
  <c r="Q91" i="3" s="1"/>
  <c r="T91" i="3" s="1"/>
  <c r="N263" i="3"/>
  <c r="N257" i="3"/>
  <c r="Q257" i="3" s="1"/>
  <c r="N214" i="3"/>
  <c r="Q214" i="3" s="1"/>
  <c r="T214" i="3" s="1"/>
  <c r="N198" i="3"/>
  <c r="Q198" i="3" s="1"/>
  <c r="T198" i="3" s="1"/>
  <c r="N186" i="3"/>
  <c r="N146" i="3"/>
  <c r="N141" i="3"/>
  <c r="Q141" i="3" s="1"/>
  <c r="T141" i="3" s="1"/>
  <c r="N113" i="3"/>
  <c r="N39" i="3"/>
  <c r="Q39" i="3" s="1"/>
  <c r="T39" i="3" s="1"/>
  <c r="W11" i="3"/>
  <c r="N40" i="4"/>
  <c r="Q40" i="4" s="1"/>
  <c r="S40" i="4" s="1"/>
  <c r="N21" i="11"/>
  <c r="N65" i="10"/>
  <c r="N46" i="10"/>
  <c r="N26" i="10"/>
  <c r="N103" i="10"/>
  <c r="Q103" i="10" s="1"/>
  <c r="S103" i="10" s="1"/>
  <c r="N76" i="6"/>
  <c r="Q76" i="6" s="1"/>
  <c r="S76" i="6" s="1"/>
  <c r="N53" i="6"/>
  <c r="Q53" i="6" s="1"/>
  <c r="S53" i="6" s="1"/>
  <c r="N50" i="6"/>
  <c r="Q50" i="6" s="1"/>
  <c r="S50" i="6" s="1"/>
  <c r="N34" i="6"/>
  <c r="Q34" i="6" s="1"/>
  <c r="S34" i="6" s="1"/>
  <c r="V12" i="6"/>
  <c r="N252" i="3"/>
  <c r="Q252" i="3" s="1"/>
  <c r="N246" i="3"/>
  <c r="N247" i="3"/>
  <c r="Q247" i="3" s="1"/>
  <c r="N239" i="3"/>
  <c r="N226" i="3"/>
  <c r="N166" i="3"/>
  <c r="Q166" i="3" s="1"/>
  <c r="T166" i="3" s="1"/>
  <c r="N84" i="3"/>
  <c r="Q84" i="3" s="1"/>
  <c r="T84" i="3" s="1"/>
  <c r="N220" i="3"/>
  <c r="Q220" i="3" s="1"/>
  <c r="T220" i="3" s="1"/>
  <c r="N145" i="3"/>
  <c r="Q145" i="3" s="1"/>
  <c r="T145" i="3" s="1"/>
  <c r="N39" i="4"/>
  <c r="Q39" i="4" s="1"/>
  <c r="S39" i="4" s="1"/>
  <c r="N170" i="11"/>
  <c r="N50" i="11"/>
  <c r="J13" i="2"/>
  <c r="N250" i="3"/>
  <c r="Q250" i="3" s="1"/>
  <c r="N236" i="3"/>
  <c r="N215" i="3"/>
  <c r="Q215" i="3" s="1"/>
  <c r="T215" i="3" s="1"/>
  <c r="N151" i="3"/>
  <c r="N75" i="3"/>
  <c r="Q75" i="3" s="1"/>
  <c r="T75" i="3" s="1"/>
  <c r="N36" i="4"/>
  <c r="Q36" i="4" s="1"/>
  <c r="S36" i="4" s="1"/>
  <c r="N21" i="4"/>
  <c r="Q21" i="4" s="1"/>
  <c r="S21" i="4" s="1"/>
  <c r="G13" i="2"/>
  <c r="L13" i="5"/>
  <c r="N42" i="10"/>
  <c r="Q42" i="10" s="1"/>
  <c r="S42" i="10" s="1"/>
  <c r="N69" i="6"/>
  <c r="Q69" i="6" s="1"/>
  <c r="S69" i="6" s="1"/>
  <c r="N38" i="6"/>
  <c r="Q38" i="6" s="1"/>
  <c r="S38" i="6" s="1"/>
  <c r="N24" i="6"/>
  <c r="Q24" i="6" s="1"/>
  <c r="S24" i="6" s="1"/>
  <c r="V8" i="6"/>
  <c r="N244" i="3"/>
  <c r="Q244" i="3" s="1"/>
  <c r="N245" i="3"/>
  <c r="Q245" i="3" s="1"/>
  <c r="N238" i="3"/>
  <c r="N205" i="3"/>
  <c r="N112" i="3"/>
  <c r="N111" i="3"/>
  <c r="N206" i="3"/>
  <c r="Q206" i="3" s="1"/>
  <c r="T206" i="3" s="1"/>
  <c r="N143" i="3"/>
  <c r="Q143" i="3" s="1"/>
  <c r="T143" i="3" s="1"/>
  <c r="N211" i="3"/>
  <c r="Q211" i="3" s="1"/>
  <c r="T211" i="3" s="1"/>
  <c r="N124" i="3"/>
  <c r="N30" i="3"/>
  <c r="Q196" i="1"/>
  <c r="T196" i="1" s="1"/>
  <c r="F13" i="2"/>
  <c r="N164" i="10"/>
  <c r="Q164" i="10" s="1"/>
  <c r="S164" i="10" s="1"/>
  <c r="V16" i="6"/>
  <c r="N68" i="6"/>
  <c r="Q68" i="6" s="1"/>
  <c r="S68" i="6" s="1"/>
  <c r="N42" i="6"/>
  <c r="Q42" i="6" s="1"/>
  <c r="S42" i="6" s="1"/>
  <c r="N40" i="6"/>
  <c r="Q40" i="6" s="1"/>
  <c r="S40" i="6" s="1"/>
  <c r="N26" i="6"/>
  <c r="Q26" i="6" s="1"/>
  <c r="S26" i="6" s="1"/>
  <c r="N254" i="3"/>
  <c r="Q254" i="3" s="1"/>
  <c r="N235" i="3"/>
  <c r="N232" i="3"/>
  <c r="Q232" i="3" s="1"/>
  <c r="N110" i="3"/>
  <c r="N218" i="3"/>
  <c r="Q218" i="3" s="1"/>
  <c r="T218" i="3" s="1"/>
  <c r="N182" i="3"/>
  <c r="N154" i="3"/>
  <c r="Q154" i="3" s="1"/>
  <c r="T154" i="3" s="1"/>
  <c r="N128" i="3"/>
  <c r="Q128" i="3" s="1"/>
  <c r="T128" i="3" s="1"/>
  <c r="N48" i="4"/>
  <c r="Q48" i="4" s="1"/>
  <c r="S48" i="4" s="1"/>
  <c r="E14" i="4" s="1"/>
  <c r="BA6" i="3"/>
  <c r="BB6" i="3"/>
  <c r="AI81" i="3"/>
  <c r="AJ81" i="3"/>
  <c r="AK81" i="3"/>
  <c r="BA10" i="3"/>
  <c r="BB10" i="3"/>
  <c r="AK27" i="3"/>
  <c r="AI27" i="3"/>
  <c r="AJ27" i="3"/>
  <c r="AI220" i="3"/>
  <c r="AJ220" i="3"/>
  <c r="AJ266" i="3"/>
  <c r="AI266" i="3"/>
  <c r="AK266" i="3"/>
  <c r="AI144" i="3"/>
  <c r="AJ144" i="3"/>
  <c r="AK144" i="3"/>
  <c r="BA9" i="3"/>
  <c r="BB9" i="3"/>
  <c r="AJ175" i="3"/>
  <c r="AI175" i="3"/>
  <c r="AK175" i="3"/>
  <c r="AJ98" i="3"/>
  <c r="AK98" i="3"/>
  <c r="BB2" i="3"/>
  <c r="BA2" i="3"/>
  <c r="AI167" i="3"/>
  <c r="AK167" i="3"/>
  <c r="AJ167" i="3"/>
  <c r="AK146" i="3"/>
  <c r="AI146" i="3"/>
  <c r="AJ146" i="3"/>
  <c r="BA13" i="3"/>
  <c r="BB13" i="3"/>
  <c r="AZ13" i="3" s="1"/>
  <c r="AX13" i="3" s="1"/>
  <c r="BB85" i="3"/>
  <c r="BA85" i="3"/>
  <c r="AZ85" i="3" s="1"/>
  <c r="AX85" i="3" s="1"/>
  <c r="AI36" i="3"/>
  <c r="AJ36" i="3"/>
  <c r="AS147" i="3"/>
  <c r="AR147" i="3" s="1"/>
  <c r="AQ147" i="3" s="1"/>
  <c r="AP147" i="3" s="1"/>
  <c r="AO147" i="3" s="1"/>
  <c r="AN147" i="3" s="1"/>
  <c r="AM147" i="3" s="1"/>
  <c r="AL147" i="3" s="1"/>
  <c r="AS156" i="3"/>
  <c r="AR156" i="3" s="1"/>
  <c r="AQ156" i="3" s="1"/>
  <c r="AP156" i="3" s="1"/>
  <c r="AO156" i="3" s="1"/>
  <c r="AN156" i="3" s="1"/>
  <c r="AM156" i="3" s="1"/>
  <c r="AL156" i="3" s="1"/>
  <c r="AI95" i="3"/>
  <c r="AK95" i="3"/>
  <c r="AT150" i="3"/>
  <c r="AS150" i="3" s="1"/>
  <c r="AR150" i="3" s="1"/>
  <c r="AQ150" i="3" s="1"/>
  <c r="AP150" i="3" s="1"/>
  <c r="AO150" i="3" s="1"/>
  <c r="AN150" i="3" s="1"/>
  <c r="AM150" i="3" s="1"/>
  <c r="AL150" i="3" s="1"/>
  <c r="AT133" i="3"/>
  <c r="AS133" i="3" s="1"/>
  <c r="AR133" i="3" s="1"/>
  <c r="AQ133" i="3" s="1"/>
  <c r="AP133" i="3" s="1"/>
  <c r="AO133" i="3" s="1"/>
  <c r="AN133" i="3" s="1"/>
  <c r="AM133" i="3" s="1"/>
  <c r="AL133" i="3" s="1"/>
  <c r="K177" i="3"/>
  <c r="AC177" i="3"/>
  <c r="BB27" i="3"/>
  <c r="BA27" i="3"/>
  <c r="AZ27" i="3" s="1"/>
  <c r="AX27" i="3" s="1"/>
  <c r="BA114" i="3"/>
  <c r="AZ114" i="3" s="1"/>
  <c r="AX114" i="3" s="1"/>
  <c r="BB114" i="3"/>
  <c r="AJ140" i="3"/>
  <c r="AI140" i="3"/>
  <c r="AC97" i="3"/>
  <c r="AF97" i="3"/>
  <c r="J97" i="3"/>
  <c r="AJ262" i="3"/>
  <c r="AH262" i="3" s="1"/>
  <c r="AK262" i="3"/>
  <c r="AT83" i="3"/>
  <c r="AS83" i="3" s="1"/>
  <c r="AR83" i="3" s="1"/>
  <c r="AQ83" i="3" s="1"/>
  <c r="AP83" i="3" s="1"/>
  <c r="AO83" i="3" s="1"/>
  <c r="AN83" i="3" s="1"/>
  <c r="AM83" i="3" s="1"/>
  <c r="AL83" i="3" s="1"/>
  <c r="AC42" i="3"/>
  <c r="AF42" i="3"/>
  <c r="I42" i="3"/>
  <c r="AT73" i="3"/>
  <c r="AS73" i="3"/>
  <c r="AR73" i="3" s="1"/>
  <c r="AQ73" i="3" s="1"/>
  <c r="AP73" i="3" s="1"/>
  <c r="AO73" i="3" s="1"/>
  <c r="AN73" i="3" s="1"/>
  <c r="AM73" i="3" s="1"/>
  <c r="AL73" i="3" s="1"/>
  <c r="Q269" i="3"/>
  <c r="AF269" i="3"/>
  <c r="AI195" i="3"/>
  <c r="AH195" i="3" s="1"/>
  <c r="AA195" i="3" s="1"/>
  <c r="BB29" i="3"/>
  <c r="AZ29" i="3" s="1"/>
  <c r="AX29" i="3" s="1"/>
  <c r="BK5" i="3"/>
  <c r="BJ5" i="3" s="1"/>
  <c r="BI5" i="3" s="1"/>
  <c r="BH5" i="3" s="1"/>
  <c r="BG5" i="3" s="1"/>
  <c r="BF5" i="3" s="1"/>
  <c r="BE5" i="3" s="1"/>
  <c r="BD5" i="3" s="1"/>
  <c r="BC5" i="3" s="1"/>
  <c r="BG4" i="3"/>
  <c r="BF4" i="3" s="1"/>
  <c r="BE4" i="3" s="1"/>
  <c r="BD4" i="3" s="1"/>
  <c r="BC4" i="3" s="1"/>
  <c r="J141" i="3"/>
  <c r="BJ170" i="3"/>
  <c r="BI170" i="3" s="1"/>
  <c r="BH170" i="3" s="1"/>
  <c r="BG170" i="3" s="1"/>
  <c r="BF170" i="3" s="1"/>
  <c r="BE170" i="3" s="1"/>
  <c r="BD170" i="3" s="1"/>
  <c r="BC170" i="3" s="1"/>
  <c r="BK170" i="3"/>
  <c r="BI7" i="3"/>
  <c r="BH7" i="3" s="1"/>
  <c r="BG7" i="3" s="1"/>
  <c r="BF7" i="3" s="1"/>
  <c r="BE7" i="3" s="1"/>
  <c r="BD7" i="3" s="1"/>
  <c r="BC7" i="3" s="1"/>
  <c r="BA155" i="3"/>
  <c r="AZ155" i="3" s="1"/>
  <c r="AX155" i="3" s="1"/>
  <c r="BB155" i="3"/>
  <c r="AQ66" i="3"/>
  <c r="AP66" i="3" s="1"/>
  <c r="AO66" i="3" s="1"/>
  <c r="AN66" i="3" s="1"/>
  <c r="AM66" i="3" s="1"/>
  <c r="AL66" i="3" s="1"/>
  <c r="BA75" i="3"/>
  <c r="AZ75" i="3" s="1"/>
  <c r="AX75" i="3" s="1"/>
  <c r="BB75" i="3"/>
  <c r="BK153" i="3"/>
  <c r="BJ153" i="3" s="1"/>
  <c r="BI153" i="3" s="1"/>
  <c r="BH153" i="3" s="1"/>
  <c r="BG153" i="3" s="1"/>
  <c r="BF153" i="3" s="1"/>
  <c r="BE153" i="3" s="1"/>
  <c r="BD153" i="3" s="1"/>
  <c r="BC153" i="3" s="1"/>
  <c r="BI131" i="3"/>
  <c r="BH131" i="3" s="1"/>
  <c r="BG131" i="3" s="1"/>
  <c r="BF131" i="3" s="1"/>
  <c r="BE131" i="3" s="1"/>
  <c r="BD131" i="3" s="1"/>
  <c r="BC131" i="3" s="1"/>
  <c r="BK150" i="3"/>
  <c r="BJ150" i="3"/>
  <c r="BI150" i="3" s="1"/>
  <c r="BH150" i="3" s="1"/>
  <c r="BG150" i="3" s="1"/>
  <c r="BF150" i="3" s="1"/>
  <c r="BE150" i="3" s="1"/>
  <c r="BD150" i="3" s="1"/>
  <c r="BC150" i="3" s="1"/>
  <c r="BK97" i="3"/>
  <c r="BJ97" i="3" s="1"/>
  <c r="BI97" i="3" s="1"/>
  <c r="BH97" i="3" s="1"/>
  <c r="BG97" i="3" s="1"/>
  <c r="BF97" i="3" s="1"/>
  <c r="BE97" i="3" s="1"/>
  <c r="BD97" i="3" s="1"/>
  <c r="BC97" i="3" s="1"/>
  <c r="G159" i="3"/>
  <c r="N159" i="3"/>
  <c r="Z159" i="3"/>
  <c r="J126" i="3"/>
  <c r="AC126" i="3"/>
  <c r="AF126" i="3"/>
  <c r="BI132" i="3"/>
  <c r="BH132" i="3" s="1"/>
  <c r="BG132" i="3" s="1"/>
  <c r="BF132" i="3" s="1"/>
  <c r="BE132" i="3" s="1"/>
  <c r="BD132" i="3" s="1"/>
  <c r="BC132" i="3" s="1"/>
  <c r="AC244" i="3"/>
  <c r="AF244" i="3"/>
  <c r="K244" i="3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N203" i="3"/>
  <c r="Q203" i="3" s="1"/>
  <c r="T203" i="3" s="1"/>
  <c r="AF165" i="3"/>
  <c r="BJ108" i="3"/>
  <c r="BK149" i="3"/>
  <c r="BJ149" i="3" s="1"/>
  <c r="BI149" i="3" s="1"/>
  <c r="BH149" i="3" s="1"/>
  <c r="BG149" i="3" s="1"/>
  <c r="BF149" i="3" s="1"/>
  <c r="BE149" i="3" s="1"/>
  <c r="BD149" i="3" s="1"/>
  <c r="BC149" i="3" s="1"/>
  <c r="BI128" i="3"/>
  <c r="BH128" i="3" s="1"/>
  <c r="BI116" i="3"/>
  <c r="BH116" i="3" s="1"/>
  <c r="BJ159" i="3"/>
  <c r="BI159" i="3"/>
  <c r="BH159" i="3"/>
  <c r="BG159" i="3" s="1"/>
  <c r="BF159" i="3" s="1"/>
  <c r="BE159" i="3" s="1"/>
  <c r="BD159" i="3" s="1"/>
  <c r="BC159" i="3" s="1"/>
  <c r="BK87" i="3"/>
  <c r="BJ87" i="3"/>
  <c r="BI87" i="3" s="1"/>
  <c r="BH87" i="3" s="1"/>
  <c r="BG87" i="3" s="1"/>
  <c r="BF87" i="3" s="1"/>
  <c r="BE87" i="3" s="1"/>
  <c r="BD87" i="3" s="1"/>
  <c r="BC87" i="3" s="1"/>
  <c r="BG148" i="3"/>
  <c r="BF148" i="3" s="1"/>
  <c r="BE148" i="3" s="1"/>
  <c r="BD148" i="3" s="1"/>
  <c r="BC148" i="3" s="1"/>
  <c r="AF115" i="3"/>
  <c r="BL89" i="3"/>
  <c r="BL62" i="3"/>
  <c r="BL28" i="3"/>
  <c r="N29" i="3"/>
  <c r="Q29" i="3" s="1"/>
  <c r="T29" i="3" s="1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I109" i="3" s="1"/>
  <c r="G109" i="3"/>
  <c r="N109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N105" i="3"/>
  <c r="Q105" i="3" s="1"/>
  <c r="T105" i="3" s="1"/>
  <c r="J70" i="3"/>
  <c r="AC70" i="3"/>
  <c r="AF70" i="3"/>
  <c r="G277" i="3"/>
  <c r="Z277" i="3"/>
  <c r="BL8" i="3"/>
  <c r="BJ164" i="3"/>
  <c r="BI164" i="3" s="1"/>
  <c r="BH164" i="3" s="1"/>
  <c r="BG164" i="3" s="1"/>
  <c r="BF164" i="3" s="1"/>
  <c r="BE164" i="3" s="1"/>
  <c r="BD164" i="3" s="1"/>
  <c r="BC164" i="3" s="1"/>
  <c r="BJ154" i="3"/>
  <c r="BI154" i="3" s="1"/>
  <c r="BH154" i="3" s="1"/>
  <c r="BG154" i="3" s="1"/>
  <c r="BF154" i="3" s="1"/>
  <c r="BE154" i="3" s="1"/>
  <c r="BD154" i="3" s="1"/>
  <c r="BC154" i="3" s="1"/>
  <c r="BG144" i="3"/>
  <c r="BF144" i="3" s="1"/>
  <c r="BE144" i="3" s="1"/>
  <c r="BD144" i="3" s="1"/>
  <c r="BC144" i="3" s="1"/>
  <c r="BK140" i="3"/>
  <c r="BJ140" i="3" s="1"/>
  <c r="BI140" i="3" s="1"/>
  <c r="BH140" i="3" s="1"/>
  <c r="BG140" i="3" s="1"/>
  <c r="BF140" i="3" s="1"/>
  <c r="BE140" i="3" s="1"/>
  <c r="BD140" i="3" s="1"/>
  <c r="BC140" i="3" s="1"/>
  <c r="BG135" i="3"/>
  <c r="BF135" i="3" s="1"/>
  <c r="BE135" i="3" s="1"/>
  <c r="BD135" i="3" s="1"/>
  <c r="BC135" i="3" s="1"/>
  <c r="BF128" i="3"/>
  <c r="BE128" i="3" s="1"/>
  <c r="BD128" i="3" s="1"/>
  <c r="BC128" i="3" s="1"/>
  <c r="BG123" i="3"/>
  <c r="BF123" i="3" s="1"/>
  <c r="BE123" i="3" s="1"/>
  <c r="BD123" i="3" s="1"/>
  <c r="BC123" i="3" s="1"/>
  <c r="BG120" i="3"/>
  <c r="BF120" i="3" s="1"/>
  <c r="BE120" i="3" s="1"/>
  <c r="BD120" i="3" s="1"/>
  <c r="BC120" i="3" s="1"/>
  <c r="BG115" i="3"/>
  <c r="BF115" i="3" s="1"/>
  <c r="BE115" i="3" s="1"/>
  <c r="BD115" i="3" s="1"/>
  <c r="BC115" i="3" s="1"/>
  <c r="BJ91" i="3"/>
  <c r="BI91" i="3" s="1"/>
  <c r="BH91" i="3" s="1"/>
  <c r="BG91" i="3" s="1"/>
  <c r="BF91" i="3" s="1"/>
  <c r="BE91" i="3" s="1"/>
  <c r="BD91" i="3" s="1"/>
  <c r="BC91" i="3" s="1"/>
  <c r="BK91" i="3"/>
  <c r="BI84" i="3"/>
  <c r="BH84" i="3" s="1"/>
  <c r="BG84" i="3" s="1"/>
  <c r="BF84" i="3" s="1"/>
  <c r="BE84" i="3" s="1"/>
  <c r="BD84" i="3" s="1"/>
  <c r="BC84" i="3" s="1"/>
  <c r="BJ84" i="3"/>
  <c r="BK84" i="3"/>
  <c r="BK70" i="3"/>
  <c r="BJ70" i="3"/>
  <c r="BI70" i="3" s="1"/>
  <c r="BH70" i="3" s="1"/>
  <c r="BG70" i="3" s="1"/>
  <c r="BF70" i="3" s="1"/>
  <c r="BE70" i="3" s="1"/>
  <c r="BD70" i="3" s="1"/>
  <c r="BC70" i="3" s="1"/>
  <c r="G171" i="3"/>
  <c r="N171" i="3"/>
  <c r="J73" i="3"/>
  <c r="AC73" i="3"/>
  <c r="AF73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BK164" i="3"/>
  <c r="BI146" i="3"/>
  <c r="BH146" i="3" s="1"/>
  <c r="BG146" i="3" s="1"/>
  <c r="BF146" i="3" s="1"/>
  <c r="BE146" i="3" s="1"/>
  <c r="BD146" i="3" s="1"/>
  <c r="BC146" i="3" s="1"/>
  <c r="BH144" i="3"/>
  <c r="BK139" i="3"/>
  <c r="BJ139" i="3" s="1"/>
  <c r="BI139" i="3" s="1"/>
  <c r="BH139" i="3" s="1"/>
  <c r="BG139" i="3" s="1"/>
  <c r="BF139" i="3" s="1"/>
  <c r="BE139" i="3" s="1"/>
  <c r="BD139" i="3" s="1"/>
  <c r="BC139" i="3" s="1"/>
  <c r="BG136" i="3"/>
  <c r="BF136" i="3" s="1"/>
  <c r="BE136" i="3" s="1"/>
  <c r="BD136" i="3" s="1"/>
  <c r="BC136" i="3" s="1"/>
  <c r="BH135" i="3"/>
  <c r="BG128" i="3"/>
  <c r="BH127" i="3"/>
  <c r="BG127" i="3" s="1"/>
  <c r="BF127" i="3" s="1"/>
  <c r="BE127" i="3" s="1"/>
  <c r="BD127" i="3" s="1"/>
  <c r="BC127" i="3" s="1"/>
  <c r="BH124" i="3"/>
  <c r="BG124" i="3" s="1"/>
  <c r="BF124" i="3" s="1"/>
  <c r="BE124" i="3" s="1"/>
  <c r="BD124" i="3" s="1"/>
  <c r="BC124" i="3" s="1"/>
  <c r="BH123" i="3"/>
  <c r="BH120" i="3"/>
  <c r="BH119" i="3"/>
  <c r="BG119" i="3" s="1"/>
  <c r="BF119" i="3" s="1"/>
  <c r="BE119" i="3" s="1"/>
  <c r="BD119" i="3" s="1"/>
  <c r="BC119" i="3" s="1"/>
  <c r="BG116" i="3"/>
  <c r="BF116" i="3" s="1"/>
  <c r="BE116" i="3" s="1"/>
  <c r="BD116" i="3" s="1"/>
  <c r="BC116" i="3" s="1"/>
  <c r="BH115" i="3"/>
  <c r="BL113" i="3"/>
  <c r="BH112" i="3"/>
  <c r="BG112" i="3" s="1"/>
  <c r="BF112" i="3" s="1"/>
  <c r="BE112" i="3" s="1"/>
  <c r="BD112" i="3" s="1"/>
  <c r="BC112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L99" i="3"/>
  <c r="BL95" i="3"/>
  <c r="N180" i="3"/>
  <c r="Q180" i="3" s="1"/>
  <c r="T180" i="3" s="1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N212" i="3"/>
  <c r="Z27" i="3"/>
  <c r="N27" i="3"/>
  <c r="AU125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21" i="3"/>
  <c r="BL32" i="3"/>
  <c r="BL39" i="3"/>
  <c r="BL41" i="3"/>
  <c r="BL46" i="3"/>
  <c r="BL58" i="3"/>
  <c r="BL69" i="3"/>
  <c r="BL79" i="3"/>
  <c r="BL81" i="3"/>
  <c r="AU65" i="3"/>
  <c r="AU274" i="3"/>
  <c r="AT274" i="3" s="1"/>
  <c r="AS274" i="3" s="1"/>
  <c r="AR274" i="3" s="1"/>
  <c r="AQ274" i="3" s="1"/>
  <c r="AP274" i="3" s="1"/>
  <c r="AO274" i="3" s="1"/>
  <c r="AN274" i="3" s="1"/>
  <c r="AM274" i="3" s="1"/>
  <c r="AL274" i="3" s="1"/>
  <c r="BL16" i="3"/>
  <c r="BL34" i="3"/>
  <c r="BL37" i="3"/>
  <c r="BL54" i="3"/>
  <c r="BL60" i="3"/>
  <c r="BL63" i="3"/>
  <c r="BL64" i="3"/>
  <c r="BL66" i="3"/>
  <c r="BL67" i="3"/>
  <c r="BL74" i="3"/>
  <c r="BL76" i="3"/>
  <c r="BL86" i="3"/>
  <c r="BL12" i="3"/>
  <c r="BL15" i="3"/>
  <c r="BL19" i="3"/>
  <c r="BL23" i="3"/>
  <c r="BL25" i="3"/>
  <c r="BL30" i="3"/>
  <c r="BL44" i="3"/>
  <c r="BL51" i="3"/>
  <c r="BL53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BL26" i="3"/>
  <c r="BL40" i="3"/>
  <c r="BL47" i="3"/>
  <c r="BL49" i="3"/>
  <c r="BL61" i="3"/>
  <c r="BL65" i="3"/>
  <c r="BL71" i="3"/>
  <c r="BL83" i="3"/>
  <c r="BL103" i="3"/>
  <c r="BL104" i="3"/>
  <c r="BL106" i="3"/>
  <c r="AU180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BL20" i="3"/>
  <c r="BL35" i="3"/>
  <c r="BL42" i="3"/>
  <c r="BL55" i="3"/>
  <c r="BL57" i="3"/>
  <c r="BL68" i="3"/>
  <c r="BL78" i="3"/>
  <c r="BL80" i="3"/>
  <c r="AU176" i="3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BL17" i="3"/>
  <c r="BL24" i="3"/>
  <c r="BL31" i="3"/>
  <c r="BL33" i="3"/>
  <c r="BL38" i="3"/>
  <c r="BL52" i="3"/>
  <c r="AU208" i="3"/>
  <c r="BL11" i="3"/>
  <c r="BL14" i="3"/>
  <c r="BL18" i="3"/>
  <c r="BL22" i="3"/>
  <c r="BL36" i="3"/>
  <c r="BL43" i="3"/>
  <c r="BL45" i="3"/>
  <c r="BL50" i="3"/>
  <c r="BL56" i="3"/>
  <c r="BL82" i="3"/>
  <c r="BL102" i="3"/>
  <c r="BL105" i="3"/>
  <c r="BL107" i="3"/>
  <c r="BJ146" i="3"/>
  <c r="BI108" i="3"/>
  <c r="BH108" i="3" s="1"/>
  <c r="BG108" i="3" s="1"/>
  <c r="BF108" i="3" s="1"/>
  <c r="BE108" i="3" s="1"/>
  <c r="BD108" i="3" s="1"/>
  <c r="BC108" i="3" s="1"/>
  <c r="G144" i="3"/>
  <c r="N144" i="3"/>
  <c r="BK160" i="3"/>
  <c r="BJ160" i="3" s="1"/>
  <c r="BI160" i="3" s="1"/>
  <c r="BH160" i="3" s="1"/>
  <c r="BG160" i="3" s="1"/>
  <c r="BF160" i="3" s="1"/>
  <c r="BE160" i="3" s="1"/>
  <c r="BD160" i="3" s="1"/>
  <c r="BC160" i="3" s="1"/>
  <c r="BK108" i="3"/>
  <c r="BK88" i="3"/>
  <c r="BJ88" i="3" s="1"/>
  <c r="BI88" i="3" s="1"/>
  <c r="BH88" i="3" s="1"/>
  <c r="BG88" i="3" s="1"/>
  <c r="BF88" i="3" s="1"/>
  <c r="BE88" i="3" s="1"/>
  <c r="BD88" i="3" s="1"/>
  <c r="BC88" i="3" s="1"/>
  <c r="BJ72" i="3"/>
  <c r="BI72" i="3" s="1"/>
  <c r="BH72" i="3" s="1"/>
  <c r="BG72" i="3" s="1"/>
  <c r="BF72" i="3" s="1"/>
  <c r="BE72" i="3" s="1"/>
  <c r="BD72" i="3" s="1"/>
  <c r="BC72" i="3" s="1"/>
  <c r="BK72" i="3"/>
  <c r="BK48" i="3"/>
  <c r="BJ48" i="3" s="1"/>
  <c r="BI48" i="3" s="1"/>
  <c r="BH48" i="3" s="1"/>
  <c r="BG48" i="3" s="1"/>
  <c r="BF48" i="3" s="1"/>
  <c r="BE48" i="3" s="1"/>
  <c r="BD48" i="3" s="1"/>
  <c r="BC48" i="3" s="1"/>
  <c r="G155" i="3"/>
  <c r="N155" i="3"/>
  <c r="G150" i="3"/>
  <c r="N150" i="3"/>
  <c r="Z129" i="3"/>
  <c r="N129" i="3"/>
  <c r="Q129" i="3" s="1"/>
  <c r="T129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N52" i="3"/>
  <c r="AU37" i="3"/>
  <c r="N37" i="3"/>
  <c r="D14" i="3"/>
  <c r="N33" i="3"/>
  <c r="Q33" i="3" s="1"/>
  <c r="T33" i="3" s="1"/>
  <c r="N50" i="3"/>
  <c r="N77" i="3"/>
  <c r="Q77" i="3" s="1"/>
  <c r="T77" i="3" s="1"/>
  <c r="N85" i="3"/>
  <c r="Q85" i="3" s="1"/>
  <c r="T85" i="3" s="1"/>
  <c r="N93" i="3"/>
  <c r="Q93" i="3" s="1"/>
  <c r="T93" i="3" s="1"/>
  <c r="N101" i="3"/>
  <c r="Q101" i="3" s="1"/>
  <c r="T101" i="3" s="1"/>
  <c r="N122" i="3"/>
  <c r="Q122" i="3" s="1"/>
  <c r="T122" i="3" s="1"/>
  <c r="N136" i="3"/>
  <c r="Q136" i="3" s="1"/>
  <c r="T136" i="3" s="1"/>
  <c r="N153" i="3"/>
  <c r="Q153" i="3" s="1"/>
  <c r="T153" i="3" s="1"/>
  <c r="N161" i="3"/>
  <c r="Q161" i="3" s="1"/>
  <c r="T161" i="3" s="1"/>
  <c r="N175" i="3"/>
  <c r="Q175" i="3" s="1"/>
  <c r="T175" i="3" s="1"/>
  <c r="N181" i="3"/>
  <c r="Q181" i="3" s="1"/>
  <c r="T181" i="3" s="1"/>
  <c r="N190" i="3"/>
  <c r="N229" i="3"/>
  <c r="Q229" i="3" s="1"/>
  <c r="T229" i="3" s="1"/>
  <c r="N28" i="3"/>
  <c r="W12" i="3"/>
  <c r="N21" i="3"/>
  <c r="Q21" i="3" s="1"/>
  <c r="T21" i="3" s="1"/>
  <c r="N36" i="3"/>
  <c r="N78" i="3"/>
  <c r="Q78" i="3" s="1"/>
  <c r="T78" i="3" s="1"/>
  <c r="N86" i="3"/>
  <c r="Q86" i="3" s="1"/>
  <c r="T86" i="3" s="1"/>
  <c r="N94" i="3"/>
  <c r="Q94" i="3" s="1"/>
  <c r="T94" i="3" s="1"/>
  <c r="N102" i="3"/>
  <c r="Q102" i="3" s="1"/>
  <c r="T102" i="3" s="1"/>
  <c r="N123" i="3"/>
  <c r="N162" i="3"/>
  <c r="Q162" i="3" s="1"/>
  <c r="T162" i="3" s="1"/>
  <c r="N191" i="3"/>
  <c r="Q191" i="3" s="1"/>
  <c r="T191" i="3" s="1"/>
  <c r="N200" i="3"/>
  <c r="Q200" i="3" s="1"/>
  <c r="T200" i="3" s="1"/>
  <c r="W15" i="3"/>
  <c r="N22" i="3"/>
  <c r="Q22" i="3" s="1"/>
  <c r="T22" i="3" s="1"/>
  <c r="N53" i="3"/>
  <c r="N66" i="3"/>
  <c r="N79" i="3"/>
  <c r="Q79" i="3" s="1"/>
  <c r="T79" i="3" s="1"/>
  <c r="N95" i="3"/>
  <c r="Q95" i="3" s="1"/>
  <c r="T95" i="3" s="1"/>
  <c r="N103" i="3"/>
  <c r="N115" i="3"/>
  <c r="Q115" i="3" s="1"/>
  <c r="T115" i="3" s="1"/>
  <c r="N130" i="3"/>
  <c r="Q130" i="3" s="1"/>
  <c r="T130" i="3" s="1"/>
  <c r="N148" i="3"/>
  <c r="Q148" i="3" s="1"/>
  <c r="T148" i="3" s="1"/>
  <c r="N164" i="3"/>
  <c r="Q164" i="3" s="1"/>
  <c r="T164" i="3" s="1"/>
  <c r="N168" i="3"/>
  <c r="Q168" i="3" s="1"/>
  <c r="T168" i="3" s="1"/>
  <c r="N183" i="3"/>
  <c r="Q183" i="3" s="1"/>
  <c r="T183" i="3" s="1"/>
  <c r="N192" i="3"/>
  <c r="Q192" i="3" s="1"/>
  <c r="T192" i="3" s="1"/>
  <c r="N201" i="3"/>
  <c r="Q201" i="3" s="1"/>
  <c r="T201" i="3" s="1"/>
  <c r="N230" i="3"/>
  <c r="N46" i="3"/>
  <c r="N54" i="3"/>
  <c r="N69" i="3"/>
  <c r="N81" i="3"/>
  <c r="Q81" i="3" s="1"/>
  <c r="T81" i="3" s="1"/>
  <c r="N88" i="3"/>
  <c r="Q88" i="3" s="1"/>
  <c r="T88" i="3" s="1"/>
  <c r="N96" i="3"/>
  <c r="Q96" i="3" s="1"/>
  <c r="T96" i="3" s="1"/>
  <c r="N104" i="3"/>
  <c r="N116" i="3"/>
  <c r="N125" i="3"/>
  <c r="N131" i="3"/>
  <c r="N140" i="3"/>
  <c r="Q140" i="3" s="1"/>
  <c r="T140" i="3" s="1"/>
  <c r="N149" i="3"/>
  <c r="Q149" i="3" s="1"/>
  <c r="T149" i="3" s="1"/>
  <c r="N156" i="3"/>
  <c r="Q156" i="3" s="1"/>
  <c r="T156" i="3" s="1"/>
  <c r="N165" i="3"/>
  <c r="Q165" i="3" s="1"/>
  <c r="T165" i="3" s="1"/>
  <c r="N169" i="3"/>
  <c r="N176" i="3"/>
  <c r="N184" i="3"/>
  <c r="Q184" i="3" s="1"/>
  <c r="T184" i="3" s="1"/>
  <c r="N193" i="3"/>
  <c r="Q193" i="3" s="1"/>
  <c r="T193" i="3" s="1"/>
  <c r="N222" i="3"/>
  <c r="N231" i="3"/>
  <c r="Q231" i="3" s="1"/>
  <c r="T231" i="3" s="1"/>
  <c r="N64" i="3"/>
  <c r="W13" i="3"/>
  <c r="N41" i="3"/>
  <c r="Q41" i="3" s="1"/>
  <c r="T41" i="3" s="1"/>
  <c r="N58" i="3"/>
  <c r="N82" i="3"/>
  <c r="Q82" i="3" s="1"/>
  <c r="T82" i="3" s="1"/>
  <c r="N89" i="3"/>
  <c r="Q89" i="3" s="1"/>
  <c r="T89" i="3" s="1"/>
  <c r="N97" i="3"/>
  <c r="Q97" i="3" s="1"/>
  <c r="T97" i="3" s="1"/>
  <c r="N117" i="3"/>
  <c r="Q117" i="3" s="1"/>
  <c r="T117" i="3" s="1"/>
  <c r="N126" i="3"/>
  <c r="Q126" i="3" s="1"/>
  <c r="T126" i="3" s="1"/>
  <c r="N132" i="3"/>
  <c r="Q132" i="3" s="1"/>
  <c r="T132" i="3" s="1"/>
  <c r="N157" i="3"/>
  <c r="Q157" i="3" s="1"/>
  <c r="T157" i="3" s="1"/>
  <c r="N178" i="3"/>
  <c r="Q178" i="3" s="1"/>
  <c r="T178" i="3" s="1"/>
  <c r="N185" i="3"/>
  <c r="Q185" i="3" s="1"/>
  <c r="T185" i="3" s="1"/>
  <c r="N194" i="3"/>
  <c r="Q194" i="3" s="1"/>
  <c r="T194" i="3" s="1"/>
  <c r="N213" i="3"/>
  <c r="Q213" i="3" s="1"/>
  <c r="T213" i="3" s="1"/>
  <c r="N224" i="3"/>
  <c r="N87" i="3"/>
  <c r="N43" i="3"/>
  <c r="Q43" i="3" s="1"/>
  <c r="T43" i="3" s="1"/>
  <c r="N59" i="3"/>
  <c r="Q59" i="3" s="1"/>
  <c r="T59" i="3" s="1"/>
  <c r="N74" i="3"/>
  <c r="Q74" i="3" s="1"/>
  <c r="T74" i="3" s="1"/>
  <c r="N83" i="3"/>
  <c r="Q83" i="3" s="1"/>
  <c r="T83" i="3" s="1"/>
  <c r="N90" i="3"/>
  <c r="Q90" i="3" s="1"/>
  <c r="T90" i="3" s="1"/>
  <c r="N106" i="3"/>
  <c r="Q106" i="3" s="1"/>
  <c r="T106" i="3" s="1"/>
  <c r="N118" i="3"/>
  <c r="Q118" i="3" s="1"/>
  <c r="T118" i="3" s="1"/>
  <c r="N133" i="3"/>
  <c r="Q133" i="3" s="1"/>
  <c r="T133" i="3" s="1"/>
  <c r="N142" i="3"/>
  <c r="Q142" i="3" s="1"/>
  <c r="T142" i="3" s="1"/>
  <c r="N158" i="3"/>
  <c r="Q158" i="3" s="1"/>
  <c r="T158" i="3" s="1"/>
  <c r="N179" i="3"/>
  <c r="Q179" i="3" s="1"/>
  <c r="T179" i="3" s="1"/>
  <c r="N225" i="3"/>
  <c r="Q225" i="3" s="1"/>
  <c r="T225" i="3" s="1"/>
  <c r="W14" i="3"/>
  <c r="D16" i="3"/>
  <c r="D19" i="3" s="1"/>
  <c r="N26" i="3"/>
  <c r="N61" i="3"/>
  <c r="N65" i="3"/>
  <c r="N49" i="3"/>
  <c r="N76" i="3"/>
  <c r="Q76" i="3" s="1"/>
  <c r="T76" i="3" s="1"/>
  <c r="N92" i="3"/>
  <c r="Q92" i="3" s="1"/>
  <c r="T92" i="3" s="1"/>
  <c r="N100" i="3"/>
  <c r="Q100" i="3" s="1"/>
  <c r="T100" i="3" s="1"/>
  <c r="N108" i="3"/>
  <c r="Q108" i="3" s="1"/>
  <c r="T108" i="3" s="1"/>
  <c r="N120" i="3"/>
  <c r="Q120" i="3" s="1"/>
  <c r="T120" i="3" s="1"/>
  <c r="N127" i="3"/>
  <c r="Q127" i="3" s="1"/>
  <c r="T127" i="3" s="1"/>
  <c r="N135" i="3"/>
  <c r="Q135" i="3" s="1"/>
  <c r="T135" i="3" s="1"/>
  <c r="N152" i="3"/>
  <c r="Q152" i="3" s="1"/>
  <c r="T152" i="3" s="1"/>
  <c r="N160" i="3"/>
  <c r="Q160" i="3" s="1"/>
  <c r="T160" i="3" s="1"/>
  <c r="N167" i="3"/>
  <c r="Q167" i="3" s="1"/>
  <c r="T167" i="3" s="1"/>
  <c r="N173" i="3"/>
  <c r="N188" i="3"/>
  <c r="Q188" i="3" s="1"/>
  <c r="T188" i="3" s="1"/>
  <c r="N207" i="3"/>
  <c r="N216" i="3"/>
  <c r="Q216" i="3" s="1"/>
  <c r="T216" i="3" s="1"/>
  <c r="N228" i="3"/>
  <c r="Q228" i="3" s="1"/>
  <c r="T228" i="3" s="1"/>
  <c r="W16" i="3"/>
  <c r="BJ101" i="3"/>
  <c r="BI101" i="3" s="1"/>
  <c r="BH101" i="3" s="1"/>
  <c r="BG101" i="3" s="1"/>
  <c r="BF101" i="3" s="1"/>
  <c r="BE101" i="3" s="1"/>
  <c r="BD101" i="3" s="1"/>
  <c r="BC10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I92" i="3"/>
  <c r="BH92" i="3" s="1"/>
  <c r="BG92" i="3" s="1"/>
  <c r="BF92" i="3" s="1"/>
  <c r="BE92" i="3" s="1"/>
  <c r="BD92" i="3" s="1"/>
  <c r="BC92" i="3" s="1"/>
  <c r="BJ92" i="3"/>
  <c r="G195" i="3"/>
  <c r="N195" i="3"/>
  <c r="Q195" i="3" s="1"/>
  <c r="T195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N71" i="3"/>
  <c r="Q277" i="3"/>
  <c r="BK96" i="3"/>
  <c r="BJ96" i="3" s="1"/>
  <c r="BI96" i="3" s="1"/>
  <c r="BH96" i="3" s="1"/>
  <c r="BG96" i="3" s="1"/>
  <c r="BF96" i="3" s="1"/>
  <c r="BE96" i="3" s="1"/>
  <c r="BD96" i="3" s="1"/>
  <c r="BC96" i="3" s="1"/>
  <c r="H29" i="3"/>
  <c r="AC29" i="3"/>
  <c r="AF29" i="3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10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54" i="3"/>
  <c r="N44" i="3"/>
  <c r="Q44" i="3" s="1"/>
  <c r="T44" i="3" s="1"/>
  <c r="AU34" i="3"/>
  <c r="N217" i="3"/>
  <c r="AU50" i="3"/>
  <c r="N40" i="3"/>
  <c r="Q40" i="3" s="1"/>
  <c r="T40" i="3" s="1"/>
  <c r="AU111" i="3"/>
  <c r="Z22" i="3"/>
  <c r="AB12" i="3"/>
  <c r="N210" i="3"/>
  <c r="Q210" i="3" s="1"/>
  <c r="T210" i="3" s="1"/>
  <c r="N202" i="3"/>
  <c r="N147" i="3"/>
  <c r="Q147" i="3" s="1"/>
  <c r="T147" i="3" s="1"/>
  <c r="N139" i="3"/>
  <c r="Q139" i="3" s="1"/>
  <c r="T139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J126" i="3" s="1"/>
  <c r="AU115" i="3"/>
  <c r="N73" i="3"/>
  <c r="Q73" i="3" s="1"/>
  <c r="T73" i="3" s="1"/>
  <c r="AU58" i="3"/>
  <c r="N42" i="3"/>
  <c r="Q42" i="3" s="1"/>
  <c r="T42" i="3" s="1"/>
  <c r="N227" i="3"/>
  <c r="Q227" i="3" s="1"/>
  <c r="T227" i="3" s="1"/>
  <c r="N223" i="3"/>
  <c r="Q223" i="3" s="1"/>
  <c r="T223" i="3" s="1"/>
  <c r="N219" i="3"/>
  <c r="Q219" i="3" s="1"/>
  <c r="T219" i="3" s="1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03" i="3"/>
  <c r="N45" i="3"/>
  <c r="Q45" i="3" s="1"/>
  <c r="T45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G54" i="3"/>
  <c r="N38" i="3"/>
  <c r="Q38" i="3" s="1"/>
  <c r="T38" i="3" s="1"/>
  <c r="AI257" i="3"/>
  <c r="AJ257" i="3"/>
  <c r="AK257" i="3"/>
  <c r="AJ171" i="3"/>
  <c r="AI171" i="3"/>
  <c r="AK171" i="3"/>
  <c r="AJ233" i="3"/>
  <c r="AI233" i="3"/>
  <c r="AK233" i="3"/>
  <c r="AK249" i="3"/>
  <c r="AI249" i="3"/>
  <c r="AJ249" i="3"/>
  <c r="AI177" i="3"/>
  <c r="AJ177" i="3"/>
  <c r="AK177" i="3"/>
  <c r="AI64" i="3"/>
  <c r="AK64" i="3"/>
  <c r="AJ64" i="3"/>
  <c r="AJ33" i="3"/>
  <c r="AK33" i="3"/>
  <c r="AI33" i="3"/>
  <c r="AJ23" i="3"/>
  <c r="AI23" i="3"/>
  <c r="AK23" i="3"/>
  <c r="AI163" i="3"/>
  <c r="AJ163" i="3"/>
  <c r="AK163" i="3"/>
  <c r="AI244" i="3"/>
  <c r="AJ244" i="3"/>
  <c r="AK244" i="3"/>
  <c r="AJ194" i="3"/>
  <c r="AK194" i="3"/>
  <c r="AI194" i="3"/>
  <c r="AI225" i="3"/>
  <c r="AJ225" i="3"/>
  <c r="AK225" i="3"/>
  <c r="AI172" i="3"/>
  <c r="AJ172" i="3"/>
  <c r="AK172" i="3"/>
  <c r="AI97" i="3"/>
  <c r="AJ97" i="3"/>
  <c r="AK97" i="3"/>
  <c r="AJ38" i="3"/>
  <c r="AK38" i="3"/>
  <c r="AI38" i="3"/>
  <c r="AI24" i="3"/>
  <c r="AJ24" i="3"/>
  <c r="AK24" i="3"/>
  <c r="AI247" i="3"/>
  <c r="AJ247" i="3"/>
  <c r="AK247" i="3"/>
  <c r="AJ178" i="3"/>
  <c r="AK178" i="3"/>
  <c r="AI178" i="3"/>
  <c r="AK84" i="3"/>
  <c r="AJ84" i="3"/>
  <c r="AI84" i="3"/>
  <c r="AI79" i="3"/>
  <c r="AH79" i="3" s="1"/>
  <c r="AJ79" i="3"/>
  <c r="AK79" i="3"/>
  <c r="AI243" i="3"/>
  <c r="AJ243" i="3"/>
  <c r="AK243" i="3"/>
  <c r="AI135" i="3"/>
  <c r="AJ135" i="3"/>
  <c r="AK135" i="3"/>
  <c r="AI179" i="3"/>
  <c r="AK179" i="3"/>
  <c r="AJ179" i="3"/>
  <c r="AK200" i="3"/>
  <c r="AJ200" i="3"/>
  <c r="AI200" i="3"/>
  <c r="AJ164" i="3"/>
  <c r="AI91" i="3"/>
  <c r="AJ91" i="3"/>
  <c r="AK91" i="3"/>
  <c r="AK153" i="3"/>
  <c r="AI153" i="3"/>
  <c r="AJ153" i="3"/>
  <c r="AK130" i="3"/>
  <c r="AI188" i="3"/>
  <c r="AJ188" i="3"/>
  <c r="AK188" i="3"/>
  <c r="AJ214" i="3"/>
  <c r="AK214" i="3"/>
  <c r="AI214" i="3"/>
  <c r="AI161" i="3"/>
  <c r="AJ161" i="3"/>
  <c r="AK161" i="3"/>
  <c r="AJ82" i="3"/>
  <c r="AI82" i="3"/>
  <c r="AH82" i="3" s="1"/>
  <c r="AK82" i="3"/>
  <c r="AJ246" i="3"/>
  <c r="AK246" i="3"/>
  <c r="AI246" i="3"/>
  <c r="AI162" i="3"/>
  <c r="AH162" i="3" s="1"/>
  <c r="AJ162" i="3"/>
  <c r="AK162" i="3"/>
  <c r="AK127" i="3"/>
  <c r="AI127" i="3"/>
  <c r="AJ127" i="3"/>
  <c r="AJ253" i="3"/>
  <c r="AK253" i="3"/>
  <c r="AI253" i="3"/>
  <c r="AI181" i="3"/>
  <c r="AJ181" i="3"/>
  <c r="AK181" i="3"/>
  <c r="AJ165" i="3"/>
  <c r="AI165" i="3"/>
  <c r="AK165" i="3"/>
  <c r="AJ77" i="3"/>
  <c r="AI77" i="3"/>
  <c r="AK77" i="3"/>
  <c r="AI53" i="3"/>
  <c r="AJ53" i="3"/>
  <c r="AK53" i="3"/>
  <c r="AI269" i="3"/>
  <c r="AJ269" i="3"/>
  <c r="AK269" i="3"/>
  <c r="AK183" i="3"/>
  <c r="AI183" i="3"/>
  <c r="AJ183" i="3"/>
  <c r="AJ141" i="3"/>
  <c r="AK141" i="3"/>
  <c r="AI141" i="3"/>
  <c r="AI156" i="3"/>
  <c r="AJ156" i="3"/>
  <c r="AK156" i="3"/>
  <c r="AI158" i="3"/>
  <c r="AK158" i="3"/>
  <c r="AJ158" i="3"/>
  <c r="AI217" i="3"/>
  <c r="AJ217" i="3"/>
  <c r="AK217" i="3"/>
  <c r="AI157" i="3"/>
  <c r="AK157" i="3"/>
  <c r="AJ157" i="3"/>
  <c r="AI223" i="3"/>
  <c r="AJ223" i="3"/>
  <c r="AK223" i="3"/>
  <c r="AK55" i="3"/>
  <c r="AI55" i="3"/>
  <c r="AJ55" i="3"/>
  <c r="AI241" i="3"/>
  <c r="AJ241" i="3"/>
  <c r="AK241" i="3"/>
  <c r="AI138" i="3"/>
  <c r="AJ138" i="3"/>
  <c r="AK138" i="3"/>
  <c r="AI94" i="3"/>
  <c r="AJ94" i="3"/>
  <c r="AK94" i="3"/>
  <c r="AK122" i="3"/>
  <c r="AI122" i="3"/>
  <c r="AJ122" i="3"/>
  <c r="AI51" i="3"/>
  <c r="AJ51" i="3"/>
  <c r="AK51" i="3"/>
  <c r="AI169" i="3"/>
  <c r="AJ169" i="3"/>
  <c r="AK169" i="3"/>
  <c r="AI22" i="3"/>
  <c r="AJ22" i="3"/>
  <c r="AK22" i="3"/>
  <c r="AJ242" i="3"/>
  <c r="AI242" i="3"/>
  <c r="AK242" i="3"/>
  <c r="AK197" i="3"/>
  <c r="AI197" i="3"/>
  <c r="AJ197" i="3"/>
  <c r="AI261" i="3"/>
  <c r="AH261" i="3" s="1"/>
  <c r="AJ204" i="3"/>
  <c r="AK204" i="3"/>
  <c r="AJ255" i="3"/>
  <c r="AH255" i="3" s="1"/>
  <c r="AK255" i="3"/>
  <c r="AJ192" i="3"/>
  <c r="AH192" i="3" s="1"/>
  <c r="AK192" i="3"/>
  <c r="AH159" i="3"/>
  <c r="AJ120" i="3"/>
  <c r="AH120" i="3" s="1"/>
  <c r="AK120" i="3"/>
  <c r="AH101" i="3"/>
  <c r="AI149" i="3"/>
  <c r="AJ149" i="3"/>
  <c r="AH44" i="3"/>
  <c r="AI142" i="3"/>
  <c r="AJ142" i="3"/>
  <c r="AJ90" i="3"/>
  <c r="AH90" i="3" s="1"/>
  <c r="AK90" i="3"/>
  <c r="AJ248" i="3"/>
  <c r="AK248" i="3"/>
  <c r="AI210" i="3"/>
  <c r="AJ210" i="3"/>
  <c r="AJ155" i="3"/>
  <c r="AK155" i="3"/>
  <c r="AJ251" i="3"/>
  <c r="AI251" i="3"/>
  <c r="AK52" i="3"/>
  <c r="AI52" i="3"/>
  <c r="AJ52" i="3"/>
  <c r="AH109" i="3"/>
  <c r="AB109" i="3" s="1"/>
  <c r="AJ105" i="3"/>
  <c r="AK105" i="3"/>
  <c r="Q284" i="3"/>
  <c r="AC284" i="3"/>
  <c r="AJ109" i="3"/>
  <c r="AK109" i="3"/>
  <c r="K284" i="3"/>
  <c r="AI126" i="3"/>
  <c r="AH126" i="3" s="1"/>
  <c r="AB126" i="3" s="1"/>
  <c r="AF284" i="3"/>
  <c r="AI105" i="3"/>
  <c r="AJ60" i="3"/>
  <c r="AI60" i="3"/>
  <c r="AK60" i="3"/>
  <c r="AI87" i="3"/>
  <c r="AJ87" i="3"/>
  <c r="AK87" i="3"/>
  <c r="AC106" i="3"/>
  <c r="AF106" i="3"/>
  <c r="J106" i="3"/>
  <c r="H31" i="3"/>
  <c r="AC31" i="3"/>
  <c r="AF31" i="3"/>
  <c r="K276" i="3"/>
  <c r="Q276" i="3"/>
  <c r="AC276" i="3"/>
  <c r="AF276" i="3"/>
  <c r="Z236" i="3"/>
  <c r="AU236" i="3"/>
  <c r="G236" i="3"/>
  <c r="G224" i="3"/>
  <c r="AU224" i="3"/>
  <c r="G207" i="3"/>
  <c r="Q207" i="3" s="1"/>
  <c r="T207" i="3" s="1"/>
  <c r="AU207" i="3"/>
  <c r="G176" i="3"/>
  <c r="Z176" i="3"/>
  <c r="N25" i="3"/>
  <c r="G25" i="3"/>
  <c r="Z25" i="3"/>
  <c r="AU25" i="3"/>
  <c r="G273" i="3"/>
  <c r="Z273" i="3"/>
  <c r="AU273" i="3"/>
  <c r="N174" i="3"/>
  <c r="Q174" i="3" s="1"/>
  <c r="T174" i="3" s="1"/>
  <c r="N121" i="3"/>
  <c r="Q121" i="3" s="1"/>
  <c r="T121" i="3" s="1"/>
  <c r="N114" i="3"/>
  <c r="N34" i="3"/>
  <c r="Z259" i="3"/>
  <c r="G259" i="3"/>
  <c r="Q259" i="3" s="1"/>
  <c r="AU227" i="3"/>
  <c r="G186" i="3"/>
  <c r="Z186" i="3"/>
  <c r="AU186" i="3"/>
  <c r="G169" i="3"/>
  <c r="Z169" i="3"/>
  <c r="AU131" i="3"/>
  <c r="G131" i="3"/>
  <c r="Z131" i="3"/>
  <c r="N68" i="3"/>
  <c r="G68" i="3"/>
  <c r="AU68" i="3"/>
  <c r="N57" i="3"/>
  <c r="Z57" i="3"/>
  <c r="G57" i="3"/>
  <c r="N51" i="3"/>
  <c r="G51" i="3"/>
  <c r="G48" i="3"/>
  <c r="N48" i="3"/>
  <c r="AU48" i="3"/>
  <c r="G34" i="3"/>
  <c r="Z272" i="3"/>
  <c r="AU272" i="3"/>
  <c r="G272" i="3"/>
  <c r="Z241" i="3"/>
  <c r="G241" i="3"/>
  <c r="AU235" i="3"/>
  <c r="G235" i="3"/>
  <c r="Z235" i="3"/>
  <c r="Z202" i="3"/>
  <c r="G202" i="3"/>
  <c r="Z197" i="3"/>
  <c r="G197" i="3"/>
  <c r="G163" i="3"/>
  <c r="Z163" i="3"/>
  <c r="Z151" i="3"/>
  <c r="G151" i="3"/>
  <c r="G123" i="3"/>
  <c r="AU123" i="3"/>
  <c r="Z123" i="3"/>
  <c r="G71" i="3"/>
  <c r="Z71" i="3"/>
  <c r="N31" i="3"/>
  <c r="Q31" i="3" s="1"/>
  <c r="T31" i="3" s="1"/>
  <c r="AU31" i="3"/>
  <c r="Z31" i="3"/>
  <c r="N24" i="3"/>
  <c r="G24" i="3"/>
  <c r="AU271" i="3"/>
  <c r="G271" i="3"/>
  <c r="Z271" i="3"/>
  <c r="AU230" i="3"/>
  <c r="G230" i="3"/>
  <c r="Z230" i="3"/>
  <c r="Z173" i="3"/>
  <c r="G173" i="3"/>
  <c r="AU173" i="3"/>
  <c r="Z146" i="3"/>
  <c r="G146" i="3"/>
  <c r="Z138" i="3"/>
  <c r="G138" i="3"/>
  <c r="Z110" i="3"/>
  <c r="AU110" i="3"/>
  <c r="G107" i="3"/>
  <c r="AU107" i="3"/>
  <c r="AU104" i="3"/>
  <c r="G104" i="3"/>
  <c r="AU63" i="3"/>
  <c r="N63" i="3"/>
  <c r="Q63" i="3" s="1"/>
  <c r="T63" i="3" s="1"/>
  <c r="G56" i="3"/>
  <c r="N56" i="3"/>
  <c r="AU56" i="3"/>
  <c r="Z53" i="3"/>
  <c r="G53" i="3"/>
  <c r="Z270" i="3"/>
  <c r="G270" i="3"/>
  <c r="Q270" i="3" s="1"/>
  <c r="N177" i="3"/>
  <c r="Q177" i="3" s="1"/>
  <c r="T177" i="3" s="1"/>
  <c r="AU239" i="3"/>
  <c r="G239" i="3"/>
  <c r="Z226" i="3"/>
  <c r="G226" i="3"/>
  <c r="Q226" i="3" s="1"/>
  <c r="T226" i="3" s="1"/>
  <c r="G222" i="3"/>
  <c r="AU222" i="3"/>
  <c r="Z172" i="3"/>
  <c r="G172" i="3"/>
  <c r="AT125" i="3"/>
  <c r="AS125" i="3" s="1"/>
  <c r="AR125" i="3" s="1"/>
  <c r="AQ125" i="3" s="1"/>
  <c r="AP125" i="3" s="1"/>
  <c r="AO125" i="3" s="1"/>
  <c r="AN125" i="3" s="1"/>
  <c r="AM125" i="3" s="1"/>
  <c r="AL125" i="3" s="1"/>
  <c r="AU67" i="3"/>
  <c r="N67" i="3"/>
  <c r="Q67" i="3" s="1"/>
  <c r="T67" i="3" s="1"/>
  <c r="Z67" i="3"/>
  <c r="Z47" i="3"/>
  <c r="N47" i="3"/>
  <c r="G47" i="3"/>
  <c r="G36" i="3"/>
  <c r="Z36" i="3"/>
  <c r="Z30" i="3"/>
  <c r="G30" i="3"/>
  <c r="N197" i="3"/>
  <c r="N189" i="3"/>
  <c r="Q189" i="3" s="1"/>
  <c r="T189" i="3" s="1"/>
  <c r="N163" i="3"/>
  <c r="G238" i="3"/>
  <c r="AU238" i="3"/>
  <c r="Z238" i="3"/>
  <c r="G212" i="3"/>
  <c r="AU190" i="3"/>
  <c r="G190" i="3"/>
  <c r="Z190" i="3"/>
  <c r="Z125" i="3"/>
  <c r="G125" i="3"/>
  <c r="AU70" i="3"/>
  <c r="N70" i="3"/>
  <c r="Q70" i="3" s="1"/>
  <c r="T70" i="3" s="1"/>
  <c r="Z70" i="3"/>
  <c r="N62" i="3"/>
  <c r="Q62" i="3" s="1"/>
  <c r="T62" i="3" s="1"/>
  <c r="AU62" i="3"/>
  <c r="G23" i="3"/>
  <c r="Z23" i="3"/>
  <c r="N23" i="3"/>
  <c r="Z282" i="3"/>
  <c r="AU282" i="3"/>
  <c r="G282" i="3"/>
  <c r="Z217" i="3"/>
  <c r="G217" i="3"/>
  <c r="Z182" i="3"/>
  <c r="G182" i="3"/>
  <c r="AU114" i="3"/>
  <c r="G114" i="3"/>
  <c r="AU106" i="3"/>
  <c r="Z106" i="3"/>
  <c r="Z103" i="3"/>
  <c r="G103" i="3"/>
  <c r="G80" i="3"/>
  <c r="N80" i="3"/>
  <c r="Q66" i="3"/>
  <c r="T66" i="3" s="1"/>
  <c r="AU61" i="3"/>
  <c r="Z61" i="3"/>
  <c r="Z55" i="3"/>
  <c r="G55" i="3"/>
  <c r="N55" i="3"/>
  <c r="Q55" i="3" s="1"/>
  <c r="T55" i="3" s="1"/>
  <c r="AU279" i="3"/>
  <c r="G279" i="3"/>
  <c r="Z279" i="3"/>
  <c r="AU276" i="3"/>
  <c r="Z276" i="3"/>
  <c r="Z267" i="3"/>
  <c r="G267" i="3"/>
  <c r="Z247" i="3"/>
  <c r="G247" i="3"/>
  <c r="Z170" i="3"/>
  <c r="AU170" i="3"/>
  <c r="G124" i="3"/>
  <c r="AU124" i="3"/>
  <c r="AU116" i="3"/>
  <c r="G116" i="3"/>
  <c r="G113" i="3"/>
  <c r="AU113" i="3"/>
  <c r="Z113" i="3"/>
  <c r="N72" i="3"/>
  <c r="G72" i="3"/>
  <c r="AU69" i="3"/>
  <c r="G69" i="3"/>
  <c r="AU35" i="3"/>
  <c r="G35" i="3"/>
  <c r="N35" i="3"/>
  <c r="N32" i="3"/>
  <c r="G32" i="3"/>
  <c r="Z32" i="3"/>
  <c r="AU32" i="3"/>
  <c r="Z275" i="3"/>
  <c r="G275" i="3"/>
  <c r="Q275" i="3" s="1"/>
  <c r="G274" i="3"/>
  <c r="Q274" i="3" s="1"/>
  <c r="Z274" i="3"/>
  <c r="Z115" i="3"/>
  <c r="Z109" i="3"/>
  <c r="AA109" i="3" s="1"/>
  <c r="Z126" i="3"/>
  <c r="G49" i="3"/>
  <c r="Z37" i="3"/>
  <c r="G27" i="3"/>
  <c r="Q27" i="3" s="1"/>
  <c r="T27" i="3" s="1"/>
  <c r="G60" i="3"/>
  <c r="G52" i="3"/>
  <c r="Z155" i="3"/>
  <c r="Z150" i="3"/>
  <c r="G58" i="3"/>
  <c r="G50" i="3"/>
  <c r="G281" i="3"/>
  <c r="AU281" i="3"/>
  <c r="N281" i="3"/>
  <c r="Z281" i="3"/>
  <c r="Z280" i="3"/>
  <c r="AU280" i="3"/>
  <c r="G280" i="3"/>
  <c r="N280" i="3"/>
  <c r="K288" i="3"/>
  <c r="AC288" i="3"/>
  <c r="AF288" i="3"/>
  <c r="Z287" i="3"/>
  <c r="G287" i="3"/>
  <c r="N287" i="3"/>
  <c r="AU287" i="3"/>
  <c r="AU286" i="3"/>
  <c r="N286" i="3"/>
  <c r="Z286" i="3"/>
  <c r="G286" i="3"/>
  <c r="D15" i="3"/>
  <c r="C19" i="3" s="1"/>
  <c r="Z288" i="3"/>
  <c r="N288" i="3"/>
  <c r="Q288" i="3" s="1"/>
  <c r="AU288" i="3"/>
  <c r="N243" i="11"/>
  <c r="W7" i="11"/>
  <c r="N223" i="11"/>
  <c r="Q223" i="11" s="1"/>
  <c r="S223" i="11" s="1"/>
  <c r="N199" i="11"/>
  <c r="N167" i="11"/>
  <c r="N185" i="11"/>
  <c r="N109" i="11"/>
  <c r="N105" i="11"/>
  <c r="N72" i="11"/>
  <c r="N49" i="11"/>
  <c r="Q49" i="11" s="1"/>
  <c r="S49" i="11" s="1"/>
  <c r="N37" i="11"/>
  <c r="W6" i="11"/>
  <c r="W16" i="11"/>
  <c r="N189" i="11"/>
  <c r="N177" i="11"/>
  <c r="N162" i="11"/>
  <c r="N284" i="11"/>
  <c r="N278" i="11"/>
  <c r="Q278" i="11" s="1"/>
  <c r="S278" i="11" s="1"/>
  <c r="N260" i="11"/>
  <c r="Q260" i="11" s="1"/>
  <c r="S260" i="11" s="1"/>
  <c r="N219" i="11"/>
  <c r="N216" i="11"/>
  <c r="Q216" i="11" s="1"/>
  <c r="S216" i="11" s="1"/>
  <c r="N213" i="11"/>
  <c r="Q213" i="11" s="1"/>
  <c r="S213" i="11" s="1"/>
  <c r="N201" i="11"/>
  <c r="Q201" i="11" s="1"/>
  <c r="S201" i="11" s="1"/>
  <c r="N123" i="11"/>
  <c r="N101" i="11"/>
  <c r="N84" i="11"/>
  <c r="Q84" i="11" s="1"/>
  <c r="S84" i="11" s="1"/>
  <c r="N75" i="11"/>
  <c r="N46" i="11"/>
  <c r="Q46" i="11" s="1"/>
  <c r="S46" i="11" s="1"/>
  <c r="N43" i="11"/>
  <c r="N113" i="11"/>
  <c r="W4" i="11"/>
  <c r="W12" i="11"/>
  <c r="N173" i="11"/>
  <c r="N147" i="11"/>
  <c r="N272" i="11"/>
  <c r="Q272" i="11" s="1"/>
  <c r="S272" i="11" s="1"/>
  <c r="N251" i="11"/>
  <c r="Q251" i="11" s="1"/>
  <c r="S251" i="11" s="1"/>
  <c r="N146" i="11"/>
  <c r="Q146" i="11" s="1"/>
  <c r="S146" i="11" s="1"/>
  <c r="N136" i="11"/>
  <c r="N112" i="11"/>
  <c r="Q112" i="11" s="1"/>
  <c r="S112" i="11" s="1"/>
  <c r="N108" i="11"/>
  <c r="N56" i="11"/>
  <c r="N102" i="11"/>
  <c r="Q102" i="11" s="1"/>
  <c r="S102" i="11" s="1"/>
  <c r="W13" i="11"/>
  <c r="W15" i="11"/>
  <c r="N52" i="11"/>
  <c r="Q52" i="11" s="1"/>
  <c r="S52" i="11" s="1"/>
  <c r="N122" i="11"/>
  <c r="N104" i="11"/>
  <c r="Q104" i="11" s="1"/>
  <c r="S104" i="11" s="1"/>
  <c r="N99" i="11"/>
  <c r="N87" i="11"/>
  <c r="Q87" i="11" s="1"/>
  <c r="S87" i="11" s="1"/>
  <c r="N26" i="11"/>
  <c r="N254" i="11"/>
  <c r="N124" i="11"/>
  <c r="N67" i="11"/>
  <c r="W8" i="11"/>
  <c r="W5" i="11"/>
  <c r="W14" i="11"/>
  <c r="N247" i="11"/>
  <c r="N240" i="11"/>
  <c r="N221" i="11"/>
  <c r="N205" i="11"/>
  <c r="N191" i="11"/>
  <c r="Q191" i="11" s="1"/>
  <c r="S191" i="11" s="1"/>
  <c r="N118" i="11"/>
  <c r="N48" i="11"/>
  <c r="N45" i="11"/>
  <c r="Q45" i="11" s="1"/>
  <c r="S45" i="11" s="1"/>
  <c r="N28" i="11"/>
  <c r="N207" i="11"/>
  <c r="N44" i="11"/>
  <c r="W3" i="11"/>
  <c r="N182" i="11"/>
  <c r="N168" i="11"/>
  <c r="N262" i="11"/>
  <c r="N184" i="11"/>
  <c r="N180" i="11"/>
  <c r="N157" i="11"/>
  <c r="Q157" i="11" s="1"/>
  <c r="S157" i="11" s="1"/>
  <c r="N151" i="11"/>
  <c r="Q151" i="11" s="1"/>
  <c r="S151" i="11" s="1"/>
  <c r="N66" i="11"/>
  <c r="Q66" i="11" s="1"/>
  <c r="S66" i="11" s="1"/>
  <c r="N144" i="11"/>
  <c r="Q144" i="11" s="1"/>
  <c r="S144" i="11" s="1"/>
  <c r="N40" i="11"/>
  <c r="W11" i="11"/>
  <c r="N269" i="11"/>
  <c r="N261" i="11"/>
  <c r="N55" i="11"/>
  <c r="N276" i="11"/>
  <c r="Q276" i="11" s="1"/>
  <c r="S276" i="11" s="1"/>
  <c r="N236" i="11"/>
  <c r="Q236" i="11" s="1"/>
  <c r="S236" i="11" s="1"/>
  <c r="N220" i="11"/>
  <c r="Q220" i="11" s="1"/>
  <c r="S220" i="11" s="1"/>
  <c r="Q185" i="11"/>
  <c r="S185" i="11" s="1"/>
  <c r="N110" i="11"/>
  <c r="N106" i="11"/>
  <c r="N76" i="11"/>
  <c r="N51" i="11"/>
  <c r="G44" i="11"/>
  <c r="L44" i="11" s="1"/>
  <c r="G292" i="11"/>
  <c r="N292" i="11"/>
  <c r="G22" i="11"/>
  <c r="N22" i="11"/>
  <c r="G255" i="11"/>
  <c r="N255" i="11"/>
  <c r="G230" i="11"/>
  <c r="N230" i="11"/>
  <c r="N270" i="11"/>
  <c r="G270" i="11"/>
  <c r="G257" i="11"/>
  <c r="N257" i="11"/>
  <c r="Q257" i="11" s="1"/>
  <c r="S257" i="11" s="1"/>
  <c r="G58" i="11"/>
  <c r="I58" i="11" s="1"/>
  <c r="N58" i="11"/>
  <c r="G232" i="11"/>
  <c r="I232" i="11" s="1"/>
  <c r="N232" i="11"/>
  <c r="Q232" i="11" s="1"/>
  <c r="S232" i="11" s="1"/>
  <c r="G200" i="11"/>
  <c r="N200" i="11"/>
  <c r="G150" i="11"/>
  <c r="N150" i="11"/>
  <c r="N214" i="11"/>
  <c r="G214" i="11"/>
  <c r="N138" i="11"/>
  <c r="G138" i="11"/>
  <c r="G192" i="11"/>
  <c r="I192" i="11" s="1"/>
  <c r="N192" i="11"/>
  <c r="G178" i="11"/>
  <c r="I178" i="11" s="1"/>
  <c r="N178" i="11"/>
  <c r="Q178" i="11" s="1"/>
  <c r="S178" i="11" s="1"/>
  <c r="G32" i="11"/>
  <c r="L32" i="11" s="1"/>
  <c r="N32" i="11"/>
  <c r="G148" i="11"/>
  <c r="I148" i="11" s="1"/>
  <c r="N148" i="11"/>
  <c r="N311" i="11"/>
  <c r="G311" i="11"/>
  <c r="I311" i="11" s="1"/>
  <c r="G143" i="11"/>
  <c r="N143" i="11"/>
  <c r="G119" i="11"/>
  <c r="L119" i="11" s="1"/>
  <c r="N119" i="11"/>
  <c r="G34" i="11"/>
  <c r="N34" i="11"/>
  <c r="Q34" i="11" s="1"/>
  <c r="S34" i="11" s="1"/>
  <c r="G241" i="11"/>
  <c r="I241" i="11" s="1"/>
  <c r="N241" i="11"/>
  <c r="G234" i="11"/>
  <c r="N234" i="11"/>
  <c r="Q234" i="11" s="1"/>
  <c r="S234" i="11" s="1"/>
  <c r="N227" i="11"/>
  <c r="Q227" i="11" s="1"/>
  <c r="S227" i="11" s="1"/>
  <c r="G227" i="11"/>
  <c r="G21" i="11"/>
  <c r="L21" i="11" s="1"/>
  <c r="N54" i="11"/>
  <c r="Q54" i="11" s="1"/>
  <c r="S54" i="11" s="1"/>
  <c r="G50" i="11"/>
  <c r="Q50" i="11" s="1"/>
  <c r="S50" i="11" s="1"/>
  <c r="G262" i="11"/>
  <c r="K262" i="11" s="1"/>
  <c r="I251" i="11"/>
  <c r="I213" i="11"/>
  <c r="N155" i="11"/>
  <c r="Q155" i="11" s="1"/>
  <c r="S155" i="11" s="1"/>
  <c r="N152" i="11"/>
  <c r="G126" i="11"/>
  <c r="J126" i="11" s="1"/>
  <c r="G113" i="11"/>
  <c r="Q113" i="11" s="1"/>
  <c r="S113" i="11" s="1"/>
  <c r="N198" i="11"/>
  <c r="Q198" i="11" s="1"/>
  <c r="S198" i="11" s="1"/>
  <c r="N264" i="11"/>
  <c r="Q264" i="11" s="1"/>
  <c r="S264" i="11" s="1"/>
  <c r="N224" i="11"/>
  <c r="G220" i="11"/>
  <c r="I220" i="11" s="1"/>
  <c r="N204" i="11"/>
  <c r="Q204" i="11" s="1"/>
  <c r="S204" i="11" s="1"/>
  <c r="N141" i="11"/>
  <c r="Q141" i="11" s="1"/>
  <c r="S141" i="11" s="1"/>
  <c r="G106" i="11"/>
  <c r="N301" i="11"/>
  <c r="Q301" i="11" s="1"/>
  <c r="S301" i="11" s="1"/>
  <c r="N283" i="11"/>
  <c r="Q283" i="11" s="1"/>
  <c r="S283" i="11" s="1"/>
  <c r="G147" i="11"/>
  <c r="N130" i="11"/>
  <c r="Q130" i="11" s="1"/>
  <c r="S130" i="11" s="1"/>
  <c r="N125" i="11"/>
  <c r="Q125" i="11" s="1"/>
  <c r="S125" i="11" s="1"/>
  <c r="G173" i="11"/>
  <c r="I173" i="11" s="1"/>
  <c r="N160" i="11"/>
  <c r="Q160" i="11" s="1"/>
  <c r="S160" i="11" s="1"/>
  <c r="N154" i="11"/>
  <c r="Q154" i="11" s="1"/>
  <c r="S154" i="11" s="1"/>
  <c r="G55" i="11"/>
  <c r="I55" i="11" s="1"/>
  <c r="G247" i="11"/>
  <c r="G236" i="11"/>
  <c r="I236" i="11" s="1"/>
  <c r="N135" i="11"/>
  <c r="Q135" i="11" s="1"/>
  <c r="S135" i="11" s="1"/>
  <c r="G108" i="11"/>
  <c r="N81" i="11"/>
  <c r="Q81" i="11" s="1"/>
  <c r="S81" i="11" s="1"/>
  <c r="N39" i="11"/>
  <c r="Q39" i="11" s="1"/>
  <c r="S39" i="11" s="1"/>
  <c r="N208" i="11"/>
  <c r="Q208" i="11" s="1"/>
  <c r="S208" i="11" s="1"/>
  <c r="N186" i="11"/>
  <c r="Q186" i="11" s="1"/>
  <c r="S186" i="11" s="1"/>
  <c r="G105" i="11"/>
  <c r="G102" i="11"/>
  <c r="G269" i="11"/>
  <c r="I269" i="11" s="1"/>
  <c r="N175" i="11"/>
  <c r="Q175" i="11" s="1"/>
  <c r="S175" i="11" s="1"/>
  <c r="G205" i="11"/>
  <c r="G144" i="11"/>
  <c r="G67" i="11"/>
  <c r="I312" i="11"/>
  <c r="N305" i="11"/>
  <c r="G305" i="11"/>
  <c r="N304" i="11"/>
  <c r="G304" i="11"/>
  <c r="N310" i="11"/>
  <c r="G310" i="11"/>
  <c r="N312" i="11"/>
  <c r="Q312" i="11" s="1"/>
  <c r="S312" i="11" s="1"/>
  <c r="N299" i="11"/>
  <c r="G299" i="11"/>
  <c r="G300" i="11"/>
  <c r="N300" i="11"/>
  <c r="N286" i="11"/>
  <c r="G286" i="11"/>
  <c r="G281" i="11"/>
  <c r="N281" i="11"/>
  <c r="I263" i="11"/>
  <c r="G253" i="11"/>
  <c r="N253" i="11"/>
  <c r="I196" i="11"/>
  <c r="N169" i="11"/>
  <c r="G169" i="11"/>
  <c r="G249" i="11"/>
  <c r="N249" i="11"/>
  <c r="G308" i="11"/>
  <c r="N308" i="11"/>
  <c r="G233" i="11"/>
  <c r="N233" i="11"/>
  <c r="G188" i="11"/>
  <c r="N188" i="11"/>
  <c r="I175" i="11"/>
  <c r="G172" i="11"/>
  <c r="N172" i="11"/>
  <c r="N302" i="11"/>
  <c r="G302" i="11"/>
  <c r="I298" i="11"/>
  <c r="N295" i="11"/>
  <c r="G295" i="11"/>
  <c r="N285" i="11"/>
  <c r="G285" i="11"/>
  <c r="I279" i="11"/>
  <c r="I273" i="11"/>
  <c r="N245" i="11"/>
  <c r="G245" i="11"/>
  <c r="I95" i="11"/>
  <c r="I306" i="11"/>
  <c r="I288" i="11"/>
  <c r="I231" i="11"/>
  <c r="N202" i="11"/>
  <c r="G202" i="11"/>
  <c r="N171" i="11"/>
  <c r="G171" i="11"/>
  <c r="N294" i="11"/>
  <c r="G294" i="11"/>
  <c r="G291" i="11"/>
  <c r="N291" i="11"/>
  <c r="I244" i="11"/>
  <c r="I165" i="11"/>
  <c r="G289" i="11"/>
  <c r="N289" i="11"/>
  <c r="I301" i="11"/>
  <c r="G297" i="11"/>
  <c r="N297" i="11"/>
  <c r="I283" i="11"/>
  <c r="G277" i="11"/>
  <c r="N277" i="11"/>
  <c r="I271" i="11"/>
  <c r="G259" i="11"/>
  <c r="N259" i="11"/>
  <c r="G303" i="11"/>
  <c r="N303" i="11"/>
  <c r="N293" i="11"/>
  <c r="G293" i="11"/>
  <c r="I290" i="11"/>
  <c r="N287" i="11"/>
  <c r="G287" i="11"/>
  <c r="G265" i="11"/>
  <c r="N265" i="11"/>
  <c r="I296" i="11"/>
  <c r="I275" i="11"/>
  <c r="I256" i="11"/>
  <c r="N163" i="11"/>
  <c r="G163" i="11"/>
  <c r="I160" i="11"/>
  <c r="G100" i="11"/>
  <c r="N100" i="11"/>
  <c r="G218" i="11"/>
  <c r="N218" i="11"/>
  <c r="N256" i="11"/>
  <c r="Q256" i="11" s="1"/>
  <c r="S256" i="11" s="1"/>
  <c r="N203" i="11"/>
  <c r="Q203" i="11" s="1"/>
  <c r="S203" i="11" s="1"/>
  <c r="G199" i="11"/>
  <c r="N176" i="11"/>
  <c r="Q176" i="11" s="1"/>
  <c r="S176" i="11" s="1"/>
  <c r="G168" i="11"/>
  <c r="G62" i="11"/>
  <c r="N62" i="11"/>
  <c r="Q55" i="11"/>
  <c r="S55" i="11" s="1"/>
  <c r="G242" i="11"/>
  <c r="N242" i="11"/>
  <c r="N238" i="11"/>
  <c r="Q238" i="11" s="1"/>
  <c r="S238" i="11" s="1"/>
  <c r="G226" i="11"/>
  <c r="N226" i="11"/>
  <c r="G129" i="11"/>
  <c r="N129" i="11"/>
  <c r="N121" i="11"/>
  <c r="G121" i="11"/>
  <c r="N298" i="11"/>
  <c r="Q298" i="11" s="1"/>
  <c r="S298" i="11" s="1"/>
  <c r="N290" i="11"/>
  <c r="Q290" i="11" s="1"/>
  <c r="S290" i="11" s="1"/>
  <c r="N279" i="11"/>
  <c r="Q279" i="11" s="1"/>
  <c r="S279" i="11" s="1"/>
  <c r="G254" i="11"/>
  <c r="N165" i="11"/>
  <c r="Q165" i="11" s="1"/>
  <c r="S165" i="11" s="1"/>
  <c r="G70" i="11"/>
  <c r="N70" i="11"/>
  <c r="I54" i="11"/>
  <c r="G284" i="11"/>
  <c r="I272" i="11"/>
  <c r="N268" i="11"/>
  <c r="G268" i="11"/>
  <c r="N258" i="11"/>
  <c r="Q258" i="11" s="1"/>
  <c r="S258" i="11" s="1"/>
  <c r="N222" i="11"/>
  <c r="Q222" i="11" s="1"/>
  <c r="S222" i="11" s="1"/>
  <c r="G215" i="11"/>
  <c r="N215" i="11"/>
  <c r="I146" i="11"/>
  <c r="N263" i="11"/>
  <c r="Q263" i="11" s="1"/>
  <c r="S263" i="11" s="1"/>
  <c r="N231" i="11"/>
  <c r="Q231" i="11" s="1"/>
  <c r="S231" i="11" s="1"/>
  <c r="I203" i="11"/>
  <c r="G189" i="11"/>
  <c r="I176" i="11"/>
  <c r="Q173" i="11"/>
  <c r="S173" i="11" s="1"/>
  <c r="N252" i="11"/>
  <c r="G252" i="11"/>
  <c r="I238" i="11"/>
  <c r="I234" i="11"/>
  <c r="I222" i="11"/>
  <c r="G210" i="11"/>
  <c r="N210" i="11"/>
  <c r="G194" i="11"/>
  <c r="N194" i="11"/>
  <c r="G206" i="11"/>
  <c r="N206" i="11"/>
  <c r="N306" i="11"/>
  <c r="Q306" i="11" s="1"/>
  <c r="S306" i="11" s="1"/>
  <c r="N296" i="11"/>
  <c r="Q296" i="11" s="1"/>
  <c r="S296" i="11" s="1"/>
  <c r="N288" i="11"/>
  <c r="Q288" i="11" s="1"/>
  <c r="S288" i="11" s="1"/>
  <c r="N275" i="11"/>
  <c r="Q275" i="11" s="1"/>
  <c r="S275" i="11" s="1"/>
  <c r="N273" i="11"/>
  <c r="Q273" i="11" s="1"/>
  <c r="S273" i="11" s="1"/>
  <c r="N271" i="11"/>
  <c r="Q271" i="11" s="1"/>
  <c r="S271" i="11" s="1"/>
  <c r="Q167" i="11"/>
  <c r="S167" i="11" s="1"/>
  <c r="N166" i="11"/>
  <c r="Q166" i="11" s="1"/>
  <c r="S166" i="11" s="1"/>
  <c r="G161" i="11"/>
  <c r="N161" i="11"/>
  <c r="N158" i="11"/>
  <c r="G158" i="11"/>
  <c r="N95" i="11"/>
  <c r="Q95" i="11" s="1"/>
  <c r="S95" i="11" s="1"/>
  <c r="G280" i="11"/>
  <c r="N280" i="11"/>
  <c r="J270" i="11"/>
  <c r="I264" i="11"/>
  <c r="N267" i="11"/>
  <c r="Q267" i="11" s="1"/>
  <c r="S267" i="11" s="1"/>
  <c r="G261" i="11"/>
  <c r="N244" i="11"/>
  <c r="Q244" i="11" s="1"/>
  <c r="S244" i="11" s="1"/>
  <c r="N196" i="11"/>
  <c r="Q196" i="11" s="1"/>
  <c r="S196" i="11" s="1"/>
  <c r="G177" i="11"/>
  <c r="I150" i="11"/>
  <c r="K260" i="11"/>
  <c r="G250" i="11"/>
  <c r="N250" i="11"/>
  <c r="G248" i="11"/>
  <c r="N248" i="11"/>
  <c r="N246" i="11"/>
  <c r="Q246" i="11" s="1"/>
  <c r="S246" i="11" s="1"/>
  <c r="G237" i="11"/>
  <c r="N225" i="11"/>
  <c r="G225" i="11"/>
  <c r="G221" i="11"/>
  <c r="G212" i="11"/>
  <c r="N212" i="11"/>
  <c r="N174" i="11"/>
  <c r="Q174" i="11" s="1"/>
  <c r="S174" i="11" s="1"/>
  <c r="G159" i="11"/>
  <c r="N159" i="11"/>
  <c r="N282" i="11"/>
  <c r="Q282" i="11" s="1"/>
  <c r="S282" i="11" s="1"/>
  <c r="G274" i="11"/>
  <c r="N274" i="11"/>
  <c r="I246" i="11"/>
  <c r="G239" i="11"/>
  <c r="N239" i="11"/>
  <c r="N164" i="11"/>
  <c r="G164" i="11"/>
  <c r="I52" i="11"/>
  <c r="I144" i="11"/>
  <c r="G243" i="11"/>
  <c r="G182" i="11"/>
  <c r="G170" i="11"/>
  <c r="G162" i="11"/>
  <c r="N68" i="11"/>
  <c r="G68" i="11"/>
  <c r="G266" i="11"/>
  <c r="N266" i="11"/>
  <c r="J257" i="11"/>
  <c r="G211" i="11"/>
  <c r="N211" i="11"/>
  <c r="G228" i="11"/>
  <c r="N228" i="11"/>
  <c r="G63" i="11"/>
  <c r="N63" i="11"/>
  <c r="G240" i="11"/>
  <c r="G235" i="11"/>
  <c r="N235" i="11"/>
  <c r="N229" i="11"/>
  <c r="G229" i="11"/>
  <c r="N217" i="11"/>
  <c r="G217" i="11"/>
  <c r="G207" i="11"/>
  <c r="G183" i="11"/>
  <c r="N183" i="11"/>
  <c r="N156" i="11"/>
  <c r="G156" i="11"/>
  <c r="G142" i="11"/>
  <c r="N142" i="11"/>
  <c r="G131" i="11"/>
  <c r="N131" i="11"/>
  <c r="K227" i="11"/>
  <c r="Q224" i="11"/>
  <c r="S224" i="11" s="1"/>
  <c r="I224" i="11"/>
  <c r="N209" i="11"/>
  <c r="G209" i="11"/>
  <c r="N195" i="11"/>
  <c r="G195" i="11"/>
  <c r="N193" i="11"/>
  <c r="G193" i="11"/>
  <c r="I153" i="11"/>
  <c r="J151" i="11"/>
  <c r="I201" i="11"/>
  <c r="N190" i="11"/>
  <c r="G190" i="11"/>
  <c r="I186" i="11"/>
  <c r="N179" i="11"/>
  <c r="Q179" i="11" s="1"/>
  <c r="S179" i="11" s="1"/>
  <c r="G133" i="11"/>
  <c r="N133" i="11"/>
  <c r="G128" i="11"/>
  <c r="N128" i="11"/>
  <c r="G115" i="11"/>
  <c r="N115" i="11"/>
  <c r="G145" i="11"/>
  <c r="N145" i="11"/>
  <c r="G139" i="11"/>
  <c r="N139" i="11"/>
  <c r="G137" i="11"/>
  <c r="N137" i="11"/>
  <c r="I216" i="11"/>
  <c r="G187" i="11"/>
  <c r="N187" i="11"/>
  <c r="I152" i="11"/>
  <c r="Q152" i="11"/>
  <c r="S152" i="11" s="1"/>
  <c r="G149" i="11"/>
  <c r="N149" i="11"/>
  <c r="Q119" i="11"/>
  <c r="S119" i="11" s="1"/>
  <c r="N181" i="11"/>
  <c r="Q181" i="11" s="1"/>
  <c r="S181" i="11" s="1"/>
  <c r="G180" i="11"/>
  <c r="I155" i="11"/>
  <c r="N132" i="11"/>
  <c r="G132" i="11"/>
  <c r="Q118" i="11"/>
  <c r="S118" i="11" s="1"/>
  <c r="L118" i="11"/>
  <c r="G116" i="11"/>
  <c r="N116" i="11"/>
  <c r="N111" i="11"/>
  <c r="G111" i="11"/>
  <c r="G97" i="11"/>
  <c r="N97" i="11"/>
  <c r="G93" i="11"/>
  <c r="N93" i="11"/>
  <c r="G136" i="11"/>
  <c r="N134" i="11"/>
  <c r="G134" i="11"/>
  <c r="G71" i="11"/>
  <c r="N71" i="11"/>
  <c r="N47" i="11"/>
  <c r="G47" i="11"/>
  <c r="G29" i="11"/>
  <c r="N29" i="11"/>
  <c r="G27" i="11"/>
  <c r="N27" i="11"/>
  <c r="G127" i="11"/>
  <c r="N127" i="11"/>
  <c r="G110" i="11"/>
  <c r="I92" i="11"/>
  <c r="G89" i="11"/>
  <c r="N89" i="11"/>
  <c r="N74" i="11"/>
  <c r="G74" i="11"/>
  <c r="N103" i="11"/>
  <c r="G103" i="11"/>
  <c r="G96" i="11"/>
  <c r="N96" i="11"/>
  <c r="N35" i="11"/>
  <c r="G35" i="11"/>
  <c r="G33" i="11"/>
  <c r="N33" i="11"/>
  <c r="N197" i="11"/>
  <c r="Q197" i="11" s="1"/>
  <c r="S197" i="11" s="1"/>
  <c r="N114" i="11"/>
  <c r="G114" i="11"/>
  <c r="N107" i="11"/>
  <c r="G107" i="11"/>
  <c r="K102" i="11"/>
  <c r="G94" i="11"/>
  <c r="N94" i="11"/>
  <c r="G91" i="11"/>
  <c r="N91" i="11"/>
  <c r="G140" i="11"/>
  <c r="N140" i="11"/>
  <c r="G98" i="11"/>
  <c r="N98" i="11"/>
  <c r="J81" i="11"/>
  <c r="N42" i="11"/>
  <c r="G42" i="11"/>
  <c r="G25" i="11"/>
  <c r="N25" i="11"/>
  <c r="L112" i="11"/>
  <c r="G109" i="11"/>
  <c r="L104" i="11"/>
  <c r="G101" i="11"/>
  <c r="G80" i="11"/>
  <c r="N80" i="11"/>
  <c r="G78" i="11"/>
  <c r="N78" i="11"/>
  <c r="N65" i="11"/>
  <c r="G65" i="11"/>
  <c r="G59" i="11"/>
  <c r="N59" i="11"/>
  <c r="I49" i="11"/>
  <c r="H39" i="11"/>
  <c r="G31" i="11"/>
  <c r="N31" i="11"/>
  <c r="N120" i="11"/>
  <c r="G120" i="11"/>
  <c r="G88" i="11"/>
  <c r="N88" i="11"/>
  <c r="J84" i="11"/>
  <c r="G69" i="11"/>
  <c r="N69" i="11"/>
  <c r="I61" i="11"/>
  <c r="N53" i="11"/>
  <c r="G53" i="11"/>
  <c r="K46" i="11"/>
  <c r="N41" i="11"/>
  <c r="G41" i="11"/>
  <c r="N92" i="11"/>
  <c r="Q92" i="11" s="1"/>
  <c r="S92" i="11" s="1"/>
  <c r="N90" i="11"/>
  <c r="Q90" i="11" s="1"/>
  <c r="S90" i="11" s="1"/>
  <c r="N86" i="11"/>
  <c r="G86" i="11"/>
  <c r="G82" i="11"/>
  <c r="N82" i="11"/>
  <c r="N73" i="11"/>
  <c r="G73" i="11"/>
  <c r="G57" i="11"/>
  <c r="N57" i="11"/>
  <c r="G43" i="11"/>
  <c r="G24" i="11"/>
  <c r="N24" i="11"/>
  <c r="L90" i="11"/>
  <c r="L34" i="11"/>
  <c r="G79" i="11"/>
  <c r="N79" i="11"/>
  <c r="G77" i="11"/>
  <c r="N77" i="11"/>
  <c r="I67" i="11"/>
  <c r="Q67" i="11"/>
  <c r="S67" i="11" s="1"/>
  <c r="L45" i="11"/>
  <c r="G38" i="11"/>
  <c r="N38" i="11"/>
  <c r="N36" i="11"/>
  <c r="G36" i="11"/>
  <c r="G30" i="11"/>
  <c r="N30" i="11"/>
  <c r="N85" i="11"/>
  <c r="G85" i="11"/>
  <c r="G60" i="11"/>
  <c r="N60" i="11"/>
  <c r="I56" i="11"/>
  <c r="Q56" i="11"/>
  <c r="S56" i="11" s="1"/>
  <c r="G23" i="11"/>
  <c r="N23" i="11"/>
  <c r="N117" i="11"/>
  <c r="Q117" i="11" s="1"/>
  <c r="S117" i="11" s="1"/>
  <c r="N83" i="11"/>
  <c r="Q83" i="11" s="1"/>
  <c r="S83" i="11" s="1"/>
  <c r="N61" i="11"/>
  <c r="Q61" i="11" s="1"/>
  <c r="S61" i="11" s="1"/>
  <c r="G64" i="11"/>
  <c r="G51" i="11"/>
  <c r="G40" i="11"/>
  <c r="D15" i="11"/>
  <c r="C19" i="11" s="1"/>
  <c r="D16" i="11"/>
  <c r="D19" i="11" s="1"/>
  <c r="G172" i="1"/>
  <c r="K172" i="1" s="1"/>
  <c r="N172" i="1"/>
  <c r="Q172" i="1" s="1"/>
  <c r="T172" i="1" s="1"/>
  <c r="G161" i="1"/>
  <c r="N161" i="1"/>
  <c r="Q161" i="1" s="1"/>
  <c r="T161" i="1" s="1"/>
  <c r="N132" i="1"/>
  <c r="Q132" i="1" s="1"/>
  <c r="T132" i="1" s="1"/>
  <c r="G132" i="1"/>
  <c r="J132" i="1" s="1"/>
  <c r="G126" i="1"/>
  <c r="J126" i="1" s="1"/>
  <c r="N126" i="1"/>
  <c r="N122" i="1"/>
  <c r="G122" i="1"/>
  <c r="N86" i="1"/>
  <c r="G86" i="1"/>
  <c r="G75" i="1"/>
  <c r="J75" i="1" s="1"/>
  <c r="N75" i="1"/>
  <c r="G38" i="1"/>
  <c r="H38" i="1" s="1"/>
  <c r="N38" i="1"/>
  <c r="Q38" i="1" s="1"/>
  <c r="T38" i="1" s="1"/>
  <c r="G253" i="1"/>
  <c r="K253" i="1" s="1"/>
  <c r="N253" i="1"/>
  <c r="G223" i="1"/>
  <c r="N223" i="1"/>
  <c r="Q216" i="1"/>
  <c r="T216" i="1" s="1"/>
  <c r="K216" i="1"/>
  <c r="N93" i="1"/>
  <c r="G93" i="1"/>
  <c r="I93" i="1" s="1"/>
  <c r="G58" i="1"/>
  <c r="J58" i="1" s="1"/>
  <c r="N58" i="1"/>
  <c r="G44" i="1"/>
  <c r="J44" i="1" s="1"/>
  <c r="N44" i="1"/>
  <c r="Q44" i="1" s="1"/>
  <c r="T44" i="1" s="1"/>
  <c r="N272" i="1"/>
  <c r="Q272" i="1" s="1"/>
  <c r="G272" i="1"/>
  <c r="K272" i="1" s="1"/>
  <c r="G265" i="1"/>
  <c r="K265" i="1" s="1"/>
  <c r="N265" i="1"/>
  <c r="Q265" i="1" s="1"/>
  <c r="N241" i="1"/>
  <c r="Q241" i="1" s="1"/>
  <c r="G241" i="1"/>
  <c r="I241" i="1" s="1"/>
  <c r="G233" i="1"/>
  <c r="K233" i="1" s="1"/>
  <c r="N233" i="1"/>
  <c r="Q233" i="1" s="1"/>
  <c r="G227" i="1"/>
  <c r="N227" i="1"/>
  <c r="G159" i="1"/>
  <c r="K159" i="1" s="1"/>
  <c r="N159" i="1"/>
  <c r="N113" i="1"/>
  <c r="G113" i="1"/>
  <c r="G74" i="1"/>
  <c r="J74" i="1" s="1"/>
  <c r="N74" i="1"/>
  <c r="N70" i="1"/>
  <c r="Q70" i="1" s="1"/>
  <c r="T70" i="1" s="1"/>
  <c r="G70" i="1"/>
  <c r="J70" i="1" s="1"/>
  <c r="N54" i="1"/>
  <c r="G54" i="1"/>
  <c r="G33" i="1"/>
  <c r="H33" i="1" s="1"/>
  <c r="N33" i="1"/>
  <c r="Q33" i="1" s="1"/>
  <c r="T33" i="1" s="1"/>
  <c r="G271" i="1"/>
  <c r="K271" i="1" s="1"/>
  <c r="N271" i="1"/>
  <c r="Q271" i="1" s="1"/>
  <c r="K264" i="1"/>
  <c r="Q264" i="1"/>
  <c r="G259" i="1"/>
  <c r="J259" i="1" s="1"/>
  <c r="N259" i="1"/>
  <c r="Q259" i="1" s="1"/>
  <c r="G239" i="1"/>
  <c r="I239" i="1" s="1"/>
  <c r="N239" i="1"/>
  <c r="Q239" i="1" s="1"/>
  <c r="G232" i="1"/>
  <c r="N232" i="1"/>
  <c r="G221" i="1"/>
  <c r="K221" i="1" s="1"/>
  <c r="N221" i="1"/>
  <c r="G215" i="1"/>
  <c r="K215" i="1" s="1"/>
  <c r="N215" i="1"/>
  <c r="N197" i="1"/>
  <c r="G197" i="1"/>
  <c r="G192" i="1"/>
  <c r="K192" i="1" s="1"/>
  <c r="N192" i="1"/>
  <c r="Q192" i="1" s="1"/>
  <c r="T192" i="1" s="1"/>
  <c r="G169" i="1"/>
  <c r="N169" i="1"/>
  <c r="G130" i="1"/>
  <c r="K130" i="1" s="1"/>
  <c r="N130" i="1"/>
  <c r="Q130" i="1" s="1"/>
  <c r="T130" i="1" s="1"/>
  <c r="G92" i="1"/>
  <c r="I92" i="1" s="1"/>
  <c r="N92" i="1"/>
  <c r="Q92" i="1" s="1"/>
  <c r="T92" i="1" s="1"/>
  <c r="G66" i="1"/>
  <c r="J66" i="1" s="1"/>
  <c r="N66" i="1"/>
  <c r="Q66" i="1" s="1"/>
  <c r="T66" i="1" s="1"/>
  <c r="G57" i="1"/>
  <c r="J57" i="1" s="1"/>
  <c r="N57" i="1"/>
  <c r="G50" i="1"/>
  <c r="J50" i="1" s="1"/>
  <c r="N50" i="1"/>
  <c r="Q50" i="1" s="1"/>
  <c r="T50" i="1" s="1"/>
  <c r="G242" i="1"/>
  <c r="K242" i="1" s="1"/>
  <c r="N242" i="1"/>
  <c r="Q242" i="1" s="1"/>
  <c r="G142" i="1"/>
  <c r="N142" i="1"/>
  <c r="G117" i="1"/>
  <c r="K117" i="1" s="1"/>
  <c r="N117" i="1"/>
  <c r="G98" i="1"/>
  <c r="N98" i="1"/>
  <c r="G80" i="1"/>
  <c r="N80" i="1"/>
  <c r="G73" i="1"/>
  <c r="J73" i="1" s="1"/>
  <c r="N73" i="1"/>
  <c r="Q73" i="1" s="1"/>
  <c r="T73" i="1" s="1"/>
  <c r="G40" i="1"/>
  <c r="J40" i="1" s="1"/>
  <c r="N40" i="1"/>
  <c r="N269" i="1"/>
  <c r="G269" i="1"/>
  <c r="K269" i="1" s="1"/>
  <c r="G257" i="1"/>
  <c r="K257" i="1" s="1"/>
  <c r="N257" i="1"/>
  <c r="Q257" i="1" s="1"/>
  <c r="G237" i="1"/>
  <c r="K237" i="1" s="1"/>
  <c r="N237" i="1"/>
  <c r="Q237" i="1" s="1"/>
  <c r="G195" i="1"/>
  <c r="J195" i="1" s="1"/>
  <c r="N195" i="1"/>
  <c r="Q195" i="1" s="1"/>
  <c r="T195" i="1" s="1"/>
  <c r="G180" i="1"/>
  <c r="K180" i="1" s="1"/>
  <c r="N180" i="1"/>
  <c r="G167" i="1"/>
  <c r="J167" i="1" s="1"/>
  <c r="N167" i="1"/>
  <c r="Q167" i="1" s="1"/>
  <c r="T167" i="1" s="1"/>
  <c r="N91" i="1"/>
  <c r="G91" i="1"/>
  <c r="I91" i="1" s="1"/>
  <c r="G276" i="1"/>
  <c r="K276" i="1" s="1"/>
  <c r="N276" i="1"/>
  <c r="N256" i="1"/>
  <c r="G256" i="1"/>
  <c r="K256" i="1" s="1"/>
  <c r="G249" i="1"/>
  <c r="K249" i="1" s="1"/>
  <c r="N249" i="1"/>
  <c r="Q249" i="1" s="1"/>
  <c r="G247" i="1"/>
  <c r="K247" i="1" s="1"/>
  <c r="N247" i="1"/>
  <c r="Q247" i="1" s="1"/>
  <c r="G211" i="1"/>
  <c r="K211" i="1" s="1"/>
  <c r="N211" i="1"/>
  <c r="N185" i="1"/>
  <c r="G185" i="1"/>
  <c r="N179" i="1"/>
  <c r="G179" i="1"/>
  <c r="K133" i="1"/>
  <c r="N97" i="1"/>
  <c r="G97" i="1"/>
  <c r="J97" i="1" s="1"/>
  <c r="G79" i="1"/>
  <c r="I79" i="1" s="1"/>
  <c r="N79" i="1"/>
  <c r="G76" i="1"/>
  <c r="J76" i="1" s="1"/>
  <c r="N76" i="1"/>
  <c r="N72" i="1"/>
  <c r="G72" i="1"/>
  <c r="G39" i="1"/>
  <c r="J39" i="1" s="1"/>
  <c r="N39" i="1"/>
  <c r="G255" i="1"/>
  <c r="K255" i="1" s="1"/>
  <c r="N255" i="1"/>
  <c r="G184" i="1"/>
  <c r="K184" i="1" s="1"/>
  <c r="N184" i="1"/>
  <c r="N136" i="1"/>
  <c r="G136" i="1"/>
  <c r="G100" i="1"/>
  <c r="N100" i="1"/>
  <c r="G59" i="1"/>
  <c r="J59" i="1" s="1"/>
  <c r="N59" i="1"/>
  <c r="G27" i="1"/>
  <c r="H27" i="1" s="1"/>
  <c r="N27" i="1"/>
  <c r="N278" i="1"/>
  <c r="G278" i="1"/>
  <c r="K156" i="1"/>
  <c r="N52" i="1"/>
  <c r="Q52" i="1" s="1"/>
  <c r="T52" i="1" s="1"/>
  <c r="N107" i="1"/>
  <c r="Q107" i="1" s="1"/>
  <c r="T107" i="1" s="1"/>
  <c r="N193" i="1"/>
  <c r="Q193" i="1" s="1"/>
  <c r="T193" i="1" s="1"/>
  <c r="E194" i="9"/>
  <c r="E99" i="9"/>
  <c r="E91" i="9"/>
  <c r="J107" i="1"/>
  <c r="N60" i="1"/>
  <c r="Q60" i="1" s="1"/>
  <c r="T60" i="1" s="1"/>
  <c r="T30" i="1"/>
  <c r="N35" i="1"/>
  <c r="Q35" i="1" s="1"/>
  <c r="T35" i="1" s="1"/>
  <c r="E163" i="9"/>
  <c r="E65" i="9"/>
  <c r="N273" i="1"/>
  <c r="Q273" i="1" s="1"/>
  <c r="N248" i="1"/>
  <c r="Q248" i="1" s="1"/>
  <c r="G208" i="1"/>
  <c r="Q208" i="1" s="1"/>
  <c r="T208" i="1" s="1"/>
  <c r="N146" i="1"/>
  <c r="Q146" i="1" s="1"/>
  <c r="T146" i="1" s="1"/>
  <c r="G128" i="1"/>
  <c r="K188" i="1"/>
  <c r="N78" i="1"/>
  <c r="Q78" i="1" s="1"/>
  <c r="T78" i="1" s="1"/>
  <c r="Q108" i="1"/>
  <c r="T108" i="1" s="1"/>
  <c r="G152" i="1"/>
  <c r="E148" i="9"/>
  <c r="E140" i="9"/>
  <c r="E125" i="9"/>
  <c r="E109" i="9"/>
  <c r="E102" i="9"/>
  <c r="E93" i="9"/>
  <c r="N218" i="1"/>
  <c r="Q218" i="1" s="1"/>
  <c r="T218" i="1" s="1"/>
  <c r="X7" i="1"/>
  <c r="N68" i="1"/>
  <c r="Q68" i="1" s="1"/>
  <c r="T68" i="1" s="1"/>
  <c r="Q89" i="1"/>
  <c r="T89" i="1" s="1"/>
  <c r="N95" i="1"/>
  <c r="Q95" i="1" s="1"/>
  <c r="T95" i="1" s="1"/>
  <c r="Q168" i="1"/>
  <c r="T168" i="1" s="1"/>
  <c r="N182" i="1"/>
  <c r="Q182" i="1" s="1"/>
  <c r="T182" i="1" s="1"/>
  <c r="E58" i="9"/>
  <c r="E34" i="9"/>
  <c r="E12" i="9"/>
  <c r="N240" i="1"/>
  <c r="Q240" i="1" s="1"/>
  <c r="Q120" i="1"/>
  <c r="T120" i="1" s="1"/>
  <c r="T71" i="1"/>
  <c r="N103" i="1"/>
  <c r="Q103" i="1" s="1"/>
  <c r="T103" i="1" s="1"/>
  <c r="Q203" i="1"/>
  <c r="T203" i="1" s="1"/>
  <c r="N261" i="1"/>
  <c r="Q261" i="1" s="1"/>
  <c r="N206" i="1"/>
  <c r="Q206" i="1" s="1"/>
  <c r="T206" i="1" s="1"/>
  <c r="G194" i="1"/>
  <c r="N133" i="1"/>
  <c r="Q133" i="1" s="1"/>
  <c r="T133" i="1" s="1"/>
  <c r="E191" i="9"/>
  <c r="E74" i="9"/>
  <c r="N231" i="1"/>
  <c r="Q231" i="1" s="1"/>
  <c r="T231" i="1" s="1"/>
  <c r="N22" i="1"/>
  <c r="Q22" i="1" s="1"/>
  <c r="T22" i="1" s="1"/>
  <c r="N41" i="1"/>
  <c r="Q41" i="1" s="1"/>
  <c r="T41" i="1" s="1"/>
  <c r="N88" i="1"/>
  <c r="Q88" i="1" s="1"/>
  <c r="T88" i="1" s="1"/>
  <c r="Q191" i="1"/>
  <c r="T191" i="1" s="1"/>
  <c r="Q209" i="1"/>
  <c r="T209" i="1" s="1"/>
  <c r="E208" i="9"/>
  <c r="E184" i="9"/>
  <c r="E144" i="9"/>
  <c r="E129" i="9"/>
  <c r="E121" i="9"/>
  <c r="E89" i="9"/>
  <c r="N235" i="1"/>
  <c r="Q235" i="1" s="1"/>
  <c r="G148" i="1"/>
  <c r="K148" i="1" s="1"/>
  <c r="N47" i="1"/>
  <c r="Q47" i="1" s="1"/>
  <c r="T47" i="1" s="1"/>
  <c r="G154" i="1"/>
  <c r="K154" i="1" s="1"/>
  <c r="N154" i="1"/>
  <c r="G141" i="1"/>
  <c r="J141" i="1" s="1"/>
  <c r="N141" i="1"/>
  <c r="K275" i="1"/>
  <c r="G137" i="1"/>
  <c r="N137" i="1"/>
  <c r="J140" i="1"/>
  <c r="J143" i="1"/>
  <c r="K174" i="1"/>
  <c r="G204" i="1"/>
  <c r="N204" i="1"/>
  <c r="N157" i="1"/>
  <c r="G157" i="1"/>
  <c r="K157" i="1" s="1"/>
  <c r="G115" i="1"/>
  <c r="N115" i="1"/>
  <c r="J72" i="1"/>
  <c r="N174" i="1"/>
  <c r="Q174" i="1" s="1"/>
  <c r="T174" i="1" s="1"/>
  <c r="G200" i="1"/>
  <c r="N275" i="1"/>
  <c r="Q275" i="1" s="1"/>
  <c r="N260" i="1"/>
  <c r="Q260" i="1" s="1"/>
  <c r="N250" i="1"/>
  <c r="Q250" i="1" s="1"/>
  <c r="K208" i="1"/>
  <c r="N189" i="1"/>
  <c r="G189" i="1"/>
  <c r="Q177" i="1"/>
  <c r="T177" i="1" s="1"/>
  <c r="N173" i="1"/>
  <c r="G173" i="1"/>
  <c r="K161" i="1"/>
  <c r="G127" i="1"/>
  <c r="K127" i="1" s="1"/>
  <c r="N127" i="1"/>
  <c r="G220" i="1"/>
  <c r="N220" i="1"/>
  <c r="K142" i="1"/>
  <c r="J108" i="1"/>
  <c r="N24" i="1"/>
  <c r="Q24" i="1" s="1"/>
  <c r="T24" i="1" s="1"/>
  <c r="E14" i="9"/>
  <c r="N267" i="1"/>
  <c r="Q267" i="1" s="1"/>
  <c r="N139" i="1"/>
  <c r="G139" i="1"/>
  <c r="J139" i="1" s="1"/>
  <c r="Q228" i="1"/>
  <c r="T228" i="1" s="1"/>
  <c r="G219" i="1"/>
  <c r="N219" i="1"/>
  <c r="K209" i="1"/>
  <c r="N105" i="1"/>
  <c r="Q105" i="1" s="1"/>
  <c r="T105" i="1" s="1"/>
  <c r="N143" i="1"/>
  <c r="Q143" i="1" s="1"/>
  <c r="T143" i="1" s="1"/>
  <c r="Q246" i="1"/>
  <c r="G85" i="1"/>
  <c r="N85" i="1"/>
  <c r="G55" i="1"/>
  <c r="N55" i="1"/>
  <c r="Q186" i="1"/>
  <c r="T186" i="1" s="1"/>
  <c r="G212" i="1"/>
  <c r="G202" i="1"/>
  <c r="J202" i="1" s="1"/>
  <c r="N202" i="1"/>
  <c r="G183" i="1"/>
  <c r="N183" i="1"/>
  <c r="N171" i="1"/>
  <c r="G171" i="1"/>
  <c r="J210" i="1"/>
  <c r="N234" i="1"/>
  <c r="Q234" i="1" s="1"/>
  <c r="N175" i="1"/>
  <c r="Q175" i="1" s="1"/>
  <c r="T175" i="1" s="1"/>
  <c r="G129" i="1"/>
  <c r="N129" i="1"/>
  <c r="N226" i="1"/>
  <c r="G226" i="1"/>
  <c r="J226" i="1" s="1"/>
  <c r="K182" i="1"/>
  <c r="J120" i="1"/>
  <c r="Q135" i="1"/>
  <c r="T135" i="1" s="1"/>
  <c r="N140" i="1"/>
  <c r="Q140" i="1" s="1"/>
  <c r="T140" i="1" s="1"/>
  <c r="E79" i="9"/>
  <c r="N244" i="1"/>
  <c r="Q244" i="1" s="1"/>
  <c r="Q243" i="1"/>
  <c r="N201" i="1"/>
  <c r="G201" i="1"/>
  <c r="N190" i="1"/>
  <c r="G190" i="1"/>
  <c r="N125" i="1"/>
  <c r="G125" i="1"/>
  <c r="D16" i="1"/>
  <c r="D19" i="1" s="1"/>
  <c r="G21" i="1"/>
  <c r="G230" i="1"/>
  <c r="N230" i="1"/>
  <c r="G124" i="1"/>
  <c r="Q79" i="1"/>
  <c r="T79" i="1" s="1"/>
  <c r="Q180" i="1"/>
  <c r="T180" i="1" s="1"/>
  <c r="E136" i="9"/>
  <c r="E27" i="9"/>
  <c r="Q263" i="1"/>
  <c r="G213" i="1"/>
  <c r="K213" i="1" s="1"/>
  <c r="N213" i="1"/>
  <c r="N144" i="1"/>
  <c r="G144" i="1"/>
  <c r="G102" i="1"/>
  <c r="N102" i="1"/>
  <c r="Q215" i="1"/>
  <c r="T215" i="1" s="1"/>
  <c r="N45" i="1"/>
  <c r="Q45" i="1" s="1"/>
  <c r="T45" i="1" s="1"/>
  <c r="G181" i="1"/>
  <c r="G165" i="1"/>
  <c r="G138" i="1"/>
  <c r="N121" i="1"/>
  <c r="Q121" i="1" s="1"/>
  <c r="T121" i="1" s="1"/>
  <c r="N94" i="1"/>
  <c r="Q94" i="1" s="1"/>
  <c r="T94" i="1" s="1"/>
  <c r="G281" i="1"/>
  <c r="N281" i="1"/>
  <c r="G288" i="1"/>
  <c r="N288" i="1"/>
  <c r="G280" i="1"/>
  <c r="N280" i="1"/>
  <c r="G287" i="1"/>
  <c r="N287" i="1"/>
  <c r="G286" i="1"/>
  <c r="N286" i="1"/>
  <c r="C16" i="4"/>
  <c r="D18" i="4" s="1"/>
  <c r="C16" i="6"/>
  <c r="D18" i="6" s="1"/>
  <c r="M51" i="6"/>
  <c r="M54" i="6"/>
  <c r="M57" i="6"/>
  <c r="M68" i="6"/>
  <c r="M71" i="6"/>
  <c r="M74" i="6"/>
  <c r="M69" i="6"/>
  <c r="M72" i="6"/>
  <c r="M43" i="6"/>
  <c r="M62" i="6"/>
  <c r="M73" i="6"/>
  <c r="M31" i="6"/>
  <c r="M42" i="6"/>
  <c r="M45" i="6"/>
  <c r="M56" i="6"/>
  <c r="M67" i="6"/>
  <c r="M78" i="6"/>
  <c r="M36" i="6"/>
  <c r="M47" i="6"/>
  <c r="M58" i="6"/>
  <c r="M61" i="6"/>
  <c r="M30" i="6"/>
  <c r="M41" i="6"/>
  <c r="M60" i="6"/>
  <c r="M79" i="6"/>
  <c r="M21" i="6"/>
  <c r="M32" i="6"/>
  <c r="M27" i="6"/>
  <c r="M38" i="6"/>
  <c r="M49" i="6"/>
  <c r="M76" i="6"/>
  <c r="M26" i="6"/>
  <c r="M29" i="6"/>
  <c r="M40" i="6"/>
  <c r="M25" i="6"/>
  <c r="M55" i="6"/>
  <c r="M77" i="6"/>
  <c r="M33" i="6"/>
  <c r="M63" i="6"/>
  <c r="M24" i="6"/>
  <c r="M59" i="6"/>
  <c r="M28" i="6"/>
  <c r="M50" i="6"/>
  <c r="M64" i="6"/>
  <c r="M22" i="6"/>
  <c r="M52" i="6"/>
  <c r="C15" i="6"/>
  <c r="M39" i="6"/>
  <c r="M35" i="6"/>
  <c r="M34" i="6"/>
  <c r="M46" i="6"/>
  <c r="M37" i="6"/>
  <c r="M65" i="6"/>
  <c r="M48" i="6"/>
  <c r="M66" i="6"/>
  <c r="M53" i="6"/>
  <c r="M70" i="6"/>
  <c r="M44" i="6"/>
  <c r="M75" i="6"/>
  <c r="M23" i="6"/>
  <c r="M50" i="4"/>
  <c r="M51" i="4"/>
  <c r="M49" i="4"/>
  <c r="M48" i="4"/>
  <c r="C15" i="4"/>
  <c r="M103" i="10"/>
  <c r="M121" i="10"/>
  <c r="M139" i="10"/>
  <c r="M155" i="10"/>
  <c r="M171" i="10"/>
  <c r="M55" i="10"/>
  <c r="M100" i="10"/>
  <c r="M120" i="10"/>
  <c r="M136" i="10"/>
  <c r="M152" i="10"/>
  <c r="M170" i="10"/>
  <c r="M52" i="10"/>
  <c r="M109" i="10"/>
  <c r="M125" i="10"/>
  <c r="M143" i="10"/>
  <c r="M159" i="10"/>
  <c r="M175" i="10"/>
  <c r="M59" i="10"/>
  <c r="M108" i="10"/>
  <c r="M124" i="10"/>
  <c r="M140" i="10"/>
  <c r="M156" i="10"/>
  <c r="M174" i="10"/>
  <c r="M56" i="10"/>
  <c r="M111" i="10"/>
  <c r="M127" i="10"/>
  <c r="M145" i="10"/>
  <c r="M161" i="10"/>
  <c r="M177" i="10"/>
  <c r="M104" i="10"/>
  <c r="M110" i="10"/>
  <c r="M126" i="10"/>
  <c r="M142" i="10"/>
  <c r="M160" i="10"/>
  <c r="M176" i="10"/>
  <c r="M58" i="10"/>
  <c r="M97" i="10"/>
  <c r="M115" i="10"/>
  <c r="M131" i="10"/>
  <c r="M149" i="10"/>
  <c r="M165" i="10"/>
  <c r="M49" i="10"/>
  <c r="M158" i="10"/>
  <c r="M114" i="10"/>
  <c r="M130" i="10"/>
  <c r="M146" i="10"/>
  <c r="M164" i="10"/>
  <c r="M105" i="10"/>
  <c r="M95" i="10"/>
  <c r="M129" i="10"/>
  <c r="M163" i="10"/>
  <c r="M106" i="10"/>
  <c r="M128" i="10"/>
  <c r="M162" i="10"/>
  <c r="M82" i="10"/>
  <c r="M99" i="10"/>
  <c r="M135" i="10"/>
  <c r="M167" i="10"/>
  <c r="M96" i="10"/>
  <c r="M132" i="10"/>
  <c r="M166" i="10"/>
  <c r="M133" i="10"/>
  <c r="M101" i="10"/>
  <c r="M137" i="10"/>
  <c r="M169" i="10"/>
  <c r="M98" i="10"/>
  <c r="M134" i="10"/>
  <c r="M168" i="10"/>
  <c r="M107" i="10"/>
  <c r="M141" i="10"/>
  <c r="M173" i="10"/>
  <c r="M102" i="10"/>
  <c r="M138" i="10"/>
  <c r="M172" i="10"/>
  <c r="M117" i="10"/>
  <c r="M151" i="10"/>
  <c r="M51" i="10"/>
  <c r="M116" i="10"/>
  <c r="M148" i="10"/>
  <c r="M48" i="10"/>
  <c r="M119" i="10"/>
  <c r="M153" i="10"/>
  <c r="M53" i="10"/>
  <c r="M118" i="10"/>
  <c r="M150" i="10"/>
  <c r="M50" i="10"/>
  <c r="M147" i="10"/>
  <c r="C15" i="10"/>
  <c r="C18" i="10" s="1"/>
  <c r="M157" i="10"/>
  <c r="M54" i="10"/>
  <c r="M47" i="10"/>
  <c r="M57" i="10"/>
  <c r="M122" i="10"/>
  <c r="M113" i="10"/>
  <c r="M144" i="10"/>
  <c r="M123" i="10"/>
  <c r="M154" i="10"/>
  <c r="M112" i="10"/>
  <c r="C16" i="10"/>
  <c r="D18" i="10" s="1"/>
  <c r="L21" i="5"/>
  <c r="I21" i="5"/>
  <c r="G21" i="5"/>
  <c r="J21" i="5"/>
  <c r="H21" i="5"/>
  <c r="F21" i="5"/>
  <c r="H13" i="8"/>
  <c r="I13" i="8"/>
  <c r="J13" i="8"/>
  <c r="M13" i="8"/>
  <c r="D13" i="8"/>
  <c r="N13" i="8"/>
  <c r="K13" i="8"/>
  <c r="O13" i="8"/>
  <c r="P13" i="8"/>
  <c r="Q13" i="8"/>
  <c r="F13" i="8"/>
  <c r="C13" i="8"/>
  <c r="G13" i="8"/>
  <c r="B15" i="8"/>
  <c r="E13" i="5"/>
  <c r="I13" i="5"/>
  <c r="Q13" i="5"/>
  <c r="G13" i="5"/>
  <c r="H13" i="5"/>
  <c r="C13" i="5"/>
  <c r="O13" i="5"/>
  <c r="P13" i="5"/>
  <c r="J13" i="5"/>
  <c r="F13" i="5"/>
  <c r="N166" i="10"/>
  <c r="Q166" i="10" s="1"/>
  <c r="S166" i="10" s="1"/>
  <c r="N95" i="10"/>
  <c r="Q95" i="10" s="1"/>
  <c r="S95" i="10" s="1"/>
  <c r="N158" i="10"/>
  <c r="N130" i="10"/>
  <c r="Q130" i="10" s="1"/>
  <c r="S130" i="10" s="1"/>
  <c r="N112" i="10"/>
  <c r="Q112" i="10" s="1"/>
  <c r="S112" i="10" s="1"/>
  <c r="N91" i="10"/>
  <c r="Q91" i="10" s="1"/>
  <c r="S91" i="10" s="1"/>
  <c r="B15" i="2"/>
  <c r="I13" i="2"/>
  <c r="Q13" i="2"/>
  <c r="O13" i="2"/>
  <c r="C13" i="2"/>
  <c r="K13" i="2"/>
  <c r="D13" i="2"/>
  <c r="L13" i="2"/>
  <c r="N35" i="10"/>
  <c r="Q35" i="10" s="1"/>
  <c r="S35" i="10" s="1"/>
  <c r="N53" i="10"/>
  <c r="Q53" i="10" s="1"/>
  <c r="S53" i="10" s="1"/>
  <c r="N56" i="10"/>
  <c r="Q56" i="10" s="1"/>
  <c r="S56" i="10" s="1"/>
  <c r="N72" i="10"/>
  <c r="Q72" i="10" s="1"/>
  <c r="S72" i="10" s="1"/>
  <c r="N75" i="10"/>
  <c r="Q75" i="10" s="1"/>
  <c r="S75" i="10" s="1"/>
  <c r="N114" i="10"/>
  <c r="Q114" i="10" s="1"/>
  <c r="S114" i="10" s="1"/>
  <c r="N120" i="10"/>
  <c r="Q120" i="10" s="1"/>
  <c r="S120" i="10" s="1"/>
  <c r="N147" i="10"/>
  <c r="Q147" i="10" s="1"/>
  <c r="S147" i="10" s="1"/>
  <c r="N153" i="10"/>
  <c r="Q153" i="10" s="1"/>
  <c r="S153" i="10" s="1"/>
  <c r="N168" i="10"/>
  <c r="Q168" i="10" s="1"/>
  <c r="S168" i="10" s="1"/>
  <c r="N174" i="10"/>
  <c r="Q174" i="10" s="1"/>
  <c r="S174" i="10" s="1"/>
  <c r="N104" i="10"/>
  <c r="N113" i="10"/>
  <c r="Q113" i="10" s="1"/>
  <c r="S113" i="10" s="1"/>
  <c r="N146" i="10"/>
  <c r="Q146" i="10" s="1"/>
  <c r="S146" i="10" s="1"/>
  <c r="D15" i="10"/>
  <c r="C19" i="10" s="1"/>
  <c r="N69" i="10"/>
  <c r="Q69" i="10" s="1"/>
  <c r="S69" i="10" s="1"/>
  <c r="N111" i="10"/>
  <c r="Q111" i="10" s="1"/>
  <c r="S111" i="10" s="1"/>
  <c r="N144" i="10"/>
  <c r="Q144" i="10" s="1"/>
  <c r="S144" i="10" s="1"/>
  <c r="N177" i="10"/>
  <c r="Q177" i="10" s="1"/>
  <c r="S177" i="10" s="1"/>
  <c r="N106" i="10"/>
  <c r="N33" i="10"/>
  <c r="Q33" i="10" s="1"/>
  <c r="S33" i="10" s="1"/>
  <c r="N51" i="10"/>
  <c r="Q51" i="10" s="1"/>
  <c r="S51" i="10" s="1"/>
  <c r="N70" i="10"/>
  <c r="Q70" i="10" s="1"/>
  <c r="S70" i="10" s="1"/>
  <c r="N99" i="10"/>
  <c r="Q99" i="10" s="1"/>
  <c r="S99" i="10" s="1"/>
  <c r="N108" i="10"/>
  <c r="Q108" i="10" s="1"/>
  <c r="S108" i="10" s="1"/>
  <c r="N135" i="10"/>
  <c r="Q135" i="10" s="1"/>
  <c r="S135" i="10" s="1"/>
  <c r="N141" i="10"/>
  <c r="Q141" i="10" s="1"/>
  <c r="S141" i="10" s="1"/>
  <c r="N176" i="10"/>
  <c r="Q176" i="10" s="1"/>
  <c r="S176" i="10" s="1"/>
  <c r="N48" i="10"/>
  <c r="Q48" i="10" s="1"/>
  <c r="S48" i="10" s="1"/>
  <c r="N83" i="10"/>
  <c r="Q83" i="10" s="1"/>
  <c r="S83" i="10" s="1"/>
  <c r="N93" i="10"/>
  <c r="Q93" i="10" s="1"/>
  <c r="S93" i="10" s="1"/>
  <c r="N122" i="10"/>
  <c r="Q122" i="10" s="1"/>
  <c r="S122" i="10" s="1"/>
  <c r="N128" i="10"/>
  <c r="Q128" i="10" s="1"/>
  <c r="S128" i="10" s="1"/>
  <c r="N155" i="10"/>
  <c r="Q155" i="10" s="1"/>
  <c r="S155" i="10" s="1"/>
  <c r="N162" i="10"/>
  <c r="Q162" i="10" s="1"/>
  <c r="S162" i="10" s="1"/>
  <c r="N55" i="10"/>
  <c r="Q55" i="10" s="1"/>
  <c r="S55" i="10" s="1"/>
  <c r="N29" i="10"/>
  <c r="Q29" i="10" s="1"/>
  <c r="N73" i="10"/>
  <c r="Q73" i="10" s="1"/>
  <c r="S73" i="10" s="1"/>
  <c r="N102" i="10"/>
  <c r="Q102" i="10" s="1"/>
  <c r="S102" i="10" s="1"/>
  <c r="N138" i="10"/>
  <c r="Q138" i="10" s="1"/>
  <c r="S138" i="10" s="1"/>
  <c r="N171" i="10"/>
  <c r="Q171" i="10" s="1"/>
  <c r="S171" i="10" s="1"/>
  <c r="N37" i="10"/>
  <c r="N50" i="10"/>
  <c r="Q50" i="10" s="1"/>
  <c r="S50" i="10" s="1"/>
  <c r="N100" i="10"/>
  <c r="Q100" i="10" s="1"/>
  <c r="S100" i="10" s="1"/>
  <c r="N136" i="10"/>
  <c r="Q136" i="10" s="1"/>
  <c r="S136" i="10" s="1"/>
  <c r="N169" i="10"/>
  <c r="Q169" i="10" s="1"/>
  <c r="S169" i="10" s="1"/>
  <c r="N110" i="10"/>
  <c r="Q110" i="10" s="1"/>
  <c r="S110" i="10" s="1"/>
  <c r="N116" i="10"/>
  <c r="Q116" i="10" s="1"/>
  <c r="S116" i="10" s="1"/>
  <c r="N143" i="10"/>
  <c r="Q143" i="10" s="1"/>
  <c r="S143" i="10" s="1"/>
  <c r="N149" i="10"/>
  <c r="Q149" i="10" s="1"/>
  <c r="S149" i="10" s="1"/>
  <c r="N170" i="10"/>
  <c r="Q170" i="10" s="1"/>
  <c r="S170" i="10" s="1"/>
  <c r="N64" i="10"/>
  <c r="N105" i="10"/>
  <c r="N133" i="10"/>
  <c r="N59" i="10"/>
  <c r="Q59" i="10" s="1"/>
  <c r="S59" i="10" s="1"/>
  <c r="N87" i="10"/>
  <c r="Q87" i="10" s="1"/>
  <c r="S87" i="10" s="1"/>
  <c r="N118" i="10"/>
  <c r="Q118" i="10" s="1"/>
  <c r="S118" i="10" s="1"/>
  <c r="N124" i="10"/>
  <c r="Q124" i="10" s="1"/>
  <c r="S124" i="10" s="1"/>
  <c r="N151" i="10"/>
  <c r="Q151" i="10" s="1"/>
  <c r="S151" i="10" s="1"/>
  <c r="N157" i="10"/>
  <c r="Q157" i="10" s="1"/>
  <c r="S157" i="10" s="1"/>
  <c r="N172" i="10"/>
  <c r="Q172" i="10" s="1"/>
  <c r="S172" i="10" s="1"/>
  <c r="N137" i="10"/>
  <c r="Q137" i="10" s="1"/>
  <c r="S137" i="10" s="1"/>
  <c r="N97" i="10"/>
  <c r="Q97" i="10" s="1"/>
  <c r="S97" i="10" s="1"/>
  <c r="N78" i="10"/>
  <c r="Q78" i="10" s="1"/>
  <c r="S78" i="10" s="1"/>
  <c r="W10" i="11"/>
  <c r="C12" i="11"/>
  <c r="H18" i="8"/>
  <c r="K18" i="8"/>
  <c r="L18" i="5"/>
  <c r="L18" i="2"/>
  <c r="C11" i="3"/>
  <c r="F18" i="2"/>
  <c r="H18" i="5"/>
  <c r="I18" i="2"/>
  <c r="C11" i="11"/>
  <c r="J18" i="5"/>
  <c r="G18" i="5"/>
  <c r="K18" i="2"/>
  <c r="I18" i="8"/>
  <c r="D18" i="5"/>
  <c r="C12" i="3"/>
  <c r="J18" i="2"/>
  <c r="I18" i="5"/>
  <c r="F18" i="5"/>
  <c r="F18" i="8"/>
  <c r="C18" i="2"/>
  <c r="C18" i="5"/>
  <c r="G18" i="8"/>
  <c r="J18" i="8"/>
  <c r="C18" i="8"/>
  <c r="D18" i="2"/>
  <c r="G18" i="2"/>
  <c r="D18" i="8"/>
  <c r="Q236" i="3" l="1"/>
  <c r="Q138" i="11"/>
  <c r="S138" i="11" s="1"/>
  <c r="Q202" i="3"/>
  <c r="T202" i="3" s="1"/>
  <c r="Q205" i="11"/>
  <c r="S205" i="11" s="1"/>
  <c r="Q255" i="11"/>
  <c r="S255" i="11" s="1"/>
  <c r="Q169" i="3"/>
  <c r="T169" i="3" s="1"/>
  <c r="Q104" i="3"/>
  <c r="T104" i="3" s="1"/>
  <c r="Q53" i="3"/>
  <c r="T53" i="3" s="1"/>
  <c r="K289" i="1"/>
  <c r="Q289" i="1"/>
  <c r="K290" i="1"/>
  <c r="Q290" i="1"/>
  <c r="M313" i="11"/>
  <c r="M314" i="11"/>
  <c r="I313" i="11"/>
  <c r="Q313" i="11"/>
  <c r="S313" i="11" s="1"/>
  <c r="Q314" i="11"/>
  <c r="S314" i="11" s="1"/>
  <c r="I314" i="11"/>
  <c r="M290" i="3"/>
  <c r="M289" i="3"/>
  <c r="AT289" i="3"/>
  <c r="AS289" i="3" s="1"/>
  <c r="AR289" i="3" s="1"/>
  <c r="AQ289" i="3" s="1"/>
  <c r="AP289" i="3" s="1"/>
  <c r="AO289" i="3" s="1"/>
  <c r="AN289" i="3" s="1"/>
  <c r="AM289" i="3" s="1"/>
  <c r="AL289" i="3" s="1"/>
  <c r="K289" i="3"/>
  <c r="AC289" i="3"/>
  <c r="AF289" i="3"/>
  <c r="Q289" i="3"/>
  <c r="K290" i="3"/>
  <c r="AC290" i="3"/>
  <c r="AF290" i="3"/>
  <c r="Q290" i="3"/>
  <c r="AT290" i="3"/>
  <c r="AS290" i="3"/>
  <c r="AR290" i="3" s="1"/>
  <c r="AQ290" i="3" s="1"/>
  <c r="AP290" i="3" s="1"/>
  <c r="AO290" i="3" s="1"/>
  <c r="AN290" i="3" s="1"/>
  <c r="AM290" i="3" s="1"/>
  <c r="AL290" i="3" s="1"/>
  <c r="Q106" i="11"/>
  <c r="S106" i="11" s="1"/>
  <c r="E14" i="6"/>
  <c r="Q131" i="3"/>
  <c r="T131" i="3" s="1"/>
  <c r="Q123" i="3"/>
  <c r="T123" i="3" s="1"/>
  <c r="Q200" i="11"/>
  <c r="S200" i="11" s="1"/>
  <c r="Q292" i="11"/>
  <c r="S292" i="11" s="1"/>
  <c r="G151" i="1"/>
  <c r="N151" i="1"/>
  <c r="Q127" i="1"/>
  <c r="T127" i="1" s="1"/>
  <c r="Q39" i="1"/>
  <c r="T39" i="1" s="1"/>
  <c r="Q56" i="1"/>
  <c r="T56" i="1" s="1"/>
  <c r="Q225" i="1"/>
  <c r="T225" i="1" s="1"/>
  <c r="D15" i="1"/>
  <c r="C19" i="1" s="1"/>
  <c r="Q279" i="1"/>
  <c r="Q99" i="1"/>
  <c r="T99" i="1" s="1"/>
  <c r="G229" i="1"/>
  <c r="N229" i="1"/>
  <c r="Q27" i="1"/>
  <c r="T27" i="1" s="1"/>
  <c r="Q184" i="1"/>
  <c r="T184" i="1" s="1"/>
  <c r="Q76" i="1"/>
  <c r="T76" i="1" s="1"/>
  <c r="Q187" i="1"/>
  <c r="T187" i="1" s="1"/>
  <c r="K187" i="1"/>
  <c r="G31" i="1"/>
  <c r="N31" i="1"/>
  <c r="Q164" i="1"/>
  <c r="T164" i="1" s="1"/>
  <c r="Q154" i="1"/>
  <c r="T154" i="1" s="1"/>
  <c r="Q59" i="1"/>
  <c r="T59" i="1" s="1"/>
  <c r="G42" i="1"/>
  <c r="I42" i="1" s="1"/>
  <c r="N42" i="1"/>
  <c r="Q42" i="1" s="1"/>
  <c r="T42" i="1" s="1"/>
  <c r="Q123" i="1"/>
  <c r="T123" i="1" s="1"/>
  <c r="Q43" i="1"/>
  <c r="T43" i="1" s="1"/>
  <c r="Q251" i="1"/>
  <c r="Q211" i="1"/>
  <c r="T211" i="1" s="1"/>
  <c r="J118" i="1"/>
  <c r="Q118" i="1"/>
  <c r="T118" i="1" s="1"/>
  <c r="K285" i="1"/>
  <c r="Q285" i="1"/>
  <c r="K283" i="1"/>
  <c r="Q283" i="1"/>
  <c r="Q44" i="11"/>
  <c r="S44" i="11" s="1"/>
  <c r="Q32" i="11"/>
  <c r="S32" i="11" s="1"/>
  <c r="I113" i="11"/>
  <c r="I138" i="11"/>
  <c r="Q58" i="11"/>
  <c r="S58" i="11" s="1"/>
  <c r="Q126" i="11"/>
  <c r="S126" i="11" s="1"/>
  <c r="L106" i="11"/>
  <c r="I255" i="11"/>
  <c r="Q150" i="11"/>
  <c r="S150" i="11" s="1"/>
  <c r="Q192" i="11"/>
  <c r="S192" i="11" s="1"/>
  <c r="M309" i="11"/>
  <c r="M307" i="11"/>
  <c r="I309" i="11"/>
  <c r="Q309" i="11"/>
  <c r="S309" i="11" s="1"/>
  <c r="Q307" i="11"/>
  <c r="S307" i="11" s="1"/>
  <c r="I307" i="11"/>
  <c r="AI85" i="3"/>
  <c r="AK85" i="3"/>
  <c r="AJ85" i="3"/>
  <c r="AK185" i="3"/>
  <c r="AI185" i="3"/>
  <c r="AJ185" i="3"/>
  <c r="AI259" i="3"/>
  <c r="AH259" i="3" s="1"/>
  <c r="AA259" i="3" s="1"/>
  <c r="AJ259" i="3"/>
  <c r="AK259" i="3"/>
  <c r="AI216" i="3"/>
  <c r="AJ216" i="3"/>
  <c r="AK216" i="3"/>
  <c r="AF184" i="3"/>
  <c r="AC184" i="3"/>
  <c r="K184" i="3"/>
  <c r="AC134" i="3"/>
  <c r="AF134" i="3"/>
  <c r="I134" i="3"/>
  <c r="AI130" i="3"/>
  <c r="AK164" i="3"/>
  <c r="Q54" i="3"/>
  <c r="T54" i="3" s="1"/>
  <c r="Q246" i="3"/>
  <c r="K156" i="3"/>
  <c r="AC156" i="3"/>
  <c r="AF156" i="3"/>
  <c r="J248" i="3"/>
  <c r="AF248" i="3"/>
  <c r="AC248" i="3"/>
  <c r="AF92" i="3"/>
  <c r="AC92" i="3"/>
  <c r="I92" i="3"/>
  <c r="Q258" i="3"/>
  <c r="AT88" i="3"/>
  <c r="AS88" i="3"/>
  <c r="AR88" i="3"/>
  <c r="AQ88" i="3" s="1"/>
  <c r="AP88" i="3" s="1"/>
  <c r="AO88" i="3" s="1"/>
  <c r="AN88" i="3" s="1"/>
  <c r="AM88" i="3" s="1"/>
  <c r="AL88" i="3" s="1"/>
  <c r="J76" i="3"/>
  <c r="AF76" i="3"/>
  <c r="AC76" i="3"/>
  <c r="AJ240" i="3"/>
  <c r="AH240" i="3" s="1"/>
  <c r="AI240" i="3"/>
  <c r="AK240" i="3"/>
  <c r="AT112" i="3"/>
  <c r="AS112" i="3" s="1"/>
  <c r="AR112" i="3" s="1"/>
  <c r="AQ112" i="3"/>
  <c r="AP112" i="3" s="1"/>
  <c r="AO112" i="3" s="1"/>
  <c r="AN112" i="3" s="1"/>
  <c r="AM112" i="3" s="1"/>
  <c r="AL112" i="3" s="1"/>
  <c r="K219" i="3"/>
  <c r="AF219" i="3"/>
  <c r="AC219" i="3"/>
  <c r="AK126" i="3"/>
  <c r="AH84" i="3"/>
  <c r="AH33" i="3"/>
  <c r="AH171" i="3"/>
  <c r="Q176" i="3"/>
  <c r="T176" i="3" s="1"/>
  <c r="Q50" i="3"/>
  <c r="T50" i="3" s="1"/>
  <c r="AC191" i="3"/>
  <c r="AF191" i="3"/>
  <c r="K191" i="3"/>
  <c r="AT26" i="3"/>
  <c r="AS26" i="3" s="1"/>
  <c r="AR26" i="3" s="1"/>
  <c r="AQ26" i="3" s="1"/>
  <c r="AP26" i="3" s="1"/>
  <c r="AO26" i="3" s="1"/>
  <c r="AN26" i="3" s="1"/>
  <c r="AM26" i="3" s="1"/>
  <c r="AL26" i="3" s="1"/>
  <c r="Q256" i="3"/>
  <c r="AK80" i="3"/>
  <c r="AI80" i="3"/>
  <c r="AH80" i="3" s="1"/>
  <c r="AJ80" i="3"/>
  <c r="J258" i="3"/>
  <c r="AC258" i="3"/>
  <c r="AF258" i="3"/>
  <c r="I88" i="3"/>
  <c r="AF88" i="3"/>
  <c r="AC88" i="3"/>
  <c r="AS132" i="3"/>
  <c r="AR132" i="3" s="1"/>
  <c r="AQ132" i="3" s="1"/>
  <c r="AP132" i="3" s="1"/>
  <c r="AO132" i="3" s="1"/>
  <c r="AN132" i="3" s="1"/>
  <c r="AM132" i="3" s="1"/>
  <c r="AL132" i="3" s="1"/>
  <c r="AT132" i="3"/>
  <c r="AT268" i="3"/>
  <c r="AS268" i="3" s="1"/>
  <c r="AR268" i="3" s="1"/>
  <c r="AQ268" i="3" s="1"/>
  <c r="AP268" i="3" s="1"/>
  <c r="AO268" i="3" s="1"/>
  <c r="AN268" i="3" s="1"/>
  <c r="AM268" i="3" s="1"/>
  <c r="AL268" i="3" s="1"/>
  <c r="I96" i="3"/>
  <c r="AC96" i="3"/>
  <c r="AF96" i="3"/>
  <c r="AS148" i="3"/>
  <c r="AR148" i="3" s="1"/>
  <c r="AQ148" i="3" s="1"/>
  <c r="AP148" i="3" s="1"/>
  <c r="AO148" i="3" s="1"/>
  <c r="AN148" i="3" s="1"/>
  <c r="AM148" i="3" s="1"/>
  <c r="AL148" i="3" s="1"/>
  <c r="AT148" i="3"/>
  <c r="AT256" i="3"/>
  <c r="AS256" i="3" s="1"/>
  <c r="AR256" i="3" s="1"/>
  <c r="AQ256" i="3" s="1"/>
  <c r="AP256" i="3" s="1"/>
  <c r="AO256" i="3" s="1"/>
  <c r="AN256" i="3" s="1"/>
  <c r="AM256" i="3" s="1"/>
  <c r="AL256" i="3" s="1"/>
  <c r="AH200" i="3"/>
  <c r="Q159" i="3"/>
  <c r="T159" i="3" s="1"/>
  <c r="AT45" i="3"/>
  <c r="AS45" i="3" s="1"/>
  <c r="AR45" i="3" s="1"/>
  <c r="AQ45" i="3" s="1"/>
  <c r="AP45" i="3" s="1"/>
  <c r="AO45" i="3" s="1"/>
  <c r="AN45" i="3" s="1"/>
  <c r="AM45" i="3" s="1"/>
  <c r="AL45" i="3" s="1"/>
  <c r="AC164" i="3"/>
  <c r="AF164" i="3"/>
  <c r="K164" i="3"/>
  <c r="AC256" i="3"/>
  <c r="K256" i="3"/>
  <c r="AF256" i="3"/>
  <c r="K130" i="3"/>
  <c r="AF130" i="3"/>
  <c r="AC130" i="3"/>
  <c r="AI252" i="3"/>
  <c r="AH252" i="3" s="1"/>
  <c r="AJ252" i="3"/>
  <c r="AK252" i="3"/>
  <c r="AF148" i="3"/>
  <c r="AC148" i="3"/>
  <c r="K148" i="3"/>
  <c r="AC262" i="3"/>
  <c r="AF262" i="3"/>
  <c r="K262" i="3"/>
  <c r="AJ121" i="3"/>
  <c r="AI121" i="3"/>
  <c r="AK121" i="3"/>
  <c r="K237" i="3"/>
  <c r="AF237" i="3"/>
  <c r="AC237" i="3"/>
  <c r="Q134" i="3"/>
  <c r="T13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C263" i="3"/>
  <c r="K263" i="3"/>
  <c r="AF263" i="3"/>
  <c r="Q264" i="3"/>
  <c r="AC264" i="3"/>
  <c r="K264" i="3"/>
  <c r="AF264" i="3"/>
  <c r="AC153" i="3"/>
  <c r="AF153" i="3"/>
  <c r="K153" i="3"/>
  <c r="AJ41" i="3"/>
  <c r="AI41" i="3"/>
  <c r="AK41" i="3"/>
  <c r="AC231" i="3"/>
  <c r="AF231" i="3"/>
  <c r="K231" i="3"/>
  <c r="AI96" i="3"/>
  <c r="AJ96" i="3"/>
  <c r="AK96" i="3"/>
  <c r="AH246" i="3"/>
  <c r="Q109" i="3"/>
  <c r="T109" i="3" s="1"/>
  <c r="AK49" i="3"/>
  <c r="AI263" i="3"/>
  <c r="AH263" i="3" s="1"/>
  <c r="AJ263" i="3"/>
  <c r="AK263" i="3"/>
  <c r="AT231" i="3"/>
  <c r="AS231" i="3"/>
  <c r="AR231" i="3" s="1"/>
  <c r="AQ231" i="3" s="1"/>
  <c r="AP231" i="3" s="1"/>
  <c r="AO231" i="3" s="1"/>
  <c r="AN231" i="3" s="1"/>
  <c r="AM231" i="3" s="1"/>
  <c r="AL231" i="3" s="1"/>
  <c r="AT250" i="3"/>
  <c r="AS250" i="3" s="1"/>
  <c r="AR250" i="3" s="1"/>
  <c r="AQ250" i="3" s="1"/>
  <c r="AP250" i="3" s="1"/>
  <c r="AO250" i="3" s="1"/>
  <c r="AN250" i="3" s="1"/>
  <c r="AM250" i="3" s="1"/>
  <c r="AL250" i="3" s="1"/>
  <c r="AC206" i="3"/>
  <c r="AF206" i="3"/>
  <c r="J206" i="3"/>
  <c r="I84" i="3"/>
  <c r="AC84" i="3"/>
  <c r="AF84" i="3"/>
  <c r="K278" i="3"/>
  <c r="AC278" i="3"/>
  <c r="AF278" i="3"/>
  <c r="AC246" i="3"/>
  <c r="AF246" i="3"/>
  <c r="K246" i="3"/>
  <c r="AT258" i="3"/>
  <c r="AS258" i="3"/>
  <c r="AR258" i="3" s="1"/>
  <c r="AQ258" i="3" s="1"/>
  <c r="AP258" i="3" s="1"/>
  <c r="AO258" i="3" s="1"/>
  <c r="AN258" i="3" s="1"/>
  <c r="AM258" i="3" s="1"/>
  <c r="AL258" i="3" s="1"/>
  <c r="AA126" i="3"/>
  <c r="Q197" i="3"/>
  <c r="T197" i="3" s="1"/>
  <c r="Q146" i="3"/>
  <c r="T146" i="3" s="1"/>
  <c r="AH251" i="3"/>
  <c r="AA251" i="3" s="1"/>
  <c r="AI49" i="3"/>
  <c r="AH49" i="3" s="1"/>
  <c r="AA49" i="3" s="1"/>
  <c r="Q263" i="3"/>
  <c r="AF38" i="3"/>
  <c r="AC38" i="3"/>
  <c r="H38" i="3"/>
  <c r="AT264" i="3"/>
  <c r="AS264" i="3"/>
  <c r="AR264" i="3" s="1"/>
  <c r="AQ264" i="3" s="1"/>
  <c r="AP264" i="3" s="1"/>
  <c r="AO264" i="3" s="1"/>
  <c r="AN264" i="3" s="1"/>
  <c r="AM264" i="3" s="1"/>
  <c r="AL264" i="3" s="1"/>
  <c r="AF257" i="3"/>
  <c r="AC257" i="3"/>
  <c r="K257" i="3"/>
  <c r="AT92" i="3"/>
  <c r="AS92" i="3" s="1"/>
  <c r="AR92" i="3" s="1"/>
  <c r="AQ92" i="3" s="1"/>
  <c r="AP92" i="3" s="1"/>
  <c r="AO92" i="3" s="1"/>
  <c r="AN92" i="3" s="1"/>
  <c r="AM92" i="3" s="1"/>
  <c r="AL92" i="3" s="1"/>
  <c r="AC250" i="3"/>
  <c r="AF250" i="3"/>
  <c r="K250" i="3"/>
  <c r="AJ76" i="3"/>
  <c r="AK76" i="3"/>
  <c r="AI76" i="3"/>
  <c r="I41" i="3"/>
  <c r="AC41" i="3"/>
  <c r="AF41" i="3"/>
  <c r="AT206" i="3"/>
  <c r="AS206" i="3" s="1"/>
  <c r="AR206" i="3" s="1"/>
  <c r="AQ206" i="3" s="1"/>
  <c r="AP206" i="3" s="1"/>
  <c r="AO206" i="3" s="1"/>
  <c r="AN206" i="3" s="1"/>
  <c r="AM206" i="3" s="1"/>
  <c r="AL206" i="3" s="1"/>
  <c r="AT219" i="3"/>
  <c r="AS219" i="3" s="1"/>
  <c r="AR219" i="3" s="1"/>
  <c r="AQ219" i="3" s="1"/>
  <c r="AP219" i="3" s="1"/>
  <c r="AO219" i="3" s="1"/>
  <c r="AN219" i="3" s="1"/>
  <c r="AM219" i="3" s="1"/>
  <c r="AL219" i="3" s="1"/>
  <c r="K268" i="3"/>
  <c r="Q268" i="3"/>
  <c r="AC268" i="3"/>
  <c r="AF268" i="3"/>
  <c r="AH105" i="3"/>
  <c r="AA105" i="3" s="1"/>
  <c r="Q222" i="3"/>
  <c r="T222" i="3" s="1"/>
  <c r="Q278" i="3"/>
  <c r="AI184" i="3"/>
  <c r="AJ184" i="3"/>
  <c r="AK184" i="3"/>
  <c r="AI202" i="3"/>
  <c r="AK202" i="3"/>
  <c r="AJ202" i="3"/>
  <c r="AH202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C240" i="3"/>
  <c r="K240" i="3"/>
  <c r="AF240" i="3"/>
  <c r="AK72" i="3"/>
  <c r="AI72" i="3"/>
  <c r="AJ72" i="3"/>
  <c r="AH72" i="3" s="1"/>
  <c r="M283" i="3"/>
  <c r="M285" i="3"/>
  <c r="AK283" i="3"/>
  <c r="AI283" i="3"/>
  <c r="AJ283" i="3"/>
  <c r="AT285" i="3"/>
  <c r="AS285" i="3" s="1"/>
  <c r="AR285" i="3" s="1"/>
  <c r="AQ285" i="3" s="1"/>
  <c r="AP285" i="3" s="1"/>
  <c r="AO285" i="3" s="1"/>
  <c r="AN285" i="3" s="1"/>
  <c r="AM285" i="3" s="1"/>
  <c r="AL285" i="3" s="1"/>
  <c r="K285" i="3"/>
  <c r="AC285" i="3"/>
  <c r="AF285" i="3"/>
  <c r="Q285" i="3"/>
  <c r="Q212" i="3"/>
  <c r="T212" i="3" s="1"/>
  <c r="Q72" i="1"/>
  <c r="T72" i="1" s="1"/>
  <c r="Q270" i="11"/>
  <c r="S270" i="11" s="1"/>
  <c r="Q58" i="3"/>
  <c r="T58" i="3" s="1"/>
  <c r="Q230" i="3"/>
  <c r="T230" i="3" s="1"/>
  <c r="BB160" i="3"/>
  <c r="BA160" i="3"/>
  <c r="AZ160" i="3" s="1"/>
  <c r="AX160" i="3" s="1"/>
  <c r="BA164" i="3"/>
  <c r="AZ164" i="3" s="1"/>
  <c r="AX164" i="3" s="1"/>
  <c r="BB164" i="3"/>
  <c r="BA120" i="3"/>
  <c r="BB120" i="3"/>
  <c r="BA97" i="3"/>
  <c r="AZ97" i="3" s="1"/>
  <c r="AX97" i="3" s="1"/>
  <c r="BB97" i="3"/>
  <c r="BB5" i="3"/>
  <c r="BA5" i="3"/>
  <c r="AZ5" i="3" s="1"/>
  <c r="AX5" i="3" s="1"/>
  <c r="AJ147" i="3"/>
  <c r="AK147" i="3"/>
  <c r="AI147" i="3"/>
  <c r="BB111" i="3"/>
  <c r="BA111" i="3"/>
  <c r="AZ111" i="3" s="1"/>
  <c r="AX111" i="3" s="1"/>
  <c r="BA124" i="3"/>
  <c r="AZ124" i="3" s="1"/>
  <c r="AX124" i="3" s="1"/>
  <c r="BB124" i="3"/>
  <c r="BB149" i="3"/>
  <c r="BA149" i="3"/>
  <c r="BA150" i="3"/>
  <c r="BB150" i="3"/>
  <c r="BA48" i="3"/>
  <c r="BB48" i="3"/>
  <c r="BB108" i="3"/>
  <c r="BA108" i="3"/>
  <c r="BB112" i="3"/>
  <c r="BA112" i="3"/>
  <c r="BA127" i="3"/>
  <c r="BB127" i="3"/>
  <c r="BB87" i="3"/>
  <c r="BA87" i="3"/>
  <c r="AZ87" i="3" s="1"/>
  <c r="AX87" i="3" s="1"/>
  <c r="BA7" i="3"/>
  <c r="AZ7" i="3" s="1"/>
  <c r="AX7" i="3" s="1"/>
  <c r="BB7" i="3"/>
  <c r="AD195" i="3"/>
  <c r="AE195" i="3"/>
  <c r="AJ83" i="3"/>
  <c r="AI83" i="3"/>
  <c r="AH83" i="3" s="1"/>
  <c r="AK83" i="3"/>
  <c r="BB92" i="3"/>
  <c r="BA92" i="3"/>
  <c r="AZ92" i="3" s="1"/>
  <c r="AX92" i="3" s="1"/>
  <c r="AI133" i="3"/>
  <c r="AJ133" i="3"/>
  <c r="AK133" i="3"/>
  <c r="BA96" i="3"/>
  <c r="BB96" i="3"/>
  <c r="BA100" i="3"/>
  <c r="AZ100" i="3" s="1"/>
  <c r="AX100" i="3" s="1"/>
  <c r="BB100" i="3"/>
  <c r="BB84" i="3"/>
  <c r="BA84" i="3"/>
  <c r="BA140" i="3"/>
  <c r="BB140" i="3"/>
  <c r="BA159" i="3"/>
  <c r="BB159" i="3"/>
  <c r="BA153" i="3"/>
  <c r="AZ153" i="3" s="1"/>
  <c r="AX153" i="3" s="1"/>
  <c r="BB153" i="3"/>
  <c r="BA170" i="3"/>
  <c r="AZ170" i="3" s="1"/>
  <c r="AX170" i="3" s="1"/>
  <c r="BB170" i="3"/>
  <c r="AJ150" i="3"/>
  <c r="AI150" i="3"/>
  <c r="AH150" i="3" s="1"/>
  <c r="AA150" i="3" s="1"/>
  <c r="AK150" i="3"/>
  <c r="BA88" i="3"/>
  <c r="AZ88" i="3" s="1"/>
  <c r="AX88" i="3" s="1"/>
  <c r="BB88" i="3"/>
  <c r="BA116" i="3"/>
  <c r="BB116" i="3"/>
  <c r="BB136" i="3"/>
  <c r="BA136" i="3"/>
  <c r="BA144" i="3"/>
  <c r="BB144" i="3"/>
  <c r="AK73" i="3"/>
  <c r="AI73" i="3"/>
  <c r="AH73" i="3" s="1"/>
  <c r="AJ73" i="3"/>
  <c r="AB262" i="3"/>
  <c r="AA262" i="3"/>
  <c r="BA119" i="3"/>
  <c r="BB119" i="3"/>
  <c r="BB139" i="3"/>
  <c r="BA139" i="3"/>
  <c r="AZ139" i="3" s="1"/>
  <c r="AX139" i="3" s="1"/>
  <c r="BA91" i="3"/>
  <c r="AZ91" i="3" s="1"/>
  <c r="AX91" i="3" s="1"/>
  <c r="BB91" i="3"/>
  <c r="AH155" i="3"/>
  <c r="AB155" i="3" s="1"/>
  <c r="AH142" i="3"/>
  <c r="AH149" i="3"/>
  <c r="AH22" i="3"/>
  <c r="AH141" i="3"/>
  <c r="AF54" i="3"/>
  <c r="J54" i="3"/>
  <c r="AC54" i="3"/>
  <c r="AT34" i="3"/>
  <c r="AS34" i="3" s="1"/>
  <c r="AR34" i="3" s="1"/>
  <c r="AQ34" i="3" s="1"/>
  <c r="AP34" i="3" s="1"/>
  <c r="AO34" i="3" s="1"/>
  <c r="AN34" i="3" s="1"/>
  <c r="AM34" i="3" s="1"/>
  <c r="AL34" i="3" s="1"/>
  <c r="Q155" i="3"/>
  <c r="T155" i="3" s="1"/>
  <c r="Q144" i="3"/>
  <c r="T144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18" i="3"/>
  <c r="BJ18" i="3" s="1"/>
  <c r="BI18" i="3" s="1"/>
  <c r="BH18" i="3" s="1"/>
  <c r="BG18" i="3" s="1"/>
  <c r="BF18" i="3" s="1"/>
  <c r="BE18" i="3" s="1"/>
  <c r="BD18" i="3" s="1"/>
  <c r="BC18" i="3" s="1"/>
  <c r="BJ24" i="3"/>
  <c r="BI24" i="3" s="1"/>
  <c r="BH24" i="3" s="1"/>
  <c r="BG24" i="3" s="1"/>
  <c r="BF24" i="3" s="1"/>
  <c r="BE24" i="3" s="1"/>
  <c r="BD24" i="3" s="1"/>
  <c r="BC24" i="3" s="1"/>
  <c r="BK24" i="3"/>
  <c r="BK55" i="3"/>
  <c r="BJ55" i="3"/>
  <c r="BI55" i="3" s="1"/>
  <c r="BH55" i="3" s="1"/>
  <c r="BG55" i="3" s="1"/>
  <c r="BF55" i="3" s="1"/>
  <c r="BE55" i="3" s="1"/>
  <c r="BD55" i="3" s="1"/>
  <c r="BC5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26" i="3"/>
  <c r="BJ26" i="3" s="1"/>
  <c r="BI26" i="3" s="1"/>
  <c r="BH26" i="3" s="1"/>
  <c r="BG26" i="3" s="1"/>
  <c r="BF26" i="3" s="1"/>
  <c r="BE26" i="3" s="1"/>
  <c r="BD26" i="3" s="1"/>
  <c r="BC26" i="3" s="1"/>
  <c r="BK19" i="3"/>
  <c r="BJ19" i="3"/>
  <c r="BI19" i="3" s="1"/>
  <c r="BH19" i="3" s="1"/>
  <c r="BG19" i="3" s="1"/>
  <c r="BF19" i="3" s="1"/>
  <c r="BE19" i="3" s="1"/>
  <c r="BD19" i="3" s="1"/>
  <c r="BC19" i="3" s="1"/>
  <c r="BJ64" i="3"/>
  <c r="BI64" i="3" s="1"/>
  <c r="BH64" i="3" s="1"/>
  <c r="BG64" i="3" s="1"/>
  <c r="BF64" i="3" s="1"/>
  <c r="BE64" i="3" s="1"/>
  <c r="BD64" i="3" s="1"/>
  <c r="BC64" i="3" s="1"/>
  <c r="BK64" i="3"/>
  <c r="AT65" i="3"/>
  <c r="AS65" i="3" s="1"/>
  <c r="AR65" i="3" s="1"/>
  <c r="AQ65" i="3" s="1"/>
  <c r="AP65" i="3" s="1"/>
  <c r="AO65" i="3" s="1"/>
  <c r="AN65" i="3" s="1"/>
  <c r="AM65" i="3" s="1"/>
  <c r="AL65" i="3" s="1"/>
  <c r="BK32" i="3"/>
  <c r="BJ32" i="3"/>
  <c r="BI32" i="3"/>
  <c r="BH32" i="3" s="1"/>
  <c r="BG32" i="3" s="1"/>
  <c r="BF32" i="3" s="1"/>
  <c r="BE32" i="3" s="1"/>
  <c r="BD32" i="3" s="1"/>
  <c r="BC32" i="3" s="1"/>
  <c r="J109" i="3"/>
  <c r="AF109" i="3"/>
  <c r="AC109" i="3"/>
  <c r="BB148" i="3"/>
  <c r="BA148" i="3"/>
  <c r="BA132" i="3"/>
  <c r="BB132" i="3"/>
  <c r="BA131" i="3"/>
  <c r="AZ131" i="3" s="1"/>
  <c r="AX131" i="3" s="1"/>
  <c r="BB131" i="3"/>
  <c r="AH121" i="3"/>
  <c r="AZ130" i="3"/>
  <c r="AX130" i="3" s="1"/>
  <c r="AH78" i="3"/>
  <c r="AH75" i="3"/>
  <c r="AH245" i="3"/>
  <c r="AZ122" i="3"/>
  <c r="AX122" i="3" s="1"/>
  <c r="AH189" i="3"/>
  <c r="AH93" i="3"/>
  <c r="AH144" i="3"/>
  <c r="AA144" i="3" s="1"/>
  <c r="AE144" i="3" s="1"/>
  <c r="AA155" i="3"/>
  <c r="AK201" i="3"/>
  <c r="AI201" i="3"/>
  <c r="AJ201" i="3"/>
  <c r="AT58" i="3"/>
  <c r="AS58" i="3" s="1"/>
  <c r="AR58" i="3" s="1"/>
  <c r="AQ58" i="3" s="1"/>
  <c r="AP58" i="3" s="1"/>
  <c r="AO58" i="3" s="1"/>
  <c r="AN58" i="3" s="1"/>
  <c r="AM58" i="3" s="1"/>
  <c r="AL58" i="3" s="1"/>
  <c r="AH28" i="3"/>
  <c r="AA28" i="3" s="1"/>
  <c r="AE28" i="3" s="1"/>
  <c r="AH229" i="3"/>
  <c r="AZ168" i="3"/>
  <c r="AX168" i="3" s="1"/>
  <c r="AZ165" i="3"/>
  <c r="AX165" i="3" s="1"/>
  <c r="AZ133" i="3"/>
  <c r="AX133" i="3" s="1"/>
  <c r="AH209" i="3"/>
  <c r="AH193" i="3"/>
  <c r="AZ126" i="3"/>
  <c r="AX126" i="3" s="1"/>
  <c r="AH143" i="3"/>
  <c r="AZ117" i="3"/>
  <c r="AX117" i="3" s="1"/>
  <c r="AH205" i="3"/>
  <c r="AA205" i="3" s="1"/>
  <c r="AE205" i="3" s="1"/>
  <c r="AH254" i="3"/>
  <c r="AZ98" i="3"/>
  <c r="AX98" i="3" s="1"/>
  <c r="AZ158" i="3"/>
  <c r="AX158" i="3" s="1"/>
  <c r="AZ172" i="3"/>
  <c r="AX172" i="3" s="1"/>
  <c r="AZ167" i="3"/>
  <c r="AX167" i="3" s="1"/>
  <c r="AH218" i="3"/>
  <c r="AH182" i="3"/>
  <c r="AA182" i="3" s="1"/>
  <c r="AH199" i="3"/>
  <c r="AH128" i="3"/>
  <c r="AH234" i="3"/>
  <c r="AZ125" i="3"/>
  <c r="AX125" i="3" s="1"/>
  <c r="AH187" i="3"/>
  <c r="AH216" i="3"/>
  <c r="AH215" i="3"/>
  <c r="AI71" i="3"/>
  <c r="AH71" i="3" s="1"/>
  <c r="AJ71" i="3"/>
  <c r="AT37" i="3"/>
  <c r="AS37" i="3"/>
  <c r="AR37" i="3" s="1"/>
  <c r="AQ37" i="3" s="1"/>
  <c r="AP37" i="3" s="1"/>
  <c r="AO37" i="3" s="1"/>
  <c r="AN37" i="3" s="1"/>
  <c r="AM37" i="3" s="1"/>
  <c r="AL37" i="3" s="1"/>
  <c r="K155" i="3"/>
  <c r="AC155" i="3"/>
  <c r="AF155" i="3"/>
  <c r="K144" i="3"/>
  <c r="AF144" i="3"/>
  <c r="AC144" i="3"/>
  <c r="BK82" i="3"/>
  <c r="BJ82" i="3"/>
  <c r="BI82" i="3" s="1"/>
  <c r="BH82" i="3" s="1"/>
  <c r="BG82" i="3" s="1"/>
  <c r="BF82" i="3" s="1"/>
  <c r="BE82" i="3" s="1"/>
  <c r="BD82" i="3" s="1"/>
  <c r="BC82" i="3" s="1"/>
  <c r="BK14" i="3"/>
  <c r="BJ14" i="3" s="1"/>
  <c r="BI14" i="3" s="1"/>
  <c r="BH14" i="3" s="1"/>
  <c r="BG14" i="3" s="1"/>
  <c r="BF14" i="3" s="1"/>
  <c r="BE14" i="3" s="1"/>
  <c r="BD14" i="3" s="1"/>
  <c r="BC14" i="3" s="1"/>
  <c r="BK17" i="3"/>
  <c r="BJ17" i="3"/>
  <c r="BI17" i="3" s="1"/>
  <c r="BH17" i="3" s="1"/>
  <c r="BG17" i="3" s="1"/>
  <c r="BF17" i="3" s="1"/>
  <c r="BE17" i="3" s="1"/>
  <c r="BD17" i="3" s="1"/>
  <c r="BC17" i="3" s="1"/>
  <c r="BK42" i="3"/>
  <c r="BJ42" i="3"/>
  <c r="BI42" i="3" s="1"/>
  <c r="BH42" i="3" s="1"/>
  <c r="BG42" i="3" s="1"/>
  <c r="BF42" i="3" s="1"/>
  <c r="BE42" i="3" s="1"/>
  <c r="BD42" i="3" s="1"/>
  <c r="BC42" i="3" s="1"/>
  <c r="BK83" i="3"/>
  <c r="BJ83" i="3" s="1"/>
  <c r="BI83" i="3" s="1"/>
  <c r="BH83" i="3" s="1"/>
  <c r="BG83" i="3" s="1"/>
  <c r="BF83" i="3" s="1"/>
  <c r="BE83" i="3" s="1"/>
  <c r="BD83" i="3" s="1"/>
  <c r="BC83" i="3" s="1"/>
  <c r="AI277" i="3"/>
  <c r="AJ277" i="3"/>
  <c r="AK277" i="3"/>
  <c r="BK15" i="3"/>
  <c r="BJ15" i="3"/>
  <c r="BI15" i="3"/>
  <c r="BH15" i="3" s="1"/>
  <c r="BG15" i="3" s="1"/>
  <c r="BF15" i="3" s="1"/>
  <c r="BE15" i="3" s="1"/>
  <c r="BD15" i="3" s="1"/>
  <c r="BC15" i="3" s="1"/>
  <c r="BK63" i="3"/>
  <c r="BJ63" i="3" s="1"/>
  <c r="BI63" i="3" s="1"/>
  <c r="BH63" i="3" s="1"/>
  <c r="BG63" i="3" s="1"/>
  <c r="BF63" i="3" s="1"/>
  <c r="BE63" i="3" s="1"/>
  <c r="BD63" i="3" s="1"/>
  <c r="BC63" i="3" s="1"/>
  <c r="BK81" i="3"/>
  <c r="BJ81" i="3" s="1"/>
  <c r="BI81" i="3" s="1"/>
  <c r="BH81" i="3" s="1"/>
  <c r="BG81" i="3" s="1"/>
  <c r="BF81" i="3" s="1"/>
  <c r="BE81" i="3" s="1"/>
  <c r="BD81" i="3" s="1"/>
  <c r="BC81" i="3" s="1"/>
  <c r="BK21" i="3"/>
  <c r="BI21" i="3"/>
  <c r="BH21" i="3" s="1"/>
  <c r="BG21" i="3" s="1"/>
  <c r="BF21" i="3" s="1"/>
  <c r="BE21" i="3" s="1"/>
  <c r="BD21" i="3" s="1"/>
  <c r="BC21" i="3" s="1"/>
  <c r="BJ21" i="3"/>
  <c r="BK95" i="3"/>
  <c r="BJ95" i="3" s="1"/>
  <c r="BI95" i="3" s="1"/>
  <c r="BH95" i="3" s="1"/>
  <c r="BG95" i="3" s="1"/>
  <c r="BF95" i="3" s="1"/>
  <c r="BE95" i="3" s="1"/>
  <c r="BD95" i="3" s="1"/>
  <c r="BC95" i="3" s="1"/>
  <c r="AC277" i="3"/>
  <c r="AF277" i="3"/>
  <c r="K277" i="3"/>
  <c r="AZ93" i="3"/>
  <c r="AX93" i="3" s="1"/>
  <c r="AH85" i="3"/>
  <c r="AH76" i="3"/>
  <c r="AH221" i="3"/>
  <c r="AH57" i="3"/>
  <c r="AB57" i="3" s="1"/>
  <c r="AH139" i="3"/>
  <c r="AZ151" i="3"/>
  <c r="AX151" i="3" s="1"/>
  <c r="AZ6" i="3"/>
  <c r="AX6" i="3" s="1"/>
  <c r="AZ152" i="3"/>
  <c r="AX152" i="3" s="1"/>
  <c r="AH152" i="3"/>
  <c r="AH99" i="3"/>
  <c r="Q72" i="3"/>
  <c r="T72" i="3" s="1"/>
  <c r="Q68" i="3"/>
  <c r="T68" i="3" s="1"/>
  <c r="AT54" i="3"/>
  <c r="AS54" i="3" s="1"/>
  <c r="AR54" i="3" s="1"/>
  <c r="AQ54" i="3" s="1"/>
  <c r="AP54" i="3" s="1"/>
  <c r="AO54" i="3" s="1"/>
  <c r="AN54" i="3" s="1"/>
  <c r="AM54" i="3" s="1"/>
  <c r="AL54" i="3" s="1"/>
  <c r="BK56" i="3"/>
  <c r="BJ56" i="3" s="1"/>
  <c r="BI56" i="3" s="1"/>
  <c r="BH56" i="3" s="1"/>
  <c r="BG56" i="3" s="1"/>
  <c r="BF56" i="3" s="1"/>
  <c r="BE56" i="3" s="1"/>
  <c r="BD56" i="3" s="1"/>
  <c r="BC56" i="3" s="1"/>
  <c r="BK11" i="3"/>
  <c r="BJ11" i="3" s="1"/>
  <c r="BI11" i="3" s="1"/>
  <c r="BH11" i="3" s="1"/>
  <c r="BG11" i="3" s="1"/>
  <c r="BF11" i="3" s="1"/>
  <c r="BE11" i="3" s="1"/>
  <c r="BD11" i="3" s="1"/>
  <c r="BC11" i="3" s="1"/>
  <c r="AI278" i="3"/>
  <c r="AK278" i="3"/>
  <c r="AJ278" i="3"/>
  <c r="BK35" i="3"/>
  <c r="BJ35" i="3" s="1"/>
  <c r="BI35" i="3" s="1"/>
  <c r="BH35" i="3" s="1"/>
  <c r="BG35" i="3" s="1"/>
  <c r="BF35" i="3" s="1"/>
  <c r="BE35" i="3" s="1"/>
  <c r="BD35" i="3" s="1"/>
  <c r="BC35" i="3" s="1"/>
  <c r="BI71" i="3"/>
  <c r="BH71" i="3" s="1"/>
  <c r="BG71" i="3" s="1"/>
  <c r="BF71" i="3" s="1"/>
  <c r="BE71" i="3" s="1"/>
  <c r="BD71" i="3" s="1"/>
  <c r="BC71" i="3" s="1"/>
  <c r="BK71" i="3"/>
  <c r="BJ71" i="3"/>
  <c r="BK53" i="3"/>
  <c r="BJ53" i="3" s="1"/>
  <c r="BI53" i="3" s="1"/>
  <c r="BH53" i="3" s="1"/>
  <c r="BG53" i="3" s="1"/>
  <c r="BF53" i="3" s="1"/>
  <c r="BE53" i="3" s="1"/>
  <c r="BD53" i="3" s="1"/>
  <c r="BC53" i="3" s="1"/>
  <c r="BK12" i="3"/>
  <c r="BJ12" i="3"/>
  <c r="BI12" i="3" s="1"/>
  <c r="BH12" i="3" s="1"/>
  <c r="BG12" i="3" s="1"/>
  <c r="BF12" i="3" s="1"/>
  <c r="BE12" i="3" s="1"/>
  <c r="BD12" i="3" s="1"/>
  <c r="BC12" i="3" s="1"/>
  <c r="BK60" i="3"/>
  <c r="BJ60" i="3" s="1"/>
  <c r="BI60" i="3" s="1"/>
  <c r="BH60" i="3" s="1"/>
  <c r="BG60" i="3" s="1"/>
  <c r="BF60" i="3" s="1"/>
  <c r="BE60" i="3" s="1"/>
  <c r="BD60" i="3" s="1"/>
  <c r="BC60" i="3" s="1"/>
  <c r="BK79" i="3"/>
  <c r="BI79" i="3"/>
  <c r="BH79" i="3" s="1"/>
  <c r="BG79" i="3" s="1"/>
  <c r="BF79" i="3" s="1"/>
  <c r="BE79" i="3" s="1"/>
  <c r="BD79" i="3" s="1"/>
  <c r="BC79" i="3" s="1"/>
  <c r="BJ79" i="3"/>
  <c r="AI270" i="3"/>
  <c r="AJ270" i="3"/>
  <c r="AK270" i="3"/>
  <c r="BK99" i="3"/>
  <c r="BJ99" i="3" s="1"/>
  <c r="BI99" i="3" s="1"/>
  <c r="BH99" i="3" s="1"/>
  <c r="BG99" i="3" s="1"/>
  <c r="BF99" i="3" s="1"/>
  <c r="BE99" i="3" s="1"/>
  <c r="BD99" i="3" s="1"/>
  <c r="BC99" i="3" s="1"/>
  <c r="AJ275" i="3"/>
  <c r="AI275" i="3"/>
  <c r="AK275" i="3"/>
  <c r="AH95" i="3"/>
  <c r="AH59" i="3"/>
  <c r="AH211" i="3"/>
  <c r="AH154" i="3"/>
  <c r="AH30" i="3"/>
  <c r="AA30" i="3" s="1"/>
  <c r="AZ110" i="3"/>
  <c r="AX110" i="3" s="1"/>
  <c r="AH29" i="3"/>
  <c r="AH42" i="3"/>
  <c r="AZ118" i="3"/>
  <c r="AX118" i="3" s="1"/>
  <c r="AZ163" i="3"/>
  <c r="AX163" i="3" s="1"/>
  <c r="AZ73" i="3"/>
  <c r="AX73" i="3" s="1"/>
  <c r="AZ171" i="3"/>
  <c r="AX171" i="3" s="1"/>
  <c r="AH21" i="3"/>
  <c r="AH260" i="3"/>
  <c r="AH175" i="3"/>
  <c r="AH266" i="3"/>
  <c r="AH237" i="3"/>
  <c r="AH94" i="3"/>
  <c r="AH55" i="3"/>
  <c r="AA55" i="3" s="1"/>
  <c r="AH214" i="3"/>
  <c r="AA214" i="3" s="1"/>
  <c r="AH233" i="3"/>
  <c r="AT103" i="3"/>
  <c r="AS103" i="3" s="1"/>
  <c r="AR103" i="3" s="1"/>
  <c r="AQ103" i="3" s="1"/>
  <c r="AP103" i="3" s="1"/>
  <c r="AO103" i="3" s="1"/>
  <c r="AN103" i="3" s="1"/>
  <c r="AM103" i="3" s="1"/>
  <c r="AL103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F195" i="3"/>
  <c r="J195" i="3"/>
  <c r="AC195" i="3"/>
  <c r="AB195" i="3"/>
  <c r="BK50" i="3"/>
  <c r="BJ50" i="3"/>
  <c r="BI50" i="3" s="1"/>
  <c r="BH50" i="3" s="1"/>
  <c r="BG50" i="3" s="1"/>
  <c r="BF50" i="3" s="1"/>
  <c r="BE50" i="3" s="1"/>
  <c r="BD50" i="3" s="1"/>
  <c r="BC50" i="3" s="1"/>
  <c r="AT208" i="3"/>
  <c r="AS208" i="3"/>
  <c r="AR208" i="3" s="1"/>
  <c r="AQ208" i="3" s="1"/>
  <c r="AP208" i="3" s="1"/>
  <c r="AO208" i="3" s="1"/>
  <c r="AN208" i="3" s="1"/>
  <c r="AM208" i="3" s="1"/>
  <c r="AL20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BK20" i="3"/>
  <c r="BJ20" i="3" s="1"/>
  <c r="BI20" i="3" s="1"/>
  <c r="BH20" i="3" s="1"/>
  <c r="BG20" i="3" s="1"/>
  <c r="BF20" i="3" s="1"/>
  <c r="BE20" i="3" s="1"/>
  <c r="BD20" i="3" s="1"/>
  <c r="BC20" i="3" s="1"/>
  <c r="BK65" i="3"/>
  <c r="BJ65" i="3"/>
  <c r="BI65" i="3" s="1"/>
  <c r="BH65" i="3" s="1"/>
  <c r="BG65" i="3" s="1"/>
  <c r="BF65" i="3" s="1"/>
  <c r="BE65" i="3" s="1"/>
  <c r="BD65" i="3" s="1"/>
  <c r="BC65" i="3" s="1"/>
  <c r="BK51" i="3"/>
  <c r="BJ51" i="3"/>
  <c r="BI51" i="3"/>
  <c r="BH51" i="3" s="1"/>
  <c r="BG51" i="3" s="1"/>
  <c r="BF51" i="3" s="1"/>
  <c r="BE51" i="3" s="1"/>
  <c r="BD51" i="3" s="1"/>
  <c r="BC51" i="3" s="1"/>
  <c r="BK86" i="3"/>
  <c r="BJ86" i="3" s="1"/>
  <c r="BI86" i="3" s="1"/>
  <c r="BH86" i="3" s="1"/>
  <c r="BG86" i="3" s="1"/>
  <c r="BF86" i="3" s="1"/>
  <c r="BE86" i="3" s="1"/>
  <c r="BD86" i="3" s="1"/>
  <c r="BC86" i="3" s="1"/>
  <c r="BK54" i="3"/>
  <c r="BJ54" i="3" s="1"/>
  <c r="BI54" i="3" s="1"/>
  <c r="BH54" i="3" s="1"/>
  <c r="BG54" i="3" s="1"/>
  <c r="BF54" i="3" s="1"/>
  <c r="BE54" i="3" s="1"/>
  <c r="BD54" i="3" s="1"/>
  <c r="BC54" i="3" s="1"/>
  <c r="BK69" i="3"/>
  <c r="BJ69" i="3" s="1"/>
  <c r="BI69" i="3" s="1"/>
  <c r="BH69" i="3" s="1"/>
  <c r="BG69" i="3" s="1"/>
  <c r="BF69" i="3" s="1"/>
  <c r="BE69" i="3" s="1"/>
  <c r="BD69" i="3" s="1"/>
  <c r="BC69" i="3" s="1"/>
  <c r="BB123" i="3"/>
  <c r="BA123" i="3"/>
  <c r="AZ123" i="3" s="1"/>
  <c r="AX123" i="3" s="1"/>
  <c r="AH43" i="3"/>
  <c r="AH74" i="3"/>
  <c r="AH140" i="3"/>
  <c r="AH198" i="3"/>
  <c r="AH168" i="3"/>
  <c r="AZ166" i="3"/>
  <c r="AX166" i="3" s="1"/>
  <c r="AZ129" i="3"/>
  <c r="AX129" i="3" s="1"/>
  <c r="AZ90" i="3"/>
  <c r="AX90" i="3" s="1"/>
  <c r="AZ161" i="3"/>
  <c r="AX161" i="3" s="1"/>
  <c r="AZ147" i="3"/>
  <c r="AX147" i="3" s="1"/>
  <c r="AZ143" i="3"/>
  <c r="AX143" i="3" s="1"/>
  <c r="AZ77" i="3"/>
  <c r="AX77" i="3" s="1"/>
  <c r="AH166" i="3"/>
  <c r="AH47" i="3"/>
  <c r="AA47" i="3" s="1"/>
  <c r="AH151" i="3"/>
  <c r="Q35" i="3"/>
  <c r="T35" i="3" s="1"/>
  <c r="AK71" i="3"/>
  <c r="AH248" i="3"/>
  <c r="AB248" i="3" s="1"/>
  <c r="AH228" i="3"/>
  <c r="AH204" i="3"/>
  <c r="AA204" i="3" s="1"/>
  <c r="AH242" i="3"/>
  <c r="AA242" i="3" s="1"/>
  <c r="AH158" i="3"/>
  <c r="AA158" i="3" s="1"/>
  <c r="AH23" i="3"/>
  <c r="AB23" i="3" s="1"/>
  <c r="AJ191" i="3"/>
  <c r="AI191" i="3"/>
  <c r="AH191" i="3" s="1"/>
  <c r="AK191" i="3"/>
  <c r="AT102" i="3"/>
  <c r="AS102" i="3" s="1"/>
  <c r="AR102" i="3" s="1"/>
  <c r="AQ102" i="3" s="1"/>
  <c r="AP102" i="3" s="1"/>
  <c r="AO102" i="3" s="1"/>
  <c r="AN102" i="3" s="1"/>
  <c r="AM102" i="3" s="1"/>
  <c r="AL102" i="3" s="1"/>
  <c r="BK45" i="3"/>
  <c r="BJ45" i="3" s="1"/>
  <c r="BI45" i="3" s="1"/>
  <c r="BH45" i="3" s="1"/>
  <c r="BG45" i="3" s="1"/>
  <c r="BF45" i="3" s="1"/>
  <c r="BE45" i="3" s="1"/>
  <c r="BD45" i="3" s="1"/>
  <c r="BC45" i="3" s="1"/>
  <c r="BK52" i="3"/>
  <c r="BJ52" i="3" s="1"/>
  <c r="BI52" i="3" s="1"/>
  <c r="BH52" i="3" s="1"/>
  <c r="BG52" i="3" s="1"/>
  <c r="BF52" i="3" s="1"/>
  <c r="BE52" i="3" s="1"/>
  <c r="BD52" i="3" s="1"/>
  <c r="BC52" i="3" s="1"/>
  <c r="BK80" i="3"/>
  <c r="BJ80" i="3"/>
  <c r="BI80" i="3" s="1"/>
  <c r="BH80" i="3" s="1"/>
  <c r="BG80" i="3" s="1"/>
  <c r="BF80" i="3" s="1"/>
  <c r="BE80" i="3" s="1"/>
  <c r="BD80" i="3" s="1"/>
  <c r="BC80" i="3" s="1"/>
  <c r="AJ267" i="3"/>
  <c r="AI267" i="3"/>
  <c r="AK267" i="3"/>
  <c r="BJ61" i="3"/>
  <c r="BI61" i="3" s="1"/>
  <c r="BH61" i="3" s="1"/>
  <c r="BG61" i="3" s="1"/>
  <c r="BF61" i="3" s="1"/>
  <c r="BE61" i="3" s="1"/>
  <c r="BD61" i="3" s="1"/>
  <c r="BC61" i="3" s="1"/>
  <c r="BK61" i="3"/>
  <c r="BK44" i="3"/>
  <c r="BJ44" i="3"/>
  <c r="BI44" i="3" s="1"/>
  <c r="BH44" i="3" s="1"/>
  <c r="BG44" i="3" s="1"/>
  <c r="BF44" i="3" s="1"/>
  <c r="BE44" i="3" s="1"/>
  <c r="BD44" i="3" s="1"/>
  <c r="BC44" i="3" s="1"/>
  <c r="BJ76" i="3"/>
  <c r="BK76" i="3"/>
  <c r="BI76" i="3"/>
  <c r="BH76" i="3" s="1"/>
  <c r="BG76" i="3" s="1"/>
  <c r="BF76" i="3" s="1"/>
  <c r="BE76" i="3" s="1"/>
  <c r="BD76" i="3" s="1"/>
  <c r="BC76" i="3" s="1"/>
  <c r="BK37" i="3"/>
  <c r="BJ37" i="3" s="1"/>
  <c r="BI37" i="3" s="1"/>
  <c r="BH37" i="3" s="1"/>
  <c r="BG37" i="3" s="1"/>
  <c r="BF37" i="3" s="1"/>
  <c r="BE37" i="3" s="1"/>
  <c r="BD37" i="3" s="1"/>
  <c r="BC37" i="3" s="1"/>
  <c r="BK58" i="3"/>
  <c r="BJ58" i="3"/>
  <c r="BI58" i="3" s="1"/>
  <c r="BH58" i="3" s="1"/>
  <c r="BG58" i="3" s="1"/>
  <c r="BF58" i="3" s="1"/>
  <c r="BE58" i="3" s="1"/>
  <c r="BD58" i="3" s="1"/>
  <c r="BC58" i="3" s="1"/>
  <c r="BA154" i="3"/>
  <c r="BB154" i="3"/>
  <c r="BJ28" i="3"/>
  <c r="BI28" i="3" s="1"/>
  <c r="BH28" i="3" s="1"/>
  <c r="BG28" i="3" s="1"/>
  <c r="BF28" i="3" s="1"/>
  <c r="BE28" i="3" s="1"/>
  <c r="BD28" i="3" s="1"/>
  <c r="BC28" i="3" s="1"/>
  <c r="BK28" i="3"/>
  <c r="AK203" i="3"/>
  <c r="AI203" i="3"/>
  <c r="AJ203" i="3"/>
  <c r="BB4" i="3"/>
  <c r="BA4" i="3"/>
  <c r="AZ4" i="3" s="1"/>
  <c r="AX4" i="3" s="1"/>
  <c r="AH145" i="3"/>
  <c r="AZ138" i="3"/>
  <c r="AX138" i="3" s="1"/>
  <c r="AH118" i="3"/>
  <c r="AH117" i="3"/>
  <c r="AH174" i="3"/>
  <c r="AZ134" i="3"/>
  <c r="AX134" i="3" s="1"/>
  <c r="AH184" i="3"/>
  <c r="AH89" i="3"/>
  <c r="AZ169" i="3"/>
  <c r="AX169" i="3" s="1"/>
  <c r="AZ94" i="3"/>
  <c r="AX94" i="3" s="1"/>
  <c r="AH39" i="3"/>
  <c r="AZ141" i="3"/>
  <c r="AX141" i="3" s="1"/>
  <c r="AZ137" i="3"/>
  <c r="AX137" i="3" s="1"/>
  <c r="AH100" i="3"/>
  <c r="AA151" i="3"/>
  <c r="AD151" i="3" s="1"/>
  <c r="AS50" i="3"/>
  <c r="AR50" i="3" s="1"/>
  <c r="AQ50" i="3" s="1"/>
  <c r="AP50" i="3" s="1"/>
  <c r="AO50" i="3" s="1"/>
  <c r="AN50" i="3" s="1"/>
  <c r="AM50" i="3" s="1"/>
  <c r="AL50" i="3" s="1"/>
  <c r="AT50" i="3"/>
  <c r="AJ213" i="3"/>
  <c r="AI213" i="3"/>
  <c r="AK213" i="3"/>
  <c r="BA101" i="3"/>
  <c r="BB101" i="3"/>
  <c r="AA129" i="3"/>
  <c r="BA72" i="3"/>
  <c r="AZ72" i="3" s="1"/>
  <c r="AX72" i="3" s="1"/>
  <c r="BB72" i="3"/>
  <c r="BJ43" i="3"/>
  <c r="BI43" i="3"/>
  <c r="BH43" i="3" s="1"/>
  <c r="BG43" i="3" s="1"/>
  <c r="BF43" i="3" s="1"/>
  <c r="BE43" i="3" s="1"/>
  <c r="BD43" i="3" s="1"/>
  <c r="BC43" i="3" s="1"/>
  <c r="BK43" i="3"/>
  <c r="BK38" i="3"/>
  <c r="BJ38" i="3" s="1"/>
  <c r="BI38" i="3" s="1"/>
  <c r="BH38" i="3" s="1"/>
  <c r="BG38" i="3" s="1"/>
  <c r="BF38" i="3" s="1"/>
  <c r="BE38" i="3" s="1"/>
  <c r="BD38" i="3" s="1"/>
  <c r="BC38" i="3" s="1"/>
  <c r="BK78" i="3"/>
  <c r="BJ78" i="3" s="1"/>
  <c r="BI78" i="3" s="1"/>
  <c r="BH78" i="3" s="1"/>
  <c r="BG78" i="3" s="1"/>
  <c r="BF78" i="3" s="1"/>
  <c r="BE78" i="3" s="1"/>
  <c r="BD78" i="3" s="1"/>
  <c r="BC78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49" i="3"/>
  <c r="BJ49" i="3"/>
  <c r="BI49" i="3"/>
  <c r="BH49" i="3" s="1"/>
  <c r="BG49" i="3" s="1"/>
  <c r="BF49" i="3" s="1"/>
  <c r="BE49" i="3" s="1"/>
  <c r="BD49" i="3" s="1"/>
  <c r="BC49" i="3" s="1"/>
  <c r="BJ30" i="3"/>
  <c r="BI30" i="3" s="1"/>
  <c r="BH30" i="3" s="1"/>
  <c r="BG30" i="3" s="1"/>
  <c r="BF30" i="3" s="1"/>
  <c r="BE30" i="3" s="1"/>
  <c r="BD30" i="3" s="1"/>
  <c r="BC30" i="3" s="1"/>
  <c r="BK30" i="3"/>
  <c r="BK74" i="3"/>
  <c r="BJ74" i="3"/>
  <c r="BI74" i="3" s="1"/>
  <c r="BH74" i="3" s="1"/>
  <c r="BG74" i="3" s="1"/>
  <c r="BF74" i="3" s="1"/>
  <c r="BE74" i="3" s="1"/>
  <c r="BD74" i="3" s="1"/>
  <c r="BC74" i="3" s="1"/>
  <c r="BK34" i="3"/>
  <c r="BJ34" i="3"/>
  <c r="BI34" i="3" s="1"/>
  <c r="BH34" i="3" s="1"/>
  <c r="BG34" i="3" s="1"/>
  <c r="BF34" i="3" s="1"/>
  <c r="BE34" i="3" s="1"/>
  <c r="BD34" i="3" s="1"/>
  <c r="BC34" i="3" s="1"/>
  <c r="BK46" i="3"/>
  <c r="BJ46" i="3" s="1"/>
  <c r="BI46" i="3" s="1"/>
  <c r="BH46" i="3" s="1"/>
  <c r="BG46" i="3" s="1"/>
  <c r="BF46" i="3" s="1"/>
  <c r="BE46" i="3" s="1"/>
  <c r="BD46" i="3" s="1"/>
  <c r="BC46" i="3" s="1"/>
  <c r="BA146" i="3"/>
  <c r="BB146" i="3"/>
  <c r="Q171" i="3"/>
  <c r="T171" i="3" s="1"/>
  <c r="BK62" i="3"/>
  <c r="BJ62" i="3"/>
  <c r="BI62" i="3" s="1"/>
  <c r="BH62" i="3" s="1"/>
  <c r="BG62" i="3" s="1"/>
  <c r="BF62" i="3" s="1"/>
  <c r="BE62" i="3" s="1"/>
  <c r="BD62" i="3" s="1"/>
  <c r="BC62" i="3" s="1"/>
  <c r="AH46" i="3"/>
  <c r="AA46" i="3" s="1"/>
  <c r="AE46" i="3" s="1"/>
  <c r="AH160" i="3"/>
  <c r="AH40" i="3"/>
  <c r="AH81" i="3"/>
  <c r="AZ2" i="3"/>
  <c r="AX2" i="3" s="1"/>
  <c r="AH226" i="3"/>
  <c r="AA226" i="3" s="1"/>
  <c r="AZ10" i="3"/>
  <c r="AX10" i="3" s="1"/>
  <c r="AZ109" i="3"/>
  <c r="AX109" i="3" s="1"/>
  <c r="AH27" i="3"/>
  <c r="AA27" i="3" s="1"/>
  <c r="AH146" i="3"/>
  <c r="AA146" i="3" s="1"/>
  <c r="AZ9" i="3"/>
  <c r="AX9" i="3" s="1"/>
  <c r="AZ3" i="3"/>
  <c r="AX3" i="3" s="1"/>
  <c r="AA71" i="3"/>
  <c r="AA57" i="3"/>
  <c r="AD57" i="3" s="1"/>
  <c r="AH243" i="3"/>
  <c r="AB243" i="3" s="1"/>
  <c r="AH225" i="3"/>
  <c r="AA225" i="3" s="1"/>
  <c r="AH177" i="3"/>
  <c r="AA177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36" i="3"/>
  <c r="BJ36" i="3" s="1"/>
  <c r="BI36" i="3" s="1"/>
  <c r="BH36" i="3" s="1"/>
  <c r="BG36" i="3" s="1"/>
  <c r="BF36" i="3" s="1"/>
  <c r="BE36" i="3" s="1"/>
  <c r="BD36" i="3" s="1"/>
  <c r="BC36" i="3" s="1"/>
  <c r="BK33" i="3"/>
  <c r="BJ33" i="3" s="1"/>
  <c r="BI33" i="3" s="1"/>
  <c r="BH33" i="3" s="1"/>
  <c r="BG33" i="3" s="1"/>
  <c r="BF33" i="3" s="1"/>
  <c r="BE33" i="3" s="1"/>
  <c r="BD33" i="3" s="1"/>
  <c r="BC33" i="3" s="1"/>
  <c r="BK68" i="3"/>
  <c r="BJ68" i="3"/>
  <c r="BI68" i="3" s="1"/>
  <c r="BH68" i="3" s="1"/>
  <c r="BG68" i="3" s="1"/>
  <c r="BF68" i="3" s="1"/>
  <c r="BE68" i="3" s="1"/>
  <c r="BD68" i="3" s="1"/>
  <c r="BC68" i="3" s="1"/>
  <c r="BK106" i="3"/>
  <c r="BJ106" i="3"/>
  <c r="BI106" i="3" s="1"/>
  <c r="BH106" i="3" s="1"/>
  <c r="BG106" i="3" s="1"/>
  <c r="BF106" i="3" s="1"/>
  <c r="BE106" i="3" s="1"/>
  <c r="BD106" i="3" s="1"/>
  <c r="BC106" i="3" s="1"/>
  <c r="BK47" i="3"/>
  <c r="BJ47" i="3" s="1"/>
  <c r="BI47" i="3" s="1"/>
  <c r="BH47" i="3" s="1"/>
  <c r="BG47" i="3" s="1"/>
  <c r="BF47" i="3" s="1"/>
  <c r="BE47" i="3" s="1"/>
  <c r="BD47" i="3" s="1"/>
  <c r="BC47" i="3" s="1"/>
  <c r="BK25" i="3"/>
  <c r="BJ25" i="3" s="1"/>
  <c r="BI25" i="3" s="1"/>
  <c r="BH25" i="3" s="1"/>
  <c r="BG25" i="3" s="1"/>
  <c r="BF25" i="3" s="1"/>
  <c r="BE25" i="3" s="1"/>
  <c r="BD25" i="3" s="1"/>
  <c r="BC25" i="3" s="1"/>
  <c r="BK67" i="3"/>
  <c r="BJ67" i="3" s="1"/>
  <c r="BI67" i="3" s="1"/>
  <c r="BH67" i="3" s="1"/>
  <c r="BG67" i="3" s="1"/>
  <c r="BF67" i="3" s="1"/>
  <c r="BE67" i="3" s="1"/>
  <c r="BD67" i="3" s="1"/>
  <c r="BC67" i="3" s="1"/>
  <c r="BK16" i="3"/>
  <c r="BJ16" i="3"/>
  <c r="BI16" i="3" s="1"/>
  <c r="BH16" i="3" s="1"/>
  <c r="BG16" i="3" s="1"/>
  <c r="BF16" i="3" s="1"/>
  <c r="BE16" i="3" s="1"/>
  <c r="BD16" i="3" s="1"/>
  <c r="BC16" i="3" s="1"/>
  <c r="BK41" i="3"/>
  <c r="BJ41" i="3" s="1"/>
  <c r="BI41" i="3" s="1"/>
  <c r="BH41" i="3" s="1"/>
  <c r="BG41" i="3" s="1"/>
  <c r="BF41" i="3" s="1"/>
  <c r="BE41" i="3" s="1"/>
  <c r="BD41" i="3" s="1"/>
  <c r="BC41" i="3" s="1"/>
  <c r="K171" i="3"/>
  <c r="AC171" i="3"/>
  <c r="AF171" i="3"/>
  <c r="BB128" i="3"/>
  <c r="BA128" i="3"/>
  <c r="AZ128" i="3" s="1"/>
  <c r="AX128" i="3" s="1"/>
  <c r="BK89" i="3"/>
  <c r="BJ89" i="3" s="1"/>
  <c r="BI89" i="3" s="1"/>
  <c r="BH89" i="3" s="1"/>
  <c r="BG89" i="3" s="1"/>
  <c r="BF89" i="3" s="1"/>
  <c r="BE89" i="3" s="1"/>
  <c r="BD89" i="3" s="1"/>
  <c r="BC89" i="3" s="1"/>
  <c r="AJ66" i="3"/>
  <c r="AI66" i="3"/>
  <c r="AK66" i="3"/>
  <c r="AH185" i="3"/>
  <c r="AZ156" i="3"/>
  <c r="AX156" i="3" s="1"/>
  <c r="AH108" i="3"/>
  <c r="AH129" i="3"/>
  <c r="AB129" i="3" s="1"/>
  <c r="AH86" i="3"/>
  <c r="AH284" i="3"/>
  <c r="AH167" i="3"/>
  <c r="AH98" i="3"/>
  <c r="AZ59" i="3"/>
  <c r="AX59" i="3" s="1"/>
  <c r="AH137" i="3"/>
  <c r="AH220" i="3"/>
  <c r="Q150" i="3"/>
  <c r="T150" i="3" s="1"/>
  <c r="J150" i="3"/>
  <c r="AC150" i="3"/>
  <c r="AF150" i="3"/>
  <c r="AB150" i="3"/>
  <c r="BI105" i="3"/>
  <c r="BH105" i="3" s="1"/>
  <c r="BG105" i="3" s="1"/>
  <c r="BF105" i="3" s="1"/>
  <c r="BE105" i="3" s="1"/>
  <c r="BD105" i="3" s="1"/>
  <c r="BC105" i="3" s="1"/>
  <c r="BK105" i="3"/>
  <c r="BJ105" i="3"/>
  <c r="BJ22" i="3"/>
  <c r="BI22" i="3" s="1"/>
  <c r="BH22" i="3" s="1"/>
  <c r="BG22" i="3" s="1"/>
  <c r="BF22" i="3" s="1"/>
  <c r="BE22" i="3" s="1"/>
  <c r="BD22" i="3" s="1"/>
  <c r="BC22" i="3" s="1"/>
  <c r="BK22" i="3"/>
  <c r="BK31" i="3"/>
  <c r="BJ31" i="3"/>
  <c r="BI31" i="3" s="1"/>
  <c r="BH31" i="3" s="1"/>
  <c r="BG31" i="3" s="1"/>
  <c r="BF31" i="3" s="1"/>
  <c r="BE31" i="3" s="1"/>
  <c r="BD31" i="3" s="1"/>
  <c r="BC31" i="3" s="1"/>
  <c r="BK57" i="3"/>
  <c r="BJ57" i="3"/>
  <c r="BI57" i="3" s="1"/>
  <c r="BH57" i="3" s="1"/>
  <c r="BG57" i="3" s="1"/>
  <c r="BF57" i="3" s="1"/>
  <c r="BE57" i="3" s="1"/>
  <c r="BD57" i="3" s="1"/>
  <c r="BC57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40" i="3"/>
  <c r="BJ40" i="3" s="1"/>
  <c r="BI40" i="3" s="1"/>
  <c r="BH40" i="3" s="1"/>
  <c r="BG40" i="3" s="1"/>
  <c r="BF40" i="3" s="1"/>
  <c r="BE40" i="3" s="1"/>
  <c r="BD40" i="3" s="1"/>
  <c r="BC40" i="3" s="1"/>
  <c r="BK23" i="3"/>
  <c r="BJ23" i="3" s="1"/>
  <c r="BI23" i="3" s="1"/>
  <c r="BH23" i="3" s="1"/>
  <c r="BG23" i="3" s="1"/>
  <c r="BF23" i="3" s="1"/>
  <c r="BE23" i="3" s="1"/>
  <c r="BD23" i="3" s="1"/>
  <c r="BC23" i="3" s="1"/>
  <c r="BJ66" i="3"/>
  <c r="BK66" i="3"/>
  <c r="BI66" i="3"/>
  <c r="BH66" i="3" s="1"/>
  <c r="BG66" i="3" s="1"/>
  <c r="BF66" i="3" s="1"/>
  <c r="BE66" i="3" s="1"/>
  <c r="BD66" i="3" s="1"/>
  <c r="BC66" i="3" s="1"/>
  <c r="AK274" i="3"/>
  <c r="AJ274" i="3"/>
  <c r="AI274" i="3"/>
  <c r="BJ39" i="3"/>
  <c r="BI39" i="3" s="1"/>
  <c r="BH39" i="3" s="1"/>
  <c r="BG39" i="3" s="1"/>
  <c r="BF39" i="3" s="1"/>
  <c r="BE39" i="3" s="1"/>
  <c r="BD39" i="3" s="1"/>
  <c r="BC39" i="3" s="1"/>
  <c r="BK39" i="3"/>
  <c r="AK212" i="3"/>
  <c r="AJ212" i="3"/>
  <c r="AI212" i="3"/>
  <c r="BK113" i="3"/>
  <c r="BJ113" i="3" s="1"/>
  <c r="BI113" i="3" s="1"/>
  <c r="BH113" i="3" s="1"/>
  <c r="BG113" i="3" s="1"/>
  <c r="BF113" i="3" s="1"/>
  <c r="BE113" i="3" s="1"/>
  <c r="BD113" i="3" s="1"/>
  <c r="BC113" i="3" s="1"/>
  <c r="BB70" i="3"/>
  <c r="BA70" i="3"/>
  <c r="BB115" i="3"/>
  <c r="BA115" i="3"/>
  <c r="AZ115" i="3" s="1"/>
  <c r="AX115" i="3" s="1"/>
  <c r="BB135" i="3"/>
  <c r="BA135" i="3"/>
  <c r="BK8" i="3"/>
  <c r="BJ8" i="3" s="1"/>
  <c r="BI8" i="3" s="1"/>
  <c r="BH8" i="3" s="1"/>
  <c r="BG8" i="3" s="1"/>
  <c r="BF8" i="3" s="1"/>
  <c r="BE8" i="3" s="1"/>
  <c r="BD8" i="3" s="1"/>
  <c r="BC8" i="3" s="1"/>
  <c r="K159" i="3"/>
  <c r="AC159" i="3"/>
  <c r="AF159" i="3"/>
  <c r="AH265" i="3"/>
  <c r="AH136" i="3"/>
  <c r="AZ142" i="3"/>
  <c r="AX142" i="3" s="1"/>
  <c r="AZ145" i="3"/>
  <c r="AX145" i="3" s="1"/>
  <c r="AZ162" i="3"/>
  <c r="AX162" i="3" s="1"/>
  <c r="AH232" i="3"/>
  <c r="AZ157" i="3"/>
  <c r="AX157" i="3" s="1"/>
  <c r="AH36" i="3"/>
  <c r="AB36" i="3" s="1"/>
  <c r="AZ121" i="3"/>
  <c r="AX121" i="3" s="1"/>
  <c r="AH96" i="3"/>
  <c r="AH41" i="3"/>
  <c r="AH119" i="3"/>
  <c r="AA120" i="3"/>
  <c r="AB120" i="3"/>
  <c r="AI125" i="3"/>
  <c r="AJ125" i="3"/>
  <c r="AK125" i="3"/>
  <c r="AA248" i="3"/>
  <c r="AA90" i="3"/>
  <c r="AB90" i="3"/>
  <c r="AF72" i="3"/>
  <c r="J72" i="3"/>
  <c r="AC72" i="3"/>
  <c r="Q124" i="3"/>
  <c r="T124" i="3" s="1"/>
  <c r="J124" i="3"/>
  <c r="AC124" i="3"/>
  <c r="AF124" i="3"/>
  <c r="K125" i="3"/>
  <c r="Q125" i="3"/>
  <c r="T125" i="3" s="1"/>
  <c r="AC125" i="3"/>
  <c r="AF125" i="3"/>
  <c r="Q238" i="3"/>
  <c r="AC238" i="3"/>
  <c r="AF238" i="3"/>
  <c r="K238" i="3"/>
  <c r="AT67" i="3"/>
  <c r="AS67" i="3" s="1"/>
  <c r="AR67" i="3" s="1"/>
  <c r="AQ67" i="3" s="1"/>
  <c r="AP67" i="3" s="1"/>
  <c r="AO67" i="3" s="1"/>
  <c r="AN67" i="3" s="1"/>
  <c r="AM67" i="3" s="1"/>
  <c r="AL67" i="3" s="1"/>
  <c r="J104" i="3"/>
  <c r="AC104" i="3"/>
  <c r="AF104" i="3"/>
  <c r="K146" i="3"/>
  <c r="AC146" i="3"/>
  <c r="AF146" i="3"/>
  <c r="J123" i="3"/>
  <c r="AC123" i="3"/>
  <c r="AF123" i="3"/>
  <c r="J68" i="3"/>
  <c r="AC68" i="3"/>
  <c r="AF68" i="3"/>
  <c r="AT207" i="3"/>
  <c r="AS207" i="3"/>
  <c r="AR207" i="3" s="1"/>
  <c r="AQ207" i="3" s="1"/>
  <c r="AP207" i="3" s="1"/>
  <c r="AO207" i="3" s="1"/>
  <c r="AN207" i="3" s="1"/>
  <c r="AM207" i="3" s="1"/>
  <c r="AL207" i="3" s="1"/>
  <c r="AH60" i="3"/>
  <c r="AA60" i="3" s="1"/>
  <c r="AD60" i="3" s="1"/>
  <c r="AH52" i="3"/>
  <c r="AA52" i="3" s="1"/>
  <c r="AH210" i="3"/>
  <c r="AA44" i="3"/>
  <c r="AB44" i="3"/>
  <c r="AH169" i="3"/>
  <c r="AB169" i="3" s="1"/>
  <c r="AH269" i="3"/>
  <c r="AH165" i="3"/>
  <c r="AH188" i="3"/>
  <c r="AH179" i="3"/>
  <c r="AH38" i="3"/>
  <c r="AH172" i="3"/>
  <c r="AB172" i="3" s="1"/>
  <c r="AH249" i="3"/>
  <c r="AD109" i="3"/>
  <c r="AE109" i="3"/>
  <c r="AT106" i="3"/>
  <c r="AS106" i="3" s="1"/>
  <c r="AR106" i="3" s="1"/>
  <c r="AQ106" i="3" s="1"/>
  <c r="AP106" i="3" s="1"/>
  <c r="AO106" i="3" s="1"/>
  <c r="AN106" i="3" s="1"/>
  <c r="AM106" i="3" s="1"/>
  <c r="AL106" i="3" s="1"/>
  <c r="AC23" i="3"/>
  <c r="AF23" i="3"/>
  <c r="H23" i="3"/>
  <c r="I239" i="3"/>
  <c r="AC239" i="3"/>
  <c r="AF239" i="3"/>
  <c r="AT104" i="3"/>
  <c r="AS104" i="3" s="1"/>
  <c r="AR104" i="3" s="1"/>
  <c r="AQ104" i="3" s="1"/>
  <c r="AP104" i="3" s="1"/>
  <c r="AO104" i="3" s="1"/>
  <c r="AN104" i="3" s="1"/>
  <c r="AM104" i="3" s="1"/>
  <c r="AL104" i="3" s="1"/>
  <c r="AT31" i="3"/>
  <c r="AS31" i="3" s="1"/>
  <c r="AR31" i="3" s="1"/>
  <c r="AQ31" i="3" s="1"/>
  <c r="AP31" i="3" s="1"/>
  <c r="AO31" i="3" s="1"/>
  <c r="AN31" i="3" s="1"/>
  <c r="AM31" i="3" s="1"/>
  <c r="AL31" i="3" s="1"/>
  <c r="AC151" i="3"/>
  <c r="AF151" i="3"/>
  <c r="Q151" i="3"/>
  <c r="T151" i="3" s="1"/>
  <c r="K151" i="3"/>
  <c r="AB151" i="3"/>
  <c r="AE151" i="3"/>
  <c r="K273" i="3"/>
  <c r="AC273" i="3"/>
  <c r="AF273" i="3"/>
  <c r="AB94" i="3"/>
  <c r="AA94" i="3"/>
  <c r="AB162" i="3"/>
  <c r="AA162" i="3"/>
  <c r="AB79" i="3"/>
  <c r="AA79" i="3"/>
  <c r="Q60" i="3"/>
  <c r="T60" i="3" s="1"/>
  <c r="J60" i="3"/>
  <c r="AC60" i="3"/>
  <c r="AF60" i="3"/>
  <c r="AE60" i="3"/>
  <c r="Q32" i="3"/>
  <c r="T3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61" i="3"/>
  <c r="AS61" i="3" s="1"/>
  <c r="AR61" i="3" s="1"/>
  <c r="AQ61" i="3" s="1"/>
  <c r="AP61" i="3" s="1"/>
  <c r="AO61" i="3" s="1"/>
  <c r="AN61" i="3" s="1"/>
  <c r="AM61" i="3" s="1"/>
  <c r="AL61" i="3" s="1"/>
  <c r="J114" i="3"/>
  <c r="AC114" i="3"/>
  <c r="AF114" i="3"/>
  <c r="AT62" i="3"/>
  <c r="AS62" i="3" s="1"/>
  <c r="AR62" i="3" s="1"/>
  <c r="AQ62" i="3" s="1"/>
  <c r="AP62" i="3" s="1"/>
  <c r="AO62" i="3" s="1"/>
  <c r="AN62" i="3" s="1"/>
  <c r="AM62" i="3" s="1"/>
  <c r="AL62" i="3" s="1"/>
  <c r="Q36" i="3"/>
  <c r="T36" i="3" s="1"/>
  <c r="AC36" i="3"/>
  <c r="AF36" i="3"/>
  <c r="H36" i="3"/>
  <c r="AT239" i="3"/>
  <c r="AS239" i="3" s="1"/>
  <c r="AR239" i="3" s="1"/>
  <c r="AQ239" i="3" s="1"/>
  <c r="AP239" i="3" s="1"/>
  <c r="AO239" i="3" s="1"/>
  <c r="AN239" i="3" s="1"/>
  <c r="AM239" i="3" s="1"/>
  <c r="AL239" i="3" s="1"/>
  <c r="AT107" i="3"/>
  <c r="AS107" i="3" s="1"/>
  <c r="AR107" i="3" s="1"/>
  <c r="AQ107" i="3" s="1"/>
  <c r="AP107" i="3" s="1"/>
  <c r="AO107" i="3" s="1"/>
  <c r="AN107" i="3" s="1"/>
  <c r="AM107" i="3" s="1"/>
  <c r="AL10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C235" i="3"/>
  <c r="AF235" i="3"/>
  <c r="J235" i="3"/>
  <c r="J51" i="3"/>
  <c r="AC51" i="3"/>
  <c r="AF51" i="3"/>
  <c r="AT227" i="3"/>
  <c r="AS227" i="3"/>
  <c r="AR227" i="3" s="1"/>
  <c r="AQ227" i="3" s="1"/>
  <c r="AP227" i="3" s="1"/>
  <c r="AO227" i="3" s="1"/>
  <c r="AN227" i="3" s="1"/>
  <c r="AM227" i="3" s="1"/>
  <c r="AL227" i="3" s="1"/>
  <c r="AT25" i="3"/>
  <c r="AS25" i="3" s="1"/>
  <c r="AR25" i="3" s="1"/>
  <c r="AQ25" i="3" s="1"/>
  <c r="AP25" i="3" s="1"/>
  <c r="AO25" i="3" s="1"/>
  <c r="AN25" i="3" s="1"/>
  <c r="AM25" i="3" s="1"/>
  <c r="AL25" i="3" s="1"/>
  <c r="AT224" i="3"/>
  <c r="AS224" i="3" s="1"/>
  <c r="AR224" i="3" s="1"/>
  <c r="AQ224" i="3" s="1"/>
  <c r="AP224" i="3" s="1"/>
  <c r="AO224" i="3" s="1"/>
  <c r="AN224" i="3" s="1"/>
  <c r="AM224" i="3" s="1"/>
  <c r="AL224" i="3" s="1"/>
  <c r="AA228" i="3"/>
  <c r="AB228" i="3"/>
  <c r="AB204" i="3"/>
  <c r="AB158" i="3"/>
  <c r="AA246" i="3"/>
  <c r="AB246" i="3"/>
  <c r="AH161" i="3"/>
  <c r="AH164" i="3"/>
  <c r="AB84" i="3"/>
  <c r="AA84" i="3"/>
  <c r="AH247" i="3"/>
  <c r="AB247" i="3" s="1"/>
  <c r="AH163" i="3"/>
  <c r="AA163" i="3" s="1"/>
  <c r="AH257" i="3"/>
  <c r="H27" i="3"/>
  <c r="AC27" i="3"/>
  <c r="AF27" i="3"/>
  <c r="AB27" i="3"/>
  <c r="AD27" i="3"/>
  <c r="AE27" i="3"/>
  <c r="AT113" i="3"/>
  <c r="AS113" i="3" s="1"/>
  <c r="AR113" i="3" s="1"/>
  <c r="AQ113" i="3" s="1"/>
  <c r="AP113" i="3" s="1"/>
  <c r="AO113" i="3" s="1"/>
  <c r="AN113" i="3" s="1"/>
  <c r="AM113" i="3" s="1"/>
  <c r="AL113" i="3" s="1"/>
  <c r="K247" i="3"/>
  <c r="AC247" i="3"/>
  <c r="AF247" i="3"/>
  <c r="AT114" i="3"/>
  <c r="AS114" i="3" s="1"/>
  <c r="AR114" i="3" s="1"/>
  <c r="AQ114" i="3" s="1"/>
  <c r="AP114" i="3" s="1"/>
  <c r="AO114" i="3" s="1"/>
  <c r="AN114" i="3" s="1"/>
  <c r="AM114" i="3" s="1"/>
  <c r="AL114" i="3" s="1"/>
  <c r="Q273" i="3"/>
  <c r="J190" i="3"/>
  <c r="AC190" i="3"/>
  <c r="AF190" i="3"/>
  <c r="AF47" i="3"/>
  <c r="J47" i="3"/>
  <c r="AC47" i="3"/>
  <c r="AF172" i="3"/>
  <c r="Q172" i="3"/>
  <c r="T172" i="3" s="1"/>
  <c r="K172" i="3"/>
  <c r="AC172" i="3"/>
  <c r="AT56" i="3"/>
  <c r="AS56" i="3" s="1"/>
  <c r="AR56" i="3" s="1"/>
  <c r="AQ56" i="3" s="1"/>
  <c r="AP56" i="3" s="1"/>
  <c r="AO56" i="3" s="1"/>
  <c r="AN56" i="3" s="1"/>
  <c r="AM56" i="3" s="1"/>
  <c r="AL56" i="3" s="1"/>
  <c r="AF107" i="3"/>
  <c r="J107" i="3"/>
  <c r="Q107" i="3"/>
  <c r="T107" i="3" s="1"/>
  <c r="AC107" i="3"/>
  <c r="AF173" i="3"/>
  <c r="Q173" i="3"/>
  <c r="T173" i="3" s="1"/>
  <c r="K173" i="3"/>
  <c r="AC173" i="3"/>
  <c r="AT235" i="3"/>
  <c r="AS235" i="3" s="1"/>
  <c r="AR235" i="3" s="1"/>
  <c r="AQ235" i="3" s="1"/>
  <c r="AP235" i="3" s="1"/>
  <c r="AO235" i="3" s="1"/>
  <c r="AN235" i="3" s="1"/>
  <c r="AM235" i="3" s="1"/>
  <c r="AL235" i="3" s="1"/>
  <c r="K272" i="3"/>
  <c r="Q272" i="3"/>
  <c r="AC272" i="3"/>
  <c r="AF272" i="3"/>
  <c r="Q51" i="3"/>
  <c r="T51" i="3" s="1"/>
  <c r="AF131" i="3"/>
  <c r="K131" i="3"/>
  <c r="AC131" i="3"/>
  <c r="AF259" i="3"/>
  <c r="J259" i="3"/>
  <c r="AC259" i="3"/>
  <c r="AF224" i="3"/>
  <c r="J224" i="3"/>
  <c r="AC224" i="3"/>
  <c r="AB251" i="3"/>
  <c r="AA159" i="3"/>
  <c r="AB159" i="3"/>
  <c r="AA261" i="3"/>
  <c r="AB261" i="3"/>
  <c r="AH51" i="3"/>
  <c r="AA51" i="3" s="1"/>
  <c r="AE51" i="3" s="1"/>
  <c r="AH133" i="3"/>
  <c r="AH53" i="3"/>
  <c r="AB53" i="3" s="1"/>
  <c r="AB214" i="3"/>
  <c r="AH153" i="3"/>
  <c r="AB200" i="3"/>
  <c r="AA200" i="3"/>
  <c r="AH135" i="3"/>
  <c r="AH64" i="3"/>
  <c r="AA64" i="3" s="1"/>
  <c r="AE64" i="3" s="1"/>
  <c r="AB233" i="3"/>
  <c r="AA233" i="3"/>
  <c r="J50" i="3"/>
  <c r="AC50" i="3"/>
  <c r="AF50" i="3"/>
  <c r="AC274" i="3"/>
  <c r="AF274" i="3"/>
  <c r="K274" i="3"/>
  <c r="I35" i="3"/>
  <c r="AC35" i="3"/>
  <c r="AF35" i="3"/>
  <c r="K113" i="3"/>
  <c r="Q113" i="3"/>
  <c r="T113" i="3" s="1"/>
  <c r="AC113" i="3"/>
  <c r="AF113" i="3"/>
  <c r="AA247" i="3"/>
  <c r="AE247" i="3" s="1"/>
  <c r="K279" i="3"/>
  <c r="Q279" i="3"/>
  <c r="AC279" i="3"/>
  <c r="AF279" i="3"/>
  <c r="Q182" i="3"/>
  <c r="T182" i="3" s="1"/>
  <c r="K182" i="3"/>
  <c r="AC182" i="3"/>
  <c r="AF182" i="3"/>
  <c r="AB182" i="3"/>
  <c r="Q282" i="3"/>
  <c r="AC282" i="3"/>
  <c r="AF282" i="3"/>
  <c r="K282" i="3"/>
  <c r="AT190" i="3"/>
  <c r="AS190" i="3" s="1"/>
  <c r="AR190" i="3" s="1"/>
  <c r="AQ190" i="3" s="1"/>
  <c r="AP190" i="3" s="1"/>
  <c r="AO190" i="3" s="1"/>
  <c r="AN190" i="3" s="1"/>
  <c r="AM190" i="3" s="1"/>
  <c r="AL190" i="3" s="1"/>
  <c r="Q47" i="3"/>
  <c r="T47" i="3" s="1"/>
  <c r="AA172" i="3"/>
  <c r="AD172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C271" i="3"/>
  <c r="AF271" i="3"/>
  <c r="K271" i="3"/>
  <c r="Q271" i="3"/>
  <c r="Q71" i="3"/>
  <c r="T71" i="3" s="1"/>
  <c r="AC71" i="3"/>
  <c r="AF71" i="3"/>
  <c r="J71" i="3"/>
  <c r="AB71" i="3"/>
  <c r="AE71" i="3"/>
  <c r="AD71" i="3"/>
  <c r="AF163" i="3"/>
  <c r="Q163" i="3"/>
  <c r="T163" i="3" s="1"/>
  <c r="K163" i="3"/>
  <c r="AC163" i="3"/>
  <c r="I241" i="3"/>
  <c r="AC241" i="3"/>
  <c r="AF241" i="3"/>
  <c r="AT272" i="3"/>
  <c r="AS272" i="3" s="1"/>
  <c r="AR272" i="3" s="1"/>
  <c r="AQ272" i="3" s="1"/>
  <c r="AP272" i="3" s="1"/>
  <c r="AO272" i="3" s="1"/>
  <c r="AN272" i="3" s="1"/>
  <c r="AM272" i="3" s="1"/>
  <c r="AL272" i="3" s="1"/>
  <c r="Q57" i="3"/>
  <c r="T57" i="3" s="1"/>
  <c r="J57" i="3"/>
  <c r="AC57" i="3"/>
  <c r="AF57" i="3"/>
  <c r="AE57" i="3"/>
  <c r="AT131" i="3"/>
  <c r="AS131" i="3" s="1"/>
  <c r="AR131" i="3" s="1"/>
  <c r="AQ131" i="3" s="1"/>
  <c r="AP131" i="3" s="1"/>
  <c r="AO131" i="3" s="1"/>
  <c r="AN131" i="3" s="1"/>
  <c r="AM131" i="3" s="1"/>
  <c r="AL131" i="3" s="1"/>
  <c r="H25" i="3"/>
  <c r="AC25" i="3"/>
  <c r="AF25" i="3"/>
  <c r="K236" i="3"/>
  <c r="AC236" i="3"/>
  <c r="AF236" i="3"/>
  <c r="AH87" i="3"/>
  <c r="AA87" i="3" s="1"/>
  <c r="AE87" i="3" s="1"/>
  <c r="AH138" i="3"/>
  <c r="AA138" i="3" s="1"/>
  <c r="AE138" i="3" s="1"/>
  <c r="AH157" i="3"/>
  <c r="AH183" i="3"/>
  <c r="AH181" i="3"/>
  <c r="AH24" i="3"/>
  <c r="AA24" i="3" s="1"/>
  <c r="AD24" i="3" s="1"/>
  <c r="AH244" i="3"/>
  <c r="AD144" i="3"/>
  <c r="J58" i="3"/>
  <c r="AC58" i="3"/>
  <c r="AF58" i="3"/>
  <c r="J49" i="3"/>
  <c r="AC49" i="3"/>
  <c r="AF49" i="3"/>
  <c r="Q49" i="3"/>
  <c r="T49" i="3" s="1"/>
  <c r="AB49" i="3"/>
  <c r="AE49" i="3"/>
  <c r="AD49" i="3"/>
  <c r="K275" i="3"/>
  <c r="AC275" i="3"/>
  <c r="AF275" i="3"/>
  <c r="AT35" i="3"/>
  <c r="AS35" i="3" s="1"/>
  <c r="AR35" i="3" s="1"/>
  <c r="AQ35" i="3" s="1"/>
  <c r="AP35" i="3" s="1"/>
  <c r="AO35" i="3" s="1"/>
  <c r="AN35" i="3" s="1"/>
  <c r="AM35" i="3" s="1"/>
  <c r="AL35" i="3" s="1"/>
  <c r="AF116" i="3"/>
  <c r="Q116" i="3"/>
  <c r="T116" i="3" s="1"/>
  <c r="K116" i="3"/>
  <c r="AC116" i="3"/>
  <c r="Q267" i="3"/>
  <c r="AC267" i="3"/>
  <c r="AF267" i="3"/>
  <c r="K267" i="3"/>
  <c r="AT279" i="3"/>
  <c r="AS279" i="3" s="1"/>
  <c r="AR279" i="3" s="1"/>
  <c r="AQ279" i="3" s="1"/>
  <c r="AP279" i="3" s="1"/>
  <c r="AO279" i="3" s="1"/>
  <c r="AN279" i="3" s="1"/>
  <c r="AM279" i="3" s="1"/>
  <c r="AL279" i="3" s="1"/>
  <c r="AC80" i="3"/>
  <c r="AF80" i="3"/>
  <c r="I80" i="3"/>
  <c r="Q80" i="3"/>
  <c r="T80" i="3" s="1"/>
  <c r="AT282" i="3"/>
  <c r="AS282" i="3" s="1"/>
  <c r="AR282" i="3" s="1"/>
  <c r="AQ282" i="3" s="1"/>
  <c r="AP282" i="3" s="1"/>
  <c r="AO282" i="3" s="1"/>
  <c r="AN282" i="3" s="1"/>
  <c r="AM282" i="3" s="1"/>
  <c r="AL282" i="3" s="1"/>
  <c r="K212" i="3"/>
  <c r="AC212" i="3"/>
  <c r="AF212" i="3"/>
  <c r="AT222" i="3"/>
  <c r="AS222" i="3" s="1"/>
  <c r="AR222" i="3" s="1"/>
  <c r="AQ222" i="3" s="1"/>
  <c r="AP222" i="3" s="1"/>
  <c r="AO222" i="3" s="1"/>
  <c r="AN222" i="3" s="1"/>
  <c r="AM222" i="3" s="1"/>
  <c r="AL222" i="3" s="1"/>
  <c r="Q190" i="3"/>
  <c r="T190" i="3" s="1"/>
  <c r="Q56" i="3"/>
  <c r="T56" i="3" s="1"/>
  <c r="J56" i="3"/>
  <c r="AC56" i="3"/>
  <c r="AF56" i="3"/>
  <c r="AT271" i="3"/>
  <c r="AS271" i="3" s="1"/>
  <c r="AR271" i="3" s="1"/>
  <c r="AQ271" i="3" s="1"/>
  <c r="AP271" i="3" s="1"/>
  <c r="AO271" i="3" s="1"/>
  <c r="AN271" i="3" s="1"/>
  <c r="AM271" i="3" s="1"/>
  <c r="AL271" i="3" s="1"/>
  <c r="K197" i="3"/>
  <c r="AC197" i="3"/>
  <c r="AF197" i="3"/>
  <c r="AA169" i="3"/>
  <c r="AE169" i="3" s="1"/>
  <c r="Q34" i="3"/>
  <c r="T34" i="3" s="1"/>
  <c r="Q235" i="3"/>
  <c r="Q25" i="3"/>
  <c r="T25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B192" i="3"/>
  <c r="AA192" i="3"/>
  <c r="AH122" i="3"/>
  <c r="AH223" i="3"/>
  <c r="AH156" i="3"/>
  <c r="AH77" i="3"/>
  <c r="AH253" i="3"/>
  <c r="AH127" i="3"/>
  <c r="AH130" i="3"/>
  <c r="AH178" i="3"/>
  <c r="AH97" i="3"/>
  <c r="Q52" i="3"/>
  <c r="T52" i="3" s="1"/>
  <c r="AC52" i="3"/>
  <c r="AF52" i="3"/>
  <c r="J52" i="3"/>
  <c r="AB52" i="3"/>
  <c r="AE52" i="3"/>
  <c r="AD52" i="3"/>
  <c r="AC32" i="3"/>
  <c r="AF32" i="3"/>
  <c r="H32" i="3"/>
  <c r="AT170" i="3"/>
  <c r="AS170" i="3" s="1"/>
  <c r="AR170" i="3" s="1"/>
  <c r="AQ170" i="3" s="1"/>
  <c r="AP170" i="3" s="1"/>
  <c r="AO170" i="3" s="1"/>
  <c r="AN170" i="3" s="1"/>
  <c r="AM170" i="3" s="1"/>
  <c r="AL170" i="3" s="1"/>
  <c r="AC53" i="3"/>
  <c r="AF53" i="3"/>
  <c r="J53" i="3"/>
  <c r="Q239" i="3"/>
  <c r="J48" i="3"/>
  <c r="Q48" i="3"/>
  <c r="T48" i="3" s="1"/>
  <c r="AC48" i="3"/>
  <c r="AF48" i="3"/>
  <c r="K186" i="3"/>
  <c r="AC186" i="3"/>
  <c r="Q186" i="3"/>
  <c r="T186" i="3" s="1"/>
  <c r="AF186" i="3"/>
  <c r="K207" i="3"/>
  <c r="AC207" i="3"/>
  <c r="AF207" i="3"/>
  <c r="AE126" i="3"/>
  <c r="AD126" i="3"/>
  <c r="J69" i="3"/>
  <c r="AC69" i="3"/>
  <c r="AF69" i="3"/>
  <c r="AT116" i="3"/>
  <c r="AS116" i="3" s="1"/>
  <c r="AR116" i="3" s="1"/>
  <c r="AQ116" i="3" s="1"/>
  <c r="AP116" i="3" s="1"/>
  <c r="AO116" i="3" s="1"/>
  <c r="AN116" i="3" s="1"/>
  <c r="AM116" i="3" s="1"/>
  <c r="AL116" i="3" s="1"/>
  <c r="J103" i="3"/>
  <c r="Q103" i="3"/>
  <c r="T103" i="3" s="1"/>
  <c r="AC103" i="3"/>
  <c r="AF103" i="3"/>
  <c r="K217" i="3"/>
  <c r="AC217" i="3"/>
  <c r="AF217" i="3"/>
  <c r="Q217" i="3"/>
  <c r="T217" i="3" s="1"/>
  <c r="AT70" i="3"/>
  <c r="AS70" i="3" s="1"/>
  <c r="AR70" i="3" s="1"/>
  <c r="AQ70" i="3" s="1"/>
  <c r="AP70" i="3" s="1"/>
  <c r="AO70" i="3" s="1"/>
  <c r="AN70" i="3" s="1"/>
  <c r="AM70" i="3" s="1"/>
  <c r="AL70" i="3" s="1"/>
  <c r="J222" i="3"/>
  <c r="AC222" i="3"/>
  <c r="AF222" i="3"/>
  <c r="K138" i="3"/>
  <c r="Q138" i="3"/>
  <c r="T138" i="3" s="1"/>
  <c r="AC138" i="3"/>
  <c r="AF138" i="3"/>
  <c r="I230" i="3"/>
  <c r="AC230" i="3"/>
  <c r="AF230" i="3"/>
  <c r="H24" i="3"/>
  <c r="AC24" i="3"/>
  <c r="AF24" i="3"/>
  <c r="AB24" i="3"/>
  <c r="Q69" i="3"/>
  <c r="T69" i="3" s="1"/>
  <c r="H34" i="3"/>
  <c r="AC34" i="3"/>
  <c r="AF34" i="3"/>
  <c r="K169" i="3"/>
  <c r="AC169" i="3"/>
  <c r="AF169" i="3"/>
  <c r="AA142" i="3"/>
  <c r="AB142" i="3"/>
  <c r="AA149" i="3"/>
  <c r="AB149" i="3"/>
  <c r="AA22" i="3"/>
  <c r="AB22" i="3"/>
  <c r="AB141" i="3"/>
  <c r="AA141" i="3"/>
  <c r="AA82" i="3"/>
  <c r="AB82" i="3"/>
  <c r="AA243" i="3"/>
  <c r="AA33" i="3"/>
  <c r="AB33" i="3"/>
  <c r="AB177" i="3"/>
  <c r="AB171" i="3"/>
  <c r="AA171" i="3"/>
  <c r="AE155" i="3"/>
  <c r="AD155" i="3"/>
  <c r="AT32" i="3"/>
  <c r="AS32" i="3" s="1"/>
  <c r="AR32" i="3" s="1"/>
  <c r="AQ32" i="3" s="1"/>
  <c r="AP32" i="3" s="1"/>
  <c r="AO32" i="3" s="1"/>
  <c r="AN32" i="3" s="1"/>
  <c r="AM32" i="3" s="1"/>
  <c r="AL32" i="3" s="1"/>
  <c r="AT69" i="3"/>
  <c r="AS69" i="3" s="1"/>
  <c r="AR69" i="3" s="1"/>
  <c r="AQ69" i="3" s="1"/>
  <c r="AP69" i="3" s="1"/>
  <c r="AO69" i="3" s="1"/>
  <c r="AN69" i="3" s="1"/>
  <c r="AM69" i="3" s="1"/>
  <c r="AL69" i="3" s="1"/>
  <c r="AT124" i="3"/>
  <c r="AS124" i="3" s="1"/>
  <c r="AR124" i="3" s="1"/>
  <c r="AQ124" i="3" s="1"/>
  <c r="AP124" i="3" s="1"/>
  <c r="AO124" i="3" s="1"/>
  <c r="AN124" i="3" s="1"/>
  <c r="AM124" i="3" s="1"/>
  <c r="AL124" i="3" s="1"/>
  <c r="J55" i="3"/>
  <c r="AC55" i="3"/>
  <c r="AF55" i="3"/>
  <c r="AB55" i="3"/>
  <c r="Q23" i="3"/>
  <c r="T23" i="3" s="1"/>
  <c r="AT238" i="3"/>
  <c r="AS238" i="3" s="1"/>
  <c r="AR238" i="3" s="1"/>
  <c r="AQ238" i="3" s="1"/>
  <c r="AP238" i="3" s="1"/>
  <c r="AO238" i="3" s="1"/>
  <c r="AN238" i="3" s="1"/>
  <c r="AM238" i="3" s="1"/>
  <c r="AL238" i="3" s="1"/>
  <c r="Q30" i="3"/>
  <c r="T30" i="3" s="1"/>
  <c r="H30" i="3"/>
  <c r="AC30" i="3"/>
  <c r="AF30" i="3"/>
  <c r="AB30" i="3"/>
  <c r="J226" i="3"/>
  <c r="AC226" i="3"/>
  <c r="AF226" i="3"/>
  <c r="AC270" i="3"/>
  <c r="AF270" i="3"/>
  <c r="K270" i="3"/>
  <c r="AT63" i="3"/>
  <c r="AS63" i="3" s="1"/>
  <c r="AR63" i="3" s="1"/>
  <c r="AQ63" i="3" s="1"/>
  <c r="AP63" i="3" s="1"/>
  <c r="AO63" i="3" s="1"/>
  <c r="AN63" i="3" s="1"/>
  <c r="AM63" i="3" s="1"/>
  <c r="AL63" i="3" s="1"/>
  <c r="AT230" i="3"/>
  <c r="AS230" i="3" s="1"/>
  <c r="AR230" i="3" s="1"/>
  <c r="AQ230" i="3" s="1"/>
  <c r="AP230" i="3" s="1"/>
  <c r="AO230" i="3" s="1"/>
  <c r="AN230" i="3" s="1"/>
  <c r="AM230" i="3" s="1"/>
  <c r="AL230" i="3" s="1"/>
  <c r="Q24" i="3"/>
  <c r="T24" i="3" s="1"/>
  <c r="AT123" i="3"/>
  <c r="AS123" i="3" s="1"/>
  <c r="AR123" i="3" s="1"/>
  <c r="AQ123" i="3" s="1"/>
  <c r="AP123" i="3" s="1"/>
  <c r="AO123" i="3" s="1"/>
  <c r="AN123" i="3" s="1"/>
  <c r="AM123" i="3" s="1"/>
  <c r="AL123" i="3" s="1"/>
  <c r="J202" i="3"/>
  <c r="AC202" i="3"/>
  <c r="AF202" i="3"/>
  <c r="AT48" i="3"/>
  <c r="AS48" i="3" s="1"/>
  <c r="AR48" i="3" s="1"/>
  <c r="AQ48" i="3" s="1"/>
  <c r="AP48" i="3" s="1"/>
  <c r="AO48" i="3" s="1"/>
  <c r="AN48" i="3" s="1"/>
  <c r="AM48" i="3" s="1"/>
  <c r="AL48" i="3" s="1"/>
  <c r="AT68" i="3"/>
  <c r="AS68" i="3" s="1"/>
  <c r="AR68" i="3" s="1"/>
  <c r="AQ68" i="3" s="1"/>
  <c r="AP68" i="3" s="1"/>
  <c r="AO68" i="3" s="1"/>
  <c r="AN68" i="3" s="1"/>
  <c r="AM68" i="3" s="1"/>
  <c r="AL68" i="3" s="1"/>
  <c r="AT186" i="3"/>
  <c r="AS186" i="3" s="1"/>
  <c r="AR186" i="3" s="1"/>
  <c r="AQ186" i="3" s="1"/>
  <c r="AP186" i="3" s="1"/>
  <c r="AO186" i="3" s="1"/>
  <c r="AN186" i="3" s="1"/>
  <c r="AM186" i="3" s="1"/>
  <c r="AL186" i="3" s="1"/>
  <c r="Q114" i="3"/>
  <c r="T114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C176" i="3"/>
  <c r="AF176" i="3"/>
  <c r="K176" i="3"/>
  <c r="Q224" i="3"/>
  <c r="T224" i="3" s="1"/>
  <c r="AB252" i="3"/>
  <c r="AA252" i="3"/>
  <c r="AA101" i="3"/>
  <c r="AB101" i="3"/>
  <c r="AA255" i="3"/>
  <c r="AB255" i="3"/>
  <c r="AH197" i="3"/>
  <c r="AA197" i="3" s="1"/>
  <c r="AH241" i="3"/>
  <c r="AB241" i="3" s="1"/>
  <c r="AH217" i="3"/>
  <c r="AA217" i="3" s="1"/>
  <c r="AH91" i="3"/>
  <c r="AH194" i="3"/>
  <c r="M286" i="3"/>
  <c r="M288" i="3"/>
  <c r="M281" i="3"/>
  <c r="M280" i="3"/>
  <c r="M287" i="3"/>
  <c r="M272" i="3"/>
  <c r="M246" i="3"/>
  <c r="M255" i="3"/>
  <c r="M263" i="3"/>
  <c r="M282" i="3"/>
  <c r="M249" i="3"/>
  <c r="M221" i="3"/>
  <c r="M277" i="3"/>
  <c r="M243" i="3"/>
  <c r="M264" i="3"/>
  <c r="M241" i="3"/>
  <c r="M248" i="3"/>
  <c r="M256" i="3"/>
  <c r="M257" i="3"/>
  <c r="M232" i="3"/>
  <c r="M247" i="3"/>
  <c r="M267" i="3"/>
  <c r="M228" i="3"/>
  <c r="C15" i="3"/>
  <c r="C18" i="3" s="1"/>
  <c r="M233" i="3"/>
  <c r="M237" i="3"/>
  <c r="M253" i="3"/>
  <c r="M219" i="3"/>
  <c r="M239" i="3"/>
  <c r="M216" i="3"/>
  <c r="M254" i="3"/>
  <c r="M250" i="3"/>
  <c r="M265" i="3"/>
  <c r="M223" i="3"/>
  <c r="M269" i="3"/>
  <c r="M217" i="3"/>
  <c r="M266" i="3"/>
  <c r="M261" i="3"/>
  <c r="M270" i="3"/>
  <c r="M242" i="3"/>
  <c r="M274" i="3"/>
  <c r="M245" i="3"/>
  <c r="M258" i="3"/>
  <c r="M215" i="3"/>
  <c r="M259" i="3"/>
  <c r="M236" i="3"/>
  <c r="M234" i="3"/>
  <c r="M252" i="3"/>
  <c r="M225" i="3"/>
  <c r="M240" i="3"/>
  <c r="M275" i="3"/>
  <c r="M222" i="3"/>
  <c r="M227" i="3"/>
  <c r="M235" i="3"/>
  <c r="M279" i="3"/>
  <c r="M268" i="3"/>
  <c r="M284" i="3"/>
  <c r="M251" i="3"/>
  <c r="M276" i="3"/>
  <c r="M260" i="3"/>
  <c r="M220" i="3"/>
  <c r="M224" i="3"/>
  <c r="M271" i="3"/>
  <c r="M229" i="3"/>
  <c r="M278" i="3"/>
  <c r="M244" i="3"/>
  <c r="M262" i="3"/>
  <c r="M226" i="3"/>
  <c r="M230" i="3"/>
  <c r="M238" i="3"/>
  <c r="M218" i="3"/>
  <c r="M214" i="3"/>
  <c r="M231" i="3"/>
  <c r="M273" i="3"/>
  <c r="C16" i="3"/>
  <c r="D18" i="3" s="1"/>
  <c r="AT288" i="3"/>
  <c r="AS288" i="3" s="1"/>
  <c r="AR288" i="3" s="1"/>
  <c r="AQ288" i="3" s="1"/>
  <c r="AP288" i="3" s="1"/>
  <c r="AO288" i="3" s="1"/>
  <c r="AN288" i="3" s="1"/>
  <c r="AM288" i="3" s="1"/>
  <c r="AL288" i="3" s="1"/>
  <c r="AF280" i="3"/>
  <c r="Q280" i="3"/>
  <c r="K280" i="3"/>
  <c r="AC280" i="3"/>
  <c r="AF286" i="3"/>
  <c r="Q286" i="3"/>
  <c r="K286" i="3"/>
  <c r="AC286" i="3"/>
  <c r="AT280" i="3"/>
  <c r="AS280" i="3" s="1"/>
  <c r="AR280" i="3" s="1"/>
  <c r="AQ280" i="3" s="1"/>
  <c r="AP280" i="3" s="1"/>
  <c r="AO280" i="3" s="1"/>
  <c r="AN280" i="3" s="1"/>
  <c r="AM280" i="3" s="1"/>
  <c r="AL280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T287" i="3"/>
  <c r="AS287" i="3" s="1"/>
  <c r="AR287" i="3" s="1"/>
  <c r="AQ287" i="3" s="1"/>
  <c r="AP287" i="3" s="1"/>
  <c r="AO287" i="3" s="1"/>
  <c r="AN287" i="3" s="1"/>
  <c r="AM287" i="3" s="1"/>
  <c r="AL287" i="3" s="1"/>
  <c r="AT281" i="3"/>
  <c r="AS281" i="3" s="1"/>
  <c r="AR281" i="3" s="1"/>
  <c r="AQ281" i="3" s="1"/>
  <c r="AP281" i="3" s="1"/>
  <c r="AO281" i="3" s="1"/>
  <c r="AN281" i="3" s="1"/>
  <c r="AM281" i="3" s="1"/>
  <c r="AL281" i="3" s="1"/>
  <c r="Q287" i="3"/>
  <c r="K287" i="3"/>
  <c r="AC287" i="3"/>
  <c r="AF287" i="3"/>
  <c r="K281" i="3"/>
  <c r="AC281" i="3"/>
  <c r="Q281" i="3"/>
  <c r="AF281" i="3"/>
  <c r="Q241" i="11"/>
  <c r="S241" i="11" s="1"/>
  <c r="I205" i="11"/>
  <c r="I50" i="11"/>
  <c r="Q269" i="11"/>
  <c r="S269" i="11" s="1"/>
  <c r="Q262" i="11"/>
  <c r="S262" i="11" s="1"/>
  <c r="Q311" i="11"/>
  <c r="S311" i="11" s="1"/>
  <c r="Q21" i="11"/>
  <c r="S21" i="11" s="1"/>
  <c r="I200" i="11"/>
  <c r="I292" i="11"/>
  <c r="Q148" i="11"/>
  <c r="S148" i="11" s="1"/>
  <c r="Q105" i="11"/>
  <c r="S105" i="11" s="1"/>
  <c r="K105" i="11"/>
  <c r="I247" i="11"/>
  <c r="Q247" i="11"/>
  <c r="S247" i="11" s="1"/>
  <c r="I230" i="11"/>
  <c r="Q230" i="11"/>
  <c r="S230" i="11" s="1"/>
  <c r="K214" i="11"/>
  <c r="Q214" i="11"/>
  <c r="S214" i="11" s="1"/>
  <c r="I147" i="11"/>
  <c r="Q147" i="11"/>
  <c r="S147" i="11" s="1"/>
  <c r="J143" i="11"/>
  <c r="Q143" i="11"/>
  <c r="S143" i="11" s="1"/>
  <c r="L22" i="11"/>
  <c r="Q22" i="11"/>
  <c r="S22" i="11" s="1"/>
  <c r="Q108" i="11"/>
  <c r="S108" i="11" s="1"/>
  <c r="K108" i="11"/>
  <c r="M310" i="11"/>
  <c r="M311" i="11"/>
  <c r="M312" i="11"/>
  <c r="M305" i="11"/>
  <c r="M304" i="11"/>
  <c r="Q304" i="11"/>
  <c r="S304" i="11" s="1"/>
  <c r="I304" i="11"/>
  <c r="Q305" i="11"/>
  <c r="S305" i="11" s="1"/>
  <c r="I305" i="11"/>
  <c r="Q310" i="11"/>
  <c r="S310" i="11" s="1"/>
  <c r="I310" i="11"/>
  <c r="M42" i="11"/>
  <c r="M53" i="11"/>
  <c r="M65" i="11"/>
  <c r="M86" i="11"/>
  <c r="M56" i="11"/>
  <c r="M67" i="11"/>
  <c r="M87" i="11"/>
  <c r="M113" i="11"/>
  <c r="M121" i="11"/>
  <c r="M125" i="11"/>
  <c r="M133" i="11"/>
  <c r="M57" i="11"/>
  <c r="M69" i="11"/>
  <c r="M80" i="11"/>
  <c r="M88" i="11"/>
  <c r="M99" i="11"/>
  <c r="M114" i="11"/>
  <c r="M59" i="11"/>
  <c r="M81" i="11"/>
  <c r="M89" i="11"/>
  <c r="M115" i="11"/>
  <c r="M127" i="11"/>
  <c r="M135" i="11"/>
  <c r="M60" i="11"/>
  <c r="M61" i="11"/>
  <c r="M83" i="11"/>
  <c r="M117" i="11"/>
  <c r="M49" i="11"/>
  <c r="M63" i="11"/>
  <c r="M84" i="11"/>
  <c r="M118" i="11"/>
  <c r="M130" i="11"/>
  <c r="M128" i="11"/>
  <c r="M129" i="11"/>
  <c r="M134" i="11"/>
  <c r="M85" i="11"/>
  <c r="M40" i="11"/>
  <c r="M51" i="11"/>
  <c r="M64" i="11"/>
  <c r="M132" i="11"/>
  <c r="M136" i="11"/>
  <c r="M137" i="11"/>
  <c r="M145" i="11"/>
  <c r="M157" i="11"/>
  <c r="M191" i="11"/>
  <c r="M206" i="11"/>
  <c r="M214" i="11"/>
  <c r="M226" i="11"/>
  <c r="M82" i="11"/>
  <c r="M131" i="11"/>
  <c r="M138" i="11"/>
  <c r="M126" i="11"/>
  <c r="M139" i="11"/>
  <c r="M149" i="11"/>
  <c r="M179" i="11"/>
  <c r="M194" i="11"/>
  <c r="M208" i="11"/>
  <c r="M116" i="11"/>
  <c r="M119" i="11"/>
  <c r="M141" i="11"/>
  <c r="M152" i="11"/>
  <c r="M181" i="11"/>
  <c r="M184" i="11"/>
  <c r="M185" i="11"/>
  <c r="M197" i="11"/>
  <c r="M210" i="11"/>
  <c r="M218" i="11"/>
  <c r="M221" i="11"/>
  <c r="M232" i="11"/>
  <c r="M124" i="11"/>
  <c r="M146" i="11"/>
  <c r="M153" i="11"/>
  <c r="M120" i="11"/>
  <c r="M122" i="11"/>
  <c r="M190" i="11"/>
  <c r="M207" i="11"/>
  <c r="M212" i="11"/>
  <c r="M213" i="11"/>
  <c r="M220" i="11"/>
  <c r="M234" i="11"/>
  <c r="M237" i="11"/>
  <c r="M248" i="11"/>
  <c r="M262" i="11"/>
  <c r="M278" i="11"/>
  <c r="M58" i="11"/>
  <c r="M148" i="11"/>
  <c r="M163" i="11"/>
  <c r="M143" i="11"/>
  <c r="M151" i="11"/>
  <c r="M186" i="11"/>
  <c r="M123" i="11"/>
  <c r="M142" i="11"/>
  <c r="M205" i="11"/>
  <c r="M227" i="11"/>
  <c r="M240" i="11"/>
  <c r="M251" i="11"/>
  <c r="M268" i="11"/>
  <c r="M156" i="11"/>
  <c r="M204" i="11"/>
  <c r="M209" i="11"/>
  <c r="M241" i="11"/>
  <c r="M252" i="11"/>
  <c r="M270" i="11"/>
  <c r="M50" i="11"/>
  <c r="M70" i="11"/>
  <c r="M159" i="11"/>
  <c r="M219" i="11"/>
  <c r="M222" i="11"/>
  <c r="M239" i="11"/>
  <c r="M246" i="11"/>
  <c r="M247" i="11"/>
  <c r="M155" i="11"/>
  <c r="M250" i="11"/>
  <c r="M258" i="11"/>
  <c r="M260" i="11"/>
  <c r="M282" i="11"/>
  <c r="M284" i="11"/>
  <c r="M95" i="11"/>
  <c r="M165" i="11"/>
  <c r="M166" i="11"/>
  <c r="M167" i="11"/>
  <c r="M178" i="11"/>
  <c r="M200" i="11"/>
  <c r="M244" i="11"/>
  <c r="M263" i="11"/>
  <c r="M201" i="11"/>
  <c r="M215" i="11"/>
  <c r="M140" i="11"/>
  <c r="M193" i="11"/>
  <c r="M195" i="11"/>
  <c r="M224" i="11"/>
  <c r="M236" i="11"/>
  <c r="M257" i="11"/>
  <c r="M66" i="11"/>
  <c r="M68" i="11"/>
  <c r="M160" i="11"/>
  <c r="M171" i="11"/>
  <c r="M172" i="11"/>
  <c r="M188" i="11"/>
  <c r="M144" i="11"/>
  <c r="M164" i="11"/>
  <c r="M180" i="11"/>
  <c r="M211" i="11"/>
  <c r="M229" i="11"/>
  <c r="M235" i="11"/>
  <c r="M264" i="11"/>
  <c r="M154" i="11"/>
  <c r="M158" i="11"/>
  <c r="M174" i="11"/>
  <c r="M192" i="11"/>
  <c r="M230" i="11"/>
  <c r="M255" i="11"/>
  <c r="M187" i="11"/>
  <c r="M216" i="11"/>
  <c r="M276" i="11"/>
  <c r="M52" i="11"/>
  <c r="M198" i="11"/>
  <c r="M199" i="11"/>
  <c r="M245" i="11"/>
  <c r="M286" i="11"/>
  <c r="M294" i="11"/>
  <c r="M299" i="11"/>
  <c r="M242" i="11"/>
  <c r="M253" i="11"/>
  <c r="M285" i="11"/>
  <c r="M293" i="11"/>
  <c r="M266" i="11"/>
  <c r="M100" i="11"/>
  <c r="M162" i="11"/>
  <c r="M170" i="11"/>
  <c r="M182" i="11"/>
  <c r="M196" i="11"/>
  <c r="M267" i="11"/>
  <c r="M269" i="11"/>
  <c r="M287" i="11"/>
  <c r="M295" i="11"/>
  <c r="M303" i="11"/>
  <c r="M274" i="11"/>
  <c r="M173" i="11"/>
  <c r="M233" i="11"/>
  <c r="M243" i="11"/>
  <c r="M265" i="11"/>
  <c r="M271" i="11"/>
  <c r="M273" i="11"/>
  <c r="M275" i="11"/>
  <c r="M288" i="11"/>
  <c r="M296" i="11"/>
  <c r="M306" i="11"/>
  <c r="M228" i="11"/>
  <c r="M147" i="11"/>
  <c r="M225" i="11"/>
  <c r="M150" i="11"/>
  <c r="M231" i="11"/>
  <c r="M277" i="11"/>
  <c r="M289" i="11"/>
  <c r="M297" i="11"/>
  <c r="M308" i="11"/>
  <c r="M217" i="11"/>
  <c r="M280" i="11"/>
  <c r="M55" i="11"/>
  <c r="M161" i="11"/>
  <c r="M169" i="11"/>
  <c r="M177" i="11"/>
  <c r="M259" i="11"/>
  <c r="M261" i="11"/>
  <c r="M279" i="11"/>
  <c r="M290" i="11"/>
  <c r="M298" i="11"/>
  <c r="M168" i="11"/>
  <c r="M254" i="11"/>
  <c r="M302" i="11"/>
  <c r="M183" i="11"/>
  <c r="M238" i="11"/>
  <c r="M176" i="11"/>
  <c r="M189" i="11"/>
  <c r="M203" i="11"/>
  <c r="M223" i="11"/>
  <c r="M256" i="11"/>
  <c r="M281" i="11"/>
  <c r="M291" i="11"/>
  <c r="M300" i="11"/>
  <c r="M272" i="11"/>
  <c r="M54" i="11"/>
  <c r="M175" i="11"/>
  <c r="M202" i="11"/>
  <c r="M283" i="11"/>
  <c r="M292" i="11"/>
  <c r="M301" i="11"/>
  <c r="M249" i="11"/>
  <c r="M62" i="11"/>
  <c r="Q40" i="11"/>
  <c r="S40" i="11" s="1"/>
  <c r="J40" i="11"/>
  <c r="J88" i="11"/>
  <c r="Q88" i="11"/>
  <c r="S88" i="11" s="1"/>
  <c r="L180" i="11"/>
  <c r="Q180" i="11"/>
  <c r="S180" i="11" s="1"/>
  <c r="L139" i="11"/>
  <c r="Q139" i="11"/>
  <c r="S139" i="11" s="1"/>
  <c r="I133" i="11"/>
  <c r="Q133" i="11"/>
  <c r="S133" i="11" s="1"/>
  <c r="I243" i="11"/>
  <c r="Q243" i="11"/>
  <c r="S243" i="11" s="1"/>
  <c r="I239" i="11"/>
  <c r="Q239" i="11"/>
  <c r="S239" i="11" s="1"/>
  <c r="Q177" i="11"/>
  <c r="S177" i="11" s="1"/>
  <c r="I177" i="11"/>
  <c r="I161" i="11"/>
  <c r="Q161" i="11"/>
  <c r="S161" i="11" s="1"/>
  <c r="I259" i="11"/>
  <c r="Q259" i="11"/>
  <c r="S259" i="11" s="1"/>
  <c r="I297" i="11"/>
  <c r="Q297" i="11"/>
  <c r="S297" i="11" s="1"/>
  <c r="I233" i="11"/>
  <c r="Q233" i="11"/>
  <c r="S233" i="11" s="1"/>
  <c r="Q51" i="11"/>
  <c r="S51" i="11" s="1"/>
  <c r="I51" i="11"/>
  <c r="I57" i="11"/>
  <c r="Q57" i="11"/>
  <c r="S57" i="11" s="1"/>
  <c r="Q120" i="11"/>
  <c r="S120" i="11" s="1"/>
  <c r="L120" i="11"/>
  <c r="L94" i="11"/>
  <c r="Q94" i="11"/>
  <c r="S94" i="11" s="1"/>
  <c r="Q74" i="11"/>
  <c r="S74" i="11" s="1"/>
  <c r="L74" i="11"/>
  <c r="Q127" i="11"/>
  <c r="S127" i="11" s="1"/>
  <c r="J127" i="11"/>
  <c r="K47" i="11"/>
  <c r="Q47" i="11"/>
  <c r="S47" i="11" s="1"/>
  <c r="L93" i="11"/>
  <c r="Q93" i="11"/>
  <c r="S93" i="11" s="1"/>
  <c r="I187" i="11"/>
  <c r="Q187" i="11"/>
  <c r="S187" i="11" s="1"/>
  <c r="I195" i="11"/>
  <c r="Q195" i="11"/>
  <c r="S195" i="11" s="1"/>
  <c r="Q229" i="11"/>
  <c r="S229" i="11" s="1"/>
  <c r="I229" i="11"/>
  <c r="Q248" i="11"/>
  <c r="S248" i="11" s="1"/>
  <c r="I248" i="11"/>
  <c r="Q268" i="11"/>
  <c r="S268" i="11" s="1"/>
  <c r="I268" i="11"/>
  <c r="Q70" i="11"/>
  <c r="S70" i="11" s="1"/>
  <c r="I70" i="11"/>
  <c r="I199" i="11"/>
  <c r="Q199" i="11"/>
  <c r="S199" i="11" s="1"/>
  <c r="Q285" i="11"/>
  <c r="S285" i="11" s="1"/>
  <c r="I285" i="11"/>
  <c r="Q281" i="11"/>
  <c r="S281" i="11" s="1"/>
  <c r="I281" i="11"/>
  <c r="Q64" i="11"/>
  <c r="S64" i="11" s="1"/>
  <c r="I64" i="11"/>
  <c r="Q73" i="11"/>
  <c r="S73" i="11" s="1"/>
  <c r="L73" i="11"/>
  <c r="L78" i="11"/>
  <c r="Q78" i="11"/>
  <c r="S78" i="11" s="1"/>
  <c r="Q25" i="11"/>
  <c r="S25" i="11" s="1"/>
  <c r="L25" i="11"/>
  <c r="Q33" i="11"/>
  <c r="S33" i="11" s="1"/>
  <c r="L33" i="11"/>
  <c r="I116" i="11"/>
  <c r="Q116" i="11"/>
  <c r="S116" i="11" s="1"/>
  <c r="Q145" i="11"/>
  <c r="S145" i="11" s="1"/>
  <c r="L145" i="11"/>
  <c r="I131" i="11"/>
  <c r="Q131" i="11"/>
  <c r="S131" i="11" s="1"/>
  <c r="I266" i="11"/>
  <c r="Q266" i="11"/>
  <c r="S266" i="11" s="1"/>
  <c r="Q212" i="11"/>
  <c r="S212" i="11" s="1"/>
  <c r="I212" i="11"/>
  <c r="I280" i="11"/>
  <c r="Q280" i="11"/>
  <c r="S280" i="11" s="1"/>
  <c r="L121" i="11"/>
  <c r="Q121" i="11"/>
  <c r="S121" i="11" s="1"/>
  <c r="Q242" i="11"/>
  <c r="S242" i="11" s="1"/>
  <c r="I242" i="11"/>
  <c r="I163" i="11"/>
  <c r="Q163" i="11"/>
  <c r="S163" i="11" s="1"/>
  <c r="Q293" i="11"/>
  <c r="S293" i="11" s="1"/>
  <c r="I293" i="11"/>
  <c r="Q291" i="11"/>
  <c r="S291" i="11" s="1"/>
  <c r="I291" i="11"/>
  <c r="I172" i="11"/>
  <c r="Q172" i="11"/>
  <c r="S172" i="11" s="1"/>
  <c r="I286" i="11"/>
  <c r="Q286" i="11"/>
  <c r="S286" i="11" s="1"/>
  <c r="L30" i="11"/>
  <c r="Q30" i="11"/>
  <c r="S30" i="11" s="1"/>
  <c r="Q41" i="11"/>
  <c r="S41" i="11" s="1"/>
  <c r="L41" i="11"/>
  <c r="K98" i="11"/>
  <c r="Q98" i="11"/>
  <c r="S98" i="11" s="1"/>
  <c r="Q35" i="11"/>
  <c r="S35" i="11" s="1"/>
  <c r="L35" i="11"/>
  <c r="K97" i="11"/>
  <c r="Q97" i="11"/>
  <c r="S97" i="11" s="1"/>
  <c r="I209" i="11"/>
  <c r="Q209" i="11"/>
  <c r="S209" i="11" s="1"/>
  <c r="Q183" i="11"/>
  <c r="S183" i="11" s="1"/>
  <c r="I183" i="11"/>
  <c r="J228" i="11"/>
  <c r="Q228" i="11"/>
  <c r="S228" i="11" s="1"/>
  <c r="Q68" i="11"/>
  <c r="S68" i="11" s="1"/>
  <c r="I68" i="11"/>
  <c r="K221" i="11"/>
  <c r="Q221" i="11"/>
  <c r="S221" i="11" s="1"/>
  <c r="Q250" i="11"/>
  <c r="S250" i="11" s="1"/>
  <c r="I250" i="11"/>
  <c r="I261" i="11"/>
  <c r="Q261" i="11"/>
  <c r="S261" i="11" s="1"/>
  <c r="Q206" i="11"/>
  <c r="S206" i="11" s="1"/>
  <c r="I206" i="11"/>
  <c r="Q294" i="11"/>
  <c r="S294" i="11" s="1"/>
  <c r="I294" i="11"/>
  <c r="I245" i="11"/>
  <c r="Q245" i="11"/>
  <c r="S245" i="11" s="1"/>
  <c r="I295" i="11"/>
  <c r="Q295" i="11"/>
  <c r="S295" i="11" s="1"/>
  <c r="Q36" i="11"/>
  <c r="S36" i="11" s="1"/>
  <c r="L36" i="11"/>
  <c r="I69" i="11"/>
  <c r="Q69" i="11"/>
  <c r="S69" i="11" s="1"/>
  <c r="J80" i="11"/>
  <c r="Q80" i="11"/>
  <c r="S80" i="11" s="1"/>
  <c r="Q42" i="11"/>
  <c r="S42" i="11" s="1"/>
  <c r="J42" i="11"/>
  <c r="Q107" i="11"/>
  <c r="S107" i="11" s="1"/>
  <c r="L107" i="11"/>
  <c r="J89" i="11"/>
  <c r="Q89" i="11"/>
  <c r="S89" i="11" s="1"/>
  <c r="L27" i="11"/>
  <c r="Q27" i="11"/>
  <c r="S27" i="11" s="1"/>
  <c r="I71" i="11"/>
  <c r="Q71" i="11"/>
  <c r="S71" i="11" s="1"/>
  <c r="I115" i="11"/>
  <c r="Q115" i="11"/>
  <c r="S115" i="11" s="1"/>
  <c r="Q190" i="11"/>
  <c r="S190" i="11" s="1"/>
  <c r="I190" i="11"/>
  <c r="I235" i="11"/>
  <c r="Q235" i="11"/>
  <c r="S235" i="11" s="1"/>
  <c r="I274" i="11"/>
  <c r="Q274" i="11"/>
  <c r="S274" i="11" s="1"/>
  <c r="K225" i="11"/>
  <c r="Q225" i="11"/>
  <c r="S225" i="11" s="1"/>
  <c r="I189" i="11"/>
  <c r="Q189" i="11"/>
  <c r="S189" i="11" s="1"/>
  <c r="I277" i="11"/>
  <c r="Q277" i="11"/>
  <c r="S277" i="11" s="1"/>
  <c r="I289" i="11"/>
  <c r="Q289" i="11"/>
  <c r="S289" i="11" s="1"/>
  <c r="I308" i="11"/>
  <c r="Q308" i="11"/>
  <c r="S308" i="11" s="1"/>
  <c r="I60" i="11"/>
  <c r="Q60" i="11"/>
  <c r="S60" i="11" s="1"/>
  <c r="L77" i="11"/>
  <c r="Q77" i="11"/>
  <c r="S77" i="11" s="1"/>
  <c r="J82" i="11"/>
  <c r="Q82" i="11"/>
  <c r="S82" i="11" s="1"/>
  <c r="Q101" i="11"/>
  <c r="S101" i="11" s="1"/>
  <c r="L101" i="11"/>
  <c r="J140" i="11"/>
  <c r="Q140" i="11"/>
  <c r="S140" i="11" s="1"/>
  <c r="J134" i="11"/>
  <c r="Q134" i="11"/>
  <c r="S134" i="11" s="1"/>
  <c r="Q132" i="11"/>
  <c r="S132" i="11" s="1"/>
  <c r="I132" i="11"/>
  <c r="Q149" i="11"/>
  <c r="S149" i="11" s="1"/>
  <c r="J149" i="11"/>
  <c r="Q240" i="11"/>
  <c r="S240" i="11" s="1"/>
  <c r="I240" i="11"/>
  <c r="I162" i="11"/>
  <c r="Q162" i="11"/>
  <c r="S162" i="11" s="1"/>
  <c r="I164" i="11"/>
  <c r="Q164" i="11"/>
  <c r="S164" i="11" s="1"/>
  <c r="I158" i="11"/>
  <c r="Q158" i="11"/>
  <c r="S158" i="11" s="1"/>
  <c r="I194" i="11"/>
  <c r="Q194" i="11"/>
  <c r="S194" i="11" s="1"/>
  <c r="I215" i="11"/>
  <c r="Q215" i="11"/>
  <c r="S215" i="11" s="1"/>
  <c r="Q284" i="11"/>
  <c r="S284" i="11" s="1"/>
  <c r="I284" i="11"/>
  <c r="L129" i="11"/>
  <c r="Q129" i="11"/>
  <c r="S129" i="11" s="1"/>
  <c r="I218" i="11"/>
  <c r="Q218" i="11"/>
  <c r="S218" i="11" s="1"/>
  <c r="I265" i="11"/>
  <c r="Q265" i="11"/>
  <c r="S265" i="11" s="1"/>
  <c r="I303" i="11"/>
  <c r="Q303" i="11"/>
  <c r="S303" i="11" s="1"/>
  <c r="Q171" i="11"/>
  <c r="S171" i="11" s="1"/>
  <c r="I171" i="11"/>
  <c r="Q253" i="11"/>
  <c r="S253" i="11" s="1"/>
  <c r="I253" i="11"/>
  <c r="Q300" i="11"/>
  <c r="S300" i="11" s="1"/>
  <c r="I300" i="11"/>
  <c r="L24" i="11"/>
  <c r="Q24" i="11"/>
  <c r="S24" i="11" s="1"/>
  <c r="Q86" i="11"/>
  <c r="S86" i="11" s="1"/>
  <c r="J86" i="11"/>
  <c r="L31" i="11"/>
  <c r="Q31" i="11"/>
  <c r="S31" i="11" s="1"/>
  <c r="I59" i="11"/>
  <c r="Q59" i="11"/>
  <c r="S59" i="11" s="1"/>
  <c r="I114" i="11"/>
  <c r="Q114" i="11"/>
  <c r="S114" i="11" s="1"/>
  <c r="L96" i="11"/>
  <c r="Q96" i="11"/>
  <c r="S96" i="11" s="1"/>
  <c r="L29" i="11"/>
  <c r="Q29" i="11"/>
  <c r="S29" i="11" s="1"/>
  <c r="Q111" i="11"/>
  <c r="S111" i="11" s="1"/>
  <c r="I111" i="11"/>
  <c r="J137" i="11"/>
  <c r="Q137" i="11"/>
  <c r="S137" i="11" s="1"/>
  <c r="K128" i="11"/>
  <c r="Q128" i="11"/>
  <c r="S128" i="11" s="1"/>
  <c r="Q142" i="11"/>
  <c r="S142" i="11" s="1"/>
  <c r="J142" i="11"/>
  <c r="I207" i="11"/>
  <c r="Q207" i="11"/>
  <c r="S207" i="11" s="1"/>
  <c r="Q211" i="11"/>
  <c r="S211" i="11" s="1"/>
  <c r="I211" i="11"/>
  <c r="I170" i="11"/>
  <c r="Q170" i="11"/>
  <c r="S170" i="11" s="1"/>
  <c r="Q237" i="11"/>
  <c r="S237" i="11" s="1"/>
  <c r="I237" i="11"/>
  <c r="I252" i="11"/>
  <c r="Q252" i="11"/>
  <c r="S252" i="11" s="1"/>
  <c r="Q254" i="11"/>
  <c r="S254" i="11" s="1"/>
  <c r="I254" i="11"/>
  <c r="I62" i="11"/>
  <c r="Q62" i="11"/>
  <c r="S62" i="11" s="1"/>
  <c r="I287" i="11"/>
  <c r="Q287" i="11"/>
  <c r="S287" i="11" s="1"/>
  <c r="Q188" i="11"/>
  <c r="S188" i="11" s="1"/>
  <c r="I188" i="11"/>
  <c r="I249" i="11"/>
  <c r="Q249" i="11"/>
  <c r="S249" i="11" s="1"/>
  <c r="I299" i="11"/>
  <c r="Q299" i="11"/>
  <c r="S299" i="11" s="1"/>
  <c r="L23" i="11"/>
  <c r="Q23" i="11"/>
  <c r="S23" i="11" s="1"/>
  <c r="Q85" i="11"/>
  <c r="S85" i="11" s="1"/>
  <c r="J85" i="11"/>
  <c r="Q38" i="11"/>
  <c r="S38" i="11" s="1"/>
  <c r="L38" i="11"/>
  <c r="L79" i="11"/>
  <c r="Q79" i="11"/>
  <c r="S79" i="11" s="1"/>
  <c r="L43" i="11"/>
  <c r="Q43" i="11"/>
  <c r="S43" i="11" s="1"/>
  <c r="Q53" i="11"/>
  <c r="S53" i="11" s="1"/>
  <c r="I53" i="11"/>
  <c r="Q65" i="11"/>
  <c r="S65" i="11" s="1"/>
  <c r="I65" i="11"/>
  <c r="Q109" i="11"/>
  <c r="S109" i="11" s="1"/>
  <c r="I109" i="11"/>
  <c r="L91" i="11"/>
  <c r="Q91" i="11"/>
  <c r="S91" i="11" s="1"/>
  <c r="Q103" i="11"/>
  <c r="S103" i="11" s="1"/>
  <c r="I103" i="11"/>
  <c r="Q110" i="11"/>
  <c r="S110" i="11" s="1"/>
  <c r="I110" i="11"/>
  <c r="I136" i="11"/>
  <c r="Q136" i="11"/>
  <c r="S136" i="11" s="1"/>
  <c r="I193" i="11"/>
  <c r="Q193" i="11"/>
  <c r="S193" i="11" s="1"/>
  <c r="Q156" i="11"/>
  <c r="S156" i="11" s="1"/>
  <c r="L156" i="11"/>
  <c r="I217" i="11"/>
  <c r="Q217" i="11"/>
  <c r="S217" i="11" s="1"/>
  <c r="Q63" i="11"/>
  <c r="S63" i="11" s="1"/>
  <c r="I63" i="11"/>
  <c r="I182" i="11"/>
  <c r="Q182" i="11"/>
  <c r="S182" i="11" s="1"/>
  <c r="I159" i="11"/>
  <c r="Q159" i="11"/>
  <c r="S159" i="11" s="1"/>
  <c r="Q210" i="11"/>
  <c r="S210" i="11" s="1"/>
  <c r="I210" i="11"/>
  <c r="K226" i="11"/>
  <c r="Q226" i="11"/>
  <c r="S226" i="11" s="1"/>
  <c r="I168" i="11"/>
  <c r="Q168" i="11"/>
  <c r="S168" i="11" s="1"/>
  <c r="Q100" i="11"/>
  <c r="S100" i="11" s="1"/>
  <c r="I100" i="11"/>
  <c r="I202" i="11"/>
  <c r="Q202" i="11"/>
  <c r="S202" i="11" s="1"/>
  <c r="Q302" i="11"/>
  <c r="S302" i="11" s="1"/>
  <c r="I302" i="11"/>
  <c r="Q169" i="11"/>
  <c r="S169" i="11" s="1"/>
  <c r="I169" i="11"/>
  <c r="C16" i="11"/>
  <c r="D18" i="11" s="1"/>
  <c r="C15" i="11"/>
  <c r="Q276" i="1"/>
  <c r="Q40" i="1"/>
  <c r="T40" i="1" s="1"/>
  <c r="Q117" i="1"/>
  <c r="T117" i="1" s="1"/>
  <c r="Q57" i="1"/>
  <c r="T57" i="1" s="1"/>
  <c r="Q221" i="1"/>
  <c r="T221" i="1" s="1"/>
  <c r="Q93" i="1"/>
  <c r="T93" i="1" s="1"/>
  <c r="Q126" i="1"/>
  <c r="T126" i="1" s="1"/>
  <c r="Q148" i="1"/>
  <c r="T148" i="1" s="1"/>
  <c r="J194" i="1"/>
  <c r="Q194" i="1"/>
  <c r="T194" i="1" s="1"/>
  <c r="Q100" i="1"/>
  <c r="T100" i="1" s="1"/>
  <c r="J100" i="1"/>
  <c r="Q97" i="1"/>
  <c r="T97" i="1" s="1"/>
  <c r="Q169" i="1"/>
  <c r="T169" i="1" s="1"/>
  <c r="K169" i="1"/>
  <c r="Q75" i="1"/>
  <c r="T75" i="1" s="1"/>
  <c r="K128" i="1"/>
  <c r="Q128" i="1"/>
  <c r="T128" i="1" s="1"/>
  <c r="Q278" i="1"/>
  <c r="K278" i="1"/>
  <c r="K136" i="1"/>
  <c r="Q136" i="1"/>
  <c r="T136" i="1" s="1"/>
  <c r="Q74" i="1"/>
  <c r="T74" i="1" s="1"/>
  <c r="Q227" i="1"/>
  <c r="T227" i="1" s="1"/>
  <c r="J227" i="1"/>
  <c r="K152" i="1"/>
  <c r="Q152" i="1"/>
  <c r="T152" i="1" s="1"/>
  <c r="Q91" i="1"/>
  <c r="T91" i="1" s="1"/>
  <c r="Q142" i="1"/>
  <c r="T142" i="1" s="1"/>
  <c r="Q232" i="1"/>
  <c r="K232" i="1"/>
  <c r="Q86" i="1"/>
  <c r="T86" i="1" s="1"/>
  <c r="I86" i="1"/>
  <c r="Q179" i="1"/>
  <c r="T179" i="1" s="1"/>
  <c r="K179" i="1"/>
  <c r="K197" i="1"/>
  <c r="Q197" i="1"/>
  <c r="T197" i="1" s="1"/>
  <c r="Q113" i="1"/>
  <c r="T113" i="1" s="1"/>
  <c r="K113" i="1"/>
  <c r="Q223" i="1"/>
  <c r="T223" i="1" s="1"/>
  <c r="J223" i="1"/>
  <c r="Q80" i="1"/>
  <c r="T80" i="1" s="1"/>
  <c r="I80" i="1"/>
  <c r="Q58" i="1"/>
  <c r="T58" i="1" s="1"/>
  <c r="Q253" i="1"/>
  <c r="Q255" i="1"/>
  <c r="Q185" i="1"/>
  <c r="T185" i="1" s="1"/>
  <c r="K185" i="1"/>
  <c r="J54" i="1"/>
  <c r="Q54" i="1"/>
  <c r="T54" i="1" s="1"/>
  <c r="Q159" i="1"/>
  <c r="T159" i="1" s="1"/>
  <c r="Q122" i="1"/>
  <c r="T122" i="1" s="1"/>
  <c r="K122" i="1"/>
  <c r="Q256" i="1"/>
  <c r="Q269" i="1"/>
  <c r="J98" i="1"/>
  <c r="Q98" i="1"/>
  <c r="T98" i="1" s="1"/>
  <c r="K181" i="1"/>
  <c r="Q181" i="1"/>
  <c r="T181" i="1" s="1"/>
  <c r="Q213" i="1"/>
  <c r="T213" i="1" s="1"/>
  <c r="Q201" i="1"/>
  <c r="T201" i="1" s="1"/>
  <c r="J201" i="1"/>
  <c r="Q139" i="1"/>
  <c r="T139" i="1" s="1"/>
  <c r="Q230" i="1"/>
  <c r="T230" i="1" s="1"/>
  <c r="I230" i="1"/>
  <c r="Q171" i="1"/>
  <c r="T171" i="1" s="1"/>
  <c r="K171" i="1"/>
  <c r="Q200" i="1"/>
  <c r="T200" i="1" s="1"/>
  <c r="K200" i="1"/>
  <c r="Q204" i="1"/>
  <c r="T204" i="1" s="1"/>
  <c r="J204" i="1"/>
  <c r="Q137" i="1"/>
  <c r="T137" i="1" s="1"/>
  <c r="K137" i="1"/>
  <c r="H21" i="1"/>
  <c r="Q21" i="1"/>
  <c r="T21" i="1" s="1"/>
  <c r="J220" i="1"/>
  <c r="Q220" i="1"/>
  <c r="T220" i="1" s="1"/>
  <c r="K189" i="1"/>
  <c r="Q189" i="1"/>
  <c r="T189" i="1" s="1"/>
  <c r="Q226" i="1"/>
  <c r="T226" i="1" s="1"/>
  <c r="J55" i="1"/>
  <c r="Q55" i="1"/>
  <c r="T55" i="1" s="1"/>
  <c r="Q125" i="1"/>
  <c r="T125" i="1" s="1"/>
  <c r="K125" i="1"/>
  <c r="Q183" i="1"/>
  <c r="T183" i="1" s="1"/>
  <c r="K183" i="1"/>
  <c r="Q141" i="1"/>
  <c r="T141" i="1" s="1"/>
  <c r="J102" i="1"/>
  <c r="Q102" i="1"/>
  <c r="T102" i="1" s="1"/>
  <c r="Q129" i="1"/>
  <c r="T129" i="1" s="1"/>
  <c r="K129" i="1"/>
  <c r="Q202" i="1"/>
  <c r="T202" i="1" s="1"/>
  <c r="Q85" i="1"/>
  <c r="T85" i="1" s="1"/>
  <c r="I85" i="1"/>
  <c r="K219" i="1"/>
  <c r="Q219" i="1"/>
  <c r="T219" i="1" s="1"/>
  <c r="J115" i="1"/>
  <c r="Q115" i="1"/>
  <c r="T115" i="1" s="1"/>
  <c r="K138" i="1"/>
  <c r="Q138" i="1"/>
  <c r="T138" i="1" s="1"/>
  <c r="Q144" i="1"/>
  <c r="T144" i="1" s="1"/>
  <c r="K144" i="1"/>
  <c r="Q190" i="1"/>
  <c r="T190" i="1" s="1"/>
  <c r="J190" i="1"/>
  <c r="Q165" i="1"/>
  <c r="T165" i="1" s="1"/>
  <c r="J165" i="1"/>
  <c r="Q124" i="1"/>
  <c r="T124" i="1" s="1"/>
  <c r="J124" i="1"/>
  <c r="K212" i="1"/>
  <c r="Q212" i="1"/>
  <c r="T212" i="1" s="1"/>
  <c r="Q173" i="1"/>
  <c r="T173" i="1" s="1"/>
  <c r="K173" i="1"/>
  <c r="Q157" i="1"/>
  <c r="T157" i="1" s="1"/>
  <c r="K287" i="1"/>
  <c r="Q287" i="1"/>
  <c r="K280" i="1"/>
  <c r="Q280" i="1"/>
  <c r="K286" i="1"/>
  <c r="Q286" i="1"/>
  <c r="K288" i="1"/>
  <c r="Q288" i="1"/>
  <c r="K281" i="1"/>
  <c r="Q281" i="1"/>
  <c r="O6" i="5"/>
  <c r="O5" i="5"/>
  <c r="O4" i="5"/>
  <c r="O6" i="8"/>
  <c r="O4" i="8"/>
  <c r="O5" i="8"/>
  <c r="O5" i="2"/>
  <c r="O6" i="2"/>
  <c r="O4" i="2"/>
  <c r="O1" i="5"/>
  <c r="O2" i="8"/>
  <c r="O3" i="8"/>
  <c r="O1" i="8"/>
  <c r="O1" i="2"/>
  <c r="O3" i="2"/>
  <c r="O2" i="2"/>
  <c r="O2" i="5"/>
  <c r="O3" i="5"/>
  <c r="C18" i="6"/>
  <c r="F18" i="6"/>
  <c r="F19" i="6" s="1"/>
  <c r="S29" i="10"/>
  <c r="E14" i="10"/>
  <c r="C18" i="4"/>
  <c r="F18" i="4"/>
  <c r="F19" i="4" s="1"/>
  <c r="C12" i="1"/>
  <c r="E18" i="5"/>
  <c r="C11" i="1"/>
  <c r="M289" i="1" l="1"/>
  <c r="M290" i="1"/>
  <c r="AK290" i="3"/>
  <c r="AI290" i="3"/>
  <c r="AJ290" i="3"/>
  <c r="AI289" i="3"/>
  <c r="AJ289" i="3"/>
  <c r="AK289" i="3"/>
  <c r="M280" i="1"/>
  <c r="M225" i="1"/>
  <c r="M222" i="1"/>
  <c r="M282" i="1"/>
  <c r="M249" i="1"/>
  <c r="M259" i="1"/>
  <c r="M227" i="1"/>
  <c r="M242" i="1"/>
  <c r="M260" i="1"/>
  <c r="M279" i="1"/>
  <c r="M231" i="1"/>
  <c r="M281" i="1"/>
  <c r="M228" i="1"/>
  <c r="M256" i="1"/>
  <c r="M284" i="1"/>
  <c r="M215" i="1"/>
  <c r="C15" i="1"/>
  <c r="C18" i="1" s="1"/>
  <c r="M264" i="1"/>
  <c r="M245" i="1"/>
  <c r="M257" i="1"/>
  <c r="M261" i="1"/>
  <c r="M268" i="1"/>
  <c r="M233" i="1"/>
  <c r="M247" i="1"/>
  <c r="M286" i="1"/>
  <c r="M251" i="1"/>
  <c r="M248" i="1"/>
  <c r="M217" i="1"/>
  <c r="M255" i="1"/>
  <c r="M265" i="1"/>
  <c r="M254" i="1"/>
  <c r="M266" i="1"/>
  <c r="M269" i="1"/>
  <c r="M287" i="1"/>
  <c r="M214" i="1"/>
  <c r="M253" i="1"/>
  <c r="M244" i="1"/>
  <c r="M223" i="1"/>
  <c r="M229" i="1"/>
  <c r="M275" i="1"/>
  <c r="M263" i="1"/>
  <c r="M258" i="1"/>
  <c r="M238" i="1"/>
  <c r="M272" i="1"/>
  <c r="M243" i="1"/>
  <c r="M285" i="1"/>
  <c r="M288" i="1"/>
  <c r="M237" i="1"/>
  <c r="M234" i="1"/>
  <c r="M270" i="1"/>
  <c r="M273" i="1"/>
  <c r="M278" i="1"/>
  <c r="M271" i="1"/>
  <c r="M218" i="1"/>
  <c r="M224" i="1"/>
  <c r="M283" i="1"/>
  <c r="M267" i="1"/>
  <c r="M250" i="1"/>
  <c r="M216" i="1"/>
  <c r="M232" i="1"/>
  <c r="M252" i="1"/>
  <c r="M241" i="1"/>
  <c r="M235" i="1"/>
  <c r="M220" i="1"/>
  <c r="M236" i="1"/>
  <c r="M226" i="1"/>
  <c r="M219" i="1"/>
  <c r="M221" i="1"/>
  <c r="M239" i="1"/>
  <c r="M277" i="1"/>
  <c r="M276" i="1"/>
  <c r="M230" i="1"/>
  <c r="M240" i="1"/>
  <c r="M274" i="1"/>
  <c r="M262" i="1"/>
  <c r="M246" i="1"/>
  <c r="C16" i="1"/>
  <c r="D18" i="1" s="1"/>
  <c r="I229" i="1"/>
  <c r="Q229" i="1"/>
  <c r="T229" i="1" s="1"/>
  <c r="H31" i="1"/>
  <c r="Q31" i="1"/>
  <c r="T31" i="1" s="1"/>
  <c r="K151" i="1"/>
  <c r="Q151" i="1"/>
  <c r="T151" i="1" s="1"/>
  <c r="AK26" i="3"/>
  <c r="AI26" i="3"/>
  <c r="AJ26" i="3"/>
  <c r="AA263" i="3"/>
  <c r="AB263" i="3"/>
  <c r="AE259" i="3"/>
  <c r="AD259" i="3"/>
  <c r="AJ45" i="3"/>
  <c r="AK45" i="3"/>
  <c r="AI45" i="3"/>
  <c r="AK268" i="3"/>
  <c r="AI268" i="3"/>
  <c r="AJ268" i="3"/>
  <c r="AK219" i="3"/>
  <c r="AI219" i="3"/>
  <c r="AJ219" i="3"/>
  <c r="AI250" i="3"/>
  <c r="AJ250" i="3"/>
  <c r="AK250" i="3"/>
  <c r="AK196" i="3"/>
  <c r="AJ196" i="3"/>
  <c r="AI196" i="3"/>
  <c r="AJ206" i="3"/>
  <c r="AK206" i="3"/>
  <c r="AI206" i="3"/>
  <c r="AJ256" i="3"/>
  <c r="AI256" i="3"/>
  <c r="AK256" i="3"/>
  <c r="AA80" i="3"/>
  <c r="AB80" i="3"/>
  <c r="AK112" i="3"/>
  <c r="AJ112" i="3"/>
  <c r="AI112" i="3"/>
  <c r="AD55" i="3"/>
  <c r="AE55" i="3"/>
  <c r="AD150" i="3"/>
  <c r="AE150" i="3"/>
  <c r="AJ134" i="3"/>
  <c r="AK134" i="3"/>
  <c r="AI134" i="3"/>
  <c r="AH134" i="3" s="1"/>
  <c r="AA72" i="3"/>
  <c r="AB72" i="3"/>
  <c r="AA202" i="3"/>
  <c r="AB202" i="3"/>
  <c r="AI92" i="3"/>
  <c r="AH92" i="3" s="1"/>
  <c r="AB92" i="3" s="1"/>
  <c r="AJ92" i="3"/>
  <c r="AK92" i="3"/>
  <c r="AK264" i="3"/>
  <c r="AI264" i="3"/>
  <c r="AJ264" i="3"/>
  <c r="AJ132" i="3"/>
  <c r="AK132" i="3"/>
  <c r="AI132" i="3"/>
  <c r="AH132" i="3" s="1"/>
  <c r="AA132" i="3" s="1"/>
  <c r="AB105" i="3"/>
  <c r="AB259" i="3"/>
  <c r="AB242" i="3"/>
  <c r="AB47" i="3"/>
  <c r="AA53" i="3"/>
  <c r="AK258" i="3"/>
  <c r="AI258" i="3"/>
  <c r="AJ258" i="3"/>
  <c r="AI231" i="3"/>
  <c r="AJ231" i="3"/>
  <c r="AK231" i="3"/>
  <c r="AJ88" i="3"/>
  <c r="AK88" i="3"/>
  <c r="AI88" i="3"/>
  <c r="AH88" i="3" s="1"/>
  <c r="AB226" i="3"/>
  <c r="AE24" i="3"/>
  <c r="AB138" i="3"/>
  <c r="AH125" i="3"/>
  <c r="AA125" i="3" s="1"/>
  <c r="AE125" i="3" s="1"/>
  <c r="AB144" i="3"/>
  <c r="AJ148" i="3"/>
  <c r="AI148" i="3"/>
  <c r="AH148" i="3" s="1"/>
  <c r="AK148" i="3"/>
  <c r="AI285" i="3"/>
  <c r="AJ285" i="3"/>
  <c r="AK285" i="3"/>
  <c r="AH283" i="3"/>
  <c r="BA41" i="3"/>
  <c r="BB41" i="3"/>
  <c r="BA68" i="3"/>
  <c r="BB68" i="3"/>
  <c r="AD226" i="3"/>
  <c r="AE226" i="3"/>
  <c r="BB38" i="3"/>
  <c r="BA38" i="3"/>
  <c r="AZ38" i="3" s="1"/>
  <c r="AX38" i="3" s="1"/>
  <c r="BA58" i="3"/>
  <c r="BB58" i="3"/>
  <c r="BA45" i="3"/>
  <c r="BB45" i="3"/>
  <c r="BA65" i="3"/>
  <c r="AZ65" i="3" s="1"/>
  <c r="AX65" i="3" s="1"/>
  <c r="BB65" i="3"/>
  <c r="AK103" i="3"/>
  <c r="AJ103" i="3"/>
  <c r="AI103" i="3"/>
  <c r="BB60" i="3"/>
  <c r="BA60" i="3"/>
  <c r="AZ60" i="3" s="1"/>
  <c r="AX60" i="3" s="1"/>
  <c r="BA95" i="3"/>
  <c r="BB95" i="3"/>
  <c r="BB64" i="3"/>
  <c r="BA64" i="3"/>
  <c r="AZ64" i="3" s="1"/>
  <c r="AX64" i="3" s="1"/>
  <c r="BB24" i="3"/>
  <c r="BA24" i="3"/>
  <c r="BA16" i="3"/>
  <c r="BB16" i="3"/>
  <c r="BA61" i="3"/>
  <c r="BB61" i="3"/>
  <c r="AJ102" i="3"/>
  <c r="AI102" i="3"/>
  <c r="AK102" i="3"/>
  <c r="AE30" i="3"/>
  <c r="AD30" i="3"/>
  <c r="BA99" i="3"/>
  <c r="BB99" i="3"/>
  <c r="BB12" i="3"/>
  <c r="BA12" i="3"/>
  <c r="BA14" i="3"/>
  <c r="BB14" i="3"/>
  <c r="BA19" i="3"/>
  <c r="BB19" i="3"/>
  <c r="BA18" i="3"/>
  <c r="BB18" i="3"/>
  <c r="BB23" i="3"/>
  <c r="BA23" i="3"/>
  <c r="BA22" i="3"/>
  <c r="BB22" i="3"/>
  <c r="BA89" i="3"/>
  <c r="BB89" i="3"/>
  <c r="BB33" i="3"/>
  <c r="BA33" i="3"/>
  <c r="AZ33" i="3" s="1"/>
  <c r="AX33" i="3" s="1"/>
  <c r="BA30" i="3"/>
  <c r="AZ30" i="3" s="1"/>
  <c r="AX30" i="3" s="1"/>
  <c r="BB30" i="3"/>
  <c r="BA43" i="3"/>
  <c r="BB43" i="3"/>
  <c r="BA37" i="3"/>
  <c r="BB37" i="3"/>
  <c r="BB69" i="3"/>
  <c r="BA69" i="3"/>
  <c r="AZ69" i="3" s="1"/>
  <c r="AX69" i="3" s="1"/>
  <c r="BB20" i="3"/>
  <c r="BA20" i="3"/>
  <c r="BA21" i="3"/>
  <c r="BB21" i="3"/>
  <c r="BA82" i="3"/>
  <c r="BB82" i="3"/>
  <c r="BA102" i="3"/>
  <c r="BB102" i="3"/>
  <c r="BB39" i="3"/>
  <c r="BA39" i="3"/>
  <c r="BA40" i="3"/>
  <c r="BB40" i="3"/>
  <c r="BA67" i="3"/>
  <c r="BB67" i="3"/>
  <c r="BB36" i="3"/>
  <c r="BA36" i="3"/>
  <c r="AZ36" i="3" s="1"/>
  <c r="AX36" i="3" s="1"/>
  <c r="BB49" i="3"/>
  <c r="BA49" i="3"/>
  <c r="BB76" i="3"/>
  <c r="BA76" i="3"/>
  <c r="AZ76" i="3" s="1"/>
  <c r="AX76" i="3" s="1"/>
  <c r="BB54" i="3"/>
  <c r="BA54" i="3"/>
  <c r="AI176" i="3"/>
  <c r="AJ176" i="3"/>
  <c r="AH176" i="3" s="1"/>
  <c r="AK176" i="3"/>
  <c r="BA53" i="3"/>
  <c r="BB53" i="3"/>
  <c r="BA11" i="3"/>
  <c r="AZ11" i="3" s="1"/>
  <c r="AX11" i="3" s="1"/>
  <c r="BB11" i="3"/>
  <c r="AJ58" i="3"/>
  <c r="AI58" i="3"/>
  <c r="AK58" i="3"/>
  <c r="BA32" i="3"/>
  <c r="AZ32" i="3" s="1"/>
  <c r="AX32" i="3" s="1"/>
  <c r="BB32" i="3"/>
  <c r="BB26" i="3"/>
  <c r="BA26" i="3"/>
  <c r="AZ26" i="3" s="1"/>
  <c r="AX26" i="3" s="1"/>
  <c r="BA104" i="3"/>
  <c r="AZ104" i="3" s="1"/>
  <c r="AX104" i="3" s="1"/>
  <c r="BB104" i="3"/>
  <c r="BA25" i="3"/>
  <c r="BB25" i="3"/>
  <c r="BA107" i="3"/>
  <c r="AZ107" i="3" s="1"/>
  <c r="AX107" i="3" s="1"/>
  <c r="BB107" i="3"/>
  <c r="AD146" i="3"/>
  <c r="AE146" i="3"/>
  <c r="BB46" i="3"/>
  <c r="BA46" i="3"/>
  <c r="BB86" i="3"/>
  <c r="BA86" i="3"/>
  <c r="AZ86" i="3" s="1"/>
  <c r="AX86" i="3" s="1"/>
  <c r="BA56" i="3"/>
  <c r="AZ56" i="3" s="1"/>
  <c r="AX56" i="3" s="1"/>
  <c r="BB56" i="3"/>
  <c r="BA81" i="3"/>
  <c r="BB81" i="3"/>
  <c r="BB83" i="3"/>
  <c r="BA83" i="3"/>
  <c r="BB103" i="3"/>
  <c r="BA103" i="3"/>
  <c r="AZ103" i="3" s="1"/>
  <c r="AX103" i="3" s="1"/>
  <c r="BB57" i="3"/>
  <c r="BA57" i="3"/>
  <c r="BB105" i="3"/>
  <c r="BA105" i="3"/>
  <c r="AZ105" i="3" s="1"/>
  <c r="AX105" i="3" s="1"/>
  <c r="BA47" i="3"/>
  <c r="AZ47" i="3" s="1"/>
  <c r="AX47" i="3" s="1"/>
  <c r="BB47" i="3"/>
  <c r="BA34" i="3"/>
  <c r="BB34" i="3"/>
  <c r="AI50" i="3"/>
  <c r="AJ50" i="3"/>
  <c r="AK50" i="3"/>
  <c r="BA28" i="3"/>
  <c r="AZ28" i="3" s="1"/>
  <c r="AX28" i="3" s="1"/>
  <c r="BB28" i="3"/>
  <c r="BB80" i="3"/>
  <c r="BA80" i="3"/>
  <c r="BB51" i="3"/>
  <c r="BA51" i="3"/>
  <c r="AJ111" i="3"/>
  <c r="AI111" i="3"/>
  <c r="AK111" i="3"/>
  <c r="BB63" i="3"/>
  <c r="BA63" i="3"/>
  <c r="BB42" i="3"/>
  <c r="BA42" i="3"/>
  <c r="AZ42" i="3" s="1"/>
  <c r="AX42" i="3" s="1"/>
  <c r="BA55" i="3"/>
  <c r="AZ55" i="3" s="1"/>
  <c r="AX55" i="3" s="1"/>
  <c r="BB55" i="3"/>
  <c r="AK34" i="3"/>
  <c r="AI34" i="3"/>
  <c r="AJ34" i="3"/>
  <c r="BB113" i="3"/>
  <c r="BA113" i="3"/>
  <c r="BA106" i="3"/>
  <c r="AZ106" i="3" s="1"/>
  <c r="AX106" i="3" s="1"/>
  <c r="BB106" i="3"/>
  <c r="AI180" i="3"/>
  <c r="AJ180" i="3"/>
  <c r="AK180" i="3"/>
  <c r="BA44" i="3"/>
  <c r="AZ44" i="3" s="1"/>
  <c r="AX44" i="3" s="1"/>
  <c r="BB44" i="3"/>
  <c r="AD202" i="3"/>
  <c r="AE202" i="3"/>
  <c r="BA79" i="3"/>
  <c r="AZ79" i="3" s="1"/>
  <c r="AX79" i="3" s="1"/>
  <c r="BB79" i="3"/>
  <c r="BA71" i="3"/>
  <c r="BB71" i="3"/>
  <c r="BA15" i="3"/>
  <c r="AZ15" i="3" s="1"/>
  <c r="AX15" i="3" s="1"/>
  <c r="BB15" i="3"/>
  <c r="AE182" i="3"/>
  <c r="AD182" i="3"/>
  <c r="AJ65" i="3"/>
  <c r="AI65" i="3"/>
  <c r="AK65" i="3"/>
  <c r="BB8" i="3"/>
  <c r="BA8" i="3"/>
  <c r="BB66" i="3"/>
  <c r="BA66" i="3"/>
  <c r="BB31" i="3"/>
  <c r="BA31" i="3"/>
  <c r="AZ31" i="3" s="1"/>
  <c r="AX31" i="3" s="1"/>
  <c r="BA62" i="3"/>
  <c r="BB62" i="3"/>
  <c r="BB74" i="3"/>
  <c r="BA74" i="3"/>
  <c r="BA78" i="3"/>
  <c r="AZ78" i="3" s="1"/>
  <c r="AX78" i="3" s="1"/>
  <c r="BB78" i="3"/>
  <c r="BA52" i="3"/>
  <c r="BB52" i="3"/>
  <c r="AD47" i="3"/>
  <c r="AE47" i="3"/>
  <c r="BB50" i="3"/>
  <c r="BA50" i="3"/>
  <c r="BA35" i="3"/>
  <c r="AZ35" i="3" s="1"/>
  <c r="AX35" i="3" s="1"/>
  <c r="BB35" i="3"/>
  <c r="BB17" i="3"/>
  <c r="BA17" i="3"/>
  <c r="AZ17" i="3" s="1"/>
  <c r="AX17" i="3" s="1"/>
  <c r="AD169" i="3"/>
  <c r="AB232" i="3"/>
  <c r="AA232" i="3"/>
  <c r="AZ135" i="3"/>
  <c r="AX135" i="3" s="1"/>
  <c r="AA23" i="3"/>
  <c r="AA167" i="3"/>
  <c r="AB167" i="3"/>
  <c r="AA174" i="3"/>
  <c r="AB174" i="3"/>
  <c r="AH203" i="3"/>
  <c r="AH267" i="3"/>
  <c r="AB175" i="3"/>
  <c r="AA175" i="3"/>
  <c r="AA29" i="3"/>
  <c r="AB29" i="3"/>
  <c r="AH275" i="3"/>
  <c r="AH278" i="3"/>
  <c r="AJ54" i="3"/>
  <c r="AK54" i="3"/>
  <c r="AI54" i="3"/>
  <c r="AA139" i="3"/>
  <c r="AB139" i="3"/>
  <c r="AA187" i="3"/>
  <c r="AB187" i="3"/>
  <c r="AB143" i="3"/>
  <c r="AA143" i="3"/>
  <c r="AB229" i="3"/>
  <c r="AA229" i="3"/>
  <c r="AA78" i="3"/>
  <c r="AB78" i="3"/>
  <c r="AZ148" i="3"/>
  <c r="AX148" i="3" s="1"/>
  <c r="AA73" i="3"/>
  <c r="AB73" i="3"/>
  <c r="AE263" i="3"/>
  <c r="AD263" i="3"/>
  <c r="AA148" i="3"/>
  <c r="AB148" i="3"/>
  <c r="AA284" i="3"/>
  <c r="AB284" i="3"/>
  <c r="AH66" i="3"/>
  <c r="AE129" i="3"/>
  <c r="AD129" i="3"/>
  <c r="AA117" i="3"/>
  <c r="AB117" i="3"/>
  <c r="AA43" i="3"/>
  <c r="AB43" i="3"/>
  <c r="AI208" i="3"/>
  <c r="AK208" i="3"/>
  <c r="AJ208" i="3"/>
  <c r="AA260" i="3"/>
  <c r="AB260" i="3"/>
  <c r="AK37" i="3"/>
  <c r="AJ37" i="3"/>
  <c r="AI37" i="3"/>
  <c r="F18" i="3"/>
  <c r="F19" i="3" s="1"/>
  <c r="AB225" i="3"/>
  <c r="AB146" i="3"/>
  <c r="AB119" i="3"/>
  <c r="AA119" i="3"/>
  <c r="AB86" i="3"/>
  <c r="AA86" i="3"/>
  <c r="AZ146" i="3"/>
  <c r="AX146" i="3" s="1"/>
  <c r="AA39" i="3"/>
  <c r="AB39" i="3"/>
  <c r="AB118" i="3"/>
  <c r="AA118" i="3"/>
  <c r="AB166" i="3"/>
  <c r="AA166" i="3"/>
  <c r="AK115" i="3"/>
  <c r="AI115" i="3"/>
  <c r="AJ115" i="3"/>
  <c r="AA21" i="3"/>
  <c r="AB21" i="3"/>
  <c r="AB234" i="3"/>
  <c r="AA234" i="3"/>
  <c r="AZ159" i="3"/>
  <c r="AX159" i="3" s="1"/>
  <c r="AZ96" i="3"/>
  <c r="AX96" i="3" s="1"/>
  <c r="AZ48" i="3"/>
  <c r="AX48" i="3" s="1"/>
  <c r="AB41" i="3"/>
  <c r="AA41" i="3"/>
  <c r="AZ101" i="3"/>
  <c r="AX101" i="3" s="1"/>
  <c r="AZ154" i="3"/>
  <c r="AX154" i="3" s="1"/>
  <c r="AA191" i="3"/>
  <c r="AB191" i="3"/>
  <c r="AA168" i="3"/>
  <c r="AB168" i="3"/>
  <c r="AA154" i="3"/>
  <c r="AB154" i="3"/>
  <c r="AH270" i="3"/>
  <c r="AA99" i="3"/>
  <c r="AB99" i="3"/>
  <c r="AA221" i="3"/>
  <c r="AB221" i="3"/>
  <c r="AB128" i="3"/>
  <c r="AA128" i="3"/>
  <c r="AB193" i="3"/>
  <c r="AA193" i="3"/>
  <c r="AB93" i="3"/>
  <c r="AA93" i="3"/>
  <c r="AA121" i="3"/>
  <c r="AB121" i="3"/>
  <c r="AZ144" i="3"/>
  <c r="AX144" i="3" s="1"/>
  <c r="AB83" i="3"/>
  <c r="AA83" i="3"/>
  <c r="AH147" i="3"/>
  <c r="AZ120" i="3"/>
  <c r="AX120" i="3" s="1"/>
  <c r="AB60" i="3"/>
  <c r="AA96" i="3"/>
  <c r="AB96" i="3"/>
  <c r="AA136" i="3"/>
  <c r="AB136" i="3"/>
  <c r="AZ70" i="3"/>
  <c r="AX70" i="3" s="1"/>
  <c r="AA220" i="3"/>
  <c r="AB220" i="3"/>
  <c r="AB240" i="3"/>
  <c r="AA240" i="3"/>
  <c r="AB211" i="3"/>
  <c r="AA211" i="3"/>
  <c r="AA152" i="3"/>
  <c r="AB152" i="3"/>
  <c r="AB76" i="3"/>
  <c r="AA76" i="3"/>
  <c r="AB199" i="3"/>
  <c r="AA199" i="3"/>
  <c r="AA209" i="3"/>
  <c r="AB209" i="3"/>
  <c r="AA189" i="3"/>
  <c r="AB189" i="3"/>
  <c r="AZ119" i="3"/>
  <c r="AX119" i="3" s="1"/>
  <c r="AZ136" i="3"/>
  <c r="AX136" i="3" s="1"/>
  <c r="AZ140" i="3"/>
  <c r="AX140" i="3" s="1"/>
  <c r="AZ127" i="3"/>
  <c r="AX127" i="3" s="1"/>
  <c r="AZ150" i="3"/>
  <c r="AX150" i="3" s="1"/>
  <c r="AA265" i="3"/>
  <c r="AB265" i="3"/>
  <c r="AH212" i="3"/>
  <c r="AB137" i="3"/>
  <c r="AA137" i="3"/>
  <c r="AB108" i="3"/>
  <c r="AA108" i="3"/>
  <c r="AA81" i="3"/>
  <c r="AB81" i="3"/>
  <c r="AH213" i="3"/>
  <c r="AA89" i="3"/>
  <c r="AB89" i="3"/>
  <c r="AB145" i="3"/>
  <c r="AA145" i="3"/>
  <c r="AB198" i="3"/>
  <c r="AA198" i="3"/>
  <c r="AA59" i="3"/>
  <c r="AB59" i="3"/>
  <c r="AA85" i="3"/>
  <c r="AB85" i="3"/>
  <c r="AA254" i="3"/>
  <c r="AB254" i="3"/>
  <c r="AA36" i="3"/>
  <c r="AE262" i="3"/>
  <c r="AD262" i="3"/>
  <c r="AZ84" i="3"/>
  <c r="AX84" i="3" s="1"/>
  <c r="AZ112" i="3"/>
  <c r="AX112" i="3" s="1"/>
  <c r="AZ149" i="3"/>
  <c r="AX149" i="3" s="1"/>
  <c r="AA40" i="3"/>
  <c r="AB40" i="3"/>
  <c r="AA100" i="3"/>
  <c r="AB100" i="3"/>
  <c r="AB184" i="3"/>
  <c r="AA184" i="3"/>
  <c r="AB140" i="3"/>
  <c r="AA140" i="3"/>
  <c r="AA237" i="3"/>
  <c r="AB237" i="3"/>
  <c r="AB95" i="3"/>
  <c r="AA95" i="3"/>
  <c r="AB215" i="3"/>
  <c r="AA215" i="3"/>
  <c r="AA218" i="3"/>
  <c r="AB218" i="3"/>
  <c r="AB245" i="3"/>
  <c r="AA245" i="3"/>
  <c r="F18" i="11"/>
  <c r="F19" i="11" s="1"/>
  <c r="AH274" i="3"/>
  <c r="AB98" i="3"/>
  <c r="AA98" i="3"/>
  <c r="AA185" i="3"/>
  <c r="AB185" i="3"/>
  <c r="AA160" i="3"/>
  <c r="AB160" i="3"/>
  <c r="AA88" i="3"/>
  <c r="AB88" i="3"/>
  <c r="AB74" i="3"/>
  <c r="AA74" i="3"/>
  <c r="AB266" i="3"/>
  <c r="AA266" i="3"/>
  <c r="AB42" i="3"/>
  <c r="AA42" i="3"/>
  <c r="AH277" i="3"/>
  <c r="AB216" i="3"/>
  <c r="AA216" i="3"/>
  <c r="AH201" i="3"/>
  <c r="AA75" i="3"/>
  <c r="AB75" i="3"/>
  <c r="AZ132" i="3"/>
  <c r="AX132" i="3" s="1"/>
  <c r="AZ116" i="3"/>
  <c r="AX116" i="3" s="1"/>
  <c r="AZ108" i="3"/>
  <c r="AX108" i="3" s="1"/>
  <c r="AK186" i="3"/>
  <c r="AJ186" i="3"/>
  <c r="AI186" i="3"/>
  <c r="AI116" i="3"/>
  <c r="AK116" i="3"/>
  <c r="AJ116" i="3"/>
  <c r="AJ173" i="3"/>
  <c r="AK173" i="3"/>
  <c r="AI173" i="3"/>
  <c r="AH173" i="3" s="1"/>
  <c r="AK207" i="3"/>
  <c r="AI207" i="3"/>
  <c r="AJ207" i="3"/>
  <c r="AJ230" i="3"/>
  <c r="AI230" i="3"/>
  <c r="AH230" i="3" s="1"/>
  <c r="AK230" i="3"/>
  <c r="AK56" i="3"/>
  <c r="AI56" i="3"/>
  <c r="AJ56" i="3"/>
  <c r="AJ238" i="3"/>
  <c r="AI238" i="3"/>
  <c r="AK238" i="3"/>
  <c r="AI236" i="3"/>
  <c r="AH236" i="3" s="1"/>
  <c r="AJ236" i="3"/>
  <c r="AK236" i="3"/>
  <c r="AK110" i="3"/>
  <c r="AI110" i="3"/>
  <c r="AJ110" i="3"/>
  <c r="AI114" i="3"/>
  <c r="AJ114" i="3"/>
  <c r="AK114" i="3"/>
  <c r="AD163" i="3"/>
  <c r="AE163" i="3"/>
  <c r="AJ107" i="3"/>
  <c r="AI107" i="3"/>
  <c r="AH107" i="3" s="1"/>
  <c r="AK107" i="3"/>
  <c r="AI67" i="3"/>
  <c r="AJ67" i="3"/>
  <c r="AK67" i="3"/>
  <c r="AE217" i="3"/>
  <c r="AD217" i="3"/>
  <c r="AJ124" i="3"/>
  <c r="AI124" i="3"/>
  <c r="AH124" i="3" s="1"/>
  <c r="AK124" i="3"/>
  <c r="AI35" i="3"/>
  <c r="AJ35" i="3"/>
  <c r="AK35" i="3"/>
  <c r="AK61" i="3"/>
  <c r="AI61" i="3"/>
  <c r="AJ61" i="3"/>
  <c r="AI273" i="3"/>
  <c r="AK273" i="3"/>
  <c r="AJ273" i="3"/>
  <c r="AJ68" i="3"/>
  <c r="AK68" i="3"/>
  <c r="AI68" i="3"/>
  <c r="AI70" i="3"/>
  <c r="AK70" i="3"/>
  <c r="AJ70" i="3"/>
  <c r="AI224" i="3"/>
  <c r="AJ224" i="3"/>
  <c r="AK224" i="3"/>
  <c r="AJ276" i="3"/>
  <c r="AK276" i="3"/>
  <c r="AI276" i="3"/>
  <c r="AK31" i="3"/>
  <c r="AJ31" i="3"/>
  <c r="AI31" i="3"/>
  <c r="AE197" i="3"/>
  <c r="AD197" i="3"/>
  <c r="AI48" i="3"/>
  <c r="AH48" i="3" s="1"/>
  <c r="AJ48" i="3"/>
  <c r="AK48" i="3"/>
  <c r="AJ123" i="3"/>
  <c r="AK123" i="3"/>
  <c r="AI123" i="3"/>
  <c r="AK69" i="3"/>
  <c r="AJ69" i="3"/>
  <c r="AI69" i="3"/>
  <c r="AH69" i="3" s="1"/>
  <c r="AJ271" i="3"/>
  <c r="AI271" i="3"/>
  <c r="AK271" i="3"/>
  <c r="AJ282" i="3"/>
  <c r="AK282" i="3"/>
  <c r="AI282" i="3"/>
  <c r="AK131" i="3"/>
  <c r="AI131" i="3"/>
  <c r="AH131" i="3" s="1"/>
  <c r="AJ131" i="3"/>
  <c r="AK25" i="3"/>
  <c r="AJ25" i="3"/>
  <c r="AI25" i="3"/>
  <c r="AH25" i="3" s="1"/>
  <c r="AI239" i="3"/>
  <c r="AJ239" i="3"/>
  <c r="AK239" i="3"/>
  <c r="AI62" i="3"/>
  <c r="AH62" i="3" s="1"/>
  <c r="AJ62" i="3"/>
  <c r="AK62" i="3"/>
  <c r="AJ104" i="3"/>
  <c r="AI104" i="3"/>
  <c r="AH104" i="3" s="1"/>
  <c r="AK104" i="3"/>
  <c r="AI63" i="3"/>
  <c r="AJ63" i="3"/>
  <c r="AK63" i="3"/>
  <c r="AI32" i="3"/>
  <c r="AK32" i="3"/>
  <c r="AJ32" i="3"/>
  <c r="AK222" i="3"/>
  <c r="AJ222" i="3"/>
  <c r="AI222" i="3"/>
  <c r="AI272" i="3"/>
  <c r="AJ272" i="3"/>
  <c r="AK272" i="3"/>
  <c r="AI227" i="3"/>
  <c r="AK227" i="3"/>
  <c r="AJ227" i="3"/>
  <c r="AJ170" i="3"/>
  <c r="AI170" i="3"/>
  <c r="AK170" i="3"/>
  <c r="AJ279" i="3"/>
  <c r="AI279" i="3"/>
  <c r="AK279" i="3"/>
  <c r="AK190" i="3"/>
  <c r="AI190" i="3"/>
  <c r="AJ190" i="3"/>
  <c r="AK235" i="3"/>
  <c r="AJ235" i="3"/>
  <c r="AI235" i="3"/>
  <c r="AH235" i="3" s="1"/>
  <c r="AI113" i="3"/>
  <c r="AK113" i="3"/>
  <c r="AJ113" i="3"/>
  <c r="AI106" i="3"/>
  <c r="AJ106" i="3"/>
  <c r="AK106" i="3"/>
  <c r="AD105" i="3"/>
  <c r="AE105" i="3"/>
  <c r="AD177" i="3"/>
  <c r="AE177" i="3"/>
  <c r="AA97" i="3"/>
  <c r="AB97" i="3"/>
  <c r="AB156" i="3"/>
  <c r="AA156" i="3"/>
  <c r="AA244" i="3"/>
  <c r="AB244" i="3"/>
  <c r="AB157" i="3"/>
  <c r="AA157" i="3"/>
  <c r="AB153" i="3"/>
  <c r="AA153" i="3"/>
  <c r="AD247" i="3"/>
  <c r="AD84" i="3"/>
  <c r="AE84" i="3"/>
  <c r="AB51" i="3"/>
  <c r="AB188" i="3"/>
  <c r="AA188" i="3"/>
  <c r="AD90" i="3"/>
  <c r="AE90" i="3"/>
  <c r="AA194" i="3"/>
  <c r="AB194" i="3"/>
  <c r="AB178" i="3"/>
  <c r="AA178" i="3"/>
  <c r="AA223" i="3"/>
  <c r="AB223" i="3"/>
  <c r="AE233" i="3"/>
  <c r="AD233" i="3"/>
  <c r="AA92" i="3"/>
  <c r="AD242" i="3"/>
  <c r="AE242" i="3"/>
  <c r="AD79" i="3"/>
  <c r="AE79" i="3"/>
  <c r="AB165" i="3"/>
  <c r="AA165" i="3"/>
  <c r="AD248" i="3"/>
  <c r="AE248" i="3"/>
  <c r="AD255" i="3"/>
  <c r="AE255" i="3"/>
  <c r="AD33" i="3"/>
  <c r="AE33" i="3"/>
  <c r="AD82" i="3"/>
  <c r="AE82" i="3"/>
  <c r="AE22" i="3"/>
  <c r="AD22" i="3"/>
  <c r="AA130" i="3"/>
  <c r="AB130" i="3"/>
  <c r="AA122" i="3"/>
  <c r="AB122" i="3"/>
  <c r="AA241" i="3"/>
  <c r="AE261" i="3"/>
  <c r="AD261" i="3"/>
  <c r="AB164" i="3"/>
  <c r="AA164" i="3"/>
  <c r="AD204" i="3"/>
  <c r="AE204" i="3"/>
  <c r="AB269" i="3"/>
  <c r="AA269" i="3"/>
  <c r="AA91" i="3"/>
  <c r="AB91" i="3"/>
  <c r="AD141" i="3"/>
  <c r="AE141" i="3"/>
  <c r="AB217" i="3"/>
  <c r="AA127" i="3"/>
  <c r="AB127" i="3"/>
  <c r="AE192" i="3"/>
  <c r="AD192" i="3"/>
  <c r="AE214" i="3"/>
  <c r="AD214" i="3"/>
  <c r="AA161" i="3"/>
  <c r="AB161" i="3"/>
  <c r="AE162" i="3"/>
  <c r="AD162" i="3"/>
  <c r="AD101" i="3"/>
  <c r="AE101" i="3"/>
  <c r="E14" i="3"/>
  <c r="AD225" i="3"/>
  <c r="AE225" i="3"/>
  <c r="AE149" i="3"/>
  <c r="AD149" i="3"/>
  <c r="AD138" i="3"/>
  <c r="AB253" i="3"/>
  <c r="AA253" i="3"/>
  <c r="AD159" i="3"/>
  <c r="AE159" i="3"/>
  <c r="AE172" i="3"/>
  <c r="AB249" i="3"/>
  <c r="AA249" i="3"/>
  <c r="AE44" i="3"/>
  <c r="AD44" i="3"/>
  <c r="AE252" i="3"/>
  <c r="AD252" i="3"/>
  <c r="AD171" i="3"/>
  <c r="AE171" i="3"/>
  <c r="AA77" i="3"/>
  <c r="AB77" i="3"/>
  <c r="AB197" i="3"/>
  <c r="AB163" i="3"/>
  <c r="AB135" i="3"/>
  <c r="AA135" i="3"/>
  <c r="AB133" i="3"/>
  <c r="AA133" i="3"/>
  <c r="AA257" i="3"/>
  <c r="AB257" i="3"/>
  <c r="AD246" i="3"/>
  <c r="AE246" i="3"/>
  <c r="AE228" i="3"/>
  <c r="AD228" i="3"/>
  <c r="AB210" i="3"/>
  <c r="AA210" i="3"/>
  <c r="AD142" i="3"/>
  <c r="AE142" i="3"/>
  <c r="AA181" i="3"/>
  <c r="AB181" i="3"/>
  <c r="AD200" i="3"/>
  <c r="AE200" i="3"/>
  <c r="AD51" i="3"/>
  <c r="AB38" i="3"/>
  <c r="AA38" i="3"/>
  <c r="AE243" i="3"/>
  <c r="AD243" i="3"/>
  <c r="AB183" i="3"/>
  <c r="AA183" i="3"/>
  <c r="AD251" i="3"/>
  <c r="AE251" i="3"/>
  <c r="AD158" i="3"/>
  <c r="AE158" i="3"/>
  <c r="AE94" i="3"/>
  <c r="AD94" i="3"/>
  <c r="AA179" i="3"/>
  <c r="AB179" i="3"/>
  <c r="AD120" i="3"/>
  <c r="AE120" i="3"/>
  <c r="AJ281" i="3"/>
  <c r="AK281" i="3"/>
  <c r="AI281" i="3"/>
  <c r="AI287" i="3"/>
  <c r="AJ287" i="3"/>
  <c r="AK287" i="3"/>
  <c r="AI280" i="3"/>
  <c r="AJ280" i="3"/>
  <c r="AK280" i="3"/>
  <c r="AK286" i="3"/>
  <c r="AI286" i="3"/>
  <c r="AJ286" i="3"/>
  <c r="AK288" i="3"/>
  <c r="AI288" i="3"/>
  <c r="AJ288" i="3"/>
  <c r="C18" i="11"/>
  <c r="E14" i="11"/>
  <c r="Q60" i="2"/>
  <c r="Q124" i="2"/>
  <c r="Q188" i="2"/>
  <c r="Q53" i="2"/>
  <c r="Q117" i="2"/>
  <c r="Q181" i="2"/>
  <c r="Q48" i="2"/>
  <c r="Q112" i="2"/>
  <c r="Q176" i="2"/>
  <c r="Q54" i="2"/>
  <c r="Q155" i="2"/>
  <c r="Q67" i="2"/>
  <c r="Q170" i="2"/>
  <c r="Q82" i="2"/>
  <c r="Q185" i="2"/>
  <c r="Q97" i="2"/>
  <c r="Q199" i="2"/>
  <c r="Q98" i="2"/>
  <c r="Q201" i="2"/>
  <c r="Q99" i="2"/>
  <c r="Q202" i="2"/>
  <c r="Q102" i="2"/>
  <c r="Q203" i="2"/>
  <c r="Q103" i="2"/>
  <c r="Q206" i="2"/>
  <c r="Q36" i="2"/>
  <c r="Q100" i="2"/>
  <c r="Q164" i="2"/>
  <c r="Q29" i="2"/>
  <c r="Q93" i="2"/>
  <c r="Q157" i="2"/>
  <c r="Q24" i="2"/>
  <c r="Q88" i="2"/>
  <c r="Q152" i="2"/>
  <c r="Q216" i="2"/>
  <c r="Q118" i="2"/>
  <c r="Q30" i="2"/>
  <c r="Q131" i="2"/>
  <c r="Q43" i="2"/>
  <c r="Q146" i="2"/>
  <c r="Q58" i="2"/>
  <c r="Q161" i="2"/>
  <c r="Q59" i="2"/>
  <c r="Q162" i="2"/>
  <c r="Q62" i="2"/>
  <c r="Q163" i="2"/>
  <c r="Q63" i="2"/>
  <c r="Q166" i="2"/>
  <c r="Q65" i="2"/>
  <c r="Q167" i="2"/>
  <c r="Q108" i="2"/>
  <c r="Q196" i="2"/>
  <c r="Q77" i="2"/>
  <c r="Q165" i="2"/>
  <c r="Q56" i="2"/>
  <c r="Q136" i="2"/>
  <c r="Q27" i="2"/>
  <c r="Q169" i="2"/>
  <c r="Q106" i="2"/>
  <c r="Q57" i="2"/>
  <c r="Q198" i="2"/>
  <c r="Q135" i="2"/>
  <c r="Q73" i="2"/>
  <c r="Q214" i="2"/>
  <c r="Q138" i="2"/>
  <c r="Q75" i="2"/>
  <c r="Q217" i="2"/>
  <c r="Q142" i="2"/>
  <c r="Q68" i="2"/>
  <c r="Q148" i="2"/>
  <c r="Q37" i="2"/>
  <c r="Q125" i="2"/>
  <c r="Q205" i="2"/>
  <c r="Q96" i="2"/>
  <c r="Q184" i="2"/>
  <c r="Q91" i="2"/>
  <c r="Q42" i="2"/>
  <c r="Q183" i="2"/>
  <c r="Q121" i="2"/>
  <c r="Q71" i="2"/>
  <c r="Q211" i="2"/>
  <c r="Q137" i="2"/>
  <c r="Q74" i="2"/>
  <c r="Q215" i="2"/>
  <c r="Q139" i="2"/>
  <c r="Q78" i="2"/>
  <c r="Q218" i="2"/>
  <c r="Q52" i="2"/>
  <c r="Q172" i="2"/>
  <c r="Q85" i="2"/>
  <c r="Q197" i="2"/>
  <c r="Q120" i="2"/>
  <c r="Q41" i="2"/>
  <c r="Q207" i="2"/>
  <c r="Q209" i="2"/>
  <c r="Q210" i="2"/>
  <c r="Q186" i="2"/>
  <c r="Q175" i="2"/>
  <c r="Q151" i="2"/>
  <c r="Q127" i="2"/>
  <c r="Q115" i="2"/>
  <c r="Q76" i="2"/>
  <c r="Q180" i="2"/>
  <c r="Q101" i="2"/>
  <c r="Q213" i="2"/>
  <c r="Q128" i="2"/>
  <c r="Q66" i="2"/>
  <c r="Q55" i="2"/>
  <c r="Q31" i="2"/>
  <c r="Q33" i="2"/>
  <c r="Q22" i="2"/>
  <c r="Q187" i="2"/>
  <c r="Q177" i="2"/>
  <c r="Q153" i="2"/>
  <c r="Q129" i="2"/>
  <c r="Q84" i="2"/>
  <c r="Q204" i="2"/>
  <c r="Q109" i="2"/>
  <c r="Q32" i="2"/>
  <c r="Q144" i="2"/>
  <c r="Q79" i="2"/>
  <c r="Q81" i="2"/>
  <c r="Q70" i="2"/>
  <c r="Q46" i="2"/>
  <c r="Q34" i="2"/>
  <c r="Q23" i="2"/>
  <c r="Q190" i="2"/>
  <c r="Q178" i="2"/>
  <c r="Q154" i="2"/>
  <c r="Q132" i="2"/>
  <c r="Q45" i="2"/>
  <c r="Q149" i="2"/>
  <c r="Q72" i="2"/>
  <c r="Q192" i="2"/>
  <c r="Q143" i="2"/>
  <c r="Q145" i="2"/>
  <c r="Q134" i="2"/>
  <c r="Q122" i="2"/>
  <c r="Q111" i="2"/>
  <c r="Q87" i="2"/>
  <c r="Q50" i="2"/>
  <c r="Q39" i="2"/>
  <c r="Q28" i="2"/>
  <c r="Q140" i="2"/>
  <c r="Q61" i="2"/>
  <c r="Q173" i="2"/>
  <c r="Q80" i="2"/>
  <c r="Q200" i="2"/>
  <c r="Q182" i="2"/>
  <c r="Q158" i="2"/>
  <c r="Q159" i="2"/>
  <c r="Q147" i="2"/>
  <c r="Q123" i="2"/>
  <c r="Q113" i="2"/>
  <c r="Q89" i="2"/>
  <c r="Q51" i="2"/>
  <c r="Q133" i="2"/>
  <c r="Q208" i="2"/>
  <c r="Q107" i="2"/>
  <c r="Q35" i="2"/>
  <c r="Q90" i="2"/>
  <c r="Q44" i="2"/>
  <c r="Q141" i="2"/>
  <c r="Q105" i="2"/>
  <c r="Q171" i="2"/>
  <c r="Q49" i="2"/>
  <c r="Q179" i="2"/>
  <c r="Q92" i="2"/>
  <c r="Q189" i="2"/>
  <c r="Q130" i="2"/>
  <c r="Q83" i="2"/>
  <c r="Q126" i="2"/>
  <c r="Q193" i="2"/>
  <c r="Q21" i="2"/>
  <c r="Q160" i="2"/>
  <c r="Q195" i="2"/>
  <c r="Q86" i="2"/>
  <c r="Q191" i="2"/>
  <c r="Q156" i="2"/>
  <c r="Q94" i="2"/>
  <c r="Q38" i="2"/>
  <c r="Q69" i="2"/>
  <c r="Q95" i="2"/>
  <c r="Q26" i="2"/>
  <c r="Q40" i="2"/>
  <c r="Q110" i="2"/>
  <c r="Q104" i="2"/>
  <c r="Q47" i="2"/>
  <c r="Q119" i="2"/>
  <c r="Q150" i="2"/>
  <c r="Q116" i="2"/>
  <c r="Q25" i="2"/>
  <c r="Q212" i="2"/>
  <c r="Q168" i="2"/>
  <c r="Q194" i="2"/>
  <c r="Q114" i="2"/>
  <c r="Q64" i="2"/>
  <c r="Q174" i="2"/>
  <c r="O64" i="5"/>
  <c r="O89" i="5"/>
  <c r="O153" i="5"/>
  <c r="O42" i="5"/>
  <c r="O37" i="5"/>
  <c r="O58" i="5"/>
  <c r="O129" i="5"/>
  <c r="O66" i="5"/>
  <c r="O34" i="5"/>
  <c r="O60" i="5"/>
  <c r="O81" i="5"/>
  <c r="O30" i="5"/>
  <c r="O23" i="5"/>
  <c r="O93" i="5"/>
  <c r="O157" i="5"/>
  <c r="O36" i="5"/>
  <c r="O110" i="5"/>
  <c r="O191" i="5"/>
  <c r="O255" i="5"/>
  <c r="O96" i="5"/>
  <c r="O190" i="5"/>
  <c r="O254" i="5"/>
  <c r="O94" i="5"/>
  <c r="O173" i="5"/>
  <c r="O237" i="5"/>
  <c r="O146" i="5"/>
  <c r="O212" i="5"/>
  <c r="O111" i="5"/>
  <c r="O195" i="5"/>
  <c r="O124" i="5"/>
  <c r="O178" i="5"/>
  <c r="O242" i="5"/>
  <c r="O120" i="5"/>
  <c r="O201" i="5"/>
  <c r="O75" i="5"/>
  <c r="O176" i="5"/>
  <c r="O240" i="5"/>
  <c r="O293" i="5"/>
  <c r="O243" i="5"/>
  <c r="O337" i="5"/>
  <c r="O298" i="5"/>
  <c r="O260" i="5"/>
  <c r="O319" i="5"/>
  <c r="O318" i="5"/>
  <c r="O288" i="5"/>
  <c r="O261" i="5"/>
  <c r="O332" i="5"/>
  <c r="O331" i="5"/>
  <c r="O45" i="5"/>
  <c r="O97" i="5"/>
  <c r="O40" i="5"/>
  <c r="O44" i="5"/>
  <c r="O101" i="5"/>
  <c r="O24" i="5"/>
  <c r="O47" i="5"/>
  <c r="O139" i="5"/>
  <c r="O199" i="5"/>
  <c r="O263" i="5"/>
  <c r="O98" i="5"/>
  <c r="O198" i="5"/>
  <c r="O262" i="5"/>
  <c r="O123" i="5"/>
  <c r="O181" i="5"/>
  <c r="O22" i="5"/>
  <c r="O150" i="5"/>
  <c r="O220" i="5"/>
  <c r="O132" i="5"/>
  <c r="O203" i="5"/>
  <c r="O128" i="5"/>
  <c r="O186" i="5"/>
  <c r="O250" i="5"/>
  <c r="O122" i="5"/>
  <c r="O209" i="5"/>
  <c r="O108" i="5"/>
  <c r="O184" i="5"/>
  <c r="O248" i="5"/>
  <c r="O296" i="5"/>
  <c r="O269" i="5"/>
  <c r="O244" i="5"/>
  <c r="O312" i="5"/>
  <c r="O279" i="5"/>
  <c r="O327" i="5"/>
  <c r="O326" i="5"/>
  <c r="O291" i="5"/>
  <c r="O265" i="5"/>
  <c r="O340" i="5"/>
  <c r="O339" i="5"/>
  <c r="O39" i="5"/>
  <c r="O121" i="5"/>
  <c r="O31" i="5"/>
  <c r="O65" i="5"/>
  <c r="O125" i="5"/>
  <c r="O68" i="5"/>
  <c r="O55" i="5"/>
  <c r="O162" i="5"/>
  <c r="O223" i="5"/>
  <c r="O82" i="5"/>
  <c r="O135" i="5"/>
  <c r="O222" i="5"/>
  <c r="O286" i="5"/>
  <c r="O152" i="5"/>
  <c r="O205" i="5"/>
  <c r="O115" i="5"/>
  <c r="O180" i="5"/>
  <c r="O27" i="5"/>
  <c r="O142" i="5"/>
  <c r="O32" i="5"/>
  <c r="O160" i="5"/>
  <c r="O210" i="5"/>
  <c r="O62" i="5"/>
  <c r="O169" i="5"/>
  <c r="O233" i="5"/>
  <c r="O118" i="5"/>
  <c r="O208" i="5"/>
  <c r="O272" i="5"/>
  <c r="O314" i="5"/>
  <c r="O308" i="5"/>
  <c r="O274" i="5"/>
  <c r="O336" i="5"/>
  <c r="O301" i="5"/>
  <c r="O253" i="5"/>
  <c r="O249" i="5"/>
  <c r="O317" i="5"/>
  <c r="O303" i="5"/>
  <c r="O266" i="5"/>
  <c r="O25" i="5"/>
  <c r="O41" i="5"/>
  <c r="O50" i="5"/>
  <c r="O137" i="5"/>
  <c r="O63" i="5"/>
  <c r="O69" i="5"/>
  <c r="O133" i="5"/>
  <c r="O76" i="5"/>
  <c r="O100" i="5"/>
  <c r="O168" i="5"/>
  <c r="O231" i="5"/>
  <c r="O83" i="5"/>
  <c r="O156" i="5"/>
  <c r="O230" i="5"/>
  <c r="O294" i="5"/>
  <c r="O154" i="5"/>
  <c r="O213" i="5"/>
  <c r="O119" i="5"/>
  <c r="O188" i="5"/>
  <c r="O78" i="5"/>
  <c r="O171" i="5"/>
  <c r="O80" i="5"/>
  <c r="O163" i="5"/>
  <c r="O218" i="5"/>
  <c r="O91" i="5"/>
  <c r="O177" i="5"/>
  <c r="O241" i="5"/>
  <c r="O147" i="5"/>
  <c r="O216" i="5"/>
  <c r="O280" i="5"/>
  <c r="O322" i="5"/>
  <c r="O313" i="5"/>
  <c r="O281" i="5"/>
  <c r="O235" i="5"/>
  <c r="O304" i="5"/>
  <c r="O258" i="5"/>
  <c r="O275" i="5"/>
  <c r="O325" i="5"/>
  <c r="O309" i="5"/>
  <c r="O290" i="5"/>
  <c r="O33" i="5"/>
  <c r="O113" i="5"/>
  <c r="O57" i="5"/>
  <c r="O46" i="5"/>
  <c r="O159" i="5"/>
  <c r="O61" i="5"/>
  <c r="O214" i="5"/>
  <c r="O148" i="5"/>
  <c r="O87" i="5"/>
  <c r="O236" i="5"/>
  <c r="O219" i="5"/>
  <c r="O202" i="5"/>
  <c r="O155" i="5"/>
  <c r="O114" i="5"/>
  <c r="O264" i="5"/>
  <c r="O276" i="5"/>
  <c r="O328" i="5"/>
  <c r="O227" i="5"/>
  <c r="O306" i="5"/>
  <c r="O259" i="5"/>
  <c r="O49" i="5"/>
  <c r="O145" i="5"/>
  <c r="O77" i="5"/>
  <c r="O84" i="5"/>
  <c r="O175" i="5"/>
  <c r="O86" i="5"/>
  <c r="O238" i="5"/>
  <c r="O158" i="5"/>
  <c r="O140" i="5"/>
  <c r="O88" i="5"/>
  <c r="O99" i="5"/>
  <c r="O226" i="5"/>
  <c r="O185" i="5"/>
  <c r="O151" i="5"/>
  <c r="O284" i="5"/>
  <c r="O321" i="5"/>
  <c r="O245" i="5"/>
  <c r="O277" i="5"/>
  <c r="O333" i="5"/>
  <c r="O315" i="5"/>
  <c r="O52" i="5"/>
  <c r="O161" i="5"/>
  <c r="O85" i="5"/>
  <c r="O26" i="5"/>
  <c r="O183" i="5"/>
  <c r="O92" i="5"/>
  <c r="O246" i="5"/>
  <c r="O164" i="5"/>
  <c r="O144" i="5"/>
  <c r="O107" i="5"/>
  <c r="O103" i="5"/>
  <c r="O234" i="5"/>
  <c r="O193" i="5"/>
  <c r="O165" i="5"/>
  <c r="O287" i="5"/>
  <c r="O329" i="5"/>
  <c r="O257" i="5"/>
  <c r="O310" i="5"/>
  <c r="O341" i="5"/>
  <c r="O323" i="5"/>
  <c r="O73" i="5"/>
  <c r="O79" i="5"/>
  <c r="O149" i="5"/>
  <c r="O106" i="5"/>
  <c r="O247" i="5"/>
  <c r="O182" i="5"/>
  <c r="O90" i="5"/>
  <c r="O229" i="5"/>
  <c r="O204" i="5"/>
  <c r="O187" i="5"/>
  <c r="O170" i="5"/>
  <c r="O116" i="5"/>
  <c r="O74" i="5"/>
  <c r="O232" i="5"/>
  <c r="O338" i="5"/>
  <c r="O289" i="5"/>
  <c r="O311" i="5"/>
  <c r="O285" i="5"/>
  <c r="O324" i="5"/>
  <c r="O71" i="5"/>
  <c r="O104" i="5"/>
  <c r="O174" i="5"/>
  <c r="O221" i="5"/>
  <c r="O179" i="5"/>
  <c r="O95" i="5"/>
  <c r="O224" i="5"/>
  <c r="O283" i="5"/>
  <c r="O282" i="5"/>
  <c r="O56" i="5"/>
  <c r="O109" i="5"/>
  <c r="O207" i="5"/>
  <c r="O270" i="5"/>
  <c r="O167" i="5"/>
  <c r="O130" i="5"/>
  <c r="O217" i="5"/>
  <c r="O299" i="5"/>
  <c r="O292" i="5"/>
  <c r="O268" i="5"/>
  <c r="O28" i="5"/>
  <c r="O117" i="5"/>
  <c r="O215" i="5"/>
  <c r="O278" i="5"/>
  <c r="O172" i="5"/>
  <c r="O134" i="5"/>
  <c r="O225" i="5"/>
  <c r="O305" i="5"/>
  <c r="O295" i="5"/>
  <c r="O300" i="5"/>
  <c r="O105" i="5"/>
  <c r="O35" i="5"/>
  <c r="O271" i="5"/>
  <c r="O127" i="5"/>
  <c r="O228" i="5"/>
  <c r="O194" i="5"/>
  <c r="O112" i="5"/>
  <c r="O273" i="5"/>
  <c r="O335" i="5"/>
  <c r="O251" i="5"/>
  <c r="O53" i="5"/>
  <c r="O206" i="5"/>
  <c r="O211" i="5"/>
  <c r="O256" i="5"/>
  <c r="O297" i="5"/>
  <c r="O67" i="5"/>
  <c r="O189" i="5"/>
  <c r="O38" i="5"/>
  <c r="O252" i="5"/>
  <c r="O29" i="5"/>
  <c r="O48" i="5"/>
  <c r="O197" i="5"/>
  <c r="O59" i="5"/>
  <c r="O267" i="5"/>
  <c r="O21" i="5"/>
  <c r="O72" i="5"/>
  <c r="O196" i="5"/>
  <c r="O330" i="5"/>
  <c r="O143" i="5"/>
  <c r="O138" i="5"/>
  <c r="O307" i="5"/>
  <c r="O239" i="5"/>
  <c r="O166" i="5"/>
  <c r="O334" i="5"/>
  <c r="O131" i="5"/>
  <c r="O43" i="5"/>
  <c r="O316" i="5"/>
  <c r="O70" i="5"/>
  <c r="O136" i="5"/>
  <c r="O126" i="5"/>
  <c r="O54" i="5"/>
  <c r="O192" i="5"/>
  <c r="O141" i="5"/>
  <c r="O320" i="5"/>
  <c r="O342" i="5"/>
  <c r="O302" i="5"/>
  <c r="O51" i="5"/>
  <c r="O200" i="5"/>
  <c r="O102" i="5"/>
  <c r="O82" i="2"/>
  <c r="O146" i="2"/>
  <c r="O210" i="2"/>
  <c r="O75" i="2"/>
  <c r="O139" i="2"/>
  <c r="O203" i="2"/>
  <c r="O70" i="2"/>
  <c r="O134" i="2"/>
  <c r="O198" i="2"/>
  <c r="O96" i="2"/>
  <c r="O199" i="2"/>
  <c r="O97" i="2"/>
  <c r="O200" i="2"/>
  <c r="O100" i="2"/>
  <c r="O201" i="2"/>
  <c r="O101" i="2"/>
  <c r="O204" i="2"/>
  <c r="O103" i="2"/>
  <c r="O205" i="2"/>
  <c r="O104" i="2"/>
  <c r="O207" i="2"/>
  <c r="O119" i="2"/>
  <c r="O31" i="2"/>
  <c r="O133" i="2"/>
  <c r="O34" i="2"/>
  <c r="O98" i="2"/>
  <c r="O162" i="2"/>
  <c r="O27" i="2"/>
  <c r="O91" i="2"/>
  <c r="O155" i="2"/>
  <c r="O22" i="2"/>
  <c r="O86" i="2"/>
  <c r="O150" i="2"/>
  <c r="O214" i="2"/>
  <c r="O121" i="2"/>
  <c r="O21" i="2"/>
  <c r="O124" i="2"/>
  <c r="O23" i="2"/>
  <c r="O125" i="2"/>
  <c r="O24" i="2"/>
  <c r="O127" i="2"/>
  <c r="O25" i="2"/>
  <c r="O128" i="2"/>
  <c r="O28" i="2"/>
  <c r="O129" i="2"/>
  <c r="O41" i="2"/>
  <c r="O144" i="2"/>
  <c r="O56" i="2"/>
  <c r="O159" i="2"/>
  <c r="O58" i="2"/>
  <c r="O122" i="2"/>
  <c r="O186" i="2"/>
  <c r="O51" i="2"/>
  <c r="O115" i="2"/>
  <c r="O179" i="2"/>
  <c r="O46" i="2"/>
  <c r="O110" i="2"/>
  <c r="O174" i="2"/>
  <c r="O57" i="2"/>
  <c r="O160" i="2"/>
  <c r="O60" i="2"/>
  <c r="O161" i="2"/>
  <c r="O61" i="2"/>
  <c r="O164" i="2"/>
  <c r="O63" i="2"/>
  <c r="O165" i="2"/>
  <c r="O64" i="2"/>
  <c r="O167" i="2"/>
  <c r="O65" i="2"/>
  <c r="O168" i="2"/>
  <c r="O80" i="2"/>
  <c r="O183" i="2"/>
  <c r="O95" i="2"/>
  <c r="O197" i="2"/>
  <c r="O50" i="2"/>
  <c r="O154" i="2"/>
  <c r="O59" i="2"/>
  <c r="O163" i="2"/>
  <c r="O62" i="2"/>
  <c r="O166" i="2"/>
  <c r="O109" i="2"/>
  <c r="O72" i="2"/>
  <c r="O36" i="2"/>
  <c r="O189" i="2"/>
  <c r="O152" i="2"/>
  <c r="O116" i="2"/>
  <c r="O79" i="2"/>
  <c r="O55" i="2"/>
  <c r="O208" i="2"/>
  <c r="O184" i="2"/>
  <c r="O74" i="2"/>
  <c r="O178" i="2"/>
  <c r="O83" i="2"/>
  <c r="O187" i="2"/>
  <c r="O94" i="2"/>
  <c r="O190" i="2"/>
  <c r="O148" i="2"/>
  <c r="O111" i="2"/>
  <c r="O73" i="2"/>
  <c r="O37" i="2"/>
  <c r="O191" i="2"/>
  <c r="O153" i="2"/>
  <c r="O117" i="2"/>
  <c r="O93" i="2"/>
  <c r="O69" i="2"/>
  <c r="O90" i="2"/>
  <c r="O194" i="2"/>
  <c r="O99" i="2"/>
  <c r="O195" i="2"/>
  <c r="O102" i="2"/>
  <c r="O206" i="2"/>
  <c r="O173" i="2"/>
  <c r="O136" i="2"/>
  <c r="O87" i="2"/>
  <c r="O49" i="2"/>
  <c r="O216" i="2"/>
  <c r="O180" i="2"/>
  <c r="O143" i="2"/>
  <c r="O105" i="2"/>
  <c r="O81" i="2"/>
  <c r="O66" i="2"/>
  <c r="O35" i="2"/>
  <c r="O211" i="2"/>
  <c r="O158" i="2"/>
  <c r="O212" i="2"/>
  <c r="O48" i="2"/>
  <c r="O113" i="2"/>
  <c r="O192" i="2"/>
  <c r="O29" i="2"/>
  <c r="O120" i="2"/>
  <c r="O106" i="2"/>
  <c r="O43" i="2"/>
  <c r="O30" i="2"/>
  <c r="O182" i="2"/>
  <c r="O33" i="2"/>
  <c r="O112" i="2"/>
  <c r="O140" i="2"/>
  <c r="O217" i="2"/>
  <c r="O68" i="2"/>
  <c r="O145" i="2"/>
  <c r="O130" i="2"/>
  <c r="O107" i="2"/>
  <c r="O54" i="2"/>
  <c r="O45" i="2"/>
  <c r="O85" i="2"/>
  <c r="O151" i="2"/>
  <c r="O39" i="2"/>
  <c r="O53" i="2"/>
  <c r="O157" i="2"/>
  <c r="O209" i="2"/>
  <c r="O114" i="2"/>
  <c r="O147" i="2"/>
  <c r="O71" i="2"/>
  <c r="O213" i="2"/>
  <c r="O77" i="2"/>
  <c r="O132" i="2"/>
  <c r="O138" i="2"/>
  <c r="O171" i="2"/>
  <c r="O84" i="2"/>
  <c r="O137" i="2"/>
  <c r="O89" i="2"/>
  <c r="O169" i="2"/>
  <c r="O170" i="2"/>
  <c r="O38" i="2"/>
  <c r="O135" i="2"/>
  <c r="O176" i="2"/>
  <c r="O141" i="2"/>
  <c r="O196" i="2"/>
  <c r="O202" i="2"/>
  <c r="O78" i="2"/>
  <c r="O185" i="2"/>
  <c r="O215" i="2"/>
  <c r="O40" i="2"/>
  <c r="O44" i="2"/>
  <c r="O67" i="2"/>
  <c r="O126" i="2"/>
  <c r="O149" i="2"/>
  <c r="O88" i="2"/>
  <c r="O156" i="2"/>
  <c r="O172" i="2"/>
  <c r="O26" i="2"/>
  <c r="O123" i="2"/>
  <c r="O142" i="2"/>
  <c r="O175" i="2"/>
  <c r="O177" i="2"/>
  <c r="O181" i="2"/>
  <c r="O42" i="2"/>
  <c r="O52" i="2"/>
  <c r="O218" i="2"/>
  <c r="O92" i="2"/>
  <c r="O131" i="2"/>
  <c r="O193" i="2"/>
  <c r="O188" i="2"/>
  <c r="O118" i="2"/>
  <c r="O108" i="2"/>
  <c r="O32" i="2"/>
  <c r="O47" i="2"/>
  <c r="O76" i="2"/>
  <c r="O7" i="2"/>
  <c r="E6" i="2" s="1"/>
  <c r="E9" i="2" s="1"/>
  <c r="E10" i="2" s="1"/>
  <c r="O7" i="5"/>
  <c r="E4" i="5" s="1"/>
  <c r="O69" i="8"/>
  <c r="O132" i="8"/>
  <c r="O54" i="8"/>
  <c r="O115" i="8"/>
  <c r="O79" i="8"/>
  <c r="O48" i="8"/>
  <c r="O57" i="8"/>
  <c r="O120" i="8"/>
  <c r="O58" i="8"/>
  <c r="O67" i="8"/>
  <c r="O52" i="8"/>
  <c r="O117" i="8"/>
  <c r="O178" i="8"/>
  <c r="O242" i="8"/>
  <c r="O306" i="8"/>
  <c r="O119" i="8"/>
  <c r="O185" i="8"/>
  <c r="O249" i="8"/>
  <c r="O313" i="8"/>
  <c r="O118" i="8"/>
  <c r="O160" i="8"/>
  <c r="O224" i="8"/>
  <c r="O288" i="8"/>
  <c r="O154" i="8"/>
  <c r="O215" i="8"/>
  <c r="O279" i="8"/>
  <c r="O190" i="8"/>
  <c r="O254" i="8"/>
  <c r="O318" i="8"/>
  <c r="O153" i="8"/>
  <c r="O213" i="8"/>
  <c r="O277" i="8"/>
  <c r="O341" i="8"/>
  <c r="O95" i="8"/>
  <c r="O188" i="8"/>
  <c r="O252" i="8"/>
  <c r="O103" i="8"/>
  <c r="O187" i="8"/>
  <c r="O251" i="8"/>
  <c r="O315" i="8"/>
  <c r="O21" i="8"/>
  <c r="O84" i="8"/>
  <c r="O148" i="8"/>
  <c r="O70" i="8"/>
  <c r="O31" i="8"/>
  <c r="O90" i="8"/>
  <c r="O64" i="8"/>
  <c r="O73" i="8"/>
  <c r="O136" i="8"/>
  <c r="O74" i="8"/>
  <c r="O86" i="8"/>
  <c r="O68" i="8"/>
  <c r="O111" i="8"/>
  <c r="O194" i="8"/>
  <c r="O258" i="8"/>
  <c r="O322" i="8"/>
  <c r="O143" i="8"/>
  <c r="O201" i="8"/>
  <c r="O265" i="8"/>
  <c r="O329" i="8"/>
  <c r="O127" i="8"/>
  <c r="O176" i="8"/>
  <c r="O240" i="8"/>
  <c r="O312" i="8"/>
  <c r="O167" i="8"/>
  <c r="O231" i="8"/>
  <c r="O295" i="8"/>
  <c r="O206" i="8"/>
  <c r="O270" i="8"/>
  <c r="O334" i="8"/>
  <c r="O165" i="8"/>
  <c r="O229" i="8"/>
  <c r="O293" i="8"/>
  <c r="O300" i="8"/>
  <c r="O114" i="8"/>
  <c r="O204" i="8"/>
  <c r="O268" i="8"/>
  <c r="O134" i="8"/>
  <c r="O203" i="8"/>
  <c r="O267" i="8"/>
  <c r="O331" i="8"/>
  <c r="O61" i="8"/>
  <c r="O156" i="8"/>
  <c r="O91" i="8"/>
  <c r="O71" i="8"/>
  <c r="O72" i="8"/>
  <c r="O96" i="8"/>
  <c r="O50" i="8"/>
  <c r="O94" i="8"/>
  <c r="O93" i="8"/>
  <c r="O170" i="8"/>
  <c r="O266" i="8"/>
  <c r="O336" i="8"/>
  <c r="O177" i="8"/>
  <c r="O273" i="8"/>
  <c r="O320" i="8"/>
  <c r="O151" i="8"/>
  <c r="O248" i="8"/>
  <c r="O130" i="8"/>
  <c r="O207" i="8"/>
  <c r="O89" i="8"/>
  <c r="O230" i="8"/>
  <c r="O310" i="8"/>
  <c r="O173" i="8"/>
  <c r="O253" i="8"/>
  <c r="O333" i="8"/>
  <c r="O142" i="8"/>
  <c r="O228" i="8"/>
  <c r="O311" i="8"/>
  <c r="O211" i="8"/>
  <c r="O291" i="8"/>
  <c r="O92" i="8"/>
  <c r="O30" i="8"/>
  <c r="O107" i="8"/>
  <c r="O98" i="8"/>
  <c r="O33" i="8"/>
  <c r="O112" i="8"/>
  <c r="O27" i="8"/>
  <c r="O28" i="8"/>
  <c r="O109" i="8"/>
  <c r="O202" i="8"/>
  <c r="O282" i="8"/>
  <c r="O110" i="8"/>
  <c r="O209" i="8"/>
  <c r="O289" i="8"/>
  <c r="O319" i="8"/>
  <c r="O184" i="8"/>
  <c r="O264" i="8"/>
  <c r="O137" i="8"/>
  <c r="O239" i="8"/>
  <c r="O166" i="8"/>
  <c r="O246" i="8"/>
  <c r="O342" i="8"/>
  <c r="O189" i="8"/>
  <c r="O269" i="8"/>
  <c r="O308" i="8"/>
  <c r="O164" i="8"/>
  <c r="O244" i="8"/>
  <c r="O138" i="8"/>
  <c r="O227" i="8"/>
  <c r="O307" i="8"/>
  <c r="O100" i="8"/>
  <c r="O38" i="8"/>
  <c r="O23" i="8"/>
  <c r="O106" i="8"/>
  <c r="O41" i="8"/>
  <c r="O128" i="8"/>
  <c r="O35" i="8"/>
  <c r="O36" i="8"/>
  <c r="O125" i="8"/>
  <c r="O210" i="8"/>
  <c r="O290" i="8"/>
  <c r="O126" i="8"/>
  <c r="O217" i="8"/>
  <c r="O297" i="8"/>
  <c r="O123" i="8"/>
  <c r="O192" i="8"/>
  <c r="O272" i="8"/>
  <c r="O157" i="8"/>
  <c r="O247" i="8"/>
  <c r="O174" i="8"/>
  <c r="O37" i="8"/>
  <c r="O116" i="8"/>
  <c r="O62" i="8"/>
  <c r="O47" i="8"/>
  <c r="O32" i="8"/>
  <c r="O65" i="8"/>
  <c r="O26" i="8"/>
  <c r="O51" i="8"/>
  <c r="O60" i="8"/>
  <c r="O155" i="8"/>
  <c r="O226" i="8"/>
  <c r="O314" i="8"/>
  <c r="O149" i="8"/>
  <c r="O233" i="8"/>
  <c r="O321" i="8"/>
  <c r="O139" i="8"/>
  <c r="O208" i="8"/>
  <c r="O304" i="8"/>
  <c r="O183" i="8"/>
  <c r="O263" i="8"/>
  <c r="O198" i="8"/>
  <c r="O286" i="8"/>
  <c r="O131" i="8"/>
  <c r="O221" i="8"/>
  <c r="O309" i="8"/>
  <c r="O327" i="8"/>
  <c r="O196" i="8"/>
  <c r="O284" i="8"/>
  <c r="O171" i="8"/>
  <c r="O259" i="8"/>
  <c r="O124" i="8"/>
  <c r="O55" i="8"/>
  <c r="O80" i="8"/>
  <c r="O59" i="8"/>
  <c r="O158" i="8"/>
  <c r="O330" i="8"/>
  <c r="O241" i="8"/>
  <c r="O141" i="8"/>
  <c r="O81" i="8"/>
  <c r="O271" i="8"/>
  <c r="O278" i="8"/>
  <c r="O181" i="8"/>
  <c r="O317" i="8"/>
  <c r="O172" i="8"/>
  <c r="O340" i="8"/>
  <c r="O243" i="8"/>
  <c r="O22" i="8"/>
  <c r="O82" i="8"/>
  <c r="O104" i="8"/>
  <c r="O102" i="8"/>
  <c r="O186" i="8"/>
  <c r="O303" i="8"/>
  <c r="O281" i="8"/>
  <c r="O168" i="8"/>
  <c r="O133" i="8"/>
  <c r="O121" i="8"/>
  <c r="O302" i="8"/>
  <c r="O205" i="8"/>
  <c r="O292" i="8"/>
  <c r="O212" i="8"/>
  <c r="O152" i="8"/>
  <c r="O283" i="8"/>
  <c r="O29" i="8"/>
  <c r="O46" i="8"/>
  <c r="O24" i="8"/>
  <c r="O144" i="8"/>
  <c r="O44" i="8"/>
  <c r="O218" i="8"/>
  <c r="O147" i="8"/>
  <c r="O305" i="8"/>
  <c r="O200" i="8"/>
  <c r="O175" i="8"/>
  <c r="O182" i="8"/>
  <c r="O326" i="8"/>
  <c r="O237" i="8"/>
  <c r="O316" i="8"/>
  <c r="O220" i="8"/>
  <c r="O163" i="8"/>
  <c r="O299" i="8"/>
  <c r="O99" i="8"/>
  <c r="O34" i="8"/>
  <c r="O122" i="8"/>
  <c r="O169" i="8"/>
  <c r="O145" i="8"/>
  <c r="O223" i="8"/>
  <c r="O87" i="8"/>
  <c r="O301" i="8"/>
  <c r="O260" i="8"/>
  <c r="O275" i="8"/>
  <c r="O53" i="8"/>
  <c r="O63" i="8"/>
  <c r="O66" i="8"/>
  <c r="O234" i="8"/>
  <c r="O225" i="8"/>
  <c r="O232" i="8"/>
  <c r="O287" i="8"/>
  <c r="O150" i="8"/>
  <c r="O324" i="8"/>
  <c r="O332" i="8"/>
  <c r="O339" i="8"/>
  <c r="O77" i="8"/>
  <c r="O40" i="8"/>
  <c r="O43" i="8"/>
  <c r="O250" i="8"/>
  <c r="O257" i="8"/>
  <c r="O256" i="8"/>
  <c r="O214" i="8"/>
  <c r="O159" i="8"/>
  <c r="O335" i="8"/>
  <c r="O129" i="8"/>
  <c r="O140" i="8"/>
  <c r="O25" i="8"/>
  <c r="O76" i="8"/>
  <c r="O298" i="8"/>
  <c r="O296" i="8"/>
  <c r="O113" i="8"/>
  <c r="O238" i="8"/>
  <c r="O245" i="8"/>
  <c r="O146" i="8"/>
  <c r="O195" i="8"/>
  <c r="O78" i="8"/>
  <c r="O85" i="8"/>
  <c r="O328" i="8"/>
  <c r="O262" i="8"/>
  <c r="O180" i="8"/>
  <c r="O83" i="8"/>
  <c r="O101" i="8"/>
  <c r="O135" i="8"/>
  <c r="O294" i="8"/>
  <c r="O236" i="8"/>
  <c r="O39" i="8"/>
  <c r="O162" i="8"/>
  <c r="O216" i="8"/>
  <c r="O97" i="8"/>
  <c r="O276" i="8"/>
  <c r="O56" i="8"/>
  <c r="O274" i="8"/>
  <c r="O280" i="8"/>
  <c r="O197" i="8"/>
  <c r="O179" i="8"/>
  <c r="O88" i="8"/>
  <c r="O161" i="8"/>
  <c r="O199" i="8"/>
  <c r="O285" i="8"/>
  <c r="O235" i="8"/>
  <c r="O45" i="8"/>
  <c r="O42" i="8"/>
  <c r="O193" i="8"/>
  <c r="O255" i="8"/>
  <c r="O325" i="8"/>
  <c r="O323" i="8"/>
  <c r="O222" i="8"/>
  <c r="O337" i="8"/>
  <c r="O261" i="8"/>
  <c r="O108" i="8"/>
  <c r="O105" i="8"/>
  <c r="O49" i="8"/>
  <c r="O219" i="8"/>
  <c r="O75" i="8"/>
  <c r="O338" i="8"/>
  <c r="O191" i="8"/>
  <c r="Q49" i="5"/>
  <c r="Q42" i="5"/>
  <c r="Q99" i="5"/>
  <c r="Q163" i="5"/>
  <c r="Q81" i="5"/>
  <c r="Q95" i="5"/>
  <c r="Q27" i="5"/>
  <c r="Q70" i="5"/>
  <c r="Q74" i="5"/>
  <c r="Q169" i="5"/>
  <c r="Q233" i="5"/>
  <c r="Q77" i="5"/>
  <c r="Q165" i="5"/>
  <c r="Q232" i="5"/>
  <c r="Q296" i="5"/>
  <c r="Q125" i="5"/>
  <c r="Q207" i="5"/>
  <c r="Q92" i="5"/>
  <c r="Q182" i="5"/>
  <c r="Q84" i="5"/>
  <c r="Q161" i="5"/>
  <c r="Q85" i="5"/>
  <c r="Q172" i="5"/>
  <c r="Q236" i="5"/>
  <c r="Q130" i="5"/>
  <c r="Q195" i="5"/>
  <c r="Q122" i="5"/>
  <c r="Q170" i="5"/>
  <c r="Q234" i="5"/>
  <c r="Q255" i="5"/>
  <c r="Q340" i="5"/>
  <c r="Q339" i="5"/>
  <c r="Q322" i="5"/>
  <c r="Q313" i="5"/>
  <c r="Q286" i="5"/>
  <c r="Q229" i="5"/>
  <c r="Q301" i="5"/>
  <c r="Q271" i="5"/>
  <c r="Q275" i="5"/>
  <c r="Q325" i="5"/>
  <c r="Q25" i="5"/>
  <c r="Q58" i="5"/>
  <c r="Q75" i="5"/>
  <c r="Q139" i="5"/>
  <c r="Q34" i="5"/>
  <c r="Q71" i="5"/>
  <c r="Q135" i="5"/>
  <c r="Q57" i="5"/>
  <c r="Q50" i="5"/>
  <c r="Q120" i="5"/>
  <c r="Q209" i="5"/>
  <c r="Q273" i="5"/>
  <c r="Q133" i="5"/>
  <c r="Q208" i="5"/>
  <c r="Q272" i="5"/>
  <c r="Q100" i="5"/>
  <c r="Q183" i="5"/>
  <c r="Q46" i="5"/>
  <c r="Q154" i="5"/>
  <c r="Q222" i="5"/>
  <c r="Q150" i="5"/>
  <c r="Q197" i="5"/>
  <c r="Q142" i="5"/>
  <c r="Q212" i="5"/>
  <c r="Q88" i="5"/>
  <c r="Q171" i="5"/>
  <c r="Q235" i="5"/>
  <c r="Q153" i="5"/>
  <c r="Q210" i="5"/>
  <c r="Q274" i="5"/>
  <c r="Q316" i="5"/>
  <c r="Q315" i="5"/>
  <c r="Q302" i="5"/>
  <c r="Q276" i="5"/>
  <c r="Q267" i="5"/>
  <c r="Q320" i="5"/>
  <c r="Q260" i="5"/>
  <c r="Q335" i="5"/>
  <c r="Q334" i="5"/>
  <c r="Q303" i="5"/>
  <c r="Q32" i="5"/>
  <c r="Q31" i="5"/>
  <c r="Q115" i="5"/>
  <c r="Q23" i="5"/>
  <c r="Q87" i="5"/>
  <c r="Q48" i="5"/>
  <c r="Q39" i="5"/>
  <c r="Q145" i="5"/>
  <c r="Q249" i="5"/>
  <c r="Q112" i="5"/>
  <c r="Q224" i="5"/>
  <c r="Q40" i="5"/>
  <c r="Q175" i="5"/>
  <c r="Q90" i="5"/>
  <c r="Q198" i="5"/>
  <c r="Q148" i="5"/>
  <c r="Q213" i="5"/>
  <c r="Q188" i="5"/>
  <c r="Q80" i="5"/>
  <c r="Q187" i="5"/>
  <c r="Q126" i="5"/>
  <c r="Q202" i="5"/>
  <c r="Q251" i="5"/>
  <c r="Q278" i="5"/>
  <c r="Q299" i="5"/>
  <c r="Q308" i="5"/>
  <c r="Q295" i="5"/>
  <c r="Q247" i="5"/>
  <c r="Q253" i="5"/>
  <c r="Q291" i="5"/>
  <c r="Q26" i="5"/>
  <c r="Q62" i="5"/>
  <c r="Q67" i="5"/>
  <c r="Q155" i="5"/>
  <c r="Q47" i="5"/>
  <c r="Q127" i="5"/>
  <c r="Q65" i="5"/>
  <c r="Q114" i="5"/>
  <c r="Q201" i="5"/>
  <c r="Q76" i="5"/>
  <c r="Q184" i="5"/>
  <c r="Q264" i="5"/>
  <c r="Q104" i="5"/>
  <c r="Q223" i="5"/>
  <c r="Q121" i="5"/>
  <c r="Q51" i="5"/>
  <c r="Q173" i="5"/>
  <c r="Q140" i="5"/>
  <c r="Q228" i="5"/>
  <c r="Q134" i="5"/>
  <c r="Q227" i="5"/>
  <c r="Q166" i="5"/>
  <c r="Q250" i="5"/>
  <c r="Q309" i="5"/>
  <c r="Q331" i="5"/>
  <c r="Q338" i="5"/>
  <c r="Q238" i="5"/>
  <c r="Q336" i="5"/>
  <c r="Q311" i="5"/>
  <c r="Q326" i="5"/>
  <c r="Q317" i="5"/>
  <c r="Q60" i="5"/>
  <c r="Q22" i="5"/>
  <c r="Q79" i="5"/>
  <c r="Q55" i="5"/>
  <c r="Q116" i="5"/>
  <c r="Q241" i="5"/>
  <c r="Q162" i="5"/>
  <c r="Q280" i="5"/>
  <c r="Q168" i="5"/>
  <c r="Q96" i="5"/>
  <c r="Q109" i="5"/>
  <c r="Q205" i="5"/>
  <c r="Q64" i="5"/>
  <c r="Q43" i="5"/>
  <c r="Q103" i="5"/>
  <c r="Q59" i="5"/>
  <c r="Q118" i="5"/>
  <c r="Q257" i="5"/>
  <c r="Q176" i="5"/>
  <c r="Q288" i="5"/>
  <c r="Q191" i="5"/>
  <c r="Q117" i="5"/>
  <c r="Q113" i="5"/>
  <c r="Q101" i="5"/>
  <c r="Q220" i="5"/>
  <c r="Q157" i="5"/>
  <c r="Q128" i="5"/>
  <c r="Q242" i="5"/>
  <c r="Q332" i="5"/>
  <c r="Q305" i="5"/>
  <c r="Q337" i="5"/>
  <c r="Q245" i="5"/>
  <c r="Q277" i="5"/>
  <c r="Q306" i="5"/>
  <c r="Q41" i="5"/>
  <c r="Q83" i="5"/>
  <c r="Q52" i="5"/>
  <c r="Q111" i="5"/>
  <c r="Q78" i="5"/>
  <c r="Q141" i="5"/>
  <c r="Q265" i="5"/>
  <c r="Q192" i="5"/>
  <c r="Q304" i="5"/>
  <c r="Q199" i="5"/>
  <c r="Q156" i="5"/>
  <c r="Q146" i="5"/>
  <c r="Q105" i="5"/>
  <c r="Q244" i="5"/>
  <c r="Q179" i="5"/>
  <c r="Q149" i="5"/>
  <c r="Q258" i="5"/>
  <c r="Q259" i="5"/>
  <c r="Q314" i="5"/>
  <c r="Q279" i="5"/>
  <c r="Q246" i="5"/>
  <c r="Q310" i="5"/>
  <c r="Q333" i="5"/>
  <c r="Q45" i="5"/>
  <c r="Q123" i="5"/>
  <c r="Q36" i="5"/>
  <c r="Q151" i="5"/>
  <c r="Q69" i="5"/>
  <c r="Q193" i="5"/>
  <c r="Q108" i="5"/>
  <c r="Q240" i="5"/>
  <c r="Q102" i="5"/>
  <c r="Q239" i="5"/>
  <c r="Q206" i="5"/>
  <c r="Q164" i="5"/>
  <c r="Q167" i="5"/>
  <c r="Q93" i="5"/>
  <c r="Q219" i="5"/>
  <c r="Q186" i="5"/>
  <c r="Q261" i="5"/>
  <c r="Q323" i="5"/>
  <c r="Q269" i="5"/>
  <c r="Q298" i="5"/>
  <c r="Q307" i="5"/>
  <c r="Q254" i="5"/>
  <c r="Q29" i="5"/>
  <c r="Q66" i="5"/>
  <c r="Q131" i="5"/>
  <c r="Q61" i="5"/>
  <c r="Q38" i="5"/>
  <c r="Q30" i="5"/>
  <c r="Q217" i="5"/>
  <c r="Q110" i="5"/>
  <c r="Q248" i="5"/>
  <c r="Q129" i="5"/>
  <c r="Q68" i="5"/>
  <c r="Q214" i="5"/>
  <c r="Q181" i="5"/>
  <c r="Q180" i="5"/>
  <c r="Q97" i="5"/>
  <c r="Q243" i="5"/>
  <c r="Q194" i="5"/>
  <c r="Q268" i="5"/>
  <c r="Q262" i="5"/>
  <c r="Q281" i="5"/>
  <c r="Q312" i="5"/>
  <c r="Q319" i="5"/>
  <c r="Q285" i="5"/>
  <c r="Q21" i="5"/>
  <c r="Q91" i="5"/>
  <c r="Q53" i="5"/>
  <c r="Q106" i="5"/>
  <c r="Q215" i="5"/>
  <c r="Q189" i="5"/>
  <c r="Q136" i="5"/>
  <c r="Q226" i="5"/>
  <c r="Q293" i="5"/>
  <c r="Q237" i="5"/>
  <c r="Q297" i="5"/>
  <c r="Q107" i="5"/>
  <c r="Q86" i="5"/>
  <c r="Q137" i="5"/>
  <c r="Q231" i="5"/>
  <c r="Q138" i="5"/>
  <c r="Q203" i="5"/>
  <c r="Q266" i="5"/>
  <c r="Q330" i="5"/>
  <c r="Q270" i="5"/>
  <c r="Q341" i="5"/>
  <c r="Q147" i="5"/>
  <c r="Q28" i="5"/>
  <c r="Q200" i="5"/>
  <c r="Q94" i="5"/>
  <c r="Q144" i="5"/>
  <c r="Q211" i="5"/>
  <c r="Q282" i="5"/>
  <c r="Q263" i="5"/>
  <c r="Q292" i="5"/>
  <c r="Q33" i="5"/>
  <c r="Q37" i="5"/>
  <c r="Q119" i="5"/>
  <c r="Q225" i="5"/>
  <c r="Q98" i="5"/>
  <c r="Q152" i="5"/>
  <c r="Q72" i="5"/>
  <c r="Q178" i="5"/>
  <c r="Q290" i="5"/>
  <c r="Q289" i="5"/>
  <c r="Q342" i="5"/>
  <c r="Q73" i="5"/>
  <c r="Q256" i="5"/>
  <c r="Q204" i="5"/>
  <c r="Q324" i="5"/>
  <c r="Q221" i="5"/>
  <c r="Q143" i="5"/>
  <c r="Q159" i="5"/>
  <c r="Q132" i="5"/>
  <c r="Q284" i="5"/>
  <c r="Q294" i="5"/>
  <c r="Q89" i="5"/>
  <c r="Q174" i="5"/>
  <c r="Q24" i="5"/>
  <c r="Q321" i="5"/>
  <c r="Q54" i="5"/>
  <c r="Q185" i="5"/>
  <c r="Q230" i="5"/>
  <c r="Q160" i="5"/>
  <c r="Q283" i="5"/>
  <c r="Q63" i="5"/>
  <c r="Q252" i="5"/>
  <c r="Q318" i="5"/>
  <c r="Q35" i="5"/>
  <c r="Q218" i="5"/>
  <c r="Q216" i="5"/>
  <c r="Q300" i="5"/>
  <c r="Q44" i="5"/>
  <c r="Q329" i="5"/>
  <c r="Q82" i="5"/>
  <c r="Q327" i="5"/>
  <c r="Q190" i="5"/>
  <c r="Q196" i="5"/>
  <c r="Q328" i="5"/>
  <c r="Q56" i="5"/>
  <c r="Q158" i="5"/>
  <c r="Q124" i="5"/>
  <c r="Q177" i="5"/>
  <c r="Q287" i="5"/>
  <c r="O7" i="8"/>
  <c r="E5" i="8" s="1"/>
  <c r="P53" i="5"/>
  <c r="P52" i="5"/>
  <c r="P122" i="5"/>
  <c r="P54" i="5"/>
  <c r="P55" i="5"/>
  <c r="P118" i="5"/>
  <c r="P69" i="5"/>
  <c r="P75" i="5"/>
  <c r="P165" i="5"/>
  <c r="P232" i="5"/>
  <c r="P100" i="5"/>
  <c r="P175" i="5"/>
  <c r="P239" i="5"/>
  <c r="P303" i="5"/>
  <c r="P135" i="5"/>
  <c r="P222" i="5"/>
  <c r="P123" i="5"/>
  <c r="P181" i="5"/>
  <c r="P87" i="5"/>
  <c r="P172" i="5"/>
  <c r="P67" i="5"/>
  <c r="P157" i="5"/>
  <c r="P227" i="5"/>
  <c r="P103" i="5"/>
  <c r="P170" i="5"/>
  <c r="P234" i="5"/>
  <c r="P120" i="5"/>
  <c r="P201" i="5"/>
  <c r="P265" i="5"/>
  <c r="P323" i="5"/>
  <c r="P302" i="5"/>
  <c r="P308" i="5"/>
  <c r="P274" i="5"/>
  <c r="P336" i="5"/>
  <c r="P301" i="5"/>
  <c r="P250" i="5"/>
  <c r="P342" i="5"/>
  <c r="P294" i="5"/>
  <c r="P268" i="5"/>
  <c r="P33" i="5"/>
  <c r="P65" i="5"/>
  <c r="P98" i="5"/>
  <c r="P162" i="5"/>
  <c r="P80" i="5"/>
  <c r="P94" i="5"/>
  <c r="P26" i="5"/>
  <c r="P48" i="5"/>
  <c r="P137" i="5"/>
  <c r="P208" i="5"/>
  <c r="P272" i="5"/>
  <c r="P143" i="5"/>
  <c r="P215" i="5"/>
  <c r="P279" i="5"/>
  <c r="P117" i="5"/>
  <c r="P198" i="5"/>
  <c r="P84" i="5"/>
  <c r="P161" i="5"/>
  <c r="P221" i="5"/>
  <c r="P140" i="5"/>
  <c r="P212" i="5"/>
  <c r="P111" i="5"/>
  <c r="P203" i="5"/>
  <c r="P73" i="5"/>
  <c r="P160" i="5"/>
  <c r="P210" i="5"/>
  <c r="P91" i="5"/>
  <c r="P177" i="5"/>
  <c r="P241" i="5"/>
  <c r="P278" i="5"/>
  <c r="P293" i="5"/>
  <c r="P338" i="5"/>
  <c r="P244" i="5"/>
  <c r="P312" i="5"/>
  <c r="P260" i="5"/>
  <c r="P327" i="5"/>
  <c r="P318" i="5"/>
  <c r="P285" i="5"/>
  <c r="P333" i="5"/>
  <c r="P324" i="5"/>
  <c r="P22" i="5"/>
  <c r="P41" i="5"/>
  <c r="P62" i="5"/>
  <c r="P146" i="5"/>
  <c r="P35" i="5"/>
  <c r="P126" i="5"/>
  <c r="P27" i="5"/>
  <c r="P147" i="5"/>
  <c r="P240" i="5"/>
  <c r="P129" i="5"/>
  <c r="P223" i="5"/>
  <c r="P64" i="5"/>
  <c r="P182" i="5"/>
  <c r="P109" i="5"/>
  <c r="P189" i="5"/>
  <c r="P115" i="5"/>
  <c r="P28" i="5"/>
  <c r="P45" i="5"/>
  <c r="P106" i="5"/>
  <c r="P58" i="5"/>
  <c r="P78" i="5"/>
  <c r="P36" i="5"/>
  <c r="P76" i="5"/>
  <c r="P192" i="5"/>
  <c r="P50" i="5"/>
  <c r="P183" i="5"/>
  <c r="P263" i="5"/>
  <c r="P121" i="5"/>
  <c r="P230" i="5"/>
  <c r="P152" i="5"/>
  <c r="P229" i="5"/>
  <c r="P180" i="5"/>
  <c r="P97" i="5"/>
  <c r="P51" i="5"/>
  <c r="P31" i="5"/>
  <c r="P86" i="5"/>
  <c r="P85" i="5"/>
  <c r="P176" i="5"/>
  <c r="P71" i="5"/>
  <c r="P207" i="5"/>
  <c r="P92" i="5"/>
  <c r="P238" i="5"/>
  <c r="P173" i="5"/>
  <c r="P144" i="5"/>
  <c r="P107" i="5"/>
  <c r="P219" i="5"/>
  <c r="P128" i="5"/>
  <c r="P202" i="5"/>
  <c r="P116" i="5"/>
  <c r="P217" i="5"/>
  <c r="P266" i="5"/>
  <c r="P299" i="5"/>
  <c r="P321" i="5"/>
  <c r="P298" i="5"/>
  <c r="P292" i="5"/>
  <c r="P258" i="5"/>
  <c r="P282" i="5"/>
  <c r="P261" i="5"/>
  <c r="P24" i="5"/>
  <c r="P74" i="5"/>
  <c r="P42" i="5"/>
  <c r="P102" i="5"/>
  <c r="P38" i="5"/>
  <c r="P184" i="5"/>
  <c r="P104" i="5"/>
  <c r="P231" i="5"/>
  <c r="P96" i="5"/>
  <c r="P60" i="5"/>
  <c r="P197" i="5"/>
  <c r="P167" i="5"/>
  <c r="P132" i="5"/>
  <c r="P235" i="5"/>
  <c r="P149" i="5"/>
  <c r="P218" i="5"/>
  <c r="P141" i="5"/>
  <c r="P225" i="5"/>
  <c r="P290" i="5"/>
  <c r="P305" i="5"/>
  <c r="P329" i="5"/>
  <c r="P320" i="5"/>
  <c r="P304" i="5"/>
  <c r="P277" i="5"/>
  <c r="P288" i="5"/>
  <c r="P280" i="5"/>
  <c r="P29" i="5"/>
  <c r="P61" i="5"/>
  <c r="P114" i="5"/>
  <c r="P72" i="5"/>
  <c r="P142" i="5"/>
  <c r="P108" i="5"/>
  <c r="P224" i="5"/>
  <c r="P159" i="5"/>
  <c r="P271" i="5"/>
  <c r="P174" i="5"/>
  <c r="P127" i="5"/>
  <c r="P23" i="5"/>
  <c r="P204" i="5"/>
  <c r="P179" i="5"/>
  <c r="P34" i="5"/>
  <c r="P166" i="5"/>
  <c r="P39" i="5"/>
  <c r="P169" i="5"/>
  <c r="P257" i="5"/>
  <c r="P339" i="5"/>
  <c r="P330" i="5"/>
  <c r="P267" i="5"/>
  <c r="P237" i="5"/>
  <c r="P319" i="5"/>
  <c r="P334" i="5"/>
  <c r="P306" i="5"/>
  <c r="P316" i="5"/>
  <c r="P25" i="5"/>
  <c r="P37" i="5"/>
  <c r="P130" i="5"/>
  <c r="P46" i="5"/>
  <c r="P150" i="5"/>
  <c r="P112" i="5"/>
  <c r="P248" i="5"/>
  <c r="P168" i="5"/>
  <c r="P287" i="5"/>
  <c r="P190" i="5"/>
  <c r="P148" i="5"/>
  <c r="P101" i="5"/>
  <c r="P56" i="5"/>
  <c r="P187" i="5"/>
  <c r="P79" i="5"/>
  <c r="P178" i="5"/>
  <c r="P81" i="5"/>
  <c r="P185" i="5"/>
  <c r="P273" i="5"/>
  <c r="P262" i="5"/>
  <c r="P269" i="5"/>
  <c r="P283" i="5"/>
  <c r="P245" i="5"/>
  <c r="P335" i="5"/>
  <c r="P220" i="5"/>
  <c r="P317" i="5"/>
  <c r="P332" i="5"/>
  <c r="P49" i="5"/>
  <c r="P66" i="5"/>
  <c r="P44" i="5"/>
  <c r="P139" i="5"/>
  <c r="P156" i="5"/>
  <c r="P213" i="5"/>
  <c r="P171" i="5"/>
  <c r="P163" i="5"/>
  <c r="P155" i="5"/>
  <c r="P331" i="5"/>
  <c r="P252" i="5"/>
  <c r="P311" i="5"/>
  <c r="P297" i="5"/>
  <c r="P21" i="5"/>
  <c r="P57" i="5"/>
  <c r="P59" i="5"/>
  <c r="P133" i="5"/>
  <c r="P191" i="5"/>
  <c r="P206" i="5"/>
  <c r="P105" i="5"/>
  <c r="P195" i="5"/>
  <c r="P186" i="5"/>
  <c r="P193" i="5"/>
  <c r="P284" i="5"/>
  <c r="P286" i="5"/>
  <c r="P228" i="5"/>
  <c r="P325" i="5"/>
  <c r="P40" i="5"/>
  <c r="P70" i="5"/>
  <c r="P151" i="5"/>
  <c r="P199" i="5"/>
  <c r="P214" i="5"/>
  <c r="P119" i="5"/>
  <c r="P211" i="5"/>
  <c r="P194" i="5"/>
  <c r="P209" i="5"/>
  <c r="P296" i="5"/>
  <c r="P289" i="5"/>
  <c r="P253" i="5"/>
  <c r="P341" i="5"/>
  <c r="P154" i="5"/>
  <c r="P77" i="5"/>
  <c r="P264" i="5"/>
  <c r="P83" i="5"/>
  <c r="P164" i="5"/>
  <c r="P93" i="5"/>
  <c r="P124" i="5"/>
  <c r="P95" i="5"/>
  <c r="P259" i="5"/>
  <c r="P313" i="5"/>
  <c r="P270" i="5"/>
  <c r="P275" i="5"/>
  <c r="P30" i="5"/>
  <c r="P82" i="5"/>
  <c r="P200" i="5"/>
  <c r="P63" i="5"/>
  <c r="P243" i="5"/>
  <c r="P233" i="5"/>
  <c r="P328" i="5"/>
  <c r="P300" i="5"/>
  <c r="P138" i="5"/>
  <c r="P256" i="5"/>
  <c r="P158" i="5"/>
  <c r="P99" i="5"/>
  <c r="P281" i="5"/>
  <c r="P246" i="5"/>
  <c r="P340" i="5"/>
  <c r="P43" i="5"/>
  <c r="P125" i="5"/>
  <c r="P205" i="5"/>
  <c r="P153" i="5"/>
  <c r="P315" i="5"/>
  <c r="P307" i="5"/>
  <c r="P32" i="5"/>
  <c r="P134" i="5"/>
  <c r="P255" i="5"/>
  <c r="P196" i="5"/>
  <c r="P242" i="5"/>
  <c r="P322" i="5"/>
  <c r="P326" i="5"/>
  <c r="P47" i="5"/>
  <c r="P88" i="5"/>
  <c r="P276" i="5"/>
  <c r="P216" i="5"/>
  <c r="P251" i="5"/>
  <c r="P236" i="5"/>
  <c r="P247" i="5"/>
  <c r="P226" i="5"/>
  <c r="P310" i="5"/>
  <c r="P90" i="5"/>
  <c r="P89" i="5"/>
  <c r="P68" i="5"/>
  <c r="P249" i="5"/>
  <c r="P295" i="5"/>
  <c r="P314" i="5"/>
  <c r="P113" i="5"/>
  <c r="P254" i="5"/>
  <c r="P188" i="5"/>
  <c r="P136" i="5"/>
  <c r="P145" i="5"/>
  <c r="P337" i="5"/>
  <c r="P309" i="5"/>
  <c r="P110" i="5"/>
  <c r="P291" i="5"/>
  <c r="P131" i="5"/>
  <c r="Q21" i="8"/>
  <c r="Q86" i="8"/>
  <c r="Q150" i="8"/>
  <c r="Q70" i="8"/>
  <c r="Q31" i="8"/>
  <c r="Q92" i="8"/>
  <c r="Q72" i="8"/>
  <c r="Q82" i="8"/>
  <c r="Q146" i="8"/>
  <c r="Q27" i="8"/>
  <c r="Q88" i="8"/>
  <c r="Q68" i="8"/>
  <c r="Q99" i="8"/>
  <c r="Q196" i="8"/>
  <c r="Q29" i="8"/>
  <c r="Q94" i="8"/>
  <c r="Q158" i="8"/>
  <c r="Q78" i="8"/>
  <c r="Q39" i="8"/>
  <c r="Q100" i="8"/>
  <c r="Q25" i="8"/>
  <c r="Q90" i="8"/>
  <c r="Q26" i="8"/>
  <c r="Q35" i="8"/>
  <c r="Q96" i="8"/>
  <c r="Q76" i="8"/>
  <c r="Q116" i="8"/>
  <c r="Q204" i="8"/>
  <c r="Q45" i="8"/>
  <c r="Q126" i="8"/>
  <c r="Q62" i="8"/>
  <c r="Q55" i="8"/>
  <c r="Q48" i="8"/>
  <c r="Q73" i="8"/>
  <c r="Q42" i="8"/>
  <c r="Q67" i="8"/>
  <c r="Q60" i="8"/>
  <c r="Q132" i="8"/>
  <c r="Q236" i="8"/>
  <c r="Q300" i="8"/>
  <c r="Q107" i="8"/>
  <c r="Q203" i="8"/>
  <c r="Q267" i="8"/>
  <c r="Q331" i="8"/>
  <c r="Q162" i="8"/>
  <c r="Q226" i="8"/>
  <c r="Q290" i="8"/>
  <c r="Q169" i="8"/>
  <c r="Q233" i="8"/>
  <c r="Q297" i="8"/>
  <c r="Q139" i="8"/>
  <c r="Q200" i="8"/>
  <c r="Q264" i="8"/>
  <c r="Q328" i="8"/>
  <c r="Q124" i="8"/>
  <c r="Q207" i="8"/>
  <c r="Q271" i="8"/>
  <c r="Q335" i="8"/>
  <c r="Q148" i="8"/>
  <c r="Q222" i="8"/>
  <c r="Q286" i="8"/>
  <c r="Q136" i="8"/>
  <c r="Q189" i="8"/>
  <c r="Q253" i="8"/>
  <c r="Q317" i="8"/>
  <c r="Q53" i="8"/>
  <c r="Q134" i="8"/>
  <c r="Q85" i="8"/>
  <c r="Q63" i="8"/>
  <c r="Q56" i="8"/>
  <c r="Q98" i="8"/>
  <c r="Q50" i="8"/>
  <c r="Q75" i="8"/>
  <c r="Q87" i="8"/>
  <c r="Q164" i="8"/>
  <c r="Q244" i="8"/>
  <c r="Q308" i="8"/>
  <c r="Q61" i="8"/>
  <c r="Q142" i="8"/>
  <c r="Q93" i="8"/>
  <c r="Q71" i="8"/>
  <c r="Q64" i="8"/>
  <c r="Q106" i="8"/>
  <c r="Q58" i="8"/>
  <c r="Q80" i="8"/>
  <c r="Q95" i="8"/>
  <c r="Q172" i="8"/>
  <c r="Q252" i="8"/>
  <c r="Q316" i="8"/>
  <c r="Q152" i="8"/>
  <c r="Q219" i="8"/>
  <c r="Q283" i="8"/>
  <c r="Q306" i="8"/>
  <c r="Q178" i="8"/>
  <c r="Q242" i="8"/>
  <c r="Q120" i="8"/>
  <c r="Q185" i="8"/>
  <c r="Q249" i="8"/>
  <c r="Q81" i="8"/>
  <c r="Q157" i="8"/>
  <c r="Q216" i="8"/>
  <c r="Q280" i="8"/>
  <c r="Q334" i="8"/>
  <c r="Q154" i="8"/>
  <c r="Q223" i="8"/>
  <c r="Q287" i="8"/>
  <c r="Q310" i="8"/>
  <c r="Q174" i="8"/>
  <c r="Q238" i="8"/>
  <c r="Q305" i="8"/>
  <c r="Q153" i="8"/>
  <c r="Q205" i="8"/>
  <c r="Q269" i="8"/>
  <c r="Q333" i="8"/>
  <c r="Q69" i="8"/>
  <c r="Q46" i="8"/>
  <c r="Q84" i="8"/>
  <c r="Q65" i="8"/>
  <c r="Q43" i="8"/>
  <c r="Q103" i="8"/>
  <c r="Q220" i="8"/>
  <c r="Q332" i="8"/>
  <c r="Q187" i="8"/>
  <c r="Q275" i="8"/>
  <c r="Q322" i="8"/>
  <c r="Q210" i="8"/>
  <c r="Q298" i="8"/>
  <c r="Q201" i="8"/>
  <c r="Q281" i="8"/>
  <c r="Q151" i="8"/>
  <c r="Q232" i="8"/>
  <c r="Q312" i="8"/>
  <c r="Q128" i="8"/>
  <c r="Q239" i="8"/>
  <c r="Q319" i="8"/>
  <c r="Q166" i="8"/>
  <c r="Q254" i="8"/>
  <c r="Q125" i="8"/>
  <c r="Q197" i="8"/>
  <c r="Q285" i="8"/>
  <c r="Q102" i="8"/>
  <c r="Q101" i="8"/>
  <c r="Q32" i="8"/>
  <c r="Q122" i="8"/>
  <c r="Q59" i="8"/>
  <c r="Q119" i="8"/>
  <c r="Q260" i="8"/>
  <c r="Q338" i="8"/>
  <c r="Q211" i="8"/>
  <c r="Q299" i="8"/>
  <c r="Q149" i="8"/>
  <c r="Q234" i="8"/>
  <c r="Q143" i="8"/>
  <c r="Q217" i="8"/>
  <c r="Q313" i="8"/>
  <c r="Q168" i="8"/>
  <c r="Q248" i="8"/>
  <c r="Q336" i="8"/>
  <c r="Q175" i="8"/>
  <c r="Q255" i="8"/>
  <c r="Q294" i="8"/>
  <c r="Q190" i="8"/>
  <c r="Q270" i="8"/>
  <c r="Q140" i="8"/>
  <c r="Q221" i="8"/>
  <c r="Q301" i="8"/>
  <c r="Q110" i="8"/>
  <c r="Q109" i="8"/>
  <c r="Q40" i="8"/>
  <c r="Q130" i="8"/>
  <c r="Q104" i="8"/>
  <c r="Q127" i="8"/>
  <c r="Q268" i="8"/>
  <c r="Q329" i="8"/>
  <c r="Q227" i="8"/>
  <c r="Q307" i="8"/>
  <c r="Q155" i="8"/>
  <c r="Q250" i="8"/>
  <c r="Q145" i="8"/>
  <c r="Q225" i="8"/>
  <c r="Q113" i="8"/>
  <c r="Q176" i="8"/>
  <c r="Q256" i="8"/>
  <c r="Q342" i="8"/>
  <c r="Q183" i="8"/>
  <c r="Q263" i="8"/>
  <c r="Q318" i="8"/>
  <c r="Q198" i="8"/>
  <c r="Q278" i="8"/>
  <c r="Q156" i="8"/>
  <c r="Q229" i="8"/>
  <c r="Q309" i="8"/>
  <c r="Q22" i="8"/>
  <c r="Q23" i="8"/>
  <c r="Q41" i="8"/>
  <c r="Q34" i="8"/>
  <c r="Q36" i="8"/>
  <c r="Q180" i="8"/>
  <c r="Q284" i="8"/>
  <c r="Q163" i="8"/>
  <c r="Q243" i="8"/>
  <c r="Q323" i="8"/>
  <c r="Q186" i="8"/>
  <c r="Q266" i="8"/>
  <c r="Q161" i="8"/>
  <c r="Q257" i="8"/>
  <c r="Q133" i="8"/>
  <c r="Q192" i="8"/>
  <c r="Q288" i="8"/>
  <c r="Q337" i="8"/>
  <c r="Q199" i="8"/>
  <c r="Q295" i="8"/>
  <c r="Q83" i="8"/>
  <c r="Q214" i="8"/>
  <c r="Q91" i="8"/>
  <c r="Q165" i="8"/>
  <c r="Q245" i="8"/>
  <c r="Q341" i="8"/>
  <c r="Q118" i="8"/>
  <c r="Q33" i="8"/>
  <c r="Q28" i="8"/>
  <c r="Q276" i="8"/>
  <c r="Q235" i="8"/>
  <c r="Q170" i="8"/>
  <c r="Q147" i="8"/>
  <c r="Q123" i="8"/>
  <c r="Q272" i="8"/>
  <c r="Q191" i="8"/>
  <c r="Q326" i="8"/>
  <c r="Q302" i="8"/>
  <c r="Q237" i="8"/>
  <c r="Q38" i="8"/>
  <c r="Q57" i="8"/>
  <c r="Q52" i="8"/>
  <c r="Q324" i="8"/>
  <c r="Q259" i="8"/>
  <c r="Q202" i="8"/>
  <c r="Q193" i="8"/>
  <c r="Q137" i="8"/>
  <c r="Q304" i="8"/>
  <c r="Q231" i="8"/>
  <c r="Q144" i="8"/>
  <c r="Q108" i="8"/>
  <c r="Q277" i="8"/>
  <c r="Q54" i="8"/>
  <c r="Q114" i="8"/>
  <c r="Q111" i="8"/>
  <c r="Q340" i="8"/>
  <c r="Q291" i="8"/>
  <c r="Q218" i="8"/>
  <c r="Q209" i="8"/>
  <c r="Q160" i="8"/>
  <c r="Q320" i="8"/>
  <c r="Q247" i="8"/>
  <c r="Q182" i="8"/>
  <c r="Q131" i="8"/>
  <c r="Q293" i="8"/>
  <c r="Q79" i="8"/>
  <c r="Q129" i="8"/>
  <c r="Q195" i="8"/>
  <c r="Q274" i="8"/>
  <c r="Q135" i="8"/>
  <c r="Q121" i="8"/>
  <c r="Q206" i="8"/>
  <c r="Q213" i="8"/>
  <c r="Q49" i="8"/>
  <c r="Q212" i="8"/>
  <c r="Q315" i="8"/>
  <c r="Q141" i="8"/>
  <c r="Q208" i="8"/>
  <c r="Q215" i="8"/>
  <c r="Q246" i="8"/>
  <c r="Q325" i="8"/>
  <c r="Q37" i="8"/>
  <c r="Q138" i="8"/>
  <c r="Q228" i="8"/>
  <c r="Q339" i="8"/>
  <c r="Q177" i="8"/>
  <c r="Q224" i="8"/>
  <c r="Q279" i="8"/>
  <c r="Q262" i="8"/>
  <c r="Q330" i="8"/>
  <c r="Q30" i="8"/>
  <c r="Q74" i="8"/>
  <c r="Q115" i="8"/>
  <c r="Q112" i="8"/>
  <c r="Q265" i="8"/>
  <c r="Q296" i="8"/>
  <c r="Q311" i="8"/>
  <c r="Q159" i="8"/>
  <c r="Q188" i="8"/>
  <c r="Q282" i="8"/>
  <c r="Q167" i="8"/>
  <c r="Q261" i="8"/>
  <c r="Q77" i="8"/>
  <c r="Q292" i="8"/>
  <c r="Q241" i="8"/>
  <c r="Q303" i="8"/>
  <c r="Q117" i="8"/>
  <c r="Q171" i="8"/>
  <c r="Q273" i="8"/>
  <c r="Q327" i="8"/>
  <c r="Q47" i="8"/>
  <c r="Q179" i="8"/>
  <c r="Q289" i="8"/>
  <c r="Q97" i="8"/>
  <c r="Q66" i="8"/>
  <c r="Q314" i="8"/>
  <c r="Q240" i="8"/>
  <c r="Q105" i="8"/>
  <c r="Q51" i="8"/>
  <c r="Q194" i="8"/>
  <c r="Q321" i="8"/>
  <c r="Q173" i="8"/>
  <c r="Q258" i="8"/>
  <c r="Q184" i="8"/>
  <c r="Q89" i="8"/>
  <c r="Q230" i="8"/>
  <c r="Q181" i="8"/>
  <c r="Q24" i="8"/>
  <c r="Q44" i="8"/>
  <c r="Q251" i="8"/>
  <c r="P83" i="2"/>
  <c r="P147" i="2"/>
  <c r="P211" i="2"/>
  <c r="P84" i="2"/>
  <c r="P148" i="2"/>
  <c r="P212" i="2"/>
  <c r="P79" i="2"/>
  <c r="P143" i="2"/>
  <c r="P207" i="2"/>
  <c r="P106" i="2"/>
  <c r="P209" i="2"/>
  <c r="P121" i="2"/>
  <c r="P21" i="2"/>
  <c r="P122" i="2"/>
  <c r="P22" i="2"/>
  <c r="P125" i="2"/>
  <c r="P24" i="2"/>
  <c r="P126" i="2"/>
  <c r="P25" i="2"/>
  <c r="P128" i="2"/>
  <c r="P26" i="2"/>
  <c r="P129" i="2"/>
  <c r="P29" i="2"/>
  <c r="P130" i="2"/>
  <c r="P35" i="2"/>
  <c r="P99" i="2"/>
  <c r="P163" i="2"/>
  <c r="P36" i="2"/>
  <c r="P100" i="2"/>
  <c r="P164" i="2"/>
  <c r="P31" i="2"/>
  <c r="P95" i="2"/>
  <c r="P159" i="2"/>
  <c r="P30" i="2"/>
  <c r="P133" i="2"/>
  <c r="P45" i="2"/>
  <c r="P146" i="2"/>
  <c r="P46" i="2"/>
  <c r="P149" i="2"/>
  <c r="P48" i="2"/>
  <c r="P150" i="2"/>
  <c r="P49" i="2"/>
  <c r="P152" i="2"/>
  <c r="P50" i="2"/>
  <c r="P153" i="2"/>
  <c r="P53" i="2"/>
  <c r="P154" i="2"/>
  <c r="P54" i="2"/>
  <c r="P157" i="2"/>
  <c r="P59" i="2"/>
  <c r="P123" i="2"/>
  <c r="P187" i="2"/>
  <c r="P60" i="2"/>
  <c r="P124" i="2"/>
  <c r="P188" i="2"/>
  <c r="P55" i="2"/>
  <c r="P119" i="2"/>
  <c r="P183" i="2"/>
  <c r="P69" i="2"/>
  <c r="P170" i="2"/>
  <c r="P82" i="2"/>
  <c r="P185" i="2"/>
  <c r="P85" i="2"/>
  <c r="P186" i="2"/>
  <c r="P86" i="2"/>
  <c r="P189" i="2"/>
  <c r="P88" i="2"/>
  <c r="P190" i="2"/>
  <c r="P89" i="2"/>
  <c r="P192" i="2"/>
  <c r="P90" i="2"/>
  <c r="P193" i="2"/>
  <c r="P93" i="2"/>
  <c r="P194" i="2"/>
  <c r="P27" i="2"/>
  <c r="P131" i="2"/>
  <c r="P44" i="2"/>
  <c r="P140" i="2"/>
  <c r="P47" i="2"/>
  <c r="P151" i="2"/>
  <c r="P81" i="2"/>
  <c r="P57" i="2"/>
  <c r="P210" i="2"/>
  <c r="P174" i="2"/>
  <c r="P137" i="2"/>
  <c r="P101" i="2"/>
  <c r="P64" i="2"/>
  <c r="P217" i="2"/>
  <c r="P181" i="2"/>
  <c r="P144" i="2"/>
  <c r="P51" i="2"/>
  <c r="P155" i="2"/>
  <c r="P68" i="2"/>
  <c r="P172" i="2"/>
  <c r="P71" i="2"/>
  <c r="P175" i="2"/>
  <c r="P120" i="2"/>
  <c r="P96" i="2"/>
  <c r="P58" i="2"/>
  <c r="P213" i="2"/>
  <c r="P176" i="2"/>
  <c r="P138" i="2"/>
  <c r="P102" i="2"/>
  <c r="P65" i="2"/>
  <c r="P218" i="2"/>
  <c r="P182" i="2"/>
  <c r="P67" i="2"/>
  <c r="P171" i="2"/>
  <c r="P76" i="2"/>
  <c r="P180" i="2"/>
  <c r="P87" i="2"/>
  <c r="P191" i="2"/>
  <c r="P145" i="2"/>
  <c r="P109" i="2"/>
  <c r="P72" i="2"/>
  <c r="P34" i="2"/>
  <c r="P201" i="2"/>
  <c r="P165" i="2"/>
  <c r="P114" i="2"/>
  <c r="P78" i="2"/>
  <c r="P41" i="2"/>
  <c r="P208" i="2"/>
  <c r="P179" i="2"/>
  <c r="P132" i="2"/>
  <c r="P111" i="2"/>
  <c r="P94" i="2"/>
  <c r="P173" i="2"/>
  <c r="P61" i="2"/>
  <c r="P74" i="2"/>
  <c r="P166" i="2"/>
  <c r="P206" i="2"/>
  <c r="P43" i="2"/>
  <c r="P203" i="2"/>
  <c r="P196" i="2"/>
  <c r="P135" i="2"/>
  <c r="P184" i="2"/>
  <c r="P33" i="2"/>
  <c r="P98" i="2"/>
  <c r="P177" i="2"/>
  <c r="P205" i="2"/>
  <c r="P80" i="2"/>
  <c r="P75" i="2"/>
  <c r="P28" i="2"/>
  <c r="P204" i="2"/>
  <c r="P167" i="2"/>
  <c r="P197" i="2"/>
  <c r="P97" i="2"/>
  <c r="P112" i="2"/>
  <c r="P202" i="2"/>
  <c r="P40" i="2"/>
  <c r="P105" i="2"/>
  <c r="P107" i="2"/>
  <c r="P92" i="2"/>
  <c r="P39" i="2"/>
  <c r="P215" i="2"/>
  <c r="P70" i="2"/>
  <c r="P136" i="2"/>
  <c r="P214" i="2"/>
  <c r="P38" i="2"/>
  <c r="P117" i="2"/>
  <c r="P169" i="2"/>
  <c r="P115" i="2"/>
  <c r="P63" i="2"/>
  <c r="P134" i="2"/>
  <c r="P37" i="2"/>
  <c r="P142" i="2"/>
  <c r="P139" i="2"/>
  <c r="P103" i="2"/>
  <c r="P160" i="2"/>
  <c r="P62" i="2"/>
  <c r="P168" i="2"/>
  <c r="P195" i="2"/>
  <c r="P127" i="2"/>
  <c r="P198" i="2"/>
  <c r="P113" i="2"/>
  <c r="P66" i="2"/>
  <c r="P52" i="2"/>
  <c r="P199" i="2"/>
  <c r="P110" i="2"/>
  <c r="P216" i="2"/>
  <c r="P118" i="2"/>
  <c r="P116" i="2"/>
  <c r="P56" i="2"/>
  <c r="P200" i="2"/>
  <c r="P141" i="2"/>
  <c r="P156" i="2"/>
  <c r="P158" i="2"/>
  <c r="P73" i="2"/>
  <c r="P178" i="2"/>
  <c r="P42" i="2"/>
  <c r="P32" i="2"/>
  <c r="P161" i="2"/>
  <c r="P108" i="2"/>
  <c r="P162" i="2"/>
  <c r="P77" i="2"/>
  <c r="P91" i="2"/>
  <c r="P104" i="2"/>
  <c r="P23" i="2"/>
  <c r="P57" i="8"/>
  <c r="P125" i="8"/>
  <c r="P50" i="8"/>
  <c r="P116" i="8"/>
  <c r="P83" i="8"/>
  <c r="P60" i="8"/>
  <c r="P61" i="8"/>
  <c r="P121" i="8"/>
  <c r="P54" i="8"/>
  <c r="P55" i="8"/>
  <c r="P32" i="8"/>
  <c r="P102" i="8"/>
  <c r="P152" i="8"/>
  <c r="P219" i="8"/>
  <c r="P283" i="8"/>
  <c r="P313" i="8"/>
  <c r="P65" i="8"/>
  <c r="P133" i="8"/>
  <c r="P58" i="8"/>
  <c r="P27" i="8"/>
  <c r="P91" i="8"/>
  <c r="P68" i="8"/>
  <c r="P69" i="8"/>
  <c r="P129" i="8"/>
  <c r="P62" i="8"/>
  <c r="P63" i="8"/>
  <c r="P40" i="8"/>
  <c r="P110" i="8"/>
  <c r="P163" i="8"/>
  <c r="P227" i="8"/>
  <c r="P291" i="8"/>
  <c r="P329" i="8"/>
  <c r="P25" i="8"/>
  <c r="P93" i="8"/>
  <c r="P157" i="8"/>
  <c r="P84" i="8"/>
  <c r="P51" i="8"/>
  <c r="P28" i="8"/>
  <c r="P29" i="8"/>
  <c r="P89" i="8"/>
  <c r="P22" i="8"/>
  <c r="P23" i="8"/>
  <c r="P87" i="8"/>
  <c r="P64" i="8"/>
  <c r="P106" i="8"/>
  <c r="P187" i="8"/>
  <c r="P251" i="8"/>
  <c r="P315" i="8"/>
  <c r="P122" i="8"/>
  <c r="P202" i="8"/>
  <c r="P266" i="8"/>
  <c r="P330" i="8"/>
  <c r="P161" i="8"/>
  <c r="P225" i="8"/>
  <c r="P289" i="8"/>
  <c r="P139" i="8"/>
  <c r="P208" i="8"/>
  <c r="P272" i="8"/>
  <c r="P128" i="8"/>
  <c r="P207" i="8"/>
  <c r="P271" i="8"/>
  <c r="P335" i="8"/>
  <c r="P174" i="8"/>
  <c r="P238" i="8"/>
  <c r="P302" i="8"/>
  <c r="P317" i="8"/>
  <c r="P150" i="8"/>
  <c r="P197" i="8"/>
  <c r="P261" i="8"/>
  <c r="P132" i="8"/>
  <c r="P204" i="8"/>
  <c r="P268" i="8"/>
  <c r="P332" i="8"/>
  <c r="P33" i="8"/>
  <c r="P101" i="8"/>
  <c r="P26" i="8"/>
  <c r="P92" i="8"/>
  <c r="P59" i="8"/>
  <c r="P36" i="8"/>
  <c r="P37" i="8"/>
  <c r="P97" i="8"/>
  <c r="P30" i="8"/>
  <c r="P31" i="8"/>
  <c r="P95" i="8"/>
  <c r="P72" i="8"/>
  <c r="P115" i="8"/>
  <c r="P195" i="8"/>
  <c r="P259" i="8"/>
  <c r="P323" i="8"/>
  <c r="P155" i="8"/>
  <c r="P210" i="8"/>
  <c r="P274" i="8"/>
  <c r="P338" i="8"/>
  <c r="P169" i="8"/>
  <c r="P233" i="8"/>
  <c r="P297" i="8"/>
  <c r="P151" i="8"/>
  <c r="P216" i="8"/>
  <c r="P280" i="8"/>
  <c r="P130" i="8"/>
  <c r="P215" i="8"/>
  <c r="P279" i="8"/>
  <c r="P325" i="8"/>
  <c r="P182" i="8"/>
  <c r="P246" i="8"/>
  <c r="P310" i="8"/>
  <c r="P333" i="8"/>
  <c r="P153" i="8"/>
  <c r="P205" i="8"/>
  <c r="P269" i="8"/>
  <c r="P142" i="8"/>
  <c r="P212" i="8"/>
  <c r="P276" i="8"/>
  <c r="P340" i="8"/>
  <c r="P149" i="8"/>
  <c r="P43" i="8"/>
  <c r="P21" i="8"/>
  <c r="P145" i="8"/>
  <c r="P79" i="8"/>
  <c r="P126" i="8"/>
  <c r="P243" i="8"/>
  <c r="P112" i="8"/>
  <c r="P226" i="8"/>
  <c r="P306" i="8"/>
  <c r="P147" i="8"/>
  <c r="P249" i="8"/>
  <c r="P123" i="8"/>
  <c r="P200" i="8"/>
  <c r="P296" i="8"/>
  <c r="P183" i="8"/>
  <c r="P263" i="8"/>
  <c r="P82" i="8"/>
  <c r="P214" i="8"/>
  <c r="P294" i="8"/>
  <c r="P90" i="8"/>
  <c r="P173" i="8"/>
  <c r="P253" i="8"/>
  <c r="P164" i="8"/>
  <c r="P244" i="8"/>
  <c r="P324" i="8"/>
  <c r="P41" i="8"/>
  <c r="P34" i="8"/>
  <c r="P67" i="8"/>
  <c r="P45" i="8"/>
  <c r="P38" i="8"/>
  <c r="P103" i="8"/>
  <c r="P134" i="8"/>
  <c r="P267" i="8"/>
  <c r="P158" i="8"/>
  <c r="P234" i="8"/>
  <c r="P314" i="8"/>
  <c r="P177" i="8"/>
  <c r="P257" i="8"/>
  <c r="P127" i="8"/>
  <c r="P224" i="8"/>
  <c r="P304" i="8"/>
  <c r="P191" i="8"/>
  <c r="P287" i="8"/>
  <c r="P96" i="8"/>
  <c r="P222" i="8"/>
  <c r="P318" i="8"/>
  <c r="P104" i="8"/>
  <c r="P181" i="8"/>
  <c r="P277" i="8"/>
  <c r="P172" i="8"/>
  <c r="P252" i="8"/>
  <c r="P49" i="8"/>
  <c r="P42" i="8"/>
  <c r="P75" i="8"/>
  <c r="P53" i="8"/>
  <c r="P46" i="8"/>
  <c r="P24" i="8"/>
  <c r="P138" i="8"/>
  <c r="P275" i="8"/>
  <c r="P162" i="8"/>
  <c r="P242" i="8"/>
  <c r="P322" i="8"/>
  <c r="P185" i="8"/>
  <c r="P265" i="8"/>
  <c r="P135" i="8"/>
  <c r="P232" i="8"/>
  <c r="P80" i="8"/>
  <c r="P199" i="8"/>
  <c r="P295" i="8"/>
  <c r="P144" i="8"/>
  <c r="P230" i="8"/>
  <c r="P326" i="8"/>
  <c r="P131" i="8"/>
  <c r="P189" i="8"/>
  <c r="P285" i="8"/>
  <c r="P180" i="8"/>
  <c r="P260" i="8"/>
  <c r="P117" i="8"/>
  <c r="P108" i="8"/>
  <c r="P52" i="8"/>
  <c r="P113" i="8"/>
  <c r="P47" i="8"/>
  <c r="P94" i="8"/>
  <c r="P211" i="8"/>
  <c r="P339" i="8"/>
  <c r="P194" i="8"/>
  <c r="P290" i="8"/>
  <c r="P120" i="8"/>
  <c r="P100" i="8"/>
  <c r="P105" i="8"/>
  <c r="P86" i="8"/>
  <c r="P331" i="8"/>
  <c r="P282" i="8"/>
  <c r="P209" i="8"/>
  <c r="P160" i="8"/>
  <c r="P264" i="8"/>
  <c r="P231" i="8"/>
  <c r="P328" i="8"/>
  <c r="P270" i="8"/>
  <c r="P136" i="8"/>
  <c r="P237" i="8"/>
  <c r="P196" i="8"/>
  <c r="P316" i="8"/>
  <c r="P73" i="8"/>
  <c r="P99" i="8"/>
  <c r="P70" i="8"/>
  <c r="P171" i="8"/>
  <c r="P170" i="8"/>
  <c r="P305" i="8"/>
  <c r="P241" i="8"/>
  <c r="P176" i="8"/>
  <c r="P88" i="8"/>
  <c r="P247" i="8"/>
  <c r="P166" i="8"/>
  <c r="P286" i="8"/>
  <c r="P156" i="8"/>
  <c r="P301" i="8"/>
  <c r="P228" i="8"/>
  <c r="P85" i="8"/>
  <c r="P107" i="8"/>
  <c r="P78" i="8"/>
  <c r="P179" i="8"/>
  <c r="P178" i="8"/>
  <c r="P321" i="8"/>
  <c r="P273" i="8"/>
  <c r="P184" i="8"/>
  <c r="P124" i="8"/>
  <c r="P255" i="8"/>
  <c r="P190" i="8"/>
  <c r="P334" i="8"/>
  <c r="P159" i="8"/>
  <c r="P341" i="8"/>
  <c r="P236" i="8"/>
  <c r="P141" i="8"/>
  <c r="P76" i="8"/>
  <c r="P71" i="8"/>
  <c r="P235" i="8"/>
  <c r="P218" i="8"/>
  <c r="P143" i="8"/>
  <c r="P337" i="8"/>
  <c r="P240" i="8"/>
  <c r="P167" i="8"/>
  <c r="P311" i="8"/>
  <c r="P206" i="8"/>
  <c r="P293" i="8"/>
  <c r="P213" i="8"/>
  <c r="P114" i="8"/>
  <c r="P292" i="8"/>
  <c r="P35" i="8"/>
  <c r="P118" i="8"/>
  <c r="P298" i="8"/>
  <c r="P168" i="8"/>
  <c r="P239" i="8"/>
  <c r="P278" i="8"/>
  <c r="P245" i="8"/>
  <c r="P77" i="8"/>
  <c r="P299" i="8"/>
  <c r="P193" i="8"/>
  <c r="P248" i="8"/>
  <c r="P319" i="8"/>
  <c r="P309" i="8"/>
  <c r="P146" i="8"/>
  <c r="P81" i="8"/>
  <c r="P307" i="8"/>
  <c r="P201" i="8"/>
  <c r="P256" i="8"/>
  <c r="P327" i="8"/>
  <c r="P312" i="8"/>
  <c r="P188" i="8"/>
  <c r="P66" i="8"/>
  <c r="P111" i="8"/>
  <c r="P336" i="8"/>
  <c r="P198" i="8"/>
  <c r="P98" i="8"/>
  <c r="P44" i="8"/>
  <c r="P250" i="8"/>
  <c r="P288" i="8"/>
  <c r="P262" i="8"/>
  <c r="P284" i="8"/>
  <c r="P137" i="8"/>
  <c r="P258" i="8"/>
  <c r="P154" i="8"/>
  <c r="P342" i="8"/>
  <c r="P300" i="8"/>
  <c r="P48" i="8"/>
  <c r="P217" i="8"/>
  <c r="P223" i="8"/>
  <c r="P165" i="8"/>
  <c r="P109" i="8"/>
  <c r="P320" i="8"/>
  <c r="P229" i="8"/>
  <c r="P74" i="8"/>
  <c r="P192" i="8"/>
  <c r="P220" i="8"/>
  <c r="P39" i="8"/>
  <c r="P175" i="8"/>
  <c r="P308" i="8"/>
  <c r="P56" i="8"/>
  <c r="P303" i="8"/>
  <c r="P186" i="8"/>
  <c r="P254" i="8"/>
  <c r="P119" i="8"/>
  <c r="P140" i="8"/>
  <c r="P221" i="8"/>
  <c r="P203" i="8"/>
  <c r="P281" i="8"/>
  <c r="P148" i="8"/>
  <c r="Q18" i="8"/>
  <c r="P18" i="2"/>
  <c r="P18" i="5"/>
  <c r="O18" i="2"/>
  <c r="Q18" i="2"/>
  <c r="O18" i="5"/>
  <c r="Q18" i="5"/>
  <c r="P18" i="8"/>
  <c r="O18" i="8"/>
  <c r="E14" i="1" l="1"/>
  <c r="AH289" i="3"/>
  <c r="AH290" i="3"/>
  <c r="F18" i="1"/>
  <c r="F19" i="1" s="1"/>
  <c r="AH106" i="3"/>
  <c r="AH190" i="3"/>
  <c r="AH115" i="3"/>
  <c r="AH34" i="3"/>
  <c r="AH219" i="3"/>
  <c r="AA134" i="3"/>
  <c r="AB134" i="3"/>
  <c r="AB125" i="3"/>
  <c r="AH111" i="3"/>
  <c r="AA111" i="3" s="1"/>
  <c r="AE111" i="3" s="1"/>
  <c r="AH102" i="3"/>
  <c r="AH231" i="3"/>
  <c r="AH196" i="3"/>
  <c r="AD125" i="3"/>
  <c r="AH50" i="3"/>
  <c r="AH258" i="3"/>
  <c r="AH268" i="3"/>
  <c r="AE80" i="3"/>
  <c r="AD80" i="3"/>
  <c r="AB132" i="3"/>
  <c r="AH256" i="3"/>
  <c r="AE53" i="3"/>
  <c r="AD53" i="3"/>
  <c r="AH45" i="3"/>
  <c r="AH26" i="3"/>
  <c r="AA26" i="3" s="1"/>
  <c r="AE26" i="3" s="1"/>
  <c r="AH170" i="3"/>
  <c r="AA170" i="3" s="1"/>
  <c r="AE170" i="3" s="1"/>
  <c r="AH222" i="3"/>
  <c r="AH63" i="3"/>
  <c r="AH35" i="3"/>
  <c r="AH67" i="3"/>
  <c r="AH114" i="3"/>
  <c r="AA114" i="3" s="1"/>
  <c r="AH264" i="3"/>
  <c r="AD72" i="3"/>
  <c r="AE72" i="3"/>
  <c r="AH112" i="3"/>
  <c r="AA112" i="3" s="1"/>
  <c r="AE112" i="3" s="1"/>
  <c r="AH206" i="3"/>
  <c r="AH250" i="3"/>
  <c r="AB283" i="3"/>
  <c r="AA283" i="3"/>
  <c r="AH285" i="3"/>
  <c r="AD216" i="3"/>
  <c r="AE216" i="3"/>
  <c r="AE59" i="3"/>
  <c r="AD59" i="3"/>
  <c r="AE265" i="3"/>
  <c r="AD265" i="3"/>
  <c r="AE211" i="3"/>
  <c r="AD211" i="3"/>
  <c r="AD83" i="3"/>
  <c r="AE83" i="3"/>
  <c r="AB115" i="3"/>
  <c r="AA115" i="3"/>
  <c r="AB66" i="3"/>
  <c r="AA66" i="3"/>
  <c r="AE73" i="3"/>
  <c r="AD73" i="3"/>
  <c r="AB203" i="3"/>
  <c r="AA203" i="3"/>
  <c r="AA34" i="3"/>
  <c r="AB34" i="3"/>
  <c r="AA274" i="3"/>
  <c r="AB274" i="3"/>
  <c r="AD95" i="3"/>
  <c r="AE95" i="3"/>
  <c r="AE198" i="3"/>
  <c r="AD198" i="3"/>
  <c r="AE81" i="3"/>
  <c r="AD81" i="3"/>
  <c r="AD209" i="3"/>
  <c r="AE209" i="3"/>
  <c r="AD128" i="3"/>
  <c r="AE128" i="3"/>
  <c r="AD154" i="3"/>
  <c r="AE154" i="3"/>
  <c r="AE234" i="3"/>
  <c r="AD234" i="3"/>
  <c r="AD86" i="3"/>
  <c r="AE86" i="3"/>
  <c r="AB278" i="3"/>
  <c r="AA278" i="3"/>
  <c r="AZ71" i="3"/>
  <c r="AX71" i="3" s="1"/>
  <c r="AZ81" i="3"/>
  <c r="AX81" i="3" s="1"/>
  <c r="AZ40" i="3"/>
  <c r="AX40" i="3" s="1"/>
  <c r="AZ21" i="3"/>
  <c r="AX21" i="3" s="1"/>
  <c r="AZ43" i="3"/>
  <c r="AX43" i="3" s="1"/>
  <c r="AZ22" i="3"/>
  <c r="AX22" i="3" s="1"/>
  <c r="AZ14" i="3"/>
  <c r="AX14" i="3" s="1"/>
  <c r="AA102" i="3"/>
  <c r="AB102" i="3"/>
  <c r="AH271" i="3"/>
  <c r="AA271" i="3" s="1"/>
  <c r="AA277" i="3"/>
  <c r="AB277" i="3"/>
  <c r="AD88" i="3"/>
  <c r="AE88" i="3"/>
  <c r="AE100" i="3"/>
  <c r="AD100" i="3"/>
  <c r="AD36" i="3"/>
  <c r="AE36" i="3"/>
  <c r="AD108" i="3"/>
  <c r="AE108" i="3"/>
  <c r="AE199" i="3"/>
  <c r="AD199" i="3"/>
  <c r="AE240" i="3"/>
  <c r="AD240" i="3"/>
  <c r="AE136" i="3"/>
  <c r="AD136" i="3"/>
  <c r="AD41" i="3"/>
  <c r="AE41" i="3"/>
  <c r="AE166" i="3"/>
  <c r="AD166" i="3"/>
  <c r="AH37" i="3"/>
  <c r="AA37" i="3" s="1"/>
  <c r="AE37" i="3" s="1"/>
  <c r="AE284" i="3"/>
  <c r="AD284" i="3"/>
  <c r="AB275" i="3"/>
  <c r="AA275" i="3"/>
  <c r="AE174" i="3"/>
  <c r="AD174" i="3"/>
  <c r="AZ62" i="3"/>
  <c r="AX62" i="3" s="1"/>
  <c r="AH65" i="3"/>
  <c r="AA65" i="3" s="1"/>
  <c r="AE65" i="3" s="1"/>
  <c r="AH180" i="3"/>
  <c r="AZ57" i="3"/>
  <c r="AX57" i="3" s="1"/>
  <c r="AZ53" i="3"/>
  <c r="AX53" i="3" s="1"/>
  <c r="AZ49" i="3"/>
  <c r="AX49" i="3" s="1"/>
  <c r="AZ39" i="3"/>
  <c r="AX39" i="3" s="1"/>
  <c r="AZ20" i="3"/>
  <c r="AX20" i="3" s="1"/>
  <c r="AZ23" i="3"/>
  <c r="AX23" i="3" s="1"/>
  <c r="AZ12" i="3"/>
  <c r="AX12" i="3" s="1"/>
  <c r="AE42" i="3"/>
  <c r="AD42" i="3"/>
  <c r="AD245" i="3"/>
  <c r="AE245" i="3"/>
  <c r="AE145" i="3"/>
  <c r="AD145" i="3"/>
  <c r="AD168" i="3"/>
  <c r="AE168" i="3"/>
  <c r="AD119" i="3"/>
  <c r="AE119" i="3"/>
  <c r="AE43" i="3"/>
  <c r="AD43" i="3"/>
  <c r="AD78" i="3"/>
  <c r="AE78" i="3"/>
  <c r="AD187" i="3"/>
  <c r="AE187" i="3"/>
  <c r="AZ51" i="3"/>
  <c r="AX51" i="3" s="1"/>
  <c r="AA50" i="3"/>
  <c r="AB50" i="3"/>
  <c r="AD160" i="3"/>
  <c r="AE160" i="3"/>
  <c r="AD237" i="3"/>
  <c r="AE237" i="3"/>
  <c r="AE40" i="3"/>
  <c r="AD40" i="3"/>
  <c r="AE254" i="3"/>
  <c r="AD254" i="3"/>
  <c r="AD137" i="3"/>
  <c r="AE137" i="3"/>
  <c r="AE76" i="3"/>
  <c r="AD76" i="3"/>
  <c r="AD96" i="3"/>
  <c r="AE96" i="3"/>
  <c r="AD121" i="3"/>
  <c r="AE121" i="3"/>
  <c r="AE221" i="3"/>
  <c r="AD221" i="3"/>
  <c r="AE118" i="3"/>
  <c r="AD118" i="3"/>
  <c r="AE148" i="3"/>
  <c r="AD148" i="3"/>
  <c r="AD229" i="3"/>
  <c r="AE229" i="3"/>
  <c r="AE29" i="3"/>
  <c r="AD29" i="3"/>
  <c r="AD167" i="3"/>
  <c r="AE167" i="3"/>
  <c r="AZ52" i="3"/>
  <c r="AX52" i="3" s="1"/>
  <c r="AA176" i="3"/>
  <c r="AB176" i="3"/>
  <c r="AZ61" i="3"/>
  <c r="AX61" i="3" s="1"/>
  <c r="AZ95" i="3"/>
  <c r="AX95" i="3" s="1"/>
  <c r="AE266" i="3"/>
  <c r="AD266" i="3"/>
  <c r="AE140" i="3"/>
  <c r="AD140" i="3"/>
  <c r="AD132" i="3"/>
  <c r="AE132" i="3"/>
  <c r="AD93" i="3"/>
  <c r="AE93" i="3"/>
  <c r="AE191" i="3"/>
  <c r="AD191" i="3"/>
  <c r="AE117" i="3"/>
  <c r="AD117" i="3"/>
  <c r="AE139" i="3"/>
  <c r="AD139" i="3"/>
  <c r="AE175" i="3"/>
  <c r="AD175" i="3"/>
  <c r="AE23" i="3"/>
  <c r="AD23" i="3"/>
  <c r="AZ66" i="3"/>
  <c r="AX66" i="3" s="1"/>
  <c r="AZ113" i="3"/>
  <c r="AX113" i="3" s="1"/>
  <c r="AZ80" i="3"/>
  <c r="AX80" i="3" s="1"/>
  <c r="AZ34" i="3"/>
  <c r="AX34" i="3" s="1"/>
  <c r="AZ25" i="3"/>
  <c r="AX25" i="3" s="1"/>
  <c r="AH58" i="3"/>
  <c r="AZ102" i="3"/>
  <c r="AX102" i="3" s="1"/>
  <c r="AZ18" i="3"/>
  <c r="AX18" i="3" s="1"/>
  <c r="AZ99" i="3"/>
  <c r="AX99" i="3" s="1"/>
  <c r="AZ45" i="3"/>
  <c r="AX45" i="3" s="1"/>
  <c r="AZ68" i="3"/>
  <c r="AX68" i="3" s="1"/>
  <c r="AH282" i="3"/>
  <c r="AB282" i="3" s="1"/>
  <c r="AH238" i="3"/>
  <c r="AE75" i="3"/>
  <c r="AD75" i="3"/>
  <c r="AD185" i="3"/>
  <c r="AE185" i="3"/>
  <c r="AE218" i="3"/>
  <c r="AD218" i="3"/>
  <c r="AD85" i="3"/>
  <c r="AE85" i="3"/>
  <c r="AE89" i="3"/>
  <c r="AD89" i="3"/>
  <c r="AA212" i="3"/>
  <c r="AB212" i="3"/>
  <c r="AE99" i="3"/>
  <c r="AD99" i="3"/>
  <c r="AD21" i="3"/>
  <c r="AE21" i="3"/>
  <c r="AE260" i="3"/>
  <c r="AD260" i="3"/>
  <c r="AD143" i="3"/>
  <c r="AE143" i="3"/>
  <c r="AH54" i="3"/>
  <c r="AZ63" i="3"/>
  <c r="AX63" i="3" s="1"/>
  <c r="AZ83" i="3"/>
  <c r="AX83" i="3" s="1"/>
  <c r="AZ46" i="3"/>
  <c r="AX46" i="3" s="1"/>
  <c r="AZ54" i="3"/>
  <c r="AX54" i="3" s="1"/>
  <c r="AZ16" i="3"/>
  <c r="AX16" i="3" s="1"/>
  <c r="AH123" i="3"/>
  <c r="AA123" i="3" s="1"/>
  <c r="AA201" i="3"/>
  <c r="AB201" i="3"/>
  <c r="AD74" i="3"/>
  <c r="AE74" i="3"/>
  <c r="AE98" i="3"/>
  <c r="AD98" i="3"/>
  <c r="AD215" i="3"/>
  <c r="AE215" i="3"/>
  <c r="AD184" i="3"/>
  <c r="AE184" i="3"/>
  <c r="AA213" i="3"/>
  <c r="AB213" i="3"/>
  <c r="AE189" i="3"/>
  <c r="AD189" i="3"/>
  <c r="AD152" i="3"/>
  <c r="AE152" i="3"/>
  <c r="AE220" i="3"/>
  <c r="AD220" i="3"/>
  <c r="AA147" i="3"/>
  <c r="AB147" i="3"/>
  <c r="AE193" i="3"/>
  <c r="AD193" i="3"/>
  <c r="AB270" i="3"/>
  <c r="AA270" i="3"/>
  <c r="AD39" i="3"/>
  <c r="AE39" i="3"/>
  <c r="AH208" i="3"/>
  <c r="AB267" i="3"/>
  <c r="AA267" i="3"/>
  <c r="AD232" i="3"/>
  <c r="AE232" i="3"/>
  <c r="AZ50" i="3"/>
  <c r="AX50" i="3" s="1"/>
  <c r="AZ74" i="3"/>
  <c r="AX74" i="3" s="1"/>
  <c r="AZ8" i="3"/>
  <c r="AX8" i="3" s="1"/>
  <c r="AZ67" i="3"/>
  <c r="AX67" i="3" s="1"/>
  <c r="AZ82" i="3"/>
  <c r="AX82" i="3" s="1"/>
  <c r="AZ37" i="3"/>
  <c r="AX37" i="3" s="1"/>
  <c r="AZ89" i="3"/>
  <c r="AX89" i="3" s="1"/>
  <c r="AZ19" i="3"/>
  <c r="AX19" i="3" s="1"/>
  <c r="AZ24" i="3"/>
  <c r="AX24" i="3" s="1"/>
  <c r="AH103" i="3"/>
  <c r="AZ58" i="3"/>
  <c r="AX58" i="3" s="1"/>
  <c r="AZ41" i="3"/>
  <c r="AX41" i="3" s="1"/>
  <c r="AH287" i="3"/>
  <c r="AA287" i="3" s="1"/>
  <c r="AE161" i="3"/>
  <c r="AD161" i="3"/>
  <c r="AD92" i="3"/>
  <c r="AE92" i="3"/>
  <c r="AH227" i="3"/>
  <c r="AH276" i="3"/>
  <c r="AH70" i="3"/>
  <c r="AH61" i="3"/>
  <c r="AA61" i="3" s="1"/>
  <c r="AE61" i="3" s="1"/>
  <c r="AH286" i="3"/>
  <c r="AB286" i="3" s="1"/>
  <c r="AH281" i="3"/>
  <c r="AA281" i="3" s="1"/>
  <c r="AE181" i="3"/>
  <c r="AD181" i="3"/>
  <c r="AD194" i="3"/>
  <c r="AE194" i="3"/>
  <c r="AD244" i="3"/>
  <c r="AE244" i="3"/>
  <c r="AH113" i="3"/>
  <c r="AH279" i="3"/>
  <c r="AH32" i="3"/>
  <c r="AH68" i="3"/>
  <c r="AD179" i="3"/>
  <c r="AE179" i="3"/>
  <c r="AD164" i="3"/>
  <c r="AE164" i="3"/>
  <c r="AD241" i="3"/>
  <c r="AE241" i="3"/>
  <c r="AD165" i="3"/>
  <c r="AE165" i="3"/>
  <c r="AD156" i="3"/>
  <c r="AE156" i="3"/>
  <c r="AB235" i="3"/>
  <c r="AA235" i="3"/>
  <c r="AA62" i="3"/>
  <c r="AB62" i="3"/>
  <c r="AA131" i="3"/>
  <c r="AB131" i="3"/>
  <c r="AA69" i="3"/>
  <c r="AB69" i="3"/>
  <c r="AA48" i="3"/>
  <c r="AB48" i="3"/>
  <c r="AA236" i="3"/>
  <c r="AB236" i="3"/>
  <c r="AA230" i="3"/>
  <c r="AB230" i="3"/>
  <c r="AD183" i="3"/>
  <c r="AE183" i="3"/>
  <c r="AD257" i="3"/>
  <c r="AE257" i="3"/>
  <c r="AE253" i="3"/>
  <c r="AD253" i="3"/>
  <c r="AE91" i="3"/>
  <c r="AD91" i="3"/>
  <c r="AH272" i="3"/>
  <c r="AD210" i="3"/>
  <c r="AE210" i="3"/>
  <c r="AD133" i="3"/>
  <c r="AE133" i="3"/>
  <c r="AE249" i="3"/>
  <c r="AD249" i="3"/>
  <c r="AD122" i="3"/>
  <c r="AE122" i="3"/>
  <c r="AE153" i="3"/>
  <c r="AD153" i="3"/>
  <c r="AA222" i="3"/>
  <c r="AB222" i="3"/>
  <c r="AA63" i="3"/>
  <c r="AB63" i="3"/>
  <c r="AA35" i="3"/>
  <c r="AB35" i="3"/>
  <c r="AB67" i="3"/>
  <c r="AA67" i="3"/>
  <c r="AB238" i="3"/>
  <c r="AA238" i="3"/>
  <c r="AH116" i="3"/>
  <c r="AH280" i="3"/>
  <c r="AA280" i="3" s="1"/>
  <c r="AE77" i="3"/>
  <c r="AD77" i="3"/>
  <c r="AD223" i="3"/>
  <c r="AE223" i="3"/>
  <c r="AE97" i="3"/>
  <c r="AD97" i="3"/>
  <c r="AH239" i="3"/>
  <c r="AH31" i="3"/>
  <c r="AH224" i="3"/>
  <c r="AH207" i="3"/>
  <c r="AH186" i="3"/>
  <c r="AD135" i="3"/>
  <c r="AE135" i="3"/>
  <c r="AE127" i="3"/>
  <c r="AD127" i="3"/>
  <c r="AE269" i="3"/>
  <c r="AD269" i="3"/>
  <c r="AE130" i="3"/>
  <c r="AD130" i="3"/>
  <c r="AD178" i="3"/>
  <c r="AE178" i="3"/>
  <c r="AE188" i="3"/>
  <c r="AD188" i="3"/>
  <c r="AD157" i="3"/>
  <c r="AE157" i="3"/>
  <c r="AB106" i="3"/>
  <c r="AA106" i="3"/>
  <c r="AA190" i="3"/>
  <c r="AB190" i="3"/>
  <c r="AA104" i="3"/>
  <c r="AB104" i="3"/>
  <c r="AB25" i="3"/>
  <c r="AA25" i="3"/>
  <c r="AH273" i="3"/>
  <c r="AA124" i="3"/>
  <c r="AB124" i="3"/>
  <c r="AA107" i="3"/>
  <c r="AB107" i="3"/>
  <c r="AH110" i="3"/>
  <c r="AA110" i="3" s="1"/>
  <c r="AE110" i="3" s="1"/>
  <c r="AE38" i="3"/>
  <c r="AD38" i="3"/>
  <c r="AH56" i="3"/>
  <c r="AB173" i="3"/>
  <c r="AA173" i="3"/>
  <c r="AB281" i="3"/>
  <c r="AH288" i="3"/>
  <c r="E5" i="2"/>
  <c r="E4" i="2"/>
  <c r="E4" i="8"/>
  <c r="E6" i="8"/>
  <c r="E9" i="8" s="1"/>
  <c r="E10" i="8" s="1"/>
  <c r="E6" i="5"/>
  <c r="E9" i="5" s="1"/>
  <c r="E10" i="5" s="1"/>
  <c r="E5" i="5"/>
  <c r="AA290" i="3" l="1"/>
  <c r="AB290" i="3"/>
  <c r="AA289" i="3"/>
  <c r="AB289" i="3"/>
  <c r="AA264" i="3"/>
  <c r="AB264" i="3"/>
  <c r="AD134" i="3"/>
  <c r="AE134" i="3"/>
  <c r="AB280" i="3"/>
  <c r="AA219" i="3"/>
  <c r="AB219" i="3"/>
  <c r="AA282" i="3"/>
  <c r="AD282" i="3" s="1"/>
  <c r="AB250" i="3"/>
  <c r="AA250" i="3"/>
  <c r="AA256" i="3"/>
  <c r="AB256" i="3"/>
  <c r="AB196" i="3"/>
  <c r="AA196" i="3"/>
  <c r="AB268" i="3"/>
  <c r="AA268" i="3"/>
  <c r="AA258" i="3"/>
  <c r="AB258" i="3"/>
  <c r="AA206" i="3"/>
  <c r="AB206" i="3"/>
  <c r="AA231" i="3"/>
  <c r="AB231" i="3"/>
  <c r="AB45" i="3"/>
  <c r="AA45" i="3"/>
  <c r="AB114" i="3"/>
  <c r="AA285" i="3"/>
  <c r="AB285" i="3"/>
  <c r="AD283" i="3"/>
  <c r="AE283" i="3"/>
  <c r="AB103" i="3"/>
  <c r="AA103" i="3"/>
  <c r="AD147" i="3"/>
  <c r="AE147" i="3"/>
  <c r="AD213" i="3"/>
  <c r="AE213" i="3"/>
  <c r="AE176" i="3"/>
  <c r="AD176" i="3"/>
  <c r="AB123" i="3"/>
  <c r="AB54" i="3"/>
  <c r="AA54" i="3"/>
  <c r="AE50" i="3"/>
  <c r="AD50" i="3"/>
  <c r="AE274" i="3"/>
  <c r="AD274" i="3"/>
  <c r="AA286" i="3"/>
  <c r="AD201" i="3"/>
  <c r="AE201" i="3"/>
  <c r="AB180" i="3"/>
  <c r="AA180" i="3"/>
  <c r="AD102" i="3"/>
  <c r="AE102" i="3"/>
  <c r="AD278" i="3"/>
  <c r="AE278" i="3"/>
  <c r="AD66" i="3"/>
  <c r="AE66" i="3"/>
  <c r="AD270" i="3"/>
  <c r="AE270" i="3"/>
  <c r="AD212" i="3"/>
  <c r="AE212" i="3"/>
  <c r="AE34" i="3"/>
  <c r="AD34" i="3"/>
  <c r="AB271" i="3"/>
  <c r="AD267" i="3"/>
  <c r="AE267" i="3"/>
  <c r="AD203" i="3"/>
  <c r="AE203" i="3"/>
  <c r="AE115" i="3"/>
  <c r="AD115" i="3"/>
  <c r="AA58" i="3"/>
  <c r="AB58" i="3"/>
  <c r="AA208" i="3"/>
  <c r="AB208" i="3"/>
  <c r="AE275" i="3"/>
  <c r="AD275" i="3"/>
  <c r="AD277" i="3"/>
  <c r="AE277" i="3"/>
  <c r="AA56" i="3"/>
  <c r="AB56" i="3"/>
  <c r="AA273" i="3"/>
  <c r="AB273" i="3"/>
  <c r="AA207" i="3"/>
  <c r="AB207" i="3"/>
  <c r="AB272" i="3"/>
  <c r="AA272" i="3"/>
  <c r="AD69" i="3"/>
  <c r="AE69" i="3"/>
  <c r="AA32" i="3"/>
  <c r="AB32" i="3"/>
  <c r="AA227" i="3"/>
  <c r="AB227" i="3"/>
  <c r="AE25" i="3"/>
  <c r="AD25" i="3"/>
  <c r="AA224" i="3"/>
  <c r="AB224" i="3"/>
  <c r="AE114" i="3"/>
  <c r="AD114" i="3"/>
  <c r="AE63" i="3"/>
  <c r="AD63" i="3"/>
  <c r="AA279" i="3"/>
  <c r="AB279" i="3"/>
  <c r="AB31" i="3"/>
  <c r="AA31" i="3"/>
  <c r="AE67" i="3"/>
  <c r="AD67" i="3"/>
  <c r="AD230" i="3"/>
  <c r="AE230" i="3"/>
  <c r="AE131" i="3"/>
  <c r="AD131" i="3"/>
  <c r="AA113" i="3"/>
  <c r="AB113" i="3"/>
  <c r="AD222" i="3"/>
  <c r="AE222" i="3"/>
  <c r="AB287" i="3"/>
  <c r="AE104" i="3"/>
  <c r="AD104" i="3"/>
  <c r="AD123" i="3"/>
  <c r="AE123" i="3"/>
  <c r="AD236" i="3"/>
  <c r="AE236" i="3"/>
  <c r="AD62" i="3"/>
  <c r="AE62" i="3"/>
  <c r="AB70" i="3"/>
  <c r="AA70" i="3"/>
  <c r="AD107" i="3"/>
  <c r="AE107" i="3"/>
  <c r="AA239" i="3"/>
  <c r="AB239" i="3"/>
  <c r="AA116" i="3"/>
  <c r="AB116" i="3"/>
  <c r="AE35" i="3"/>
  <c r="AD35" i="3"/>
  <c r="AE235" i="3"/>
  <c r="AD235" i="3"/>
  <c r="AB276" i="3"/>
  <c r="AA276" i="3"/>
  <c r="AE173" i="3"/>
  <c r="AD173" i="3"/>
  <c r="AD190" i="3"/>
  <c r="AE190" i="3"/>
  <c r="AE238" i="3"/>
  <c r="AD238" i="3"/>
  <c r="AD48" i="3"/>
  <c r="AE48" i="3"/>
  <c r="AE124" i="3"/>
  <c r="AD124" i="3"/>
  <c r="AD106" i="3"/>
  <c r="AE106" i="3"/>
  <c r="AB186" i="3"/>
  <c r="AA186" i="3"/>
  <c r="AA68" i="3"/>
  <c r="AB68" i="3"/>
  <c r="AE271" i="3"/>
  <c r="AD271" i="3"/>
  <c r="AD280" i="3"/>
  <c r="AE280" i="3"/>
  <c r="AE281" i="3"/>
  <c r="AD281" i="3"/>
  <c r="AD286" i="3"/>
  <c r="AE286" i="3"/>
  <c r="AB288" i="3"/>
  <c r="AA288" i="3"/>
  <c r="AD287" i="3"/>
  <c r="AE287" i="3"/>
  <c r="M300" i="8"/>
  <c r="N300" i="8" s="1"/>
  <c r="V26" i="2"/>
  <c r="M235" i="8"/>
  <c r="R235" i="8" s="1"/>
  <c r="M50" i="2"/>
  <c r="R50" i="2" s="1"/>
  <c r="M313" i="8"/>
  <c r="R313" i="8" s="1"/>
  <c r="M174" i="2"/>
  <c r="R174" i="2" s="1"/>
  <c r="M80" i="8"/>
  <c r="N80" i="8" s="1"/>
  <c r="M53" i="8"/>
  <c r="R53" i="8" s="1"/>
  <c r="M35" i="2"/>
  <c r="R35" i="2" s="1"/>
  <c r="V24" i="2"/>
  <c r="M49" i="8"/>
  <c r="R49" i="8" s="1"/>
  <c r="M166" i="2"/>
  <c r="R166" i="2" s="1"/>
  <c r="M39" i="2"/>
  <c r="R39" i="2" s="1"/>
  <c r="M143" i="8"/>
  <c r="M303" i="8"/>
  <c r="R303" i="8" s="1"/>
  <c r="M231" i="8"/>
  <c r="R231" i="8" s="1"/>
  <c r="M164" i="2"/>
  <c r="R164" i="2" s="1"/>
  <c r="V8" i="2"/>
  <c r="M21" i="2"/>
  <c r="N21" i="2" s="1"/>
  <c r="V10" i="2"/>
  <c r="M123" i="2"/>
  <c r="N123" i="2" s="1"/>
  <c r="V22" i="2"/>
  <c r="M145" i="2"/>
  <c r="N145" i="2" s="1"/>
  <c r="M177" i="2"/>
  <c r="R177" i="2" s="1"/>
  <c r="M111" i="2"/>
  <c r="N111" i="2" s="1"/>
  <c r="V11" i="2"/>
  <c r="M119" i="2"/>
  <c r="N119" i="2" s="1"/>
  <c r="M30" i="8"/>
  <c r="N30" i="8" s="1"/>
  <c r="V9" i="8"/>
  <c r="M289" i="8"/>
  <c r="M189" i="8"/>
  <c r="N189" i="8" s="1"/>
  <c r="M38" i="8"/>
  <c r="N38" i="8" s="1"/>
  <c r="M26" i="8"/>
  <c r="N26" i="8" s="1"/>
  <c r="M274" i="8"/>
  <c r="N274" i="8" s="1"/>
  <c r="V15" i="8"/>
  <c r="M129" i="8"/>
  <c r="N129" i="8" s="1"/>
  <c r="M120" i="8"/>
  <c r="R120" i="8" s="1"/>
  <c r="M119" i="8"/>
  <c r="M73" i="2"/>
  <c r="N73" i="2" s="1"/>
  <c r="M211" i="2"/>
  <c r="N211" i="2" s="1"/>
  <c r="M175" i="2"/>
  <c r="R175" i="2" s="1"/>
  <c r="M195" i="2"/>
  <c r="N195" i="2" s="1"/>
  <c r="M55" i="2"/>
  <c r="R55" i="2" s="1"/>
  <c r="M264" i="8"/>
  <c r="N264" i="8" s="1"/>
  <c r="M36" i="8"/>
  <c r="N36" i="8" s="1"/>
  <c r="M212" i="2"/>
  <c r="M104" i="2"/>
  <c r="R104" i="2" s="1"/>
  <c r="M33" i="2"/>
  <c r="R33" i="2" s="1"/>
  <c r="M150" i="2"/>
  <c r="N150" i="2" s="1"/>
  <c r="M258" i="8"/>
  <c r="N258" i="8" s="1"/>
  <c r="M273" i="8"/>
  <c r="R273" i="8" s="1"/>
  <c r="M170" i="8"/>
  <c r="R170" i="8" s="1"/>
  <c r="M46" i="2"/>
  <c r="R46" i="2" s="1"/>
  <c r="V19" i="2"/>
  <c r="M197" i="2"/>
  <c r="R197" i="2" s="1"/>
  <c r="M185" i="2"/>
  <c r="N185" i="2" s="1"/>
  <c r="M183" i="8"/>
  <c r="R183" i="8" s="1"/>
  <c r="M42" i="8"/>
  <c r="N42" i="8" s="1"/>
  <c r="M335" i="8"/>
  <c r="N335" i="8" s="1"/>
  <c r="M29" i="2"/>
  <c r="N29" i="2" s="1"/>
  <c r="M169" i="2"/>
  <c r="N169" i="2" s="1"/>
  <c r="V29" i="2"/>
  <c r="M52" i="2"/>
  <c r="R52" i="2" s="1"/>
  <c r="M137" i="2"/>
  <c r="R137" i="2" s="1"/>
  <c r="M168" i="2"/>
  <c r="R168" i="2" s="1"/>
  <c r="M42" i="2"/>
  <c r="R42" i="2" s="1"/>
  <c r="M214" i="2"/>
  <c r="N214" i="2" s="1"/>
  <c r="M98" i="2"/>
  <c r="R98" i="2" s="1"/>
  <c r="V23" i="2"/>
  <c r="M116" i="2"/>
  <c r="R116" i="2" s="1"/>
  <c r="M180" i="2"/>
  <c r="N180" i="2" s="1"/>
  <c r="M53" i="2"/>
  <c r="R53" i="2" s="1"/>
  <c r="M184" i="2"/>
  <c r="N184" i="2" s="1"/>
  <c r="M249" i="8"/>
  <c r="N249" i="8" s="1"/>
  <c r="V10" i="8"/>
  <c r="M135" i="8"/>
  <c r="R135" i="8" s="1"/>
  <c r="V20" i="8"/>
  <c r="M314" i="8"/>
  <c r="M286" i="8"/>
  <c r="N286" i="8" s="1"/>
  <c r="M225" i="8"/>
  <c r="N225" i="8" s="1"/>
  <c r="M190" i="8"/>
  <c r="R190" i="8" s="1"/>
  <c r="M111" i="8"/>
  <c r="N111" i="8" s="1"/>
  <c r="M126" i="2"/>
  <c r="N126" i="2" s="1"/>
  <c r="M25" i="2"/>
  <c r="R25" i="2" s="1"/>
  <c r="M88" i="2"/>
  <c r="R88" i="2" s="1"/>
  <c r="M78" i="2"/>
  <c r="V18" i="2"/>
  <c r="M108" i="2"/>
  <c r="R108" i="2" s="1"/>
  <c r="M89" i="2"/>
  <c r="N89" i="2" s="1"/>
  <c r="M146" i="2"/>
  <c r="N146" i="2" s="1"/>
  <c r="M134" i="2"/>
  <c r="N134" i="2" s="1"/>
  <c r="M47" i="2"/>
  <c r="N47" i="2" s="1"/>
  <c r="M203" i="2"/>
  <c r="R203" i="2" s="1"/>
  <c r="V16" i="8"/>
  <c r="M304" i="8"/>
  <c r="N304" i="8" s="1"/>
  <c r="V24" i="8"/>
  <c r="V25" i="8"/>
  <c r="M266" i="8"/>
  <c r="R266" i="8" s="1"/>
  <c r="V14" i="8"/>
  <c r="M302" i="8"/>
  <c r="N302" i="8" s="1"/>
  <c r="M121" i="8"/>
  <c r="N121" i="8" s="1"/>
  <c r="M176" i="8"/>
  <c r="M161" i="8"/>
  <c r="N161" i="8" s="1"/>
  <c r="M83" i="2"/>
  <c r="N83" i="2" s="1"/>
  <c r="M216" i="2"/>
  <c r="R216" i="2" s="1"/>
  <c r="V12" i="2"/>
  <c r="M172" i="2"/>
  <c r="N172" i="2" s="1"/>
  <c r="M140" i="2"/>
  <c r="N140" i="2" s="1"/>
  <c r="M178" i="2"/>
  <c r="N178" i="2" s="1"/>
  <c r="M156" i="2"/>
  <c r="M30" i="2"/>
  <c r="N30" i="2" s="1"/>
  <c r="V17" i="2"/>
  <c r="M205" i="2"/>
  <c r="R205" i="2" s="1"/>
  <c r="M139" i="2"/>
  <c r="N139" i="2" s="1"/>
  <c r="M265" i="8"/>
  <c r="R265" i="8" s="1"/>
  <c r="M75" i="8"/>
  <c r="N75" i="8" s="1"/>
  <c r="M283" i="8"/>
  <c r="N283" i="8" s="1"/>
  <c r="M132" i="8"/>
  <c r="R132" i="8" s="1"/>
  <c r="M39" i="8"/>
  <c r="N39" i="8" s="1"/>
  <c r="M22" i="8"/>
  <c r="N22" i="8" s="1"/>
  <c r="M136" i="8"/>
  <c r="R136" i="8" s="1"/>
  <c r="V13" i="8"/>
  <c r="M127" i="8"/>
  <c r="N127" i="8" s="1"/>
  <c r="M193" i="8"/>
  <c r="R193" i="8" s="1"/>
  <c r="M200" i="2"/>
  <c r="R200" i="2" s="1"/>
  <c r="M176" i="2"/>
  <c r="R176" i="2" s="1"/>
  <c r="M135" i="2"/>
  <c r="N135" i="2" s="1"/>
  <c r="V5" i="2"/>
  <c r="M163" i="2"/>
  <c r="N163" i="2" s="1"/>
  <c r="M115" i="2"/>
  <c r="N115" i="2" s="1"/>
  <c r="M155" i="2"/>
  <c r="R155" i="2" s="1"/>
  <c r="V16" i="2"/>
  <c r="M183" i="2"/>
  <c r="R183" i="2" s="1"/>
  <c r="M74" i="2"/>
  <c r="M201" i="2"/>
  <c r="R201" i="2" s="1"/>
  <c r="M270" i="8"/>
  <c r="N270" i="8" s="1"/>
  <c r="M212" i="8"/>
  <c r="N212" i="8" s="1"/>
  <c r="M332" i="8"/>
  <c r="R332" i="8" s="1"/>
  <c r="M195" i="8"/>
  <c r="N195" i="8" s="1"/>
  <c r="M29" i="8"/>
  <c r="R29" i="8" s="1"/>
  <c r="V5" i="8"/>
  <c r="M131" i="8"/>
  <c r="N131" i="8" s="1"/>
  <c r="M202" i="8"/>
  <c r="R202" i="8" s="1"/>
  <c r="M84" i="8"/>
  <c r="R84" i="8" s="1"/>
  <c r="M160" i="2"/>
  <c r="R160" i="2" s="1"/>
  <c r="V4" i="2"/>
  <c r="M208" i="2"/>
  <c r="N208" i="2" s="1"/>
  <c r="M217" i="2"/>
  <c r="R217" i="2" s="1"/>
  <c r="M153" i="2"/>
  <c r="R153" i="2" s="1"/>
  <c r="M37" i="2"/>
  <c r="V28" i="2"/>
  <c r="V13" i="2"/>
  <c r="M213" i="2"/>
  <c r="N213" i="2" s="1"/>
  <c r="M142" i="2"/>
  <c r="R142" i="2" s="1"/>
  <c r="M41" i="2"/>
  <c r="R41" i="2" s="1"/>
  <c r="M77" i="8"/>
  <c r="N77" i="8" s="1"/>
  <c r="M321" i="8"/>
  <c r="R321" i="8" s="1"/>
  <c r="M334" i="8"/>
  <c r="M81" i="8"/>
  <c r="N81" i="8" s="1"/>
  <c r="M100" i="8"/>
  <c r="N100" i="8" s="1"/>
  <c r="V7" i="8"/>
  <c r="M256" i="8"/>
  <c r="R256" i="8" s="1"/>
  <c r="M215" i="8"/>
  <c r="N215" i="8" s="1"/>
  <c r="M242" i="8"/>
  <c r="R242" i="8" s="1"/>
  <c r="M190" i="2"/>
  <c r="R190" i="2" s="1"/>
  <c r="M69" i="2"/>
  <c r="M44" i="2"/>
  <c r="N44" i="2" s="1"/>
  <c r="M110" i="2"/>
  <c r="N110" i="2" s="1"/>
  <c r="M198" i="2"/>
  <c r="R198" i="2" s="1"/>
  <c r="M165" i="2"/>
  <c r="R165" i="2" s="1"/>
  <c r="V30" i="2"/>
  <c r="M61" i="2"/>
  <c r="R61" i="2" s="1"/>
  <c r="M24" i="2"/>
  <c r="N24" i="2" s="1"/>
  <c r="M144" i="2"/>
  <c r="M199" i="2"/>
  <c r="N199" i="2" s="1"/>
  <c r="V20" i="2"/>
  <c r="M102" i="2"/>
  <c r="R102" i="2" s="1"/>
  <c r="V7" i="2"/>
  <c r="M147" i="2"/>
  <c r="R147" i="2" s="1"/>
  <c r="M60" i="2"/>
  <c r="R60" i="2" s="1"/>
  <c r="M94" i="2"/>
  <c r="N94" i="2" s="1"/>
  <c r="M149" i="2"/>
  <c r="R149" i="2" s="1"/>
  <c r="M109" i="2"/>
  <c r="N109" i="2" s="1"/>
  <c r="M204" i="2"/>
  <c r="R204" i="2" s="1"/>
  <c r="M75" i="2"/>
  <c r="R75" i="2" s="1"/>
  <c r="M180" i="8"/>
  <c r="R180" i="8" s="1"/>
  <c r="M150" i="8"/>
  <c r="N150" i="8" s="1"/>
  <c r="M299" i="8"/>
  <c r="R299" i="8" s="1"/>
  <c r="M124" i="8"/>
  <c r="N124" i="8" s="1"/>
  <c r="M201" i="8"/>
  <c r="M128" i="8"/>
  <c r="R128" i="8" s="1"/>
  <c r="M198" i="8"/>
  <c r="R198" i="8" s="1"/>
  <c r="M252" i="8"/>
  <c r="R252" i="8" s="1"/>
  <c r="M148" i="8"/>
  <c r="R148" i="8" s="1"/>
  <c r="M340" i="8"/>
  <c r="R340" i="8" s="1"/>
  <c r="M159" i="8"/>
  <c r="R159" i="8" s="1"/>
  <c r="M116" i="8"/>
  <c r="R116" i="8" s="1"/>
  <c r="M60" i="8"/>
  <c r="R60" i="8" s="1"/>
  <c r="M88" i="8"/>
  <c r="R88" i="8" s="1"/>
  <c r="M91" i="8"/>
  <c r="R91" i="8" s="1"/>
  <c r="M108" i="8"/>
  <c r="R108" i="8" s="1"/>
  <c r="M157" i="8"/>
  <c r="R157" i="8" s="1"/>
  <c r="M168" i="8"/>
  <c r="R168" i="8" s="1"/>
  <c r="M206" i="8"/>
  <c r="R206" i="8" s="1"/>
  <c r="M54" i="2"/>
  <c r="N54" i="2" s="1"/>
  <c r="M125" i="2"/>
  <c r="V15" i="2"/>
  <c r="M120" i="2"/>
  <c r="R120" i="2" s="1"/>
  <c r="M38" i="2"/>
  <c r="R38" i="2" s="1"/>
  <c r="M65" i="2"/>
  <c r="N65" i="2" s="1"/>
  <c r="M82" i="2"/>
  <c r="R82" i="2" s="1"/>
  <c r="M170" i="2"/>
  <c r="R170" i="2" s="1"/>
  <c r="M207" i="2"/>
  <c r="R207" i="2" s="1"/>
  <c r="M182" i="2"/>
  <c r="M159" i="2"/>
  <c r="R159" i="2" s="1"/>
  <c r="M32" i="2"/>
  <c r="R32" i="2" s="1"/>
  <c r="M152" i="2"/>
  <c r="N152" i="2" s="1"/>
  <c r="M40" i="2"/>
  <c r="R40" i="2" s="1"/>
  <c r="M59" i="2"/>
  <c r="R59" i="2" s="1"/>
  <c r="M194" i="2"/>
  <c r="N194" i="2" s="1"/>
  <c r="M215" i="2"/>
  <c r="R215" i="2" s="1"/>
  <c r="M85" i="2"/>
  <c r="N85" i="2" s="1"/>
  <c r="M45" i="2"/>
  <c r="N45" i="2" s="1"/>
  <c r="M76" i="2"/>
  <c r="N76" i="2" s="1"/>
  <c r="V21" i="2"/>
  <c r="M331" i="8"/>
  <c r="N331" i="8" s="1"/>
  <c r="M263" i="8"/>
  <c r="N263" i="8" s="1"/>
  <c r="V3" i="8"/>
  <c r="M208" i="8"/>
  <c r="R208" i="8" s="1"/>
  <c r="M261" i="8"/>
  <c r="M248" i="8"/>
  <c r="N248" i="8" s="1"/>
  <c r="M149" i="8"/>
  <c r="N149" i="8" s="1"/>
  <c r="M267" i="8"/>
  <c r="N267" i="8" s="1"/>
  <c r="M54" i="8"/>
  <c r="N54" i="8" s="1"/>
  <c r="M145" i="8"/>
  <c r="N145" i="8" s="1"/>
  <c r="V6" i="8"/>
  <c r="M158" i="8"/>
  <c r="R158" i="8" s="1"/>
  <c r="M342" i="8"/>
  <c r="M133" i="8"/>
  <c r="N133" i="8" s="1"/>
  <c r="M312" i="8"/>
  <c r="R312" i="8" s="1"/>
  <c r="M236" i="8"/>
  <c r="R236" i="8" s="1"/>
  <c r="M307" i="8"/>
  <c r="N307" i="8" s="1"/>
  <c r="V28" i="8"/>
  <c r="M73" i="8"/>
  <c r="N73" i="8" s="1"/>
  <c r="M62" i="8"/>
  <c r="N62" i="8" s="1"/>
  <c r="M319" i="8"/>
  <c r="M320" i="8"/>
  <c r="R320" i="8" s="1"/>
  <c r="M271" i="8"/>
  <c r="R271" i="8" s="1"/>
  <c r="M325" i="8"/>
  <c r="R325" i="8" s="1"/>
  <c r="V9" i="2"/>
  <c r="M101" i="2"/>
  <c r="R101" i="2" s="1"/>
  <c r="M130" i="2"/>
  <c r="N130" i="2" s="1"/>
  <c r="M99" i="2"/>
  <c r="R99" i="2" s="1"/>
  <c r="M48" i="2"/>
  <c r="R48" i="2" s="1"/>
  <c r="M179" i="2"/>
  <c r="N179" i="2" s="1"/>
  <c r="M162" i="2"/>
  <c r="N162" i="2" s="1"/>
  <c r="M131" i="2"/>
  <c r="N131" i="2" s="1"/>
  <c r="M206" i="2"/>
  <c r="N206" i="2" s="1"/>
  <c r="M27" i="2"/>
  <c r="R27" i="2" s="1"/>
  <c r="M218" i="2"/>
  <c r="N218" i="2" s="1"/>
  <c r="M193" i="2"/>
  <c r="R193" i="2" s="1"/>
  <c r="M189" i="2"/>
  <c r="V25" i="2"/>
  <c r="M70" i="2"/>
  <c r="R70" i="2" s="1"/>
  <c r="M81" i="2"/>
  <c r="R81" i="2" s="1"/>
  <c r="M154" i="2"/>
  <c r="R154" i="2" s="1"/>
  <c r="M87" i="2"/>
  <c r="N87" i="2" s="1"/>
  <c r="M79" i="2"/>
  <c r="R79" i="2" s="1"/>
  <c r="M22" i="2"/>
  <c r="R22" i="2" s="1"/>
  <c r="M36" i="2"/>
  <c r="M105" i="2"/>
  <c r="R105" i="2" s="1"/>
  <c r="M86" i="8"/>
  <c r="R86" i="8" s="1"/>
  <c r="M109" i="8"/>
  <c r="R109" i="8" s="1"/>
  <c r="M58" i="8"/>
  <c r="N58" i="8" s="1"/>
  <c r="M153" i="8"/>
  <c r="N153" i="8" s="1"/>
  <c r="V17" i="8"/>
  <c r="M203" i="8"/>
  <c r="R203" i="8" s="1"/>
  <c r="M311" i="8"/>
  <c r="M41" i="8"/>
  <c r="N41" i="8" s="1"/>
  <c r="M205" i="8"/>
  <c r="R205" i="8" s="1"/>
  <c r="M166" i="8"/>
  <c r="R166" i="8" s="1"/>
  <c r="M67" i="8"/>
  <c r="R67" i="8" s="1"/>
  <c r="M27" i="8"/>
  <c r="N27" i="8" s="1"/>
  <c r="M87" i="8"/>
  <c r="N87" i="8" s="1"/>
  <c r="M167" i="8"/>
  <c r="N167" i="8" s="1"/>
  <c r="M315" i="8"/>
  <c r="N315" i="8" s="1"/>
  <c r="M292" i="8"/>
  <c r="N292" i="8" s="1"/>
  <c r="M93" i="8"/>
  <c r="R93" i="8" s="1"/>
  <c r="M196" i="8"/>
  <c r="R196" i="8" s="1"/>
  <c r="M34" i="8"/>
  <c r="R34" i="8" s="1"/>
  <c r="M157" i="2"/>
  <c r="N157" i="2" s="1"/>
  <c r="V2" i="2"/>
  <c r="M34" i="2"/>
  <c r="R34" i="2" s="1"/>
  <c r="M80" i="2"/>
  <c r="M84" i="2"/>
  <c r="R84" i="2" s="1"/>
  <c r="M161" i="2"/>
  <c r="R161" i="2" s="1"/>
  <c r="M210" i="2"/>
  <c r="N210" i="2" s="1"/>
  <c r="M49" i="2"/>
  <c r="N49" i="2" s="1"/>
  <c r="V3" i="2"/>
  <c r="M138" i="2"/>
  <c r="R138" i="2" s="1"/>
  <c r="M192" i="2"/>
  <c r="N192" i="2" s="1"/>
  <c r="M106" i="2"/>
  <c r="M191" i="2"/>
  <c r="R191" i="2" s="1"/>
  <c r="M188" i="2"/>
  <c r="R188" i="2" s="1"/>
  <c r="M114" i="2"/>
  <c r="N114" i="2" s="1"/>
  <c r="M181" i="2"/>
  <c r="N181" i="2" s="1"/>
  <c r="M141" i="2"/>
  <c r="R141" i="2" s="1"/>
  <c r="V6" i="2"/>
  <c r="M107" i="2"/>
  <c r="R107" i="2" s="1"/>
  <c r="V21" i="8"/>
  <c r="M185" i="8"/>
  <c r="N185" i="8" s="1"/>
  <c r="M123" i="8"/>
  <c r="R123" i="8" s="1"/>
  <c r="M228" i="8"/>
  <c r="N228" i="8" s="1"/>
  <c r="M233" i="8"/>
  <c r="N233" i="8" s="1"/>
  <c r="M64" i="8"/>
  <c r="N64" i="8" s="1"/>
  <c r="M63" i="8"/>
  <c r="N63" i="8" s="1"/>
  <c r="M255" i="8"/>
  <c r="R255" i="8" s="1"/>
  <c r="M98" i="8"/>
  <c r="R98" i="8" s="1"/>
  <c r="M247" i="8"/>
  <c r="N247" i="8" s="1"/>
  <c r="M253" i="8"/>
  <c r="R253" i="8" s="1"/>
  <c r="M288" i="8"/>
  <c r="N288" i="8" s="1"/>
  <c r="M328" i="8"/>
  <c r="R328" i="8" s="1"/>
  <c r="M130" i="8"/>
  <c r="N130" i="8" s="1"/>
  <c r="M295" i="8"/>
  <c r="R295" i="8" s="1"/>
  <c r="M147" i="8"/>
  <c r="N147" i="8" s="1"/>
  <c r="M112" i="8"/>
  <c r="R112" i="8" s="1"/>
  <c r="M115" i="8"/>
  <c r="N115" i="8" s="1"/>
  <c r="M127" i="2"/>
  <c r="R127" i="2" s="1"/>
  <c r="M118" i="2"/>
  <c r="R118" i="2" s="1"/>
  <c r="M31" i="2"/>
  <c r="N31" i="2" s="1"/>
  <c r="M187" i="2"/>
  <c r="N187" i="2" s="1"/>
  <c r="M167" i="2"/>
  <c r="N167" i="2" s="1"/>
  <c r="M92" i="2"/>
  <c r="R92" i="2" s="1"/>
  <c r="M158" i="2"/>
  <c r="N158" i="2" s="1"/>
  <c r="M121" i="2"/>
  <c r="R121" i="2" s="1"/>
  <c r="M122" i="2"/>
  <c r="N122" i="2" s="1"/>
  <c r="M91" i="2"/>
  <c r="N91" i="2" s="1"/>
  <c r="M28" i="2"/>
  <c r="N28" i="2" s="1"/>
  <c r="M100" i="2"/>
  <c r="N100" i="2" s="1"/>
  <c r="M97" i="2"/>
  <c r="R97" i="2" s="1"/>
  <c r="M58" i="2"/>
  <c r="R58" i="2" s="1"/>
  <c r="M67" i="2"/>
  <c r="N67" i="2" s="1"/>
  <c r="M148" i="2"/>
  <c r="R148" i="2" s="1"/>
  <c r="M72" i="2"/>
  <c r="N72" i="2" s="1"/>
  <c r="M133" i="2"/>
  <c r="N133" i="2" s="1"/>
  <c r="M186" i="2"/>
  <c r="R186" i="2" s="1"/>
  <c r="M103" i="2"/>
  <c r="R103" i="2" s="1"/>
  <c r="M112" i="2"/>
  <c r="R112" i="2" s="1"/>
  <c r="M26" i="2"/>
  <c r="N26" i="2" s="1"/>
  <c r="M151" i="2"/>
  <c r="N151" i="2" s="1"/>
  <c r="M117" i="2"/>
  <c r="N117" i="2" s="1"/>
  <c r="M173" i="2"/>
  <c r="N173" i="2" s="1"/>
  <c r="M136" i="2"/>
  <c r="R136" i="2" s="1"/>
  <c r="M56" i="2"/>
  <c r="R56" i="2" s="1"/>
  <c r="M43" i="2"/>
  <c r="N43" i="2" s="1"/>
  <c r="M119" i="5"/>
  <c r="N119" i="5" s="1"/>
  <c r="M23" i="8"/>
  <c r="N23" i="8" s="1"/>
  <c r="M254" i="8"/>
  <c r="R254" i="8" s="1"/>
  <c r="M172" i="8"/>
  <c r="R172" i="8" s="1"/>
  <c r="M322" i="8"/>
  <c r="R322" i="8" s="1"/>
  <c r="M245" i="8"/>
  <c r="N245" i="8" s="1"/>
  <c r="M32" i="8"/>
  <c r="N32" i="8" s="1"/>
  <c r="V19" i="8"/>
  <c r="M44" i="8"/>
  <c r="N44" i="8" s="1"/>
  <c r="M90" i="8"/>
  <c r="N90" i="8" s="1"/>
  <c r="M182" i="8"/>
  <c r="M94" i="8"/>
  <c r="R94" i="8" s="1"/>
  <c r="M216" i="8"/>
  <c r="R216" i="8" s="1"/>
  <c r="M217" i="8"/>
  <c r="N217" i="8" s="1"/>
  <c r="M336" i="8"/>
  <c r="N336" i="8" s="1"/>
  <c r="M272" i="8"/>
  <c r="R272" i="8" s="1"/>
  <c r="M178" i="8"/>
  <c r="R178" i="8" s="1"/>
  <c r="M250" i="8"/>
  <c r="N250" i="8" s="1"/>
  <c r="M226" i="8"/>
  <c r="N226" i="8" s="1"/>
  <c r="M179" i="8"/>
  <c r="N179" i="8" s="1"/>
  <c r="M162" i="8"/>
  <c r="R162" i="8" s="1"/>
  <c r="M240" i="8"/>
  <c r="R240" i="8" s="1"/>
  <c r="M221" i="8"/>
  <c r="R221" i="8" s="1"/>
  <c r="M40" i="8"/>
  <c r="R40" i="8" s="1"/>
  <c r="M285" i="8"/>
  <c r="N285" i="8" s="1"/>
  <c r="M173" i="8"/>
  <c r="R173" i="8" s="1"/>
  <c r="M281" i="8"/>
  <c r="N281" i="8" s="1"/>
  <c r="M204" i="8"/>
  <c r="R204" i="8" s="1"/>
  <c r="M21" i="8"/>
  <c r="N21" i="8" s="1"/>
  <c r="M156" i="8"/>
  <c r="R156" i="8" s="1"/>
  <c r="M260" i="8"/>
  <c r="N260" i="8" s="1"/>
  <c r="M237" i="8"/>
  <c r="R237" i="8" s="1"/>
  <c r="M305" i="8"/>
  <c r="R305" i="8" s="1"/>
  <c r="M89" i="8"/>
  <c r="R89" i="8" s="1"/>
  <c r="M210" i="8"/>
  <c r="N210" i="8" s="1"/>
  <c r="M72" i="8"/>
  <c r="R72" i="8" s="1"/>
  <c r="M213" i="8"/>
  <c r="R213" i="8" s="1"/>
  <c r="M50" i="8"/>
  <c r="N50" i="8" s="1"/>
  <c r="M251" i="8"/>
  <c r="R251" i="8" s="1"/>
  <c r="M191" i="8"/>
  <c r="N191" i="8" s="1"/>
  <c r="M246" i="8"/>
  <c r="R246" i="8" s="1"/>
  <c r="V30" i="8"/>
  <c r="M310" i="8"/>
  <c r="N310" i="8" s="1"/>
  <c r="M152" i="8"/>
  <c r="N152" i="8" s="1"/>
  <c r="M37" i="8"/>
  <c r="R37" i="8" s="1"/>
  <c r="M31" i="8"/>
  <c r="R31" i="8" s="1"/>
  <c r="V26" i="8"/>
  <c r="M297" i="8"/>
  <c r="N297" i="8" s="1"/>
  <c r="M199" i="8"/>
  <c r="N199" i="8" s="1"/>
  <c r="M82" i="8"/>
  <c r="R82" i="8" s="1"/>
  <c r="M43" i="8"/>
  <c r="N43" i="8" s="1"/>
  <c r="M104" i="8"/>
  <c r="N104" i="8" s="1"/>
  <c r="M291" i="8"/>
  <c r="R291" i="8" s="1"/>
  <c r="M83" i="8"/>
  <c r="R83" i="8" s="1"/>
  <c r="M47" i="8"/>
  <c r="R47" i="8" s="1"/>
  <c r="M61" i="8"/>
  <c r="N61" i="8" s="1"/>
  <c r="M187" i="8"/>
  <c r="N187" i="8" s="1"/>
  <c r="M181" i="8"/>
  <c r="N181" i="8" s="1"/>
  <c r="M227" i="8"/>
  <c r="M282" i="8"/>
  <c r="R282" i="8" s="1"/>
  <c r="M333" i="8"/>
  <c r="N333" i="8" s="1"/>
  <c r="M257" i="8"/>
  <c r="R257" i="8" s="1"/>
  <c r="M339" i="8"/>
  <c r="N339" i="8" s="1"/>
  <c r="M277" i="8"/>
  <c r="N277" i="8" s="1"/>
  <c r="M186" i="8"/>
  <c r="N186" i="8" s="1"/>
  <c r="M56" i="8"/>
  <c r="R56" i="8" s="1"/>
  <c r="M243" i="8"/>
  <c r="R243" i="8" s="1"/>
  <c r="M160" i="8"/>
  <c r="R160" i="8" s="1"/>
  <c r="M306" i="8"/>
  <c r="N306" i="8" s="1"/>
  <c r="M239" i="8"/>
  <c r="N239" i="8" s="1"/>
  <c r="M95" i="8"/>
  <c r="N95" i="8" s="1"/>
  <c r="M45" i="8"/>
  <c r="N45" i="8" s="1"/>
  <c r="M188" i="8"/>
  <c r="N188" i="8" s="1"/>
  <c r="M244" i="8"/>
  <c r="R244" i="8" s="1"/>
  <c r="M232" i="8"/>
  <c r="M222" i="8"/>
  <c r="N222" i="8" s="1"/>
  <c r="M290" i="8"/>
  <c r="N290" i="8" s="1"/>
  <c r="M107" i="8"/>
  <c r="R107" i="8" s="1"/>
  <c r="M318" i="8"/>
  <c r="N318" i="8" s="1"/>
  <c r="M126" i="8"/>
  <c r="N126" i="8" s="1"/>
  <c r="M97" i="8"/>
  <c r="N97" i="8" s="1"/>
  <c r="M70" i="8"/>
  <c r="R70" i="8" s="1"/>
  <c r="M66" i="8"/>
  <c r="M114" i="8"/>
  <c r="R114" i="8" s="1"/>
  <c r="M275" i="8"/>
  <c r="N275" i="8" s="1"/>
  <c r="M151" i="8"/>
  <c r="N151" i="8" s="1"/>
  <c r="M65" i="8"/>
  <c r="R65" i="8" s="1"/>
  <c r="M117" i="8"/>
  <c r="N117" i="8" s="1"/>
  <c r="M293" i="8"/>
  <c r="R293" i="8" s="1"/>
  <c r="M197" i="8"/>
  <c r="N197" i="8" s="1"/>
  <c r="M68" i="8"/>
  <c r="N68" i="8" s="1"/>
  <c r="V2" i="8"/>
  <c r="M140" i="8"/>
  <c r="R140" i="8" s="1"/>
  <c r="M269" i="8"/>
  <c r="R269" i="8" s="1"/>
  <c r="M106" i="8"/>
  <c r="R106" i="8" s="1"/>
  <c r="M96" i="8"/>
  <c r="R96" i="8" s="1"/>
  <c r="M294" i="8"/>
  <c r="N294" i="8" s="1"/>
  <c r="M329" i="8"/>
  <c r="R329" i="8" s="1"/>
  <c r="M101" i="8"/>
  <c r="M90" i="2"/>
  <c r="N90" i="2" s="1"/>
  <c r="M51" i="2"/>
  <c r="R51" i="2" s="1"/>
  <c r="M57" i="2"/>
  <c r="N57" i="2" s="1"/>
  <c r="M209" i="2"/>
  <c r="R209" i="2" s="1"/>
  <c r="M143" i="2"/>
  <c r="N143" i="2" s="1"/>
  <c r="M128" i="2"/>
  <c r="R128" i="2" s="1"/>
  <c r="M95" i="2"/>
  <c r="R95" i="2" s="1"/>
  <c r="M86" i="2"/>
  <c r="M132" i="2"/>
  <c r="N132" i="2" s="1"/>
  <c r="M113" i="2"/>
  <c r="N113" i="2" s="1"/>
  <c r="M64" i="2"/>
  <c r="N64" i="2" s="1"/>
  <c r="M71" i="2"/>
  <c r="R71" i="2" s="1"/>
  <c r="V27" i="2"/>
  <c r="M68" i="2"/>
  <c r="N68" i="2" s="1"/>
  <c r="M93" i="2"/>
  <c r="R93" i="2" s="1"/>
  <c r="M63" i="2"/>
  <c r="R63" i="2" s="1"/>
  <c r="M62" i="2"/>
  <c r="R62" i="2" s="1"/>
  <c r="M124" i="2"/>
  <c r="N124" i="2" s="1"/>
  <c r="M196" i="2"/>
  <c r="N196" i="2" s="1"/>
  <c r="M129" i="2"/>
  <c r="N129" i="2" s="1"/>
  <c r="M66" i="2"/>
  <c r="N66" i="2" s="1"/>
  <c r="V14" i="2"/>
  <c r="M23" i="2"/>
  <c r="N23" i="2" s="1"/>
  <c r="M77" i="2"/>
  <c r="R77" i="2" s="1"/>
  <c r="M202" i="2"/>
  <c r="R202" i="2" s="1"/>
  <c r="M96" i="2"/>
  <c r="N96" i="2" s="1"/>
  <c r="M171" i="2"/>
  <c r="N171" i="2" s="1"/>
  <c r="M55" i="8"/>
  <c r="N55" i="8" s="1"/>
  <c r="M105" i="8"/>
  <c r="N105" i="8" s="1"/>
  <c r="M296" i="8"/>
  <c r="N296" i="8" s="1"/>
  <c r="M284" i="8"/>
  <c r="R284" i="8" s="1"/>
  <c r="M175" i="8"/>
  <c r="M174" i="8"/>
  <c r="R174" i="8" s="1"/>
  <c r="M338" i="8"/>
  <c r="R338" i="8" s="1"/>
  <c r="M103" i="8"/>
  <c r="N103" i="8" s="1"/>
  <c r="M33" i="8"/>
  <c r="N33" i="8" s="1"/>
  <c r="M165" i="8"/>
  <c r="N165" i="8" s="1"/>
  <c r="M76" i="8"/>
  <c r="R76" i="8" s="1"/>
  <c r="V23" i="8"/>
  <c r="M234" i="8"/>
  <c r="M219" i="8"/>
  <c r="R219" i="8" s="1"/>
  <c r="M341" i="8"/>
  <c r="N341" i="8" s="1"/>
  <c r="V18" i="8"/>
  <c r="M316" i="8"/>
  <c r="R316" i="8" s="1"/>
  <c r="M142" i="8"/>
  <c r="R142" i="8" s="1"/>
  <c r="M163" i="8"/>
  <c r="R163" i="8" s="1"/>
  <c r="V8" i="8"/>
  <c r="M79" i="8"/>
  <c r="N79" i="8" s="1"/>
  <c r="M280" i="8"/>
  <c r="N280" i="8" s="1"/>
  <c r="M301" i="8"/>
  <c r="R301" i="8" s="1"/>
  <c r="M268" i="8"/>
  <c r="R268" i="8" s="1"/>
  <c r="M194" i="8"/>
  <c r="R194" i="8" s="1"/>
  <c r="M326" i="8"/>
  <c r="N326" i="8" s="1"/>
  <c r="V12" i="8"/>
  <c r="M327" i="8"/>
  <c r="N327" i="8" s="1"/>
  <c r="M144" i="8"/>
  <c r="R144" i="8" s="1"/>
  <c r="M46" i="8"/>
  <c r="R46" i="8" s="1"/>
  <c r="M110" i="8"/>
  <c r="N110" i="8" s="1"/>
  <c r="M330" i="8"/>
  <c r="R330" i="8" s="1"/>
  <c r="M118" i="8"/>
  <c r="R118" i="8" s="1"/>
  <c r="M74" i="8"/>
  <c r="N74" i="8" s="1"/>
  <c r="M25" i="8"/>
  <c r="R25" i="8" s="1"/>
  <c r="M317" i="8"/>
  <c r="N317" i="8" s="1"/>
  <c r="M138" i="8"/>
  <c r="R138" i="8" s="1"/>
  <c r="M92" i="8"/>
  <c r="R92" i="8" s="1"/>
  <c r="M52" i="8"/>
  <c r="N52" i="8" s="1"/>
  <c r="M154" i="8"/>
  <c r="N154" i="8" s="1"/>
  <c r="M85" i="8"/>
  <c r="R85" i="8" s="1"/>
  <c r="M71" i="8"/>
  <c r="N71" i="8" s="1"/>
  <c r="M309" i="8"/>
  <c r="N309" i="8" s="1"/>
  <c r="M324" i="8"/>
  <c r="N324" i="8" s="1"/>
  <c r="V27" i="8"/>
  <c r="M134" i="8"/>
  <c r="R134" i="8" s="1"/>
  <c r="M223" i="8"/>
  <c r="R223" i="8" s="1"/>
  <c r="V22" i="8"/>
  <c r="M218" i="8"/>
  <c r="R218" i="8" s="1"/>
  <c r="M57" i="8"/>
  <c r="R57" i="8" s="1"/>
  <c r="M122" i="8"/>
  <c r="R122" i="8" s="1"/>
  <c r="V29" i="8"/>
  <c r="M259" i="8"/>
  <c r="N259" i="8" s="1"/>
  <c r="M323" i="8"/>
  <c r="N323" i="8" s="1"/>
  <c r="M59" i="8"/>
  <c r="N59" i="8" s="1"/>
  <c r="M139" i="8"/>
  <c r="N139" i="8" s="1"/>
  <c r="M184" i="8"/>
  <c r="R184" i="8" s="1"/>
  <c r="M262" i="8"/>
  <c r="R262" i="8" s="1"/>
  <c r="M24" i="8"/>
  <c r="N24" i="8" s="1"/>
  <c r="M238" i="8"/>
  <c r="N238" i="8" s="1"/>
  <c r="V11" i="8"/>
  <c r="M99" i="8"/>
  <c r="N99" i="8" s="1"/>
  <c r="M78" i="8"/>
  <c r="N78" i="8" s="1"/>
  <c r="M192" i="8"/>
  <c r="R192" i="8" s="1"/>
  <c r="M287" i="8"/>
  <c r="R287" i="8" s="1"/>
  <c r="M229" i="8"/>
  <c r="N229" i="8" s="1"/>
  <c r="M230" i="8"/>
  <c r="N230" i="8" s="1"/>
  <c r="M278" i="8"/>
  <c r="R278" i="8" s="1"/>
  <c r="M200" i="8"/>
  <c r="M171" i="8"/>
  <c r="N171" i="8" s="1"/>
  <c r="M35" i="8"/>
  <c r="R35" i="8" s="1"/>
  <c r="M207" i="8"/>
  <c r="R207" i="8" s="1"/>
  <c r="M146" i="8"/>
  <c r="R146" i="8" s="1"/>
  <c r="M169" i="8"/>
  <c r="N169" i="8" s="1"/>
  <c r="M209" i="8"/>
  <c r="R209" i="8" s="1"/>
  <c r="M241" i="8"/>
  <c r="R241" i="8" s="1"/>
  <c r="M214" i="8"/>
  <c r="R214" i="8" s="1"/>
  <c r="M279" i="8"/>
  <c r="R279" i="8" s="1"/>
  <c r="M51" i="8"/>
  <c r="N51" i="8" s="1"/>
  <c r="M69" i="8"/>
  <c r="N69" i="8" s="1"/>
  <c r="M177" i="8"/>
  <c r="R177" i="8" s="1"/>
  <c r="M125" i="8"/>
  <c r="R125" i="8" s="1"/>
  <c r="M102" i="8"/>
  <c r="N102" i="8" s="1"/>
  <c r="M164" i="8"/>
  <c r="R164" i="8" s="1"/>
  <c r="M308" i="8"/>
  <c r="N308" i="8" s="1"/>
  <c r="M337" i="8"/>
  <c r="N337" i="8" s="1"/>
  <c r="M220" i="8"/>
  <c r="R220" i="8" s="1"/>
  <c r="M298" i="8"/>
  <c r="R298" i="8" s="1"/>
  <c r="M155" i="8"/>
  <c r="R155" i="8" s="1"/>
  <c r="M48" i="8"/>
  <c r="R48" i="8" s="1"/>
  <c r="V4" i="8"/>
  <c r="M113" i="8"/>
  <c r="N113" i="8" s="1"/>
  <c r="M224" i="8"/>
  <c r="N224" i="8" s="1"/>
  <c r="M28" i="8"/>
  <c r="N28" i="8" s="1"/>
  <c r="M211" i="8"/>
  <c r="R211" i="8" s="1"/>
  <c r="M141" i="8"/>
  <c r="R141" i="8" s="1"/>
  <c r="M137" i="8"/>
  <c r="N137" i="8" s="1"/>
  <c r="M276" i="8"/>
  <c r="R276" i="8" s="1"/>
  <c r="R119" i="5"/>
  <c r="N46" i="2"/>
  <c r="N125" i="2"/>
  <c r="R125" i="2"/>
  <c r="N176" i="2"/>
  <c r="N174" i="2"/>
  <c r="R143" i="8"/>
  <c r="N143" i="8"/>
  <c r="N132" i="8"/>
  <c r="M106" i="5"/>
  <c r="M247" i="5"/>
  <c r="M75" i="5"/>
  <c r="M77" i="5"/>
  <c r="M29" i="5"/>
  <c r="V26" i="5"/>
  <c r="M143" i="5"/>
  <c r="M103" i="5"/>
  <c r="M209" i="5"/>
  <c r="M33" i="5"/>
  <c r="M185" i="5"/>
  <c r="V12" i="5"/>
  <c r="M177" i="5"/>
  <c r="M272" i="5"/>
  <c r="M136" i="5"/>
  <c r="M299" i="5"/>
  <c r="M162" i="5"/>
  <c r="M228" i="5"/>
  <c r="M302" i="5"/>
  <c r="V30" i="5"/>
  <c r="M38" i="5"/>
  <c r="M49" i="5"/>
  <c r="M168" i="5"/>
  <c r="M171" i="5"/>
  <c r="M151" i="5"/>
  <c r="M282" i="5"/>
  <c r="M215" i="5"/>
  <c r="M170" i="5"/>
  <c r="M197" i="5"/>
  <c r="M127" i="5"/>
  <c r="M250" i="5"/>
  <c r="M191" i="5"/>
  <c r="M157" i="5"/>
  <c r="M173" i="5"/>
  <c r="M95" i="5"/>
  <c r="M342" i="5"/>
  <c r="M175" i="5"/>
  <c r="M134" i="5"/>
  <c r="M154" i="5"/>
  <c r="M79" i="5"/>
  <c r="V8" i="5"/>
  <c r="M71" i="5"/>
  <c r="V4" i="5"/>
  <c r="V9" i="5"/>
  <c r="R212" i="2"/>
  <c r="N212" i="2"/>
  <c r="N78" i="2"/>
  <c r="R78" i="2"/>
  <c r="R156" i="2"/>
  <c r="N156" i="2"/>
  <c r="N116" i="2"/>
  <c r="N149" i="2"/>
  <c r="N311" i="8"/>
  <c r="R311" i="8"/>
  <c r="N314" i="8"/>
  <c r="R314" i="8"/>
  <c r="N60" i="8"/>
  <c r="N119" i="8"/>
  <c r="R119" i="8"/>
  <c r="R315" i="8"/>
  <c r="V14" i="5"/>
  <c r="M105" i="5"/>
  <c r="V15" i="5"/>
  <c r="M329" i="5"/>
  <c r="M233" i="5"/>
  <c r="M305" i="5"/>
  <c r="M315" i="5"/>
  <c r="M273" i="5"/>
  <c r="M22" i="5"/>
  <c r="M338" i="5"/>
  <c r="M178" i="5"/>
  <c r="M322" i="5"/>
  <c r="M166" i="5"/>
  <c r="M249" i="5"/>
  <c r="M140" i="5"/>
  <c r="M259" i="5"/>
  <c r="M224" i="5"/>
  <c r="M269" i="5"/>
  <c r="M287" i="5"/>
  <c r="M137" i="5"/>
  <c r="M212" i="5"/>
  <c r="M255" i="5"/>
  <c r="M231" i="5"/>
  <c r="M292" i="5"/>
  <c r="M28" i="5"/>
  <c r="M318" i="5"/>
  <c r="M133" i="5"/>
  <c r="M97" i="5"/>
  <c r="M96" i="5"/>
  <c r="M44" i="5"/>
  <c r="M279" i="5"/>
  <c r="M108" i="5"/>
  <c r="M85" i="5"/>
  <c r="V24" i="5"/>
  <c r="M62" i="5"/>
  <c r="M258" i="5"/>
  <c r="V6" i="5"/>
  <c r="V19" i="5"/>
  <c r="M48" i="5"/>
  <c r="M58" i="5"/>
  <c r="M147" i="5"/>
  <c r="M54" i="5"/>
  <c r="M131" i="5"/>
  <c r="V11" i="5"/>
  <c r="R151" i="2"/>
  <c r="N254" i="8"/>
  <c r="N182" i="8"/>
  <c r="R182" i="8"/>
  <c r="R281" i="8"/>
  <c r="M72" i="5"/>
  <c r="M271" i="5"/>
  <c r="M285" i="5"/>
  <c r="M306" i="5"/>
  <c r="M275" i="5"/>
  <c r="M310" i="5"/>
  <c r="M335" i="5"/>
  <c r="M280" i="5"/>
  <c r="M243" i="5"/>
  <c r="M332" i="5"/>
  <c r="M219" i="5"/>
  <c r="M303" i="5"/>
  <c r="M179" i="5"/>
  <c r="M263" i="5"/>
  <c r="M204" i="5"/>
  <c r="M333" i="5"/>
  <c r="M114" i="5"/>
  <c r="M121" i="5"/>
  <c r="M340" i="5"/>
  <c r="M208" i="5"/>
  <c r="M261" i="5"/>
  <c r="M331" i="5"/>
  <c r="M110" i="5"/>
  <c r="M188" i="5"/>
  <c r="M337" i="5"/>
  <c r="M319" i="5"/>
  <c r="M240" i="5"/>
  <c r="M227" i="5"/>
  <c r="M90" i="5"/>
  <c r="M313" i="5"/>
  <c r="M304" i="5"/>
  <c r="M216" i="5"/>
  <c r="M203" i="5"/>
  <c r="M60" i="5"/>
  <c r="M293" i="5"/>
  <c r="M286" i="5"/>
  <c r="M200" i="5"/>
  <c r="M187" i="5"/>
  <c r="V29" i="5"/>
  <c r="M180" i="5"/>
  <c r="M83" i="5"/>
  <c r="M161" i="5"/>
  <c r="M67" i="5"/>
  <c r="N80" i="2"/>
  <c r="R80" i="2"/>
  <c r="R134" i="2"/>
  <c r="R85" i="2"/>
  <c r="R43" i="8"/>
  <c r="R227" i="8"/>
  <c r="N227" i="8"/>
  <c r="M327" i="5"/>
  <c r="M87" i="5"/>
  <c r="M257" i="5"/>
  <c r="M289" i="5"/>
  <c r="M254" i="5"/>
  <c r="M230" i="5"/>
  <c r="M129" i="5"/>
  <c r="M100" i="5"/>
  <c r="M288" i="5"/>
  <c r="M308" i="5"/>
  <c r="M264" i="5"/>
  <c r="M268" i="5"/>
  <c r="M241" i="5"/>
  <c r="M252" i="5"/>
  <c r="M281" i="5"/>
  <c r="M181" i="5"/>
  <c r="M334" i="5"/>
  <c r="M160" i="5"/>
  <c r="M64" i="5"/>
  <c r="M325" i="5"/>
  <c r="M81" i="5"/>
  <c r="M117" i="5"/>
  <c r="M316" i="5"/>
  <c r="M184" i="5"/>
  <c r="M221" i="5"/>
  <c r="M242" i="5"/>
  <c r="M328" i="5"/>
  <c r="M176" i="5"/>
  <c r="M144" i="5"/>
  <c r="M42" i="5"/>
  <c r="M330" i="5"/>
  <c r="M298" i="5"/>
  <c r="M141" i="5"/>
  <c r="M138" i="5"/>
  <c r="M155" i="5"/>
  <c r="M314" i="5"/>
  <c r="M283" i="5"/>
  <c r="M118" i="5"/>
  <c r="M101" i="5"/>
  <c r="M123" i="5"/>
  <c r="M109" i="5"/>
  <c r="M41" i="5"/>
  <c r="M277" i="5"/>
  <c r="M25" i="5"/>
  <c r="R144" i="2"/>
  <c r="N144" i="2"/>
  <c r="R36" i="2"/>
  <c r="N36" i="2"/>
  <c r="N261" i="8"/>
  <c r="R261" i="8"/>
  <c r="N334" i="8"/>
  <c r="R334" i="8"/>
  <c r="N66" i="8"/>
  <c r="R66" i="8"/>
  <c r="N65" i="8"/>
  <c r="R68" i="8"/>
  <c r="R319" i="8"/>
  <c r="N319" i="8"/>
  <c r="M150" i="5"/>
  <c r="M66" i="5"/>
  <c r="M223" i="5"/>
  <c r="M183" i="5"/>
  <c r="M27" i="5"/>
  <c r="M232" i="5"/>
  <c r="M145" i="5"/>
  <c r="M116" i="5"/>
  <c r="M311" i="5"/>
  <c r="M146" i="5"/>
  <c r="M320" i="5"/>
  <c r="M245" i="5"/>
  <c r="M312" i="5"/>
  <c r="M205" i="5"/>
  <c r="M104" i="5"/>
  <c r="M31" i="5"/>
  <c r="M307" i="5"/>
  <c r="M226" i="5"/>
  <c r="M107" i="5"/>
  <c r="M326" i="5"/>
  <c r="M149" i="5"/>
  <c r="M56" i="5"/>
  <c r="M291" i="5"/>
  <c r="M46" i="5"/>
  <c r="M73" i="5"/>
  <c r="M296" i="5"/>
  <c r="M267" i="5"/>
  <c r="M89" i="5"/>
  <c r="V16" i="5"/>
  <c r="M99" i="5"/>
  <c r="M339" i="5"/>
  <c r="M278" i="5"/>
  <c r="V25" i="5"/>
  <c r="M300" i="5"/>
  <c r="V28" i="5"/>
  <c r="M323" i="5"/>
  <c r="M262" i="5"/>
  <c r="M217" i="5"/>
  <c r="M284" i="5"/>
  <c r="V17" i="5"/>
  <c r="M229" i="5"/>
  <c r="M55" i="5"/>
  <c r="M213" i="5"/>
  <c r="V27" i="5"/>
  <c r="R182" i="2"/>
  <c r="N182" i="2"/>
  <c r="N106" i="2"/>
  <c r="R106" i="2"/>
  <c r="N289" i="8"/>
  <c r="R289" i="8"/>
  <c r="N112" i="8"/>
  <c r="R232" i="8"/>
  <c r="N232" i="8"/>
  <c r="N101" i="8"/>
  <c r="R101" i="8"/>
  <c r="M225" i="5"/>
  <c r="M158" i="5"/>
  <c r="M201" i="5"/>
  <c r="M128" i="5"/>
  <c r="M43" i="5"/>
  <c r="M202" i="5"/>
  <c r="M163" i="5"/>
  <c r="M93" i="5"/>
  <c r="M246" i="5"/>
  <c r="V18" i="5"/>
  <c r="M222" i="5"/>
  <c r="M32" i="5"/>
  <c r="M182" i="5"/>
  <c r="M74" i="5"/>
  <c r="M112" i="5"/>
  <c r="M69" i="5"/>
  <c r="M274" i="5"/>
  <c r="M132" i="5"/>
  <c r="M59" i="5"/>
  <c r="M295" i="5"/>
  <c r="M218" i="5"/>
  <c r="M91" i="5"/>
  <c r="M301" i="5"/>
  <c r="M124" i="5"/>
  <c r="M47" i="5"/>
  <c r="M290" i="5"/>
  <c r="M238" i="5"/>
  <c r="M193" i="5"/>
  <c r="M260" i="5"/>
  <c r="M36" i="5"/>
  <c r="M266" i="5"/>
  <c r="M214" i="5"/>
  <c r="M169" i="5"/>
  <c r="M236" i="5"/>
  <c r="M65" i="5"/>
  <c r="M251" i="5"/>
  <c r="M198" i="5"/>
  <c r="M153" i="5"/>
  <c r="M220" i="5"/>
  <c r="M57" i="5"/>
  <c r="M164" i="5"/>
  <c r="V3" i="5"/>
  <c r="M156" i="5"/>
  <c r="M63" i="5"/>
  <c r="N86" i="2"/>
  <c r="R86" i="2"/>
  <c r="N63" i="2"/>
  <c r="N77" i="2"/>
  <c r="N175" i="8"/>
  <c r="R175" i="8"/>
  <c r="N234" i="8"/>
  <c r="R234" i="8"/>
  <c r="R79" i="8"/>
  <c r="N144" i="8"/>
  <c r="M98" i="5"/>
  <c r="M309" i="5"/>
  <c r="M235" i="5"/>
  <c r="M142" i="5"/>
  <c r="M84" i="5"/>
  <c r="M276" i="5"/>
  <c r="M244" i="5"/>
  <c r="M172" i="5"/>
  <c r="M30" i="5"/>
  <c r="M115" i="5"/>
  <c r="M207" i="5"/>
  <c r="V10" i="5"/>
  <c r="M199" i="5"/>
  <c r="V5" i="5"/>
  <c r="M120" i="5"/>
  <c r="M111" i="5"/>
  <c r="M206" i="5"/>
  <c r="M211" i="5"/>
  <c r="M50" i="5"/>
  <c r="M256" i="5"/>
  <c r="M130" i="5"/>
  <c r="M53" i="5"/>
  <c r="M336" i="5"/>
  <c r="M186" i="5"/>
  <c r="V23" i="5"/>
  <c r="M324" i="5"/>
  <c r="M174" i="5"/>
  <c r="M126" i="5"/>
  <c r="M196" i="5"/>
  <c r="M45" i="5"/>
  <c r="M294" i="5"/>
  <c r="M125" i="5"/>
  <c r="M80" i="5"/>
  <c r="M152" i="5"/>
  <c r="M24" i="5"/>
  <c r="M265" i="5"/>
  <c r="M102" i="5"/>
  <c r="V22" i="5"/>
  <c r="M148" i="5"/>
  <c r="M61" i="5"/>
  <c r="M92" i="5"/>
  <c r="M39" i="5"/>
  <c r="M52" i="5"/>
  <c r="M23" i="5"/>
  <c r="R126" i="2"/>
  <c r="R69" i="2"/>
  <c r="N69" i="2"/>
  <c r="N37" i="2"/>
  <c r="R37" i="2"/>
  <c r="R189" i="2"/>
  <c r="N189" i="2"/>
  <c r="R74" i="2"/>
  <c r="N74" i="2"/>
  <c r="N201" i="8"/>
  <c r="R201" i="8"/>
  <c r="N273" i="8"/>
  <c r="R342" i="8"/>
  <c r="N342" i="8"/>
  <c r="N49" i="8"/>
  <c r="N176" i="8"/>
  <c r="R176" i="8"/>
  <c r="N200" i="8"/>
  <c r="R200" i="8"/>
  <c r="M139" i="5"/>
  <c r="M78" i="5"/>
  <c r="M113" i="5"/>
  <c r="M189" i="5"/>
  <c r="M94" i="5"/>
  <c r="M37" i="5"/>
  <c r="V7" i="5"/>
  <c r="M26" i="5"/>
  <c r="M248" i="5"/>
  <c r="M70" i="5"/>
  <c r="M192" i="5"/>
  <c r="V21" i="5"/>
  <c r="M165" i="5"/>
  <c r="M167" i="5"/>
  <c r="M122" i="5"/>
  <c r="M321" i="5"/>
  <c r="M76" i="5"/>
  <c r="M68" i="5"/>
  <c r="V20" i="5"/>
  <c r="M190" i="5"/>
  <c r="M195" i="5"/>
  <c r="M34" i="5"/>
  <c r="M270" i="5"/>
  <c r="M88" i="5"/>
  <c r="M40" i="5"/>
  <c r="M341" i="5"/>
  <c r="M86" i="5"/>
  <c r="M234" i="5"/>
  <c r="M35" i="5"/>
  <c r="V13" i="5"/>
  <c r="M317" i="5"/>
  <c r="M51" i="5"/>
  <c r="M210" i="5"/>
  <c r="M253" i="5"/>
  <c r="V2" i="5"/>
  <c r="M297" i="5"/>
  <c r="M239" i="5"/>
  <c r="M194" i="5"/>
  <c r="M237" i="5"/>
  <c r="M159" i="5"/>
  <c r="M21" i="5"/>
  <c r="M135" i="5"/>
  <c r="M82" i="5"/>
  <c r="N147" i="2" l="1"/>
  <c r="N82" i="2"/>
  <c r="N97" i="2"/>
  <c r="R263" i="8"/>
  <c r="R215" i="8"/>
  <c r="R87" i="2"/>
  <c r="R172" i="2"/>
  <c r="R127" i="8"/>
  <c r="R74" i="8"/>
  <c r="R210" i="8"/>
  <c r="R158" i="2"/>
  <c r="R143" i="2"/>
  <c r="R126" i="8"/>
  <c r="R300" i="8"/>
  <c r="N35" i="2"/>
  <c r="AD289" i="3"/>
  <c r="AE289" i="3"/>
  <c r="AD290" i="3"/>
  <c r="AE290" i="3"/>
  <c r="R277" i="8"/>
  <c r="R24" i="2"/>
  <c r="N208" i="8"/>
  <c r="R224" i="8"/>
  <c r="N138" i="8"/>
  <c r="N313" i="8"/>
  <c r="N193" i="2"/>
  <c r="R310" i="8"/>
  <c r="R226" i="8"/>
  <c r="N105" i="2"/>
  <c r="N243" i="8"/>
  <c r="R67" i="2"/>
  <c r="R131" i="8"/>
  <c r="N48" i="2"/>
  <c r="N98" i="8"/>
  <c r="R250" i="8"/>
  <c r="N329" i="8"/>
  <c r="N39" i="2"/>
  <c r="R62" i="8"/>
  <c r="R167" i="8"/>
  <c r="R181" i="8"/>
  <c r="N207" i="2"/>
  <c r="N58" i="2"/>
  <c r="N158" i="8"/>
  <c r="R113" i="8"/>
  <c r="N183" i="2"/>
  <c r="N190" i="2"/>
  <c r="N203" i="2"/>
  <c r="N56" i="8"/>
  <c r="N173" i="8"/>
  <c r="N70" i="8"/>
  <c r="N120" i="8"/>
  <c r="R36" i="8"/>
  <c r="N321" i="8"/>
  <c r="N170" i="2"/>
  <c r="R186" i="8"/>
  <c r="N159" i="8"/>
  <c r="N278" i="8"/>
  <c r="R23" i="2"/>
  <c r="N95" i="2"/>
  <c r="N116" i="8"/>
  <c r="R169" i="2"/>
  <c r="R123" i="2"/>
  <c r="N255" i="8"/>
  <c r="R23" i="8"/>
  <c r="R124" i="8"/>
  <c r="R178" i="2"/>
  <c r="N89" i="8"/>
  <c r="N88" i="2"/>
  <c r="N34" i="2"/>
  <c r="R54" i="2"/>
  <c r="R147" i="8"/>
  <c r="R283" i="8"/>
  <c r="R94" i="2"/>
  <c r="N99" i="2"/>
  <c r="R327" i="8"/>
  <c r="N284" i="8"/>
  <c r="N93" i="2"/>
  <c r="R121" i="8"/>
  <c r="N203" i="8"/>
  <c r="R192" i="2"/>
  <c r="N200" i="2"/>
  <c r="R26" i="2"/>
  <c r="N92" i="2"/>
  <c r="N107" i="2"/>
  <c r="R238" i="8"/>
  <c r="R197" i="8"/>
  <c r="N82" i="8"/>
  <c r="R90" i="8"/>
  <c r="N153" i="2"/>
  <c r="N215" i="2"/>
  <c r="R339" i="8"/>
  <c r="R294" i="8"/>
  <c r="N170" i="8"/>
  <c r="R187" i="8"/>
  <c r="N305" i="8"/>
  <c r="R24" i="8"/>
  <c r="R130" i="2"/>
  <c r="R44" i="8"/>
  <c r="R47" i="2"/>
  <c r="N29" i="8"/>
  <c r="R188" i="8"/>
  <c r="N79" i="2"/>
  <c r="N135" i="8"/>
  <c r="N61" i="2"/>
  <c r="N76" i="8"/>
  <c r="R68" i="2"/>
  <c r="R75" i="8"/>
  <c r="R194" i="2"/>
  <c r="N25" i="2"/>
  <c r="R285" i="8"/>
  <c r="R264" i="8"/>
  <c r="N25" i="8"/>
  <c r="N246" i="8"/>
  <c r="N112" i="2"/>
  <c r="R77" i="8"/>
  <c r="R30" i="8"/>
  <c r="N98" i="2"/>
  <c r="N163" i="8"/>
  <c r="R129" i="8"/>
  <c r="N166" i="2"/>
  <c r="N206" i="8"/>
  <c r="R73" i="8"/>
  <c r="N178" i="8"/>
  <c r="N295" i="8"/>
  <c r="R29" i="2"/>
  <c r="R63" i="8"/>
  <c r="R140" i="2"/>
  <c r="R296" i="8"/>
  <c r="N128" i="2"/>
  <c r="N299" i="8"/>
  <c r="R97" i="8"/>
  <c r="N60" i="2"/>
  <c r="N217" i="2"/>
  <c r="R167" i="2"/>
  <c r="R218" i="2"/>
  <c r="N50" i="2"/>
  <c r="N193" i="8"/>
  <c r="N242" i="8"/>
  <c r="N293" i="8"/>
  <c r="R199" i="8"/>
  <c r="R302" i="8"/>
  <c r="R87" i="8"/>
  <c r="AE282" i="3"/>
  <c r="R335" i="8"/>
  <c r="N340" i="8"/>
  <c r="N265" i="8"/>
  <c r="R66" i="2"/>
  <c r="N235" i="8"/>
  <c r="R153" i="8"/>
  <c r="N141" i="2"/>
  <c r="N59" i="2"/>
  <c r="N41" i="2"/>
  <c r="AE196" i="3"/>
  <c r="AD196" i="3"/>
  <c r="AE219" i="3"/>
  <c r="AD219" i="3"/>
  <c r="R187" i="2"/>
  <c r="R21" i="2"/>
  <c r="R208" i="2"/>
  <c r="R100" i="2"/>
  <c r="R214" i="2"/>
  <c r="R150" i="8"/>
  <c r="AE231" i="3"/>
  <c r="AD231" i="3"/>
  <c r="R130" i="8"/>
  <c r="N155" i="2"/>
  <c r="N27" i="2"/>
  <c r="N168" i="8"/>
  <c r="R195" i="8"/>
  <c r="N103" i="2"/>
  <c r="AD268" i="3"/>
  <c r="AE268" i="3"/>
  <c r="R111" i="8"/>
  <c r="R326" i="8"/>
  <c r="R105" i="8"/>
  <c r="N55" i="2"/>
  <c r="R119" i="2"/>
  <c r="AE206" i="3"/>
  <c r="AD206" i="3"/>
  <c r="AE256" i="3"/>
  <c r="AD256" i="3"/>
  <c r="R139" i="2"/>
  <c r="R165" i="8"/>
  <c r="R145" i="8"/>
  <c r="N142" i="2"/>
  <c r="R157" i="2"/>
  <c r="N56" i="2"/>
  <c r="R308" i="8"/>
  <c r="N214" i="8"/>
  <c r="AD250" i="3"/>
  <c r="AE250" i="3"/>
  <c r="AE45" i="3"/>
  <c r="AD45" i="3"/>
  <c r="N101" i="2"/>
  <c r="AE258" i="3"/>
  <c r="AD258" i="3"/>
  <c r="AE264" i="3"/>
  <c r="AD264" i="3"/>
  <c r="AD285" i="3"/>
  <c r="AE285" i="3"/>
  <c r="R73" i="2"/>
  <c r="R169" i="8"/>
  <c r="R124" i="2"/>
  <c r="R149" i="8"/>
  <c r="R275" i="8"/>
  <c r="R229" i="8"/>
  <c r="N142" i="8"/>
  <c r="R96" i="2"/>
  <c r="R191" i="8"/>
  <c r="R270" i="8"/>
  <c r="N91" i="8"/>
  <c r="R286" i="8"/>
  <c r="R145" i="2"/>
  <c r="N52" i="2"/>
  <c r="R117" i="8"/>
  <c r="R109" i="2"/>
  <c r="R26" i="8"/>
  <c r="R76" i="2"/>
  <c r="R83" i="2"/>
  <c r="N123" i="8"/>
  <c r="R72" i="2"/>
  <c r="R306" i="8"/>
  <c r="R173" i="2"/>
  <c r="N312" i="8"/>
  <c r="N231" i="8"/>
  <c r="N198" i="2"/>
  <c r="N177" i="2"/>
  <c r="R110" i="2"/>
  <c r="N53" i="8"/>
  <c r="R113" i="2"/>
  <c r="N84" i="8"/>
  <c r="R225" i="8"/>
  <c r="N51" i="2"/>
  <c r="R78" i="8"/>
  <c r="N93" i="8"/>
  <c r="N120" i="2"/>
  <c r="N271" i="8"/>
  <c r="N205" i="8"/>
  <c r="N188" i="2"/>
  <c r="N32" i="2"/>
  <c r="N322" i="8"/>
  <c r="R122" i="2"/>
  <c r="N127" i="2"/>
  <c r="N253" i="8"/>
  <c r="N198" i="8"/>
  <c r="R333" i="8"/>
  <c r="N291" i="8"/>
  <c r="N37" i="8"/>
  <c r="N216" i="8"/>
  <c r="R38" i="8"/>
  <c r="N35" i="8"/>
  <c r="R162" i="2"/>
  <c r="N213" i="8"/>
  <c r="R110" i="8"/>
  <c r="N301" i="8"/>
  <c r="R341" i="8"/>
  <c r="N338" i="8"/>
  <c r="R211" i="2"/>
  <c r="R290" i="8"/>
  <c r="R22" i="8"/>
  <c r="N70" i="2"/>
  <c r="N211" i="8"/>
  <c r="N108" i="2"/>
  <c r="R52" i="8"/>
  <c r="R21" i="8"/>
  <c r="N162" i="8"/>
  <c r="R259" i="8"/>
  <c r="N204" i="2"/>
  <c r="R185" i="2"/>
  <c r="N223" i="8"/>
  <c r="N86" i="8"/>
  <c r="N137" i="2"/>
  <c r="N161" i="2"/>
  <c r="N140" i="8"/>
  <c r="N53" i="2"/>
  <c r="N33" i="2"/>
  <c r="R100" i="8"/>
  <c r="N220" i="8"/>
  <c r="N197" i="2"/>
  <c r="AD58" i="3"/>
  <c r="AE58" i="3"/>
  <c r="R180" i="2"/>
  <c r="R199" i="2"/>
  <c r="R135" i="2"/>
  <c r="R30" i="2"/>
  <c r="R133" i="8"/>
  <c r="R189" i="8"/>
  <c r="N128" i="8"/>
  <c r="R179" i="2"/>
  <c r="AD180" i="3"/>
  <c r="AE180" i="3"/>
  <c r="N303" i="8"/>
  <c r="N202" i="8"/>
  <c r="N201" i="2"/>
  <c r="R161" i="8"/>
  <c r="R80" i="8"/>
  <c r="AD54" i="3"/>
  <c r="AE54" i="3"/>
  <c r="R45" i="2"/>
  <c r="N104" i="2"/>
  <c r="AE208" i="3"/>
  <c r="AD208" i="3"/>
  <c r="AD103" i="3"/>
  <c r="AE103" i="3"/>
  <c r="N320" i="8"/>
  <c r="N88" i="8"/>
  <c r="AE272" i="3"/>
  <c r="AD272" i="3"/>
  <c r="AD70" i="3"/>
  <c r="AE70" i="3"/>
  <c r="AE279" i="3"/>
  <c r="AD279" i="3"/>
  <c r="AE227" i="3"/>
  <c r="AD227" i="3"/>
  <c r="AD207" i="3"/>
  <c r="AE207" i="3"/>
  <c r="AD68" i="3"/>
  <c r="AE68" i="3"/>
  <c r="AD116" i="3"/>
  <c r="AE116" i="3"/>
  <c r="AD186" i="3"/>
  <c r="AE186" i="3"/>
  <c r="AE276" i="3"/>
  <c r="AD276" i="3"/>
  <c r="AD32" i="3"/>
  <c r="AE32" i="3"/>
  <c r="AE273" i="3"/>
  <c r="AD273" i="3"/>
  <c r="AD239" i="3"/>
  <c r="AE239" i="3"/>
  <c r="AD31" i="3"/>
  <c r="AE31" i="3"/>
  <c r="AD113" i="3"/>
  <c r="AE113" i="3"/>
  <c r="AD224" i="3"/>
  <c r="AE224" i="3"/>
  <c r="AD56" i="3"/>
  <c r="AE56" i="3"/>
  <c r="AD288" i="3"/>
  <c r="AE288" i="3"/>
  <c r="R309" i="8"/>
  <c r="R61" i="8"/>
  <c r="N244" i="8"/>
  <c r="R171" i="2"/>
  <c r="N168" i="2"/>
  <c r="N196" i="8"/>
  <c r="R45" i="8"/>
  <c r="R297" i="8"/>
  <c r="R64" i="8"/>
  <c r="N268" i="8"/>
  <c r="R57" i="2"/>
  <c r="R43" i="2"/>
  <c r="R27" i="8"/>
  <c r="R151" i="8"/>
  <c r="N192" i="8"/>
  <c r="R239" i="8"/>
  <c r="N96" i="8"/>
  <c r="N40" i="8"/>
  <c r="N272" i="8"/>
  <c r="N122" i="8"/>
  <c r="R217" i="8"/>
  <c r="R89" i="2"/>
  <c r="N252" i="8"/>
  <c r="N83" i="8"/>
  <c r="N164" i="2"/>
  <c r="N237" i="8"/>
  <c r="R245" i="8"/>
  <c r="R91" i="2"/>
  <c r="R212" i="8"/>
  <c r="N175" i="2"/>
  <c r="N156" i="8"/>
  <c r="N183" i="8"/>
  <c r="N75" i="2"/>
  <c r="R131" i="2"/>
  <c r="N81" i="2"/>
  <c r="R103" i="8"/>
  <c r="R196" i="2"/>
  <c r="N269" i="8"/>
  <c r="N160" i="2"/>
  <c r="N136" i="2"/>
  <c r="N108" i="8"/>
  <c r="N38" i="2"/>
  <c r="N107" i="8"/>
  <c r="N102" i="2"/>
  <c r="R163" i="2"/>
  <c r="N325" i="8"/>
  <c r="N118" i="2"/>
  <c r="R184" i="2"/>
  <c r="R64" i="2"/>
  <c r="R213" i="2"/>
  <c r="N216" i="2"/>
  <c r="R50" i="8"/>
  <c r="N257" i="8"/>
  <c r="N31" i="8"/>
  <c r="N109" i="8"/>
  <c r="N190" i="8"/>
  <c r="N166" i="8"/>
  <c r="R150" i="2"/>
  <c r="N236" i="8"/>
  <c r="N330" i="8"/>
  <c r="N136" i="8"/>
  <c r="R114" i="2"/>
  <c r="R152" i="2"/>
  <c r="N240" i="8"/>
  <c r="R133" i="2"/>
  <c r="R267" i="8"/>
  <c r="N205" i="2"/>
  <c r="R228" i="8"/>
  <c r="R111" i="2"/>
  <c r="R210" i="2"/>
  <c r="N207" i="8"/>
  <c r="R288" i="8"/>
  <c r="N276" i="8"/>
  <c r="N125" i="8"/>
  <c r="R51" i="8"/>
  <c r="R59" i="8"/>
  <c r="R71" i="8"/>
  <c r="N138" i="2"/>
  <c r="N48" i="8"/>
  <c r="R54" i="8"/>
  <c r="N146" i="8"/>
  <c r="R33" i="8"/>
  <c r="N42" i="2"/>
  <c r="N165" i="2"/>
  <c r="R58" i="8"/>
  <c r="N194" i="8"/>
  <c r="N184" i="8"/>
  <c r="R249" i="8"/>
  <c r="N251" i="8"/>
  <c r="N148" i="8"/>
  <c r="N157" i="8"/>
  <c r="R129" i="2"/>
  <c r="N209" i="2"/>
  <c r="N106" i="8"/>
  <c r="R195" i="2"/>
  <c r="R137" i="8"/>
  <c r="R95" i="8"/>
  <c r="N256" i="8"/>
  <c r="R42" i="8"/>
  <c r="R115" i="2"/>
  <c r="R233" i="8"/>
  <c r="R274" i="8"/>
  <c r="R331" i="8"/>
  <c r="R31" i="2"/>
  <c r="N328" i="8"/>
  <c r="N287" i="8"/>
  <c r="N34" i="8"/>
  <c r="R55" i="8"/>
  <c r="R307" i="8"/>
  <c r="N180" i="8"/>
  <c r="R146" i="2"/>
  <c r="R49" i="2"/>
  <c r="R336" i="8"/>
  <c r="N186" i="2"/>
  <c r="N332" i="8"/>
  <c r="N118" i="8"/>
  <c r="N316" i="8"/>
  <c r="N71" i="2"/>
  <c r="N67" i="8"/>
  <c r="R258" i="8"/>
  <c r="R318" i="8"/>
  <c r="R206" i="2"/>
  <c r="N47" i="8"/>
  <c r="N155" i="8"/>
  <c r="R260" i="8"/>
  <c r="R65" i="2"/>
  <c r="R32" i="8"/>
  <c r="N266" i="8"/>
  <c r="N177" i="8"/>
  <c r="N262" i="8"/>
  <c r="N218" i="8"/>
  <c r="R139" i="8"/>
  <c r="R99" i="8"/>
  <c r="R152" i="8"/>
  <c r="R39" i="8"/>
  <c r="R181" i="2"/>
  <c r="N40" i="2"/>
  <c r="R41" i="8"/>
  <c r="R185" i="8"/>
  <c r="R304" i="8"/>
  <c r="R44" i="2"/>
  <c r="R248" i="8"/>
  <c r="N114" i="8"/>
  <c r="N172" i="8"/>
  <c r="R115" i="8"/>
  <c r="N85" i="8"/>
  <c r="R247" i="8"/>
  <c r="R81" i="8"/>
  <c r="N84" i="2"/>
  <c r="N221" i="8"/>
  <c r="R28" i="2"/>
  <c r="N154" i="2"/>
  <c r="R292" i="8"/>
  <c r="N22" i="2"/>
  <c r="N191" i="2"/>
  <c r="N159" i="2"/>
  <c r="R324" i="8"/>
  <c r="N241" i="8"/>
  <c r="R317" i="8"/>
  <c r="N57" i="8"/>
  <c r="N164" i="8"/>
  <c r="R154" i="8"/>
  <c r="R280" i="8"/>
  <c r="R132" i="2"/>
  <c r="R90" i="2"/>
  <c r="R222" i="8"/>
  <c r="N160" i="8"/>
  <c r="N282" i="8"/>
  <c r="R104" i="8"/>
  <c r="N92" i="8"/>
  <c r="N72" i="8"/>
  <c r="N204" i="8"/>
  <c r="R179" i="8"/>
  <c r="N94" i="8"/>
  <c r="R323" i="8"/>
  <c r="R28" i="8"/>
  <c r="N174" i="8"/>
  <c r="N62" i="2"/>
  <c r="N46" i="8"/>
  <c r="R337" i="8"/>
  <c r="R171" i="8"/>
  <c r="N219" i="8"/>
  <c r="N202" i="2"/>
  <c r="R117" i="2"/>
  <c r="N148" i="2"/>
  <c r="N121" i="2"/>
  <c r="N279" i="8"/>
  <c r="N134" i="8"/>
  <c r="R230" i="8"/>
  <c r="N209" i="8"/>
  <c r="R102" i="8"/>
  <c r="N141" i="8"/>
  <c r="N298" i="8"/>
  <c r="R69" i="8"/>
  <c r="N82" i="5"/>
  <c r="R82" i="5"/>
  <c r="N50" i="5"/>
  <c r="R50" i="5"/>
  <c r="N201" i="5"/>
  <c r="R201" i="5"/>
  <c r="R291" i="5"/>
  <c r="N291" i="5"/>
  <c r="R330" i="5"/>
  <c r="N330" i="5"/>
  <c r="R281" i="5"/>
  <c r="N281" i="5"/>
  <c r="R313" i="5"/>
  <c r="N313" i="5"/>
  <c r="R263" i="5"/>
  <c r="N263" i="5"/>
  <c r="N273" i="5"/>
  <c r="R273" i="5"/>
  <c r="R191" i="5"/>
  <c r="N191" i="5"/>
  <c r="N299" i="5"/>
  <c r="R299" i="5"/>
  <c r="R135" i="5"/>
  <c r="N135" i="5"/>
  <c r="R253" i="5"/>
  <c r="N253" i="5"/>
  <c r="N341" i="5"/>
  <c r="R341" i="5"/>
  <c r="R68" i="5"/>
  <c r="N68" i="5"/>
  <c r="N70" i="5"/>
  <c r="R70" i="5"/>
  <c r="R78" i="5"/>
  <c r="N78" i="5"/>
  <c r="N39" i="5"/>
  <c r="R39" i="5"/>
  <c r="N152" i="5"/>
  <c r="R152" i="5"/>
  <c r="N324" i="5"/>
  <c r="R324" i="5"/>
  <c r="N211" i="5"/>
  <c r="R211" i="5"/>
  <c r="N115" i="5"/>
  <c r="R115" i="5"/>
  <c r="N309" i="5"/>
  <c r="R309" i="5"/>
  <c r="N236" i="5"/>
  <c r="R236" i="5"/>
  <c r="N290" i="5"/>
  <c r="R290" i="5"/>
  <c r="N132" i="5"/>
  <c r="R132" i="5"/>
  <c r="N158" i="5"/>
  <c r="R158" i="5"/>
  <c r="N217" i="5"/>
  <c r="R217" i="5"/>
  <c r="N99" i="5"/>
  <c r="R99" i="5"/>
  <c r="N56" i="5"/>
  <c r="R56" i="5"/>
  <c r="R205" i="5"/>
  <c r="N205" i="5"/>
  <c r="R232" i="5"/>
  <c r="N232" i="5"/>
  <c r="N118" i="5"/>
  <c r="R118" i="5"/>
  <c r="R42" i="5"/>
  <c r="N42" i="5"/>
  <c r="N117" i="5"/>
  <c r="R117" i="5"/>
  <c r="R252" i="5"/>
  <c r="N252" i="5"/>
  <c r="N230" i="5"/>
  <c r="R230" i="5"/>
  <c r="N200" i="5"/>
  <c r="R200" i="5"/>
  <c r="R90" i="5"/>
  <c r="N90" i="5"/>
  <c r="N261" i="5"/>
  <c r="R261" i="5"/>
  <c r="N179" i="5"/>
  <c r="R179" i="5"/>
  <c r="R275" i="5"/>
  <c r="N275" i="5"/>
  <c r="N48" i="5"/>
  <c r="R48" i="5"/>
  <c r="R279" i="5"/>
  <c r="N279" i="5"/>
  <c r="R231" i="5"/>
  <c r="N231" i="5"/>
  <c r="N140" i="5"/>
  <c r="R140" i="5"/>
  <c r="N315" i="5"/>
  <c r="R315" i="5"/>
  <c r="N154" i="5"/>
  <c r="R154" i="5"/>
  <c r="N250" i="5"/>
  <c r="R250" i="5"/>
  <c r="N168" i="5"/>
  <c r="R168" i="5"/>
  <c r="N136" i="5"/>
  <c r="R136" i="5"/>
  <c r="N143" i="5"/>
  <c r="R143" i="5"/>
  <c r="N86" i="5"/>
  <c r="R86" i="5"/>
  <c r="N235" i="5"/>
  <c r="R235" i="5"/>
  <c r="N65" i="5"/>
  <c r="R65" i="5"/>
  <c r="N104" i="5"/>
  <c r="R104" i="5"/>
  <c r="R316" i="5"/>
  <c r="N316" i="5"/>
  <c r="N129" i="5"/>
  <c r="R129" i="5"/>
  <c r="R331" i="5"/>
  <c r="N331" i="5"/>
  <c r="R310" i="5"/>
  <c r="N310" i="5"/>
  <c r="R259" i="5"/>
  <c r="N259" i="5"/>
  <c r="R79" i="5"/>
  <c r="N79" i="5"/>
  <c r="N171" i="5"/>
  <c r="R171" i="5"/>
  <c r="N103" i="5"/>
  <c r="R103" i="5"/>
  <c r="R21" i="5"/>
  <c r="N21" i="5"/>
  <c r="N210" i="5"/>
  <c r="R210" i="5"/>
  <c r="N40" i="5"/>
  <c r="R40" i="5"/>
  <c r="R76" i="5"/>
  <c r="N76" i="5"/>
  <c r="N248" i="5"/>
  <c r="R248" i="5"/>
  <c r="R139" i="5"/>
  <c r="N139" i="5"/>
  <c r="N92" i="5"/>
  <c r="R92" i="5"/>
  <c r="R80" i="5"/>
  <c r="N80" i="5"/>
  <c r="N206" i="5"/>
  <c r="R206" i="5"/>
  <c r="N30" i="5"/>
  <c r="R30" i="5"/>
  <c r="N98" i="5"/>
  <c r="R98" i="5"/>
  <c r="R164" i="5"/>
  <c r="N164" i="5"/>
  <c r="R169" i="5"/>
  <c r="N169" i="5"/>
  <c r="R47" i="5"/>
  <c r="N47" i="5"/>
  <c r="R274" i="5"/>
  <c r="N274" i="5"/>
  <c r="N246" i="5"/>
  <c r="R246" i="5"/>
  <c r="R225" i="5"/>
  <c r="N225" i="5"/>
  <c r="R262" i="5"/>
  <c r="N262" i="5"/>
  <c r="N149" i="5"/>
  <c r="R149" i="5"/>
  <c r="N312" i="5"/>
  <c r="R312" i="5"/>
  <c r="N27" i="5"/>
  <c r="R27" i="5"/>
  <c r="N283" i="5"/>
  <c r="R283" i="5"/>
  <c r="N144" i="5"/>
  <c r="R144" i="5"/>
  <c r="R81" i="5"/>
  <c r="N81" i="5"/>
  <c r="N241" i="5"/>
  <c r="R241" i="5"/>
  <c r="N254" i="5"/>
  <c r="R254" i="5"/>
  <c r="N286" i="5"/>
  <c r="R286" i="5"/>
  <c r="N227" i="5"/>
  <c r="R227" i="5"/>
  <c r="R208" i="5"/>
  <c r="N208" i="5"/>
  <c r="N303" i="5"/>
  <c r="R303" i="5"/>
  <c r="R306" i="5"/>
  <c r="N306" i="5"/>
  <c r="N44" i="5"/>
  <c r="R44" i="5"/>
  <c r="N255" i="5"/>
  <c r="R255" i="5"/>
  <c r="R249" i="5"/>
  <c r="N249" i="5"/>
  <c r="N305" i="5"/>
  <c r="R305" i="5"/>
  <c r="R134" i="5"/>
  <c r="N134" i="5"/>
  <c r="R127" i="5"/>
  <c r="N127" i="5"/>
  <c r="N49" i="5"/>
  <c r="R49" i="5"/>
  <c r="R272" i="5"/>
  <c r="N272" i="5"/>
  <c r="N238" i="5"/>
  <c r="R238" i="5"/>
  <c r="N187" i="5"/>
  <c r="R187" i="5"/>
  <c r="N159" i="5"/>
  <c r="R159" i="5"/>
  <c r="N51" i="5"/>
  <c r="R51" i="5"/>
  <c r="R88" i="5"/>
  <c r="N88" i="5"/>
  <c r="N321" i="5"/>
  <c r="R321" i="5"/>
  <c r="N26" i="5"/>
  <c r="R26" i="5"/>
  <c r="N61" i="5"/>
  <c r="R61" i="5"/>
  <c r="N125" i="5"/>
  <c r="R125" i="5"/>
  <c r="R186" i="5"/>
  <c r="N186" i="5"/>
  <c r="R111" i="5"/>
  <c r="N111" i="5"/>
  <c r="R172" i="5"/>
  <c r="N172" i="5"/>
  <c r="N57" i="5"/>
  <c r="R57" i="5"/>
  <c r="R214" i="5"/>
  <c r="N214" i="5"/>
  <c r="R124" i="5"/>
  <c r="N124" i="5"/>
  <c r="N69" i="5"/>
  <c r="R69" i="5"/>
  <c r="R93" i="5"/>
  <c r="N93" i="5"/>
  <c r="R323" i="5"/>
  <c r="N323" i="5"/>
  <c r="R89" i="5"/>
  <c r="N89" i="5"/>
  <c r="N326" i="5"/>
  <c r="R326" i="5"/>
  <c r="N245" i="5"/>
  <c r="R245" i="5"/>
  <c r="R183" i="5"/>
  <c r="N183" i="5"/>
  <c r="R25" i="5"/>
  <c r="N25" i="5"/>
  <c r="R314" i="5"/>
  <c r="N314" i="5"/>
  <c r="R176" i="5"/>
  <c r="N176" i="5"/>
  <c r="N325" i="5"/>
  <c r="R325" i="5"/>
  <c r="N268" i="5"/>
  <c r="R268" i="5"/>
  <c r="R289" i="5"/>
  <c r="N289" i="5"/>
  <c r="N67" i="5"/>
  <c r="R67" i="5"/>
  <c r="N293" i="5"/>
  <c r="R293" i="5"/>
  <c r="R240" i="5"/>
  <c r="N240" i="5"/>
  <c r="N340" i="5"/>
  <c r="R340" i="5"/>
  <c r="R219" i="5"/>
  <c r="N219" i="5"/>
  <c r="N285" i="5"/>
  <c r="R285" i="5"/>
  <c r="N96" i="5"/>
  <c r="R96" i="5"/>
  <c r="R212" i="5"/>
  <c r="N212" i="5"/>
  <c r="N166" i="5"/>
  <c r="R166" i="5"/>
  <c r="R233" i="5"/>
  <c r="N233" i="5"/>
  <c r="R175" i="5"/>
  <c r="N175" i="5"/>
  <c r="N197" i="5"/>
  <c r="R197" i="5"/>
  <c r="N38" i="5"/>
  <c r="R38" i="5"/>
  <c r="R177" i="5"/>
  <c r="N177" i="5"/>
  <c r="R29" i="5"/>
  <c r="N29" i="5"/>
  <c r="N192" i="5"/>
  <c r="R192" i="5"/>
  <c r="R24" i="5"/>
  <c r="N24" i="5"/>
  <c r="N145" i="5"/>
  <c r="R145" i="5"/>
  <c r="N292" i="5"/>
  <c r="R292" i="5"/>
  <c r="N122" i="5"/>
  <c r="R122" i="5"/>
  <c r="N148" i="5"/>
  <c r="R148" i="5"/>
  <c r="R120" i="5"/>
  <c r="N120" i="5"/>
  <c r="R220" i="5"/>
  <c r="N220" i="5"/>
  <c r="N112" i="5"/>
  <c r="R112" i="5"/>
  <c r="N163" i="5"/>
  <c r="R163" i="5"/>
  <c r="N213" i="5"/>
  <c r="R213" i="5"/>
  <c r="R267" i="5"/>
  <c r="N267" i="5"/>
  <c r="N107" i="5"/>
  <c r="R107" i="5"/>
  <c r="N320" i="5"/>
  <c r="R320" i="5"/>
  <c r="N223" i="5"/>
  <c r="R223" i="5"/>
  <c r="R277" i="5"/>
  <c r="N277" i="5"/>
  <c r="R155" i="5"/>
  <c r="N155" i="5"/>
  <c r="N328" i="5"/>
  <c r="R328" i="5"/>
  <c r="N64" i="5"/>
  <c r="R64" i="5"/>
  <c r="R264" i="5"/>
  <c r="N264" i="5"/>
  <c r="N257" i="5"/>
  <c r="R257" i="5"/>
  <c r="N161" i="5"/>
  <c r="R161" i="5"/>
  <c r="R60" i="5"/>
  <c r="N60" i="5"/>
  <c r="N319" i="5"/>
  <c r="R319" i="5"/>
  <c r="N121" i="5"/>
  <c r="R121" i="5"/>
  <c r="N332" i="5"/>
  <c r="R332" i="5"/>
  <c r="N271" i="5"/>
  <c r="R271" i="5"/>
  <c r="N258" i="5"/>
  <c r="R258" i="5"/>
  <c r="R97" i="5"/>
  <c r="N97" i="5"/>
  <c r="R137" i="5"/>
  <c r="N137" i="5"/>
  <c r="N322" i="5"/>
  <c r="R322" i="5"/>
  <c r="R329" i="5"/>
  <c r="N329" i="5"/>
  <c r="R342" i="5"/>
  <c r="N342" i="5"/>
  <c r="R170" i="5"/>
  <c r="N170" i="5"/>
  <c r="N77" i="5"/>
  <c r="R77" i="5"/>
  <c r="R52" i="5"/>
  <c r="N52" i="5"/>
  <c r="N59" i="5"/>
  <c r="R59" i="5"/>
  <c r="N237" i="5"/>
  <c r="R237" i="5"/>
  <c r="R244" i="5"/>
  <c r="N244" i="5"/>
  <c r="N301" i="5"/>
  <c r="R301" i="5"/>
  <c r="N34" i="5"/>
  <c r="R34" i="5"/>
  <c r="R167" i="5"/>
  <c r="N167" i="5"/>
  <c r="N37" i="5"/>
  <c r="R37" i="5"/>
  <c r="R45" i="5"/>
  <c r="N45" i="5"/>
  <c r="R53" i="5"/>
  <c r="N53" i="5"/>
  <c r="R276" i="5"/>
  <c r="N276" i="5"/>
  <c r="R153" i="5"/>
  <c r="N153" i="5"/>
  <c r="R36" i="5"/>
  <c r="N36" i="5"/>
  <c r="N91" i="5"/>
  <c r="R91" i="5"/>
  <c r="R74" i="5"/>
  <c r="N74" i="5"/>
  <c r="R202" i="5"/>
  <c r="N202" i="5"/>
  <c r="N55" i="5"/>
  <c r="R55" i="5"/>
  <c r="R300" i="5"/>
  <c r="N300" i="5"/>
  <c r="N296" i="5"/>
  <c r="R296" i="5"/>
  <c r="N226" i="5"/>
  <c r="R226" i="5"/>
  <c r="N146" i="5"/>
  <c r="R146" i="5"/>
  <c r="N66" i="5"/>
  <c r="R66" i="5"/>
  <c r="N41" i="5"/>
  <c r="R41" i="5"/>
  <c r="N138" i="5"/>
  <c r="R138" i="5"/>
  <c r="N242" i="5"/>
  <c r="R242" i="5"/>
  <c r="N160" i="5"/>
  <c r="R160" i="5"/>
  <c r="N308" i="5"/>
  <c r="R308" i="5"/>
  <c r="R87" i="5"/>
  <c r="N87" i="5"/>
  <c r="R83" i="5"/>
  <c r="N83" i="5"/>
  <c r="R203" i="5"/>
  <c r="N203" i="5"/>
  <c r="N337" i="5"/>
  <c r="R337" i="5"/>
  <c r="R114" i="5"/>
  <c r="N114" i="5"/>
  <c r="N243" i="5"/>
  <c r="R243" i="5"/>
  <c r="N72" i="5"/>
  <c r="R72" i="5"/>
  <c r="R131" i="5"/>
  <c r="N131" i="5"/>
  <c r="R62" i="5"/>
  <c r="N62" i="5"/>
  <c r="N133" i="5"/>
  <c r="R133" i="5"/>
  <c r="N287" i="5"/>
  <c r="R287" i="5"/>
  <c r="R178" i="5"/>
  <c r="N178" i="5"/>
  <c r="R95" i="5"/>
  <c r="N95" i="5"/>
  <c r="N215" i="5"/>
  <c r="R215" i="5"/>
  <c r="N302" i="5"/>
  <c r="R302" i="5"/>
  <c r="R185" i="5"/>
  <c r="N185" i="5"/>
  <c r="R75" i="5"/>
  <c r="N75" i="5"/>
  <c r="N207" i="5"/>
  <c r="R207" i="5"/>
  <c r="N222" i="5"/>
  <c r="R222" i="5"/>
  <c r="R339" i="5"/>
  <c r="N339" i="5"/>
  <c r="N58" i="5"/>
  <c r="R58" i="5"/>
  <c r="N317" i="5"/>
  <c r="R317" i="5"/>
  <c r="N336" i="5"/>
  <c r="R336" i="5"/>
  <c r="R266" i="5"/>
  <c r="N266" i="5"/>
  <c r="R35" i="5"/>
  <c r="N35" i="5"/>
  <c r="R165" i="5"/>
  <c r="N165" i="5"/>
  <c r="N102" i="5"/>
  <c r="R102" i="5"/>
  <c r="R196" i="5"/>
  <c r="N196" i="5"/>
  <c r="N130" i="5"/>
  <c r="R130" i="5"/>
  <c r="R199" i="5"/>
  <c r="N199" i="5"/>
  <c r="N84" i="5"/>
  <c r="R84" i="5"/>
  <c r="N198" i="5"/>
  <c r="R198" i="5"/>
  <c r="R260" i="5"/>
  <c r="N260" i="5"/>
  <c r="N218" i="5"/>
  <c r="R218" i="5"/>
  <c r="N182" i="5"/>
  <c r="R182" i="5"/>
  <c r="R43" i="5"/>
  <c r="N43" i="5"/>
  <c r="N229" i="5"/>
  <c r="R229" i="5"/>
  <c r="R73" i="5"/>
  <c r="N73" i="5"/>
  <c r="N307" i="5"/>
  <c r="R307" i="5"/>
  <c r="N311" i="5"/>
  <c r="R311" i="5"/>
  <c r="N150" i="5"/>
  <c r="R150" i="5"/>
  <c r="N109" i="5"/>
  <c r="R109" i="5"/>
  <c r="N141" i="5"/>
  <c r="R141" i="5"/>
  <c r="N221" i="5"/>
  <c r="R221" i="5"/>
  <c r="N334" i="5"/>
  <c r="R334" i="5"/>
  <c r="R288" i="5"/>
  <c r="N288" i="5"/>
  <c r="N327" i="5"/>
  <c r="R327" i="5"/>
  <c r="R180" i="5"/>
  <c r="N180" i="5"/>
  <c r="N216" i="5"/>
  <c r="R216" i="5"/>
  <c r="N188" i="5"/>
  <c r="R188" i="5"/>
  <c r="N333" i="5"/>
  <c r="R333" i="5"/>
  <c r="N280" i="5"/>
  <c r="R280" i="5"/>
  <c r="R54" i="5"/>
  <c r="N54" i="5"/>
  <c r="N318" i="5"/>
  <c r="R318" i="5"/>
  <c r="R269" i="5"/>
  <c r="N269" i="5"/>
  <c r="R338" i="5"/>
  <c r="N338" i="5"/>
  <c r="R105" i="5"/>
  <c r="N105" i="5"/>
  <c r="N71" i="5"/>
  <c r="R71" i="5"/>
  <c r="R173" i="5"/>
  <c r="N173" i="5"/>
  <c r="R282" i="5"/>
  <c r="N282" i="5"/>
  <c r="N228" i="5"/>
  <c r="R228" i="5"/>
  <c r="R33" i="5"/>
  <c r="N33" i="5"/>
  <c r="N247" i="5"/>
  <c r="R247" i="5"/>
  <c r="N113" i="5"/>
  <c r="R113" i="5"/>
  <c r="N174" i="5"/>
  <c r="R174" i="5"/>
  <c r="N156" i="5"/>
  <c r="R156" i="5"/>
  <c r="R284" i="5"/>
  <c r="N284" i="5"/>
  <c r="R101" i="5"/>
  <c r="N101" i="5"/>
  <c r="R108" i="5"/>
  <c r="N108" i="5"/>
  <c r="R270" i="5"/>
  <c r="N270" i="5"/>
  <c r="R294" i="5"/>
  <c r="N294" i="5"/>
  <c r="N194" i="5"/>
  <c r="R194" i="5"/>
  <c r="N239" i="5"/>
  <c r="R239" i="5"/>
  <c r="N195" i="5"/>
  <c r="R195" i="5"/>
  <c r="R94" i="5"/>
  <c r="N94" i="5"/>
  <c r="N297" i="5"/>
  <c r="R297" i="5"/>
  <c r="N234" i="5"/>
  <c r="R234" i="5"/>
  <c r="N190" i="5"/>
  <c r="R190" i="5"/>
  <c r="R189" i="5"/>
  <c r="N189" i="5"/>
  <c r="N23" i="5"/>
  <c r="R23" i="5"/>
  <c r="R265" i="5"/>
  <c r="N265" i="5"/>
  <c r="R126" i="5"/>
  <c r="N126" i="5"/>
  <c r="N256" i="5"/>
  <c r="R256" i="5"/>
  <c r="N142" i="5"/>
  <c r="R142" i="5"/>
  <c r="R63" i="5"/>
  <c r="N63" i="5"/>
  <c r="R251" i="5"/>
  <c r="N251" i="5"/>
  <c r="R193" i="5"/>
  <c r="N193" i="5"/>
  <c r="N295" i="5"/>
  <c r="R295" i="5"/>
  <c r="N32" i="5"/>
  <c r="R32" i="5"/>
  <c r="N128" i="5"/>
  <c r="R128" i="5"/>
  <c r="R278" i="5"/>
  <c r="N278" i="5"/>
  <c r="R46" i="5"/>
  <c r="N46" i="5"/>
  <c r="N31" i="5"/>
  <c r="R31" i="5"/>
  <c r="R116" i="5"/>
  <c r="N116" i="5"/>
  <c r="R123" i="5"/>
  <c r="N123" i="5"/>
  <c r="N298" i="5"/>
  <c r="R298" i="5"/>
  <c r="R184" i="5"/>
  <c r="N184" i="5"/>
  <c r="R181" i="5"/>
  <c r="N181" i="5"/>
  <c r="N100" i="5"/>
  <c r="R100" i="5"/>
  <c r="N304" i="5"/>
  <c r="R304" i="5"/>
  <c r="N110" i="5"/>
  <c r="R110" i="5"/>
  <c r="N204" i="5"/>
  <c r="R204" i="5"/>
  <c r="N335" i="5"/>
  <c r="R335" i="5"/>
  <c r="R147" i="5"/>
  <c r="N147" i="5"/>
  <c r="N85" i="5"/>
  <c r="R85" i="5"/>
  <c r="N28" i="5"/>
  <c r="R28" i="5"/>
  <c r="R224" i="5"/>
  <c r="N224" i="5"/>
  <c r="R22" i="5"/>
  <c r="N22" i="5"/>
  <c r="N157" i="5"/>
  <c r="R157" i="5"/>
  <c r="N151" i="5"/>
  <c r="R151" i="5"/>
  <c r="R162" i="5"/>
  <c r="N162" i="5"/>
  <c r="N209" i="5"/>
  <c r="R209" i="5"/>
  <c r="N106" i="5"/>
  <c r="R106" i="5"/>
  <c r="N18" i="5"/>
  <c r="N18" i="2"/>
  <c r="N18" i="8"/>
  <c r="AC11" i="3" l="1"/>
  <c r="AE19" i="3"/>
  <c r="E7" i="2"/>
  <c r="F6" i="2" s="1"/>
  <c r="H6" i="2" s="1"/>
  <c r="F9" i="2" s="1"/>
  <c r="F10" i="2" s="1"/>
  <c r="E7" i="8"/>
  <c r="F4" i="8" s="1"/>
  <c r="H4" i="8" s="1"/>
  <c r="E7" i="5"/>
  <c r="F4" i="2" l="1"/>
  <c r="H4" i="2" s="1"/>
  <c r="F5" i="2"/>
  <c r="H5" i="2" s="1"/>
  <c r="F5" i="8"/>
  <c r="H5" i="8" s="1"/>
  <c r="F6" i="8"/>
  <c r="H6" i="8" s="1"/>
  <c r="F9" i="8" s="1"/>
  <c r="F10" i="8" s="1"/>
  <c r="F4" i="5"/>
  <c r="H4" i="5" s="1"/>
  <c r="F5" i="5"/>
  <c r="H5" i="5" s="1"/>
  <c r="F6" i="5"/>
  <c r="H6" i="5" s="1"/>
  <c r="F9" i="5" s="1"/>
  <c r="F10" i="5" s="1"/>
  <c r="F8" i="2"/>
  <c r="F8" i="8"/>
  <c r="F8" i="5"/>
  <c r="G9" i="2" l="1"/>
  <c r="G9" i="5"/>
  <c r="G9" i="8"/>
</calcChain>
</file>

<file path=xl/sharedStrings.xml><?xml version="1.0" encoding="utf-8"?>
<sst xmlns="http://schemas.openxmlformats.org/spreadsheetml/2006/main" count="4820" uniqueCount="1059">
  <si>
    <t>V0781 Tau / GSC 01870-00576</t>
  </si>
  <si>
    <t>Cerada 1988A&amp;AS...76..255</t>
  </si>
  <si>
    <t>Quad fit</t>
  </si>
  <si>
    <t>System Type:</t>
  </si>
  <si>
    <t>EW</t>
  </si>
  <si>
    <t>Qian &amp; Ma 2001</t>
  </si>
  <si>
    <t>na</t>
  </si>
  <si>
    <t>2000A&amp;AS..142...31L</t>
  </si>
  <si>
    <t>GCVS 4 Eph.</t>
  </si>
  <si>
    <t>My time zone &gt;&gt;&gt;&gt;&gt;</t>
  </si>
  <si>
    <t>(PST=8, PDT=MDT=7, MDT=CST=6, etc.)</t>
  </si>
  <si>
    <t>--- Working ----</t>
  </si>
  <si>
    <t>Epoch =</t>
  </si>
  <si>
    <t>Liu and Yang 2000 A&amp;ASS.142...31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</si>
  <si>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</si>
  <si>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</si>
  <si>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</si>
  <si>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</si>
  <si>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</si>
  <si>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</si>
  <si>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</si>
  <si>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</si>
  <si>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pg</t>
  </si>
  <si>
    <t>New epoch =</t>
  </si>
  <si>
    <t>Add cycle</t>
  </si>
  <si>
    <t>vis</t>
  </si>
  <si>
    <t>New Period =</t>
  </si>
  <si>
    <t>JD today</t>
  </si>
  <si>
    <t>PE</t>
  </si>
  <si>
    <t># of data points:</t>
  </si>
  <si>
    <t>Old Cycle</t>
  </si>
  <si>
    <t>CCD</t>
  </si>
  <si>
    <t>Linear Ephemeris =</t>
  </si>
  <si>
    <t>New Cycle</t>
  </si>
  <si>
    <t>Quad. Ephemeris =</t>
  </si>
  <si>
    <t>Next ToM</t>
  </si>
  <si>
    <t>Data</t>
  </si>
  <si>
    <t>Source</t>
  </si>
  <si>
    <t>Type</t>
  </si>
  <si>
    <t>ToM</t>
  </si>
  <si>
    <t>Error</t>
  </si>
  <si>
    <t>n'</t>
  </si>
  <si>
    <t>n</t>
  </si>
  <si>
    <t>O-C</t>
  </si>
  <si>
    <t>s5</t>
  </si>
  <si>
    <t>Lin_fit</t>
  </si>
  <si>
    <t>Date</t>
  </si>
  <si>
    <t>BAD</t>
  </si>
  <si>
    <t>Diff²</t>
  </si>
  <si>
    <t>Wt</t>
  </si>
  <si>
    <t>Wt*Diff²</t>
  </si>
  <si>
    <t>IBVS 2443</t>
  </si>
  <si>
    <t>T.Berthold MHAR 16.10</t>
  </si>
  <si>
    <t>Cerada 1988</t>
  </si>
  <si>
    <t>pe</t>
  </si>
  <si>
    <t>T.Brelstaff VSSC 59</t>
  </si>
  <si>
    <t>II</t>
  </si>
  <si>
    <t>BBSAG Bull.53</t>
  </si>
  <si>
    <t>Kallrath 2006A&amp;A...452..959</t>
  </si>
  <si>
    <t>I</t>
  </si>
  <si>
    <t>IBVS 3078</t>
  </si>
  <si>
    <t>J.Ells VSSC 68.35</t>
  </si>
  <si>
    <t>R.Pickard VSSC 68.35</t>
  </si>
  <si>
    <t>T.Berthold MVS 11.156</t>
  </si>
  <si>
    <t>IBVS 3355</t>
  </si>
  <si>
    <t>J.Ells VSSC 72.27</t>
  </si>
  <si>
    <t>D.Alteweier BAVM 56</t>
  </si>
  <si>
    <t>T.Berthold MVS 12.17</t>
  </si>
  <si>
    <t>BBSAG Bull.91</t>
  </si>
  <si>
    <t>IBVS 5438</t>
  </si>
  <si>
    <t> BBS 129 </t>
  </si>
  <si>
    <t>P.Frank BAVM 56</t>
  </si>
  <si>
    <t>BBSAG Bull.93</t>
  </si>
  <si>
    <t>IBVS 3760</t>
  </si>
  <si>
    <t>D.Alteweier BAVM 59</t>
  </si>
  <si>
    <t>D.Alteweier BAVM 62</t>
  </si>
  <si>
    <t>Nakamura&amp;Okudaira SRFU 54.1</t>
  </si>
  <si>
    <t>OEJV 0060</t>
  </si>
  <si>
    <t>BBSAG Bull.114</t>
  </si>
  <si>
    <t>Liu et al 2000A&amp;AS..142…31</t>
  </si>
  <si>
    <t>BBSAG Bull.117</t>
  </si>
  <si>
    <t>R.Diethelm BBS 124</t>
  </si>
  <si>
    <t>Diethelm R</t>
  </si>
  <si>
    <t>B</t>
  </si>
  <si>
    <t>IBVS 5391</t>
  </si>
  <si>
    <t>Yakut et al. 2005MNRAS.363.1272</t>
  </si>
  <si>
    <t>E.Bl„ttler BBS 127</t>
  </si>
  <si>
    <t>IBVS 5371</t>
  </si>
  <si>
    <t>IBVS 5407</t>
  </si>
  <si>
    <t>2013JAVSO..41..122</t>
  </si>
  <si>
    <t>VSB 42 </t>
  </si>
  <si>
    <t>IBVS 5493</t>
  </si>
  <si>
    <t>IBVS 5694</t>
  </si>
  <si>
    <t>IBVS 5471</t>
  </si>
  <si>
    <t>IBVS 5588</t>
  </si>
  <si>
    <t>VSB 43 </t>
  </si>
  <si>
    <t>IBVS 5643</t>
  </si>
  <si>
    <t>Krajci</t>
  </si>
  <si>
    <t>IBVS 5603</t>
  </si>
  <si>
    <t>IBVS 5753</t>
  </si>
  <si>
    <t>IBVS 5843</t>
  </si>
  <si>
    <t>VSB 44 </t>
  </si>
  <si>
    <t>IBVS 5649</t>
  </si>
  <si>
    <t>IBVS 5653</t>
  </si>
  <si>
    <t>IBVS 5754</t>
  </si>
  <si>
    <t>IBVS 5672</t>
  </si>
  <si>
    <t>OEJV 0074</t>
  </si>
  <si>
    <t>CCD+I</t>
  </si>
  <si>
    <t>IBVS 5731</t>
  </si>
  <si>
    <t>IBVS 5777</t>
  </si>
  <si>
    <t>IBVS 5746</t>
  </si>
  <si>
    <t>IBVS 5761</t>
  </si>
  <si>
    <t>VSB 46 </t>
  </si>
  <si>
    <t>IBVS 5801</t>
  </si>
  <si>
    <t>IBVS 5820</t>
  </si>
  <si>
    <t>IBVS 5814</t>
  </si>
  <si>
    <t>IBVS 5887</t>
  </si>
  <si>
    <t>VSB 48 </t>
  </si>
  <si>
    <t>IBVS 5898</t>
  </si>
  <si>
    <t>IBVS 5871</t>
  </si>
  <si>
    <t>BAVM 203 </t>
  </si>
  <si>
    <t>VSB 50 </t>
  </si>
  <si>
    <t>IBVS 5974</t>
  </si>
  <si>
    <t>IBVS 5980</t>
  </si>
  <si>
    <t>IBVS 5959</t>
  </si>
  <si>
    <t>IBVS 5960</t>
  </si>
  <si>
    <t>BAVM 215 </t>
  </si>
  <si>
    <t>IBVS 6018</t>
  </si>
  <si>
    <t>IBVS 5984</t>
  </si>
  <si>
    <t>IBVS 6010</t>
  </si>
  <si>
    <t>OEJV 0160</t>
  </si>
  <si>
    <t>IBVS 6029</t>
  </si>
  <si>
    <t>IBVS 6044</t>
  </si>
  <si>
    <t>IBVS 6050</t>
  </si>
  <si>
    <t>IBVS 6125</t>
  </si>
  <si>
    <t>IBVS 6118</t>
  </si>
  <si>
    <t>VSB-059</t>
  </si>
  <si>
    <t>V</t>
  </si>
  <si>
    <t>IBVS 6152</t>
  </si>
  <si>
    <t>OEJV 0179</t>
  </si>
  <si>
    <t>VSB 060</t>
  </si>
  <si>
    <t>IBVS 6196</t>
  </si>
  <si>
    <t>JAVSO..45..121</t>
  </si>
  <si>
    <t>IBVS 6195</t>
  </si>
  <si>
    <t>RHN 2019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</si>
  <si>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</si>
  <si>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</si>
  <si>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</si>
  <si>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</si>
  <si>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</si>
  <si>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</si>
  <si>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</si>
  <si>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</si>
  <si>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</si>
  <si>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</si>
  <si>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</si>
  <si>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</si>
  <si>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</si>
  <si>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</si>
  <si>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</si>
  <si>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</si>
  <si>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</si>
  <si>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</si>
  <si>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</si>
  <si>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</si>
  <si>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</si>
  <si>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</si>
  <si>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</si>
  <si>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</si>
  <si>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</si>
  <si>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</si>
  <si>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</si>
  <si>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</si>
  <si>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</si>
  <si>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</si>
  <si>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</si>
  <si>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</si>
  <si>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</si>
  <si>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</si>
  <si>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</si>
  <si>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</si>
  <si>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</si>
  <si>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</si>
  <si>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</si>
  <si>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</si>
  <si>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</si>
  <si>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</si>
  <si>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</si>
  <si>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</si>
  <si>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</si>
  <si>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</si>
  <si>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</si>
  <si>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</si>
  <si>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</si>
  <si>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</si>
  <si>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</si>
  <si>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</si>
  <si>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</si>
  <si>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</si>
  <si>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</si>
  <si>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</si>
  <si>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</si>
  <si>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</si>
  <si>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</si>
  <si>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</si>
  <si>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</si>
  <si>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</si>
  <si>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</si>
  <si>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</si>
  <si>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</si>
  <si>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</si>
  <si>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</si>
  <si>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</si>
  <si>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</si>
  <si>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</si>
  <si>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</si>
  <si>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</si>
  <si>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</si>
  <si>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</si>
  <si>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</si>
  <si>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</si>
  <si>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</si>
  <si>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</si>
  <si>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</si>
  <si>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</si>
  <si>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</si>
  <si>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</si>
  <si>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</si>
  <si>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</si>
  <si>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</si>
  <si>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</si>
  <si>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LiTE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</si>
  <si>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</si>
  <si>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</si>
  <si>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</si>
  <si>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</si>
  <si>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</si>
  <si>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</si>
  <si>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</si>
  <si>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</si>
  <si>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</si>
  <si>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</si>
  <si>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</si>
  <si>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</si>
  <si>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</si>
  <si>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</si>
  <si>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</si>
  <si>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</si>
  <si>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</si>
  <si>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</si>
  <si>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</si>
  <si>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</si>
  <si>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</si>
  <si>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</si>
  <si>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</si>
  <si>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</si>
  <si>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</si>
  <si>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</si>
  <si>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</si>
  <si>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</si>
  <si>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</si>
  <si>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</si>
  <si>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</si>
  <si>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</si>
  <si>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</si>
  <si>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</si>
  <si>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</si>
  <si>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</si>
  <si>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</si>
  <si>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</si>
  <si>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</si>
  <si>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</si>
  <si>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</si>
  <si>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</si>
  <si>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</si>
  <si>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</si>
  <si>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</si>
  <si>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</si>
  <si>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</si>
  <si>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</si>
  <si>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</si>
  <si>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</si>
  <si>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</si>
  <si>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</si>
  <si>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</si>
  <si>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</si>
  <si>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</si>
  <si>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</si>
  <si>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</si>
  <si>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</si>
  <si>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</si>
  <si>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JAVSO..47..263</t>
  </si>
  <si>
    <t>JAVSO..48…87</t>
  </si>
  <si>
    <t>OEJV 0211</t>
  </si>
  <si>
    <t>JAVSO..48..256</t>
  </si>
  <si>
    <t>RHN 2021</t>
  </si>
  <si>
    <t>V781 Tau / GSC 01870-00576</t>
  </si>
  <si>
    <t>Liu and Yang 2000A+AS..142...31</t>
  </si>
  <si>
    <t>GCVS 4</t>
  </si>
  <si>
    <t>IBVS</t>
  </si>
  <si>
    <t>Nelson</t>
  </si>
  <si>
    <t>BBSAG</t>
  </si>
  <si>
    <t>Misc</t>
  </si>
  <si>
    <t>Lin. Fit</t>
  </si>
  <si>
    <t>Liu &amp; Yang</t>
  </si>
  <si>
    <t>Berthold (1983)</t>
  </si>
  <si>
    <t>Cereda et al. (1988)</t>
  </si>
  <si>
    <t>Pohl et al. (1987)</t>
  </si>
  <si>
    <t>Wunder et al. (1992)</t>
  </si>
  <si>
    <t>Liu &amp; Yang (2000)</t>
  </si>
  <si>
    <t>Yakut et al. (2005)</t>
  </si>
  <si>
    <t>Nelson (2003)</t>
  </si>
  <si>
    <t>Donato et al. (2003)</t>
  </si>
  <si>
    <t>Tanrıverdi et al. (2003)</t>
  </si>
  <si>
    <t>Selam et al. (2003)</t>
  </si>
  <si>
    <t>Minima from the Lichtenknecker Database of the BAV</t>
  </si>
  <si>
    <t>http://www.bav-astro.de/LkDB/index.php?lang=en&amp;sprache_dial=en</t>
  </si>
  <si>
    <t>2432881.460 </t>
  </si>
  <si>
    <t> 25.11.1948 23:02 </t>
  </si>
  <si>
    <t> -0.005 </t>
  </si>
  <si>
    <t>P </t>
  </si>
  <si>
    <t> T.Berthold </t>
  </si>
  <si>
    <t>IBVS 2443 </t>
  </si>
  <si>
    <t>2433950.515 </t>
  </si>
  <si>
    <t> 31.10.1951 00:21 </t>
  </si>
  <si>
    <t> 0.001 </t>
  </si>
  <si>
    <t>2434775.368 </t>
  </si>
  <si>
    <t> 01.02.1954 20:49 </t>
  </si>
  <si>
    <t> 0.002 </t>
  </si>
  <si>
    <t>2435540.371 </t>
  </si>
  <si>
    <t> 07.03.1956 20:54 </t>
  </si>
  <si>
    <t>2436610.285 </t>
  </si>
  <si>
    <t> 10.02.1959 18:50 </t>
  </si>
  <si>
    <t> -0.002 </t>
  </si>
  <si>
    <t>2436637.335 </t>
  </si>
  <si>
    <t> 09.03.1959 20:02 </t>
  </si>
  <si>
    <t> -0.028 </t>
  </si>
  <si>
    <t> MHAR 16.10 </t>
  </si>
  <si>
    <t>2436957.442 </t>
  </si>
  <si>
    <t> 23.01.1960 22:36 </t>
  </si>
  <si>
    <t> 0.003 </t>
  </si>
  <si>
    <t>2438002.479 </t>
  </si>
  <si>
    <t> 03.12.1962 23:29 </t>
  </si>
  <si>
    <t> -0.037 </t>
  </si>
  <si>
    <t>2438088.397 </t>
  </si>
  <si>
    <t> 27.02.1963 21:31 </t>
  </si>
  <si>
    <t>2438440.378 </t>
  </si>
  <si>
    <t> 14.02.1964 21:04 </t>
  </si>
  <si>
    <t>2439536.327 </t>
  </si>
  <si>
    <t> 14.02.1967 19:50 </t>
  </si>
  <si>
    <t> -0.004 </t>
  </si>
  <si>
    <t>2440981.332 </t>
  </si>
  <si>
    <t> 29.01.1971 19:58 </t>
  </si>
  <si>
    <t> 0.000 </t>
  </si>
  <si>
    <t>2441329.345 </t>
  </si>
  <si>
    <t> 12.01.1972 20:16 </t>
  </si>
  <si>
    <t> -0.001 </t>
  </si>
  <si>
    <t>2441330.381 </t>
  </si>
  <si>
    <t> 13.01.1972 21:08 </t>
  </si>
  <si>
    <t>2441333.323 </t>
  </si>
  <si>
    <t> 16.01.1972 19:45 </t>
  </si>
  <si>
    <t> 0.011 </t>
  </si>
  <si>
    <t>2441337.279 </t>
  </si>
  <si>
    <t> 20.01.1972 18:41 </t>
  </si>
  <si>
    <t>2442074.395 </t>
  </si>
  <si>
    <t> 26.01.1974 21:28 </t>
  </si>
  <si>
    <t> 0.044 </t>
  </si>
  <si>
    <t>2442839.363 </t>
  </si>
  <si>
    <t> 01.03.1976 20:42 </t>
  </si>
  <si>
    <t>2443853.911 </t>
  </si>
  <si>
    <t> 11.12.1978 09:51 </t>
  </si>
  <si>
    <t> -0.003 </t>
  </si>
  <si>
    <t>E </t>
  </si>
  <si>
    <t>?</t>
  </si>
  <si>
    <t> A.W.Harris </t>
  </si>
  <si>
    <t>IBVS 1556 </t>
  </si>
  <si>
    <t>2443874.954 </t>
  </si>
  <si>
    <t> 01.01.1979 10:53 </t>
  </si>
  <si>
    <t>2444144.497 </t>
  </si>
  <si>
    <t> 27.09.1979 23:55 </t>
  </si>
  <si>
    <t>V </t>
  </si>
  <si>
    <t> T.Brelstaff </t>
  </si>
  <si>
    <t> VSSC 59 </t>
  </si>
  <si>
    <t>2444144.671 </t>
  </si>
  <si>
    <t> 28.09.1979 04:06 </t>
  </si>
  <si>
    <t>2444166.570 </t>
  </si>
  <si>
    <t> 20.10.1979 01:40 </t>
  </si>
  <si>
    <t>2444636.339 </t>
  </si>
  <si>
    <t> 31.01.1981 20:08 </t>
  </si>
  <si>
    <t> R.Diethelm </t>
  </si>
  <si>
    <t> BBS 53 </t>
  </si>
  <si>
    <t>2444637.371 </t>
  </si>
  <si>
    <t> 01.02.1981 20:54 </t>
  </si>
  <si>
    <t> -0.007 </t>
  </si>
  <si>
    <t>2444691.331 </t>
  </si>
  <si>
    <t> 27.03.1981 19:56 </t>
  </si>
  <si>
    <t> -0.025 </t>
  </si>
  <si>
    <t>2445390.3088 </t>
  </si>
  <si>
    <t> 24.02.1983 19:24 </t>
  </si>
  <si>
    <t> -0.0073 </t>
  </si>
  <si>
    <t> J.Kallrath et al. </t>
  </si>
  <si>
    <t> AAP 452,959-967 </t>
  </si>
  <si>
    <t>2445391.3441 </t>
  </si>
  <si>
    <t> 25.02.1983 20:15 </t>
  </si>
  <si>
    <t> -0.0067 </t>
  </si>
  <si>
    <t>2445652.4389 </t>
  </si>
  <si>
    <t> 13.11.1983 22:32 </t>
  </si>
  <si>
    <t> -0.0088 </t>
  </si>
  <si>
    <t>2445653.4752 </t>
  </si>
  <si>
    <t> 14.11.1983 23:24 </t>
  </si>
  <si>
    <t> -0.0072 </t>
  </si>
  <si>
    <t>2446113.4117 </t>
  </si>
  <si>
    <t> 16.02.1985 21:52 </t>
  </si>
  <si>
    <t> -0.0082 </t>
  </si>
  <si>
    <t> Gröbel&amp;Lichtschlag </t>
  </si>
  <si>
    <t>IBVS 3078 </t>
  </si>
  <si>
    <t>2446115.309 </t>
  </si>
  <si>
    <t> 18.02.1985 19:24 </t>
  </si>
  <si>
    <t> -0.008 </t>
  </si>
  <si>
    <t> G.Lichtschlag </t>
  </si>
  <si>
    <t>2446450.3895 </t>
  </si>
  <si>
    <t> 19.01.1986 21:20 </t>
  </si>
  <si>
    <t> -0.0075 </t>
  </si>
  <si>
    <t> J.Ells </t>
  </si>
  <si>
    <t> VSSC 68.35 </t>
  </si>
  <si>
    <t>2446455.3925 </t>
  </si>
  <si>
    <t> 24.01.1986 21:25 </t>
  </si>
  <si>
    <t> -0.0057 </t>
  </si>
  <si>
    <t>2446474.3655 </t>
  </si>
  <si>
    <t> 12.02.1986 20:46 </t>
  </si>
  <si>
    <t> -0.0027 </t>
  </si>
  <si>
    <t> R.Pickard </t>
  </si>
  <si>
    <t>2446830.306 </t>
  </si>
  <si>
    <t> 03.02.1987 19:20 </t>
  </si>
  <si>
    <t> -0.009 </t>
  </si>
  <si>
    <t>F </t>
  </si>
  <si>
    <t> MVS 11.156 </t>
  </si>
  <si>
    <t>2446851.350 </t>
  </si>
  <si>
    <t> 24.02.1987 20:24 </t>
  </si>
  <si>
    <t>2447206.436 </t>
  </si>
  <si>
    <t> 14.02.1988 22:27 </t>
  </si>
  <si>
    <t> Gröbel &amp; Skaberna </t>
  </si>
  <si>
    <t>IBVS 3355 </t>
  </si>
  <si>
    <t>2447469.5941 </t>
  </si>
  <si>
    <t> 04.11.1988 02:15 </t>
  </si>
  <si>
    <t> -0.0119 </t>
  </si>
  <si>
    <t> VSSC 72.27 </t>
  </si>
  <si>
    <t>2447530.300 </t>
  </si>
  <si>
    <t> 03.01.1989 19:12 </t>
  </si>
  <si>
    <t> -0.010 </t>
  </si>
  <si>
    <t> MVS 12.17 </t>
  </si>
  <si>
    <t>2447538.397 </t>
  </si>
  <si>
    <t> 11.01.1989 21:31 </t>
  </si>
  <si>
    <t> -0.019 </t>
  </si>
  <si>
    <t> BBS 91 </t>
  </si>
  <si>
    <t>2447540.306 </t>
  </si>
  <si>
    <t> 13.01.1989 19:20 </t>
  </si>
  <si>
    <t>2447550.322 </t>
  </si>
  <si>
    <t> 23.01.1989 19:43 </t>
  </si>
  <si>
    <t> 0.007 </t>
  </si>
  <si>
    <t> M.Martignoni </t>
  </si>
  <si>
    <t>2447554.2752 </t>
  </si>
  <si>
    <t> 27.01.1989 18:36 </t>
  </si>
  <si>
    <t> -0.0062 </t>
  </si>
  <si>
    <t>B;V</t>
  </si>
  <si>
    <t> D.Alteweier </t>
  </si>
  <si>
    <t>BAVM 56 </t>
  </si>
  <si>
    <t>2447555.307 </t>
  </si>
  <si>
    <t> 28.01.1989 19:22 </t>
  </si>
  <si>
    <t>2447560.314 </t>
  </si>
  <si>
    <t> 02.02.1989 19:32 </t>
  </si>
  <si>
    <t>2447561.344 </t>
  </si>
  <si>
    <t> 03.02.1989 20:15 </t>
  </si>
  <si>
    <t>2447566.3435 </t>
  </si>
  <si>
    <t> 08.02.1989 20:14 </t>
  </si>
  <si>
    <t> -0.0098 </t>
  </si>
  <si>
    <t>2447822.434 </t>
  </si>
  <si>
    <t> 22.10.1989 22:24 </t>
  </si>
  <si>
    <t> -0.015 </t>
  </si>
  <si>
    <t> P.Frank </t>
  </si>
  <si>
    <t>2447822.604 </t>
  </si>
  <si>
    <t> 23.10.1989 02:29 </t>
  </si>
  <si>
    <t> -0.017 </t>
  </si>
  <si>
    <t>2447893.312 </t>
  </si>
  <si>
    <t> 01.01.1990 19:29 </t>
  </si>
  <si>
    <t> -0.016 </t>
  </si>
  <si>
    <t> BBS 93 </t>
  </si>
  <si>
    <t>2448268.2285 </t>
  </si>
  <si>
    <t> 11.01.1991 17:29 </t>
  </si>
  <si>
    <t> -0.0166 </t>
  </si>
  <si>
    <t> V.Keskin </t>
  </si>
  <si>
    <t>IBVS 3760 </t>
  </si>
  <si>
    <t>2448268.3996 </t>
  </si>
  <si>
    <t> 11.01.1991 21:35 </t>
  </si>
  <si>
    <t> -0.0180 </t>
  </si>
  <si>
    <t>2448268.4024 </t>
  </si>
  <si>
    <t> 11.01.1991 21:39 </t>
  </si>
  <si>
    <t> -0.0152 </t>
  </si>
  <si>
    <t>2448289.2659 </t>
  </si>
  <si>
    <t> 01.02.1991 18:22 </t>
  </si>
  <si>
    <t> -0.0187 </t>
  </si>
  <si>
    <t>BAVM 59 </t>
  </si>
  <si>
    <t>2448607.2723 </t>
  </si>
  <si>
    <t> 16.12.1991 18:32 </t>
  </si>
  <si>
    <t> -0.0194 </t>
  </si>
  <si>
    <t> Tunca &amp; Keskin </t>
  </si>
  <si>
    <t>2448607.2734 </t>
  </si>
  <si>
    <t> 16.12.1991 18:33 </t>
  </si>
  <si>
    <t> -0.0183 </t>
  </si>
  <si>
    <t>2448607.4447 </t>
  </si>
  <si>
    <t> 16.12.1991 22:40 </t>
  </si>
  <si>
    <t>2448607.4460 </t>
  </si>
  <si>
    <t> 16.12.1991 22:42 </t>
  </si>
  <si>
    <t> -0.0181 </t>
  </si>
  <si>
    <t>2448988.3972 </t>
  </si>
  <si>
    <t> 31.12.1992 21:31 </t>
  </si>
  <si>
    <t> -0.0200 </t>
  </si>
  <si>
    <t>BAVM 62 </t>
  </si>
  <si>
    <t>2448989.2576 </t>
  </si>
  <si>
    <t> 01.01.1993 18:10 </t>
  </si>
  <si>
    <t> -0.0219 </t>
  </si>
  <si>
    <t>2449376.9378 </t>
  </si>
  <si>
    <t> 24.01.1994 10:30 </t>
  </si>
  <si>
    <t> -0.0205 </t>
  </si>
  <si>
    <t> Nakamura&amp;Okudaira </t>
  </si>
  <si>
    <t> SRFU 54.1 </t>
  </si>
  <si>
    <t>2449378.1444 </t>
  </si>
  <si>
    <t> 25.01.1994 15:27 </t>
  </si>
  <si>
    <t> -0.0211 </t>
  </si>
  <si>
    <t>2449379.1783 </t>
  </si>
  <si>
    <t> 26.01.1994 16:16 </t>
  </si>
  <si>
    <t>2450105.370 </t>
  </si>
  <si>
    <t> 22.01.1996 20:52 </t>
  </si>
  <si>
    <t> -0.038 </t>
  </si>
  <si>
    <t> P.Molik </t>
  </si>
  <si>
    <t>OEJV 0060 </t>
  </si>
  <si>
    <t>2450180.399 </t>
  </si>
  <si>
    <t> 06.04.1996 21:34 </t>
  </si>
  <si>
    <t> -0.027 </t>
  </si>
  <si>
    <t>2450181.274 </t>
  </si>
  <si>
    <t> 07.04.1996 18:34 </t>
  </si>
  <si>
    <t> -0.014 </t>
  </si>
  <si>
    <t>2450489.6092 </t>
  </si>
  <si>
    <t> 10.02.1997 02:37 </t>
  </si>
  <si>
    <t> -0.0288 </t>
  </si>
  <si>
    <t> B.Krobusek </t>
  </si>
  <si>
    <t> BBS 114 </t>
  </si>
  <si>
    <t>2450859.5248 </t>
  </si>
  <si>
    <t> 15.02.1998 00:35 </t>
  </si>
  <si>
    <t> -0.0292 </t>
  </si>
  <si>
    <t> BBS 117 </t>
  </si>
  <si>
    <t>2451960.2967 </t>
  </si>
  <si>
    <t> 19.02.2001 19:07 </t>
  </si>
  <si>
    <t> -0.0375 </t>
  </si>
  <si>
    <t> BBS 124 </t>
  </si>
  <si>
    <t>2452229.5042 </t>
  </si>
  <si>
    <t> 16.11.2001 00:06 </t>
  </si>
  <si>
    <t> -0.0323 </t>
  </si>
  <si>
    <t> L.Donato et al. </t>
  </si>
  <si>
    <t>IBVS 5391 </t>
  </si>
  <si>
    <t>2452230.5361 </t>
  </si>
  <si>
    <t> 17.11.2001 00:51 </t>
  </si>
  <si>
    <t> -0.0351 </t>
  </si>
  <si>
    <t>2452231.3946 </t>
  </si>
  <si>
    <t> 17.11.2001 21:28 </t>
  </si>
  <si>
    <t> -0.0389 </t>
  </si>
  <si>
    <t>2452231.5723 </t>
  </si>
  <si>
    <t> 18.11.2001 01:44 </t>
  </si>
  <si>
    <t> -0.0336 </t>
  </si>
  <si>
    <t>2452252.4369 </t>
  </si>
  <si>
    <t> 08.12.2001 22:29 </t>
  </si>
  <si>
    <t> -0.0361 </t>
  </si>
  <si>
    <t>2452252.6076 </t>
  </si>
  <si>
    <t> 09.12.2001 02:34 </t>
  </si>
  <si>
    <t> -0.0378 </t>
  </si>
  <si>
    <t>2452260.3694 </t>
  </si>
  <si>
    <t> 16.12.2001 20:51 </t>
  </si>
  <si>
    <t> -0.0365 </t>
  </si>
  <si>
    <t>2452276.2335 </t>
  </si>
  <si>
    <t> 01.01.2002 17:36 </t>
  </si>
  <si>
    <t> -0.0383 </t>
  </si>
  <si>
    <t> E.Blättler </t>
  </si>
  <si>
    <t> BBS 127 </t>
  </si>
  <si>
    <t>2452554.9210 </t>
  </si>
  <si>
    <t> 07.10.2002 10:06 </t>
  </si>
  <si>
    <t> -0.0381 </t>
  </si>
  <si>
    <t> R.Nelson </t>
  </si>
  <si>
    <t>IBVS 5371 </t>
  </si>
  <si>
    <t>2452594.5853 </t>
  </si>
  <si>
    <t> 16.11.2002 02:02 </t>
  </si>
  <si>
    <t> -0.0384 </t>
  </si>
  <si>
    <t> T.Tanriverdi et al. </t>
  </si>
  <si>
    <t>IBVS 5407 </t>
  </si>
  <si>
    <t>2452597.6896 </t>
  </si>
  <si>
    <t> 19.11.2002 04:33 </t>
  </si>
  <si>
    <t>C </t>
  </si>
  <si>
    <t> S.Dvorak </t>
  </si>
  <si>
    <t> JAAVSO 41;122 </t>
  </si>
  <si>
    <t>2452622.3515 </t>
  </si>
  <si>
    <t> 13.12.2002 20:26 </t>
  </si>
  <si>
    <t>2452658.3967 </t>
  </si>
  <si>
    <t> 18.01.2003 21:31 </t>
  </si>
  <si>
    <t> -0.0354 </t>
  </si>
  <si>
    <t>2452666.3276 </t>
  </si>
  <si>
    <t> 26.01.2003 19:51 </t>
  </si>
  <si>
    <t> -0.0374 </t>
  </si>
  <si>
    <t>2452712.0279 </t>
  </si>
  <si>
    <t> 13.03.2003 12:40 </t>
  </si>
  <si>
    <t> -0.0377 </t>
  </si>
  <si>
    <t> C.-H.Kim et al. </t>
  </si>
  <si>
    <t>IBVS 5694 </t>
  </si>
  <si>
    <t>2452959.4987 </t>
  </si>
  <si>
    <t> 15.11.2003 23:58 </t>
  </si>
  <si>
    <t> -0.0398 </t>
  </si>
  <si>
    <t> O.Aksu et al. </t>
  </si>
  <si>
    <t>IBVS 5588 </t>
  </si>
  <si>
    <t>2453035.3703 </t>
  </si>
  <si>
    <t> 30.01.2004 20:53 </t>
  </si>
  <si>
    <t> -0.0484 </t>
  </si>
  <si>
    <t>-I</t>
  </si>
  <si>
    <t> F.Agerer </t>
  </si>
  <si>
    <t>BAVM 172 </t>
  </si>
  <si>
    <t>2453038.1373 </t>
  </si>
  <si>
    <t> 02.02.2004 15:17 </t>
  </si>
  <si>
    <t>26567</t>
  </si>
  <si>
    <t> -0.0407 </t>
  </si>
  <si>
    <t> T.Krajci </t>
  </si>
  <si>
    <t>IBVS 5592 </t>
  </si>
  <si>
    <t>2453040.3792 </t>
  </si>
  <si>
    <t> 04.02.2004 21:06 </t>
  </si>
  <si>
    <t>26573.5</t>
  </si>
  <si>
    <t>2453082.6304 </t>
  </si>
  <si>
    <t> 18.03.2004 03:07 </t>
  </si>
  <si>
    <t>26696</t>
  </si>
  <si>
    <t> -0.0410 </t>
  </si>
  <si>
    <t>IBVS 5603 </t>
  </si>
  <si>
    <t>2453305.5771 </t>
  </si>
  <si>
    <t> 27.10.2004 01:51 </t>
  </si>
  <si>
    <t>27342.5</t>
  </si>
  <si>
    <t> -0.0786 </t>
  </si>
  <si>
    <t> H.V.Senavci et al. </t>
  </si>
  <si>
    <t>IBVS 5754 </t>
  </si>
  <si>
    <t>2453334.7661 </t>
  </si>
  <si>
    <t> 25.11.2004 06:23 </t>
  </si>
  <si>
    <t>27427</t>
  </si>
  <si>
    <t> -0.0345 </t>
  </si>
  <si>
    <t> W.Ogloza et al. </t>
  </si>
  <si>
    <t>IBVS 5843 </t>
  </si>
  <si>
    <t>2453343.7216 </t>
  </si>
  <si>
    <t> 04.12.2004 05:19 </t>
  </si>
  <si>
    <t>27453</t>
  </si>
  <si>
    <t> -0.0466 </t>
  </si>
  <si>
    <t>2453344.7576 </t>
  </si>
  <si>
    <t> 05.12.2004 06:10 </t>
  </si>
  <si>
    <t>27456</t>
  </si>
  <si>
    <t> -0.0454 </t>
  </si>
  <si>
    <t>2453348.7250 </t>
  </si>
  <si>
    <t> 09.12.2004 05:24 </t>
  </si>
  <si>
    <t>27467.5</t>
  </si>
  <si>
    <t> -0.0444 </t>
  </si>
  <si>
    <t>2453352.6900 </t>
  </si>
  <si>
    <t> 13.12.2004 04:33 </t>
  </si>
  <si>
    <t>27479</t>
  </si>
  <si>
    <t> -0.0459 </t>
  </si>
  <si>
    <t>2453353.7309 </t>
  </si>
  <si>
    <t> 14.12.2004 05:32 </t>
  </si>
  <si>
    <t>27482</t>
  </si>
  <si>
    <t> -0.0397 </t>
  </si>
  <si>
    <t>2453356.6609 </t>
  </si>
  <si>
    <t> 17.12.2004 03:51 </t>
  </si>
  <si>
    <t>27490.5</t>
  </si>
  <si>
    <t> -0.0415 </t>
  </si>
  <si>
    <t>2453357.6920 </t>
  </si>
  <si>
    <t> 18.12.2004 04:36 </t>
  </si>
  <si>
    <t>27493.5</t>
  </si>
  <si>
    <t> -0.0451 </t>
  </si>
  <si>
    <t>2453362.0065 </t>
  </si>
  <si>
    <t> 22.12.2004 12:09 </t>
  </si>
  <si>
    <t>27506</t>
  </si>
  <si>
    <t> -0.0420 </t>
  </si>
  <si>
    <t>2453370.6283 </t>
  </si>
  <si>
    <t> 31.12.2004 03:04 </t>
  </si>
  <si>
    <t>27531</t>
  </si>
  <si>
    <t> -0.0429 </t>
  </si>
  <si>
    <t>2453380.2863 </t>
  </si>
  <si>
    <t> 09.01.2005 18:52 </t>
  </si>
  <si>
    <t>27559</t>
  </si>
  <si>
    <t> -0.0424 </t>
  </si>
  <si>
    <t> B.Albayrak et al. </t>
  </si>
  <si>
    <t>IBVS 5649 </t>
  </si>
  <si>
    <t>2453384.2515 </t>
  </si>
  <si>
    <t> 13.01.2005 18:02 </t>
  </si>
  <si>
    <t>27570.5</t>
  </si>
  <si>
    <t> -0.0437 </t>
  </si>
  <si>
    <t>IBVS 5653 </t>
  </si>
  <si>
    <t>2453426.3293 </t>
  </si>
  <si>
    <t> 24.02.2005 19:54 </t>
  </si>
  <si>
    <t>27692.5</t>
  </si>
  <si>
    <t> -0.0449 </t>
  </si>
  <si>
    <t>2453666.3886 </t>
  </si>
  <si>
    <t> 22.10.2005 21:19 </t>
  </si>
  <si>
    <t>28388.5</t>
  </si>
  <si>
    <t>2453666.5603 </t>
  </si>
  <si>
    <t> 23.10.2005 01:26 </t>
  </si>
  <si>
    <t>28389</t>
  </si>
  <si>
    <t>2453674.4932 </t>
  </si>
  <si>
    <t> 30.10.2005 23:50 </t>
  </si>
  <si>
    <t>28412</t>
  </si>
  <si>
    <t>2453696.740 </t>
  </si>
  <si>
    <t> 22.11.2005 05:45 </t>
  </si>
  <si>
    <t>28476.5</t>
  </si>
  <si>
    <t> -0.044 </t>
  </si>
  <si>
    <t>IBVS 5672 </t>
  </si>
  <si>
    <t>2453708.2940 </t>
  </si>
  <si>
    <t> 03.12.2005 19:03 </t>
  </si>
  <si>
    <t>28510</t>
  </si>
  <si>
    <t> -0.0441 </t>
  </si>
  <si>
    <t>2453708.4677 </t>
  </si>
  <si>
    <t> 03.12.2005 23:13 </t>
  </si>
  <si>
    <t>28510.5</t>
  </si>
  <si>
    <t>2453729.3312 </t>
  </si>
  <si>
    <t> 24.12.2005 19:56 </t>
  </si>
  <si>
    <t>28571</t>
  </si>
  <si>
    <t> -0.0464 </t>
  </si>
  <si>
    <t>2453761.40948 </t>
  </si>
  <si>
    <t> 25.01.2006 21:49 </t>
  </si>
  <si>
    <t>28664</t>
  </si>
  <si>
    <t> -0.04476 </t>
  </si>
  <si>
    <t> L.Šmelcer </t>
  </si>
  <si>
    <t>OEJV 0074 </t>
  </si>
  <si>
    <t>2453765.3763 </t>
  </si>
  <si>
    <t> 29.01.2006 21:01 </t>
  </si>
  <si>
    <t>28675.5</t>
  </si>
  <si>
    <t>BAVM 178 </t>
  </si>
  <si>
    <t>2453765.5497 </t>
  </si>
  <si>
    <t> 30.01.2006 01:11 </t>
  </si>
  <si>
    <t> -0.0435 </t>
  </si>
  <si>
    <t>2453767.2730 </t>
  </si>
  <si>
    <t> 31.01.2006 18:33 </t>
  </si>
  <si>
    <t> -0.0447 </t>
  </si>
  <si>
    <t>m</t>
  </si>
  <si>
    <t> S.Parimucha et al. </t>
  </si>
  <si>
    <t>IBVS 5777 </t>
  </si>
  <si>
    <t>2453794.3477 </t>
  </si>
  <si>
    <t> 27.02.2006 20:20 </t>
  </si>
  <si>
    <t>2454013.5775 </t>
  </si>
  <si>
    <t> 05.10.2006 01:51 </t>
  </si>
  <si>
    <t> -0.0059 </t>
  </si>
  <si>
    <t> S.Dogru et al. </t>
  </si>
  <si>
    <t>IBVS 5746 </t>
  </si>
  <si>
    <t>2454096.4785 </t>
  </si>
  <si>
    <t> 26.12.2006 23:29 </t>
  </si>
  <si>
    <t> -0.0558 </t>
  </si>
  <si>
    <t>BAVM 183 </t>
  </si>
  <si>
    <t>2454122.52929 </t>
  </si>
  <si>
    <t> 22.01.2007 00:42 </t>
  </si>
  <si>
    <t> -0.04572 </t>
  </si>
  <si>
    <t>2454122.52969 </t>
  </si>
  <si>
    <t> -0.04532 </t>
  </si>
  <si>
    <t>2454166.3319 </t>
  </si>
  <si>
    <t> 06.03.2007 19:57 </t>
  </si>
  <si>
    <t> -0.0467 </t>
  </si>
  <si>
    <t> T.Kilicoglu et al. </t>
  </si>
  <si>
    <t>IBVS 5801 </t>
  </si>
  <si>
    <t>2454195.30413 </t>
  </si>
  <si>
    <t> 04.04.2007 19:17 </t>
  </si>
  <si>
    <t> -0.04689 </t>
  </si>
  <si>
    <t>2454195.30463 </t>
  </si>
  <si>
    <t> 04.04.2007 19:18 </t>
  </si>
  <si>
    <t> -0.04639 </t>
  </si>
  <si>
    <t>2454195.30493 </t>
  </si>
  <si>
    <t> 04.04.2007 19:19 </t>
  </si>
  <si>
    <t> -0.04609 </t>
  </si>
  <si>
    <t>2454382.9345 </t>
  </si>
  <si>
    <t> 09.10.2007 10:25 </t>
  </si>
  <si>
    <t> -0.0476 </t>
  </si>
  <si>
    <t>IBVS 5820 </t>
  </si>
  <si>
    <t>2454409.8378 </t>
  </si>
  <si>
    <t> 05.11.2007 08:06 </t>
  </si>
  <si>
    <t> -0.0472 </t>
  </si>
  <si>
    <t>IBVS 5814 </t>
  </si>
  <si>
    <t>2454436.5708 </t>
  </si>
  <si>
    <t> 02.12.2007 01:41 </t>
  </si>
  <si>
    <t> -0.0448 </t>
  </si>
  <si>
    <t> T.Tanriverdi &amp; Z.Terzioglu </t>
  </si>
  <si>
    <t>IBVS 5887 </t>
  </si>
  <si>
    <t>2454520.3817 </t>
  </si>
  <si>
    <t> 23.02.2008 21:09 </t>
  </si>
  <si>
    <t> -0.0470 </t>
  </si>
  <si>
    <t> S.Çaliskan &amp; L.Kalkan </t>
  </si>
  <si>
    <t>2454751.4730 </t>
  </si>
  <si>
    <t> 11.10.2008 23:21 </t>
  </si>
  <si>
    <t>IBVS 5898 </t>
  </si>
  <si>
    <t>2454756.4728 </t>
  </si>
  <si>
    <t> 16.10.2008 23:20 </t>
  </si>
  <si>
    <t> -0.0468 </t>
  </si>
  <si>
    <t> H.V.Senavci &amp; E.Esmer </t>
  </si>
  <si>
    <t>2454757.5060 </t>
  </si>
  <si>
    <t> 18.10.2008 00:08 </t>
  </si>
  <si>
    <t> -0.0483 </t>
  </si>
  <si>
    <t> G.Aysan &amp; S.Saydam </t>
  </si>
  <si>
    <t>2454760.4426 </t>
  </si>
  <si>
    <t> 20.10.2008 22:37 </t>
  </si>
  <si>
    <t> D.Bilgiç &amp; P.Oruç </t>
  </si>
  <si>
    <t>2454760.6118 </t>
  </si>
  <si>
    <t> 21.10.2008 02:40 </t>
  </si>
  <si>
    <t> D.Bilgiç &amp; G.Karagöz </t>
  </si>
  <si>
    <t>2454775.4442 </t>
  </si>
  <si>
    <t> 04.11.2008 22:39 </t>
  </si>
  <si>
    <t> M.Yilmaz &amp; S.Saydam </t>
  </si>
  <si>
    <t>2454775.6177 </t>
  </si>
  <si>
    <t> 05.11.2008 02:49 </t>
  </si>
  <si>
    <t> H.Bozyel &amp; E.Çöl </t>
  </si>
  <si>
    <t>2454792.8637 </t>
  </si>
  <si>
    <t> 22.11.2008 08:43 </t>
  </si>
  <si>
    <t> -0.0439 </t>
  </si>
  <si>
    <t>IBVS 5871 </t>
  </si>
  <si>
    <t>2455199.6806 </t>
  </si>
  <si>
    <t> 03.01.2010 04:20 </t>
  </si>
  <si>
    <t>IBVS 5974 </t>
  </si>
  <si>
    <t>2455213.4773 </t>
  </si>
  <si>
    <t> 16.01.2010 23:27 </t>
  </si>
  <si>
    <t> -0.0480 </t>
  </si>
  <si>
    <t>IBVS 5980 </t>
  </si>
  <si>
    <t>2455220.3756 </t>
  </si>
  <si>
    <t> 23.01.2010 21:00 </t>
  </si>
  <si>
    <t> -0.0479 </t>
  </si>
  <si>
    <t>2455295.3980 </t>
  </si>
  <si>
    <t> 08.04.2010 21:33 </t>
  </si>
  <si>
    <t>BAVM 214 </t>
  </si>
  <si>
    <t>2455463.5387 </t>
  </si>
  <si>
    <t> 24.09.2010 00:55 </t>
  </si>
  <si>
    <t>2455500.4428 </t>
  </si>
  <si>
    <t> 30.10.2010 22:37 </t>
  </si>
  <si>
    <t> -0.0477 </t>
  </si>
  <si>
    <t>2455527.8628 </t>
  </si>
  <si>
    <t> 27.11.2010 08:42 </t>
  </si>
  <si>
    <t>IBVS 5960 </t>
  </si>
  <si>
    <t>2455591.8441 </t>
  </si>
  <si>
    <t> 30.01.2011 08:15 </t>
  </si>
  <si>
    <t> -0.0475 </t>
  </si>
  <si>
    <t>IBVS 6018 </t>
  </si>
  <si>
    <t>2455629.4407 </t>
  </si>
  <si>
    <t> 08.03.2011 22:34 </t>
  </si>
  <si>
    <t> -0.0461 </t>
  </si>
  <si>
    <t>BAVM 220 </t>
  </si>
  <si>
    <t>2455894.67395 </t>
  </si>
  <si>
    <t> 29.11.2011 04:10 </t>
  </si>
  <si>
    <t> -0.04864 </t>
  </si>
  <si>
    <t> M.Lehky </t>
  </si>
  <si>
    <t>OEJV 0160 </t>
  </si>
  <si>
    <t>2455902.95308 </t>
  </si>
  <si>
    <t> 07.12.2011 10:52 </t>
  </si>
  <si>
    <t> -0.04735 </t>
  </si>
  <si>
    <t> P.Singh </t>
  </si>
  <si>
    <t>2455955.7210 </t>
  </si>
  <si>
    <t> 29.01.2012 05:18 </t>
  </si>
  <si>
    <t> -0.0507 </t>
  </si>
  <si>
    <t>IBVS 6029 </t>
  </si>
  <si>
    <t>2455994.3528 </t>
  </si>
  <si>
    <t> 07.03.2012 20:28 </t>
  </si>
  <si>
    <t> -0.0488 </t>
  </si>
  <si>
    <t>IBVS 6044 </t>
  </si>
  <si>
    <t>2456199.5748 </t>
  </si>
  <si>
    <t> 29.09.2012 01:47 </t>
  </si>
  <si>
    <t> -0.0482 </t>
  </si>
  <si>
    <t>2456217.8548 </t>
  </si>
  <si>
    <t> 17.10.2012 08:30 </t>
  </si>
  <si>
    <t> -0.0485 </t>
  </si>
  <si>
    <t>IBVS 6050 </t>
  </si>
  <si>
    <t>2456325.2961 </t>
  </si>
  <si>
    <t> 01.02.2013 19:06 </t>
  </si>
  <si>
    <t> N.Demircioglu </t>
  </si>
  <si>
    <t>IBVS 6125 </t>
  </si>
  <si>
    <t>2456325.2965 </t>
  </si>
  <si>
    <t> -0.0462 </t>
  </si>
  <si>
    <t> C.Tugrul Tezcan </t>
  </si>
  <si>
    <t>2456638.2995 </t>
  </si>
  <si>
    <t> 11.12.2013 19:11 </t>
  </si>
  <si>
    <t> -0.0490 </t>
  </si>
  <si>
    <t> A.Ulus Uludag </t>
  </si>
  <si>
    <t>2456657.2701 </t>
  </si>
  <si>
    <t> 30.12.2013 18:28 </t>
  </si>
  <si>
    <t>BAVM 234 </t>
  </si>
  <si>
    <t>2456657.4458 </t>
  </si>
  <si>
    <t> 30.12.2013 22:41 </t>
  </si>
  <si>
    <t> -0.0453 </t>
  </si>
  <si>
    <t>2456668.3084 </t>
  </si>
  <si>
    <t> 10.01.2014 19:24 </t>
  </si>
  <si>
    <t> -0.0473 </t>
  </si>
  <si>
    <t>2456668.481 </t>
  </si>
  <si>
    <t> 10.01.2014 23:32 </t>
  </si>
  <si>
    <t> -0.047 </t>
  </si>
  <si>
    <t>2445359.4388 </t>
  </si>
  <si>
    <t> 24.01.1983 22:31 </t>
  </si>
  <si>
    <t> -0.0078 </t>
  </si>
  <si>
    <t>2445388.4129 </t>
  </si>
  <si>
    <t> 22.02.1983 21:54 </t>
  </si>
  <si>
    <t>2445389.2739 </t>
  </si>
  <si>
    <t> 23.02.1983 18:34 </t>
  </si>
  <si>
    <t>2445389.4455 </t>
  </si>
  <si>
    <t> 23.02.1983 22:41 </t>
  </si>
  <si>
    <t> -0.0083 </t>
  </si>
  <si>
    <t>2445390.4796 </t>
  </si>
  <si>
    <t> 24.02.1983 23:30 </t>
  </si>
  <si>
    <t> -0.0089 </t>
  </si>
  <si>
    <t>2445407.3812 </t>
  </si>
  <si>
    <t> 13.03.1983 21:08 </t>
  </si>
  <si>
    <t> -0.0079 </t>
  </si>
  <si>
    <t>2445657.4417 </t>
  </si>
  <si>
    <t> 18.11.1983 22:36 </t>
  </si>
  <si>
    <t>2445662.4422 </t>
  </si>
  <si>
    <t> 23.11.1983 22:36 </t>
  </si>
  <si>
    <t>2445662.6145 </t>
  </si>
  <si>
    <t> 24.11.1983 02:44 </t>
  </si>
  <si>
    <t> -0.0080 </t>
  </si>
  <si>
    <t>2447525.4719 </t>
  </si>
  <si>
    <t> 29.12.1988 23:19 </t>
  </si>
  <si>
    <t> -0.0095 </t>
  </si>
  <si>
    <t>2447552.363 </t>
  </si>
  <si>
    <t> 25.01.1989 20:42 </t>
  </si>
  <si>
    <t> -0.021 </t>
  </si>
  <si>
    <t>2452645.9761 </t>
  </si>
  <si>
    <t> 06.01.2003 11:25 </t>
  </si>
  <si>
    <t> -0.0392 </t>
  </si>
  <si>
    <t> K.Nakajima </t>
  </si>
  <si>
    <t>2452646.1521 </t>
  </si>
  <si>
    <t> 06.01.2003 15:39 </t>
  </si>
  <si>
    <t> -0.0357 </t>
  </si>
  <si>
    <t>2452648.736 </t>
  </si>
  <si>
    <t> 09.01.2003 05:39 </t>
  </si>
  <si>
    <t> -0.039 </t>
  </si>
  <si>
    <t>IBVS 5493 </t>
  </si>
  <si>
    <t>2452659.4262 </t>
  </si>
  <si>
    <t> 19.01.2003 22:13 </t>
  </si>
  <si>
    <t> -0.0406 </t>
  </si>
  <si>
    <t>2452936.2188 </t>
  </si>
  <si>
    <t> 23.10.2003 17:15 </t>
  </si>
  <si>
    <t>2452937.2513 </t>
  </si>
  <si>
    <t> 24.10.2003 18:01 </t>
  </si>
  <si>
    <t> -0.0405 </t>
  </si>
  <si>
    <t>2452938.2862 </t>
  </si>
  <si>
    <t> 25.10.2003 18:52 </t>
  </si>
  <si>
    <t> -0.0403 </t>
  </si>
  <si>
    <t>2452939.1478 </t>
  </si>
  <si>
    <t> 26.10.2003 15:32 </t>
  </si>
  <si>
    <t>2452943.2889 </t>
  </si>
  <si>
    <t> 30.10.2003 18:56 </t>
  </si>
  <si>
    <t> -0.0388 </t>
  </si>
  <si>
    <t>2452948.1177 </t>
  </si>
  <si>
    <t> 04.11.2003 14:49 </t>
  </si>
  <si>
    <t>2452961.2212 </t>
  </si>
  <si>
    <t> 17.11.2003 17:18 </t>
  </si>
  <si>
    <t> -0.0418 </t>
  </si>
  <si>
    <t>2452966.2249 </t>
  </si>
  <si>
    <t> 22.11.2003 17:23 </t>
  </si>
  <si>
    <t> -0.0393 </t>
  </si>
  <si>
    <t>2452984.1594 </t>
  </si>
  <si>
    <t> 10.12.2003 15:49 </t>
  </si>
  <si>
    <t> -0.0402 </t>
  </si>
  <si>
    <t>2452988.9887 </t>
  </si>
  <si>
    <t> 15.12.2003 11:43 </t>
  </si>
  <si>
    <t> -0.0396 </t>
  </si>
  <si>
    <t>2452991.2278 </t>
  </si>
  <si>
    <t> 17.12.2003 17:28 </t>
  </si>
  <si>
    <t>2452992.2626 </t>
  </si>
  <si>
    <t> 18.12.2003 18:18 </t>
  </si>
  <si>
    <t> -0.0423 </t>
  </si>
  <si>
    <t>2452995.0233 </t>
  </si>
  <si>
    <t> 21.12.2003 12:33 </t>
  </si>
  <si>
    <t> -0.0409 </t>
  </si>
  <si>
    <t>2452996.0572 </t>
  </si>
  <si>
    <t> 22.12.2003 13:22 </t>
  </si>
  <si>
    <t> -0.0417 </t>
  </si>
  <si>
    <t>2452997.0935 </t>
  </si>
  <si>
    <t> 23.12.2003 14:14 </t>
  </si>
  <si>
    <t>2452998.1268 </t>
  </si>
  <si>
    <t> 24.12.2003 15:02 </t>
  </si>
  <si>
    <t> -0.0416 </t>
  </si>
  <si>
    <t>2453001.9206 </t>
  </si>
  <si>
    <t> 28.12.2003 10:05 </t>
  </si>
  <si>
    <t>2453003.1281 </t>
  </si>
  <si>
    <t> 29.12.2003 15:04 </t>
  </si>
  <si>
    <t>2453007.9599 </t>
  </si>
  <si>
    <t> 03.01.2004 11:02 </t>
  </si>
  <si>
    <t>2453010.1975 </t>
  </si>
  <si>
    <t> 05.01.2004 16:44 </t>
  </si>
  <si>
    <t> -0.0428 </t>
  </si>
  <si>
    <t>2453069.0070 </t>
  </si>
  <si>
    <t> 04.03.2004 12:10 </t>
  </si>
  <si>
    <t>26656.5</t>
  </si>
  <si>
    <t> -0.0404 </t>
  </si>
  <si>
    <t>2453346.1392 </t>
  </si>
  <si>
    <t> 06.12.2004 15:20 </t>
  </si>
  <si>
    <t>27460</t>
  </si>
  <si>
    <t> -0.0434 </t>
  </si>
  <si>
    <t>2453348.2089 </t>
  </si>
  <si>
    <t> 08.12.2004 17:00 </t>
  </si>
  <si>
    <t>27466</t>
  </si>
  <si>
    <t> -0.0432 </t>
  </si>
  <si>
    <t>2453353.0377 </t>
  </si>
  <si>
    <t> 13.12.2004 12:54 </t>
  </si>
  <si>
    <t>27480</t>
  </si>
  <si>
    <t> -0.0431 </t>
  </si>
  <si>
    <t>2453360.2811 </t>
  </si>
  <si>
    <t> 20.12.2004 18:44 </t>
  </si>
  <si>
    <t>27501</t>
  </si>
  <si>
    <t>2453363.0428 </t>
  </si>
  <si>
    <t> 23.12.2004 13:01 </t>
  </si>
  <si>
    <t>27509</t>
  </si>
  <si>
    <t>2453365.1096 </t>
  </si>
  <si>
    <t> 25.12.2004 14:37 </t>
  </si>
  <si>
    <t>27515</t>
  </si>
  <si>
    <t> -0.0430 </t>
  </si>
  <si>
    <t>2453366.3117 </t>
  </si>
  <si>
    <t> 26.12.2004 19:28 </t>
  </si>
  <si>
    <t>27518.5</t>
  </si>
  <si>
    <t> -0.0481 </t>
  </si>
  <si>
    <t>2453378.0452 </t>
  </si>
  <si>
    <t> 07.01.2005 13:05 </t>
  </si>
  <si>
    <t>27552.5</t>
  </si>
  <si>
    <t>2453378.2173 </t>
  </si>
  <si>
    <t> 07.01.2005 17:12 </t>
  </si>
  <si>
    <t>27553</t>
  </si>
  <si>
    <t> -0.0419 </t>
  </si>
  <si>
    <t>2454147.0170 </t>
  </si>
  <si>
    <t> 15.02.2007 12:24 </t>
  </si>
  <si>
    <t>2454427.0836 </t>
  </si>
  <si>
    <t> 22.11.2007 14:00 </t>
  </si>
  <si>
    <t> -0.0469 </t>
  </si>
  <si>
    <t>2454427.2566 </t>
  </si>
  <si>
    <t> 22.11.2007 18:09 </t>
  </si>
  <si>
    <t>2454473.9911 </t>
  </si>
  <si>
    <t> 08.01.2008 11:47 </t>
  </si>
  <si>
    <t>2454815.2793 </t>
  </si>
  <si>
    <t> 14.12.2008 18:42 </t>
  </si>
  <si>
    <t> -0.0474 </t>
  </si>
  <si>
    <t>2454815.4504 </t>
  </si>
  <si>
    <t> 14.12.2008 22:48 </t>
  </si>
  <si>
    <t>2454852.0113 </t>
  </si>
  <si>
    <t> 20.01.2009 12:16 </t>
  </si>
  <si>
    <t>2455590.2927 </t>
  </si>
  <si>
    <t> 28.01.2011 19:01 </t>
  </si>
  <si>
    <t>2455590.2929 </t>
  </si>
  <si>
    <t>2455590.4639 </t>
  </si>
  <si>
    <t> 28.01.2011 23:08 </t>
  </si>
  <si>
    <t>2455590.4641 </t>
  </si>
  <si>
    <t>Liu and Yang A&amp;ASS.143...31L might be right with a quad fit.</t>
  </si>
  <si>
    <t>New Ephemeris =</t>
  </si>
  <si>
    <t>Or &gt;&gt;&gt;&gt;&gt;&gt;</t>
  </si>
  <si>
    <t>(Liu 2000)</t>
  </si>
  <si>
    <t>2006A&amp;A...452..959k</t>
  </si>
  <si>
    <t>RHN 2011</t>
  </si>
  <si>
    <t>VSB, 91</t>
  </si>
  <si>
    <t>JAVSO, 50, 133</t>
  </si>
  <si>
    <t>JAAVSO, 50, 255</t>
  </si>
  <si>
    <t>cG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</si>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</sst>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E+00"/>
    <numFmt numFmtId="170" formatCode="0.0%"/>
    <numFmt numFmtId="171" formatCode="0.000E+00"/>
    <numFmt numFmtId="172" formatCode="mm/dd/yy\ hh:mm\ AM/PM"/>
    <numFmt numFmtId="173" formatCode="dd/mm/yyyy"/>
    <numFmt numFmtId="174" formatCode="0.00000"/>
  </numFmts>
  <fonts count="49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 Unicode MS"/>
      <family val="2"/>
    </font>
    <font>
      <u/>
      <sz val="10"/>
      <color indexed="12"/>
      <name val="Arial"/>
      <family val="2"/>
    </font>
    <font>
      <strike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" fontId="47" fillId="22" borderId="0"/>
    <xf numFmtId="3" fontId="47" fillId="22" borderId="0"/>
    <xf numFmtId="164" fontId="47" fillId="22" borderId="0"/>
    <xf numFmtId="0" fontId="47" fillId="22" borderId="0"/>
    <xf numFmtId="0" fontId="6" fillId="0" borderId="0" applyNumberFormat="0" applyFill="0" applyBorder="0" applyAlignment="0" applyProtection="0"/>
    <xf numFmtId="2" fontId="47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7" fillId="0" borderId="0"/>
    <xf numFmtId="0" fontId="47" fillId="0" borderId="0"/>
    <xf numFmtId="0" fontId="47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7" fillId="22" borderId="7"/>
    <xf numFmtId="0" fontId="16" fillId="0" borderId="0" applyNumberFormat="0" applyFill="0" applyBorder="0" applyAlignment="0" applyProtection="0"/>
  </cellStyleXfs>
  <cellXfs count="365">
    <xf numFmtId="0" fontId="0" fillId="0" borderId="0" xfId="0"/>
    <xf numFmtId="0" fontId="0" fillId="22" borderId="5" xfId="0" applyFill="1" applyBorder="1"/>
    <xf numFmtId="0" fontId="0" fillId="0" borderId="5" xfId="0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17" fillId="22" borderId="5" xfId="0" applyFont="1" applyFill="1" applyBorder="1"/>
    <xf numFmtId="0" fontId="18" fillId="22" borderId="5" xfId="0" applyFont="1" applyFill="1" applyBorder="1"/>
    <xf numFmtId="0" fontId="0" fillId="22" borderId="8" xfId="0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0" fillId="22" borderId="9" xfId="0" applyFill="1" applyBorder="1"/>
    <xf numFmtId="11" fontId="0" fillId="22" borderId="5" xfId="0" applyNumberFormat="1" applyFill="1" applyBorder="1"/>
    <xf numFmtId="0" fontId="19" fillId="0" borderId="0" xfId="0" applyFont="1"/>
    <xf numFmtId="0" fontId="0" fillId="22" borderId="10" xfId="0" applyFill="1" applyBorder="1"/>
    <xf numFmtId="0" fontId="0" fillId="22" borderId="0" xfId="0" applyFill="1"/>
    <xf numFmtId="0" fontId="0" fillId="0" borderId="5" xfId="0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20" fillId="0" borderId="0" xfId="0" applyFont="1"/>
    <xf numFmtId="0" fontId="0" fillId="22" borderId="15" xfId="0" applyFill="1" applyBorder="1"/>
    <xf numFmtId="0" fontId="21" fillId="22" borderId="5" xfId="0" applyFont="1" applyFill="1" applyBorder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/>
    <xf numFmtId="0" fontId="19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/>
    <xf numFmtId="11" fontId="0" fillId="22" borderId="11" xfId="0" applyNumberFormat="1" applyFill="1" applyBorder="1"/>
    <xf numFmtId="0" fontId="0" fillId="22" borderId="17" xfId="0" applyFill="1" applyBorder="1"/>
    <xf numFmtId="11" fontId="0" fillId="22" borderId="18" xfId="0" applyNumberFormat="1" applyFill="1" applyBorder="1"/>
    <xf numFmtId="0" fontId="0" fillId="22" borderId="19" xfId="0" applyFill="1" applyBorder="1"/>
    <xf numFmtId="165" fontId="0" fillId="22" borderId="18" xfId="0" applyNumberFormat="1" applyFill="1" applyBorder="1"/>
    <xf numFmtId="0" fontId="0" fillId="22" borderId="20" xfId="0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18" fillId="0" borderId="21" xfId="0" applyFont="1" applyBorder="1"/>
    <xf numFmtId="0" fontId="18" fillId="0" borderId="22" xfId="0" applyFont="1" applyBorder="1"/>
    <xf numFmtId="0" fontId="0" fillId="22" borderId="18" xfId="0" applyFill="1" applyBorder="1"/>
    <xf numFmtId="0" fontId="26" fillId="0" borderId="23" xfId="0" applyFont="1" applyBorder="1"/>
    <xf numFmtId="0" fontId="26" fillId="0" borderId="24" xfId="0" applyFont="1" applyBorder="1"/>
    <xf numFmtId="166" fontId="21" fillId="0" borderId="0" xfId="0" applyNumberFormat="1" applyFont="1"/>
    <xf numFmtId="0" fontId="0" fillId="0" borderId="8" xfId="0" applyBorder="1" applyAlignment="1">
      <alignment horizontal="center"/>
    </xf>
    <xf numFmtId="0" fontId="25" fillId="22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left"/>
    </xf>
    <xf numFmtId="11" fontId="0" fillId="22" borderId="15" xfId="0" applyNumberFormat="1" applyFill="1" applyBorder="1"/>
    <xf numFmtId="167" fontId="0" fillId="22" borderId="5" xfId="0" applyNumberFormat="1" applyFill="1" applyBorder="1"/>
    <xf numFmtId="0" fontId="21" fillId="22" borderId="15" xfId="0" applyFont="1" applyFill="1" applyBorder="1"/>
    <xf numFmtId="0" fontId="28" fillId="22" borderId="5" xfId="0" applyFont="1" applyFill="1" applyBorder="1"/>
    <xf numFmtId="0" fontId="28" fillId="0" borderId="15" xfId="0" applyFont="1" applyBorder="1" applyAlignment="1">
      <alignment horizontal="center"/>
    </xf>
    <xf numFmtId="0" fontId="28" fillId="22" borderId="15" xfId="0" applyFont="1" applyFill="1" applyBorder="1" applyAlignment="1">
      <alignment horizontal="left"/>
    </xf>
    <xf numFmtId="0" fontId="28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30" fillId="22" borderId="5" xfId="0" applyFont="1" applyFill="1" applyBorder="1"/>
    <xf numFmtId="0" fontId="21" fillId="22" borderId="5" xfId="0" applyFont="1" applyFill="1" applyBorder="1" applyAlignment="1">
      <alignment horizontal="center"/>
    </xf>
    <xf numFmtId="0" fontId="28" fillId="22" borderId="5" xfId="0" applyFont="1" applyFill="1" applyBorder="1" applyAlignment="1">
      <alignment horizontal="center"/>
    </xf>
    <xf numFmtId="0" fontId="31" fillId="22" borderId="5" xfId="0" applyFont="1" applyFill="1" applyBorder="1" applyAlignment="1">
      <alignment horizontal="left"/>
    </xf>
    <xf numFmtId="0" fontId="21" fillId="22" borderId="5" xfId="0" applyFont="1" applyFill="1" applyBorder="1" applyAlignment="1">
      <alignment horizontal="right"/>
    </xf>
    <xf numFmtId="0" fontId="21" fillId="22" borderId="5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22" borderId="0" xfId="0" applyFont="1" applyFill="1" applyAlignment="1">
      <alignment horizontal="left"/>
    </xf>
    <xf numFmtId="0" fontId="31" fillId="22" borderId="0" xfId="0" applyFont="1" applyFill="1" applyAlignment="1">
      <alignment horizontal="left"/>
    </xf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30" fillId="22" borderId="5" xfId="0" applyFont="1" applyFill="1" applyBorder="1" applyAlignment="1">
      <alignment horizontal="left"/>
    </xf>
    <xf numFmtId="0" fontId="28" fillId="22" borderId="0" xfId="0" applyFont="1" applyFill="1"/>
    <xf numFmtId="0" fontId="28" fillId="0" borderId="0" xfId="0" applyFont="1" applyAlignment="1">
      <alignment horizontal="left"/>
    </xf>
    <xf numFmtId="0" fontId="28" fillId="22" borderId="0" xfId="0" applyFont="1" applyFill="1" applyAlignment="1">
      <alignment horizontal="center"/>
    </xf>
    <xf numFmtId="0" fontId="30" fillId="22" borderId="0" xfId="0" applyFont="1" applyFill="1"/>
    <xf numFmtId="168" fontId="30" fillId="22" borderId="0" xfId="0" applyNumberFormat="1" applyFont="1" applyFill="1" applyAlignment="1">
      <alignment horizontal="left"/>
    </xf>
    <xf numFmtId="0" fontId="28" fillId="0" borderId="0" xfId="0" applyFont="1"/>
    <xf numFmtId="0" fontId="28" fillId="22" borderId="0" xfId="28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22" borderId="8" xfId="0" applyFont="1" applyFill="1" applyBorder="1"/>
    <xf numFmtId="0" fontId="0" fillId="22" borderId="8" xfId="0" applyFill="1" applyBorder="1"/>
    <xf numFmtId="0" fontId="28" fillId="22" borderId="15" xfId="0" applyFont="1" applyFill="1" applyBorder="1"/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4" fillId="0" borderId="0" xfId="0" applyFont="1"/>
    <xf numFmtId="0" fontId="29" fillId="0" borderId="0" xfId="0" applyFont="1"/>
    <xf numFmtId="0" fontId="18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Border="1"/>
    <xf numFmtId="0" fontId="25" fillId="0" borderId="27" xfId="0" applyFont="1" applyBorder="1"/>
    <xf numFmtId="0" fontId="21" fillId="0" borderId="28" xfId="0" applyFont="1" applyBorder="1"/>
    <xf numFmtId="169" fontId="21" fillId="0" borderId="28" xfId="0" applyNumberFormat="1" applyFont="1" applyBorder="1" applyAlignment="1">
      <alignment horizontal="center"/>
    </xf>
    <xf numFmtId="170" fontId="18" fillId="0" borderId="0" xfId="0" applyNumberFormat="1" applyFont="1"/>
    <xf numFmtId="167" fontId="0" fillId="0" borderId="0" xfId="0" applyNumberFormat="1"/>
    <xf numFmtId="0" fontId="18" fillId="0" borderId="29" xfId="0" applyFont="1" applyBorder="1"/>
    <xf numFmtId="0" fontId="25" fillId="0" borderId="30" xfId="0" applyFont="1" applyBorder="1"/>
    <xf numFmtId="0" fontId="21" fillId="0" borderId="31" xfId="0" applyFont="1" applyBorder="1"/>
    <xf numFmtId="169" fontId="21" fillId="0" borderId="31" xfId="0" applyNumberFormat="1" applyFont="1" applyBorder="1" applyAlignment="1">
      <alignment horizontal="center"/>
    </xf>
    <xf numFmtId="0" fontId="18" fillId="0" borderId="32" xfId="0" applyFont="1" applyBorder="1"/>
    <xf numFmtId="0" fontId="25" fillId="0" borderId="33" xfId="0" applyFont="1" applyBorder="1"/>
    <xf numFmtId="0" fontId="21" fillId="0" borderId="34" xfId="0" applyFont="1" applyBorder="1"/>
    <xf numFmtId="169" fontId="21" fillId="0" borderId="34" xfId="0" applyNumberFormat="1" applyFont="1" applyBorder="1" applyAlignment="1">
      <alignment horizontal="center"/>
    </xf>
    <xf numFmtId="0" fontId="29" fillId="0" borderId="16" xfId="0" applyFont="1" applyBorder="1"/>
    <xf numFmtId="0" fontId="0" fillId="0" borderId="16" xfId="0" applyBorder="1"/>
    <xf numFmtId="0" fontId="25" fillId="0" borderId="0" xfId="0" applyFont="1"/>
    <xf numFmtId="169" fontId="21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0" fontId="30" fillId="0" borderId="0" xfId="0" applyFont="1"/>
    <xf numFmtId="170" fontId="30" fillId="0" borderId="0" xfId="0" applyNumberFormat="1" applyFont="1"/>
    <xf numFmtId="10" fontId="30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Font="1"/>
    <xf numFmtId="0" fontId="29" fillId="0" borderId="0" xfId="0" applyFont="1" applyAlignment="1">
      <alignment horizontal="center"/>
    </xf>
    <xf numFmtId="0" fontId="19" fillId="7" borderId="5" xfId="0" applyFont="1" applyFill="1" applyBorder="1"/>
    <xf numFmtId="0" fontId="19" fillId="7" borderId="15" xfId="0" applyFont="1" applyFill="1" applyBorder="1"/>
    <xf numFmtId="0" fontId="21" fillId="0" borderId="15" xfId="0" applyFont="1" applyBorder="1"/>
    <xf numFmtId="0" fontId="18" fillId="0" borderId="23" xfId="0" applyFont="1" applyBorder="1"/>
    <xf numFmtId="0" fontId="0" fillId="0" borderId="35" xfId="0" applyBorder="1"/>
    <xf numFmtId="0" fontId="0" fillId="0" borderId="24" xfId="0" applyBorder="1"/>
    <xf numFmtId="0" fontId="18" fillId="0" borderId="35" xfId="0" applyFont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25" fillId="22" borderId="0" xfId="0" applyFont="1" applyFill="1"/>
    <xf numFmtId="0" fontId="0" fillId="22" borderId="37" xfId="0" applyFill="1" applyBorder="1"/>
    <xf numFmtId="0" fontId="19" fillId="22" borderId="5" xfId="0" applyFont="1" applyFill="1" applyBorder="1"/>
    <xf numFmtId="172" fontId="21" fillId="0" borderId="0" xfId="0" applyNumberFormat="1" applyFont="1"/>
    <xf numFmtId="0" fontId="22" fillId="22" borderId="15" xfId="0" applyFont="1" applyFill="1" applyBorder="1"/>
    <xf numFmtId="0" fontId="39" fillId="22" borderId="5" xfId="0" applyFont="1" applyFill="1" applyBorder="1"/>
    <xf numFmtId="0" fontId="43" fillId="22" borderId="5" xfId="0" applyFont="1" applyFill="1" applyBorder="1" applyAlignment="1">
      <alignment horizontal="left"/>
    </xf>
    <xf numFmtId="0" fontId="39" fillId="0" borderId="0" xfId="0" applyFont="1"/>
    <xf numFmtId="0" fontId="19" fillId="7" borderId="8" xfId="0" applyFont="1" applyFill="1" applyBorder="1"/>
    <xf numFmtId="0" fontId="23" fillId="0" borderId="0" xfId="0" applyFont="1"/>
    <xf numFmtId="0" fontId="39" fillId="22" borderId="5" xfId="0" applyFont="1" applyFill="1" applyBorder="1" applyAlignment="1">
      <alignment horizontal="center"/>
    </xf>
    <xf numFmtId="0" fontId="39" fillId="22" borderId="0" xfId="0" applyFont="1" applyFill="1" applyAlignment="1">
      <alignment horizontal="left"/>
    </xf>
    <xf numFmtId="0" fontId="39" fillId="22" borderId="5" xfId="0" applyFont="1" applyFill="1" applyBorder="1" applyAlignment="1">
      <alignment horizontal="left"/>
    </xf>
    <xf numFmtId="0" fontId="39" fillId="22" borderId="8" xfId="0" applyFont="1" applyFill="1" applyBorder="1" applyAlignment="1">
      <alignment horizontal="center"/>
    </xf>
    <xf numFmtId="0" fontId="39" fillId="22" borderId="8" xfId="0" applyFont="1" applyFill="1" applyBorder="1" applyAlignment="1">
      <alignment horizontal="left"/>
    </xf>
    <xf numFmtId="0" fontId="39" fillId="22" borderId="16" xfId="0" applyFont="1" applyFill="1" applyBorder="1" applyAlignment="1">
      <alignment horizontal="left"/>
    </xf>
    <xf numFmtId="0" fontId="39" fillId="22" borderId="15" xfId="0" applyFont="1" applyFill="1" applyBorder="1" applyAlignment="1">
      <alignment horizontal="center"/>
    </xf>
    <xf numFmtId="0" fontId="39" fillId="22" borderId="15" xfId="0" applyFont="1" applyFill="1" applyBorder="1" applyAlignment="1">
      <alignment horizontal="left"/>
    </xf>
    <xf numFmtId="0" fontId="44" fillId="22" borderId="5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8" fontId="28" fillId="22" borderId="5" xfId="28" applyNumberFormat="1" applyFont="1" applyBorder="1" applyAlignment="1">
      <alignment horizontal="left"/>
    </xf>
    <xf numFmtId="0" fontId="2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9" fillId="7" borderId="1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45" fillId="0" borderId="0" xfId="39" applyNumberFormat="1" applyFill="1" applyBorder="1" applyAlignment="1" applyProtection="1">
      <alignment horizontal="left"/>
    </xf>
    <xf numFmtId="0" fontId="0" fillId="0" borderId="32" xfId="0" applyBorder="1" applyAlignment="1">
      <alignment horizontal="center"/>
    </xf>
    <xf numFmtId="0" fontId="28" fillId="22" borderId="37" xfId="0" applyFont="1" applyFill="1" applyBorder="1" applyAlignment="1">
      <alignment horizontal="left" vertical="top" wrapText="1" indent="1"/>
    </xf>
    <xf numFmtId="0" fontId="28" fillId="22" borderId="37" xfId="0" applyFont="1" applyFill="1" applyBorder="1" applyAlignment="1">
      <alignment horizontal="center" vertical="top" wrapText="1"/>
    </xf>
    <xf numFmtId="0" fontId="28" fillId="22" borderId="37" xfId="0" applyFont="1" applyFill="1" applyBorder="1" applyAlignment="1">
      <alignment horizontal="right" vertical="top" wrapText="1"/>
    </xf>
    <xf numFmtId="0" fontId="45" fillId="22" borderId="37" xfId="39" applyNumberFormat="1" applyFill="1" applyBorder="1" applyAlignment="1" applyProtection="1">
      <alignment horizontal="right" vertical="top" wrapText="1"/>
    </xf>
    <xf numFmtId="0" fontId="46" fillId="0" borderId="0" xfId="0" applyFont="1"/>
    <xf numFmtId="0" fontId="28" fillId="0" borderId="38" xfId="0" applyFont="1" applyBorder="1" applyAlignment="1">
      <alignment horizontal="left"/>
    </xf>
    <xf numFmtId="0" fontId="28" fillId="0" borderId="0" xfId="0" applyFont="1" applyAlignment="1">
      <alignment vertical="center"/>
    </xf>
    <xf numFmtId="14" fontId="0" fillId="22" borderId="5" xfId="0" applyNumberFormat="1" applyFill="1" applyBorder="1"/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174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4" fontId="0" fillId="22" borderId="5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11" fontId="0" fillId="22" borderId="5" xfId="0" applyNumberForma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36" xfId="0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22" borderId="10" xfId="0" applyFill="1" applyBorder="1" applyAlignment="1">
      <alignment vertical="center"/>
    </xf>
    <xf numFmtId="0" fontId="0" fillId="22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23" borderId="26" xfId="0" applyFill="1" applyBorder="1" applyAlignment="1">
      <alignment vertical="center"/>
    </xf>
    <xf numFmtId="0" fontId="0" fillId="23" borderId="27" xfId="0" applyFill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vertical="center"/>
    </xf>
    <xf numFmtId="0" fontId="0" fillId="22" borderId="13" xfId="0" applyFill="1" applyBorder="1" applyAlignment="1">
      <alignment vertical="center"/>
    </xf>
    <xf numFmtId="0" fontId="0" fillId="22" borderId="14" xfId="0" applyFill="1" applyBorder="1" applyAlignment="1">
      <alignment vertical="center"/>
    </xf>
    <xf numFmtId="0" fontId="0" fillId="23" borderId="29" xfId="0" applyFill="1" applyBorder="1" applyAlignment="1">
      <alignment vertical="center"/>
    </xf>
    <xf numFmtId="0" fontId="0" fillId="23" borderId="30" xfId="0" applyFill="1" applyBorder="1" applyAlignment="1">
      <alignment vertical="center"/>
    </xf>
    <xf numFmtId="0" fontId="39" fillId="0" borderId="3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0" fillId="22" borderId="15" xfId="0" applyFill="1" applyBorder="1" applyAlignment="1">
      <alignment vertical="center"/>
    </xf>
    <xf numFmtId="0" fontId="21" fillId="22" borderId="5" xfId="0" applyFont="1" applyFill="1" applyBorder="1" applyAlignment="1">
      <alignment vertical="center"/>
    </xf>
    <xf numFmtId="0" fontId="0" fillId="22" borderId="5" xfId="0" applyFill="1" applyBorder="1" applyAlignment="1">
      <alignment horizontal="right" vertical="center"/>
    </xf>
    <xf numFmtId="165" fontId="0" fillId="22" borderId="5" xfId="0" applyNumberForma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3" borderId="32" xfId="0" applyFill="1" applyBorder="1" applyAlignment="1">
      <alignment vertical="center"/>
    </xf>
    <xf numFmtId="0" fontId="0" fillId="23" borderId="33" xfId="0" applyFill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22" fillId="0" borderId="0" xfId="0" applyFont="1" applyAlignment="1">
      <alignment vertical="center"/>
    </xf>
    <xf numFmtId="11" fontId="21" fillId="23" borderId="11" xfId="0" applyNumberFormat="1" applyFont="1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11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22" borderId="19" xfId="0" applyFill="1" applyBorder="1" applyAlignment="1">
      <alignment vertical="center"/>
    </xf>
    <xf numFmtId="165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22" borderId="20" xfId="0" applyFill="1" applyBorder="1" applyAlignment="1">
      <alignment vertical="center"/>
    </xf>
    <xf numFmtId="0" fontId="22" fillId="0" borderId="29" xfId="0" applyFont="1" applyBorder="1" applyAlignment="1">
      <alignment vertical="center"/>
    </xf>
    <xf numFmtId="2" fontId="21" fillId="0" borderId="0" xfId="0" applyNumberFormat="1" applyFont="1" applyAlignment="1">
      <alignment vertical="center"/>
    </xf>
    <xf numFmtId="0" fontId="23" fillId="2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22" borderId="5" xfId="0" applyFont="1" applyFill="1" applyBorder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horizontal="center" vertical="center"/>
    </xf>
    <xf numFmtId="171" fontId="21" fillId="0" borderId="0" xfId="0" applyNumberFormat="1" applyFont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24" fillId="23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166" fontId="21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0" fillId="2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14" fontId="0" fillId="22" borderId="8" xfId="0" applyNumberFormat="1" applyFill="1" applyBorder="1" applyAlignment="1">
      <alignment horizontal="center" vertical="center"/>
    </xf>
    <xf numFmtId="0" fontId="25" fillId="22" borderId="8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22" borderId="5" xfId="0" applyFill="1" applyBorder="1" applyAlignment="1">
      <alignment horizontal="left" vertical="center"/>
    </xf>
    <xf numFmtId="11" fontId="0" fillId="22" borderId="15" xfId="0" applyNumberFormat="1" applyFill="1" applyBorder="1" applyAlignment="1">
      <alignment vertical="center"/>
    </xf>
    <xf numFmtId="0" fontId="21" fillId="22" borderId="15" xfId="0" applyFont="1" applyFill="1" applyBorder="1" applyAlignment="1">
      <alignment vertical="center"/>
    </xf>
    <xf numFmtId="0" fontId="27" fillId="22" borderId="1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22" borderId="15" xfId="0" applyFont="1" applyFill="1" applyBorder="1" applyAlignment="1">
      <alignment horizontal="left" vertical="center"/>
    </xf>
    <xf numFmtId="0" fontId="28" fillId="22" borderId="5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22" borderId="15" xfId="0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vertical="center"/>
    </xf>
    <xf numFmtId="0" fontId="21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vertical="center"/>
    </xf>
    <xf numFmtId="0" fontId="28" fillId="22" borderId="5" xfId="0" applyFont="1" applyFill="1" applyBorder="1" applyAlignment="1">
      <alignment horizontal="center" vertical="center"/>
    </xf>
    <xf numFmtId="0" fontId="31" fillId="22" borderId="5" xfId="0" applyFont="1" applyFill="1" applyBorder="1" applyAlignment="1">
      <alignment horizontal="left" vertical="center"/>
    </xf>
    <xf numFmtId="0" fontId="21" fillId="22" borderId="5" xfId="0" applyFont="1" applyFill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22" borderId="5" xfId="0" applyFont="1" applyFill="1" applyBorder="1" applyAlignment="1">
      <alignment horizontal="left" vertical="center"/>
    </xf>
    <xf numFmtId="0" fontId="21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left" vertical="center"/>
    </xf>
    <xf numFmtId="0" fontId="31" fillId="22" borderId="0" xfId="0" applyFont="1" applyFill="1" applyAlignment="1">
      <alignment horizontal="left" vertical="center"/>
    </xf>
    <xf numFmtId="0" fontId="30" fillId="22" borderId="5" xfId="0" applyFont="1" applyFill="1" applyBorder="1" applyAlignment="1">
      <alignment horizontal="left" vertical="center"/>
    </xf>
    <xf numFmtId="0" fontId="28" fillId="22" borderId="0" xfId="0" applyFont="1" applyFill="1" applyAlignment="1">
      <alignment vertical="center"/>
    </xf>
    <xf numFmtId="0" fontId="28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vertical="center"/>
    </xf>
    <xf numFmtId="168" fontId="30" fillId="22" borderId="0" xfId="0" applyNumberFormat="1" applyFont="1" applyFill="1" applyAlignment="1">
      <alignment horizontal="left" vertical="center"/>
    </xf>
    <xf numFmtId="0" fontId="28" fillId="22" borderId="0" xfId="28" applyNumberFormat="1" applyFont="1" applyAlignment="1">
      <alignment horizontal="left" vertical="center"/>
    </xf>
    <xf numFmtId="168" fontId="28" fillId="22" borderId="0" xfId="28" applyNumberFormat="1" applyFont="1" applyAlignment="1">
      <alignment horizontal="left" vertical="center"/>
    </xf>
    <xf numFmtId="0" fontId="28" fillId="22" borderId="8" xfId="0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22" borderId="8" xfId="0" applyFont="1" applyFill="1" applyBorder="1" applyAlignment="1">
      <alignment horizontal="left" vertical="center"/>
    </xf>
    <xf numFmtId="0" fontId="0" fillId="22" borderId="8" xfId="0" applyFill="1" applyBorder="1" applyAlignment="1">
      <alignment vertical="center"/>
    </xf>
    <xf numFmtId="11" fontId="0" fillId="22" borderId="8" xfId="0" applyNumberFormat="1" applyFill="1" applyBorder="1" applyAlignment="1">
      <alignment vertical="center"/>
    </xf>
    <xf numFmtId="14" fontId="0" fillId="22" borderId="8" xfId="0" applyNumberFormat="1" applyFill="1" applyBorder="1" applyAlignment="1">
      <alignment vertical="center"/>
    </xf>
    <xf numFmtId="0" fontId="21" fillId="22" borderId="8" xfId="0" applyFont="1" applyFill="1" applyBorder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22" borderId="15" xfId="0" applyFont="1" applyFill="1" applyBorder="1" applyAlignment="1">
      <alignment vertical="center"/>
    </xf>
    <xf numFmtId="14" fontId="0" fillId="22" borderId="15" xfId="0" applyNumberFormat="1" applyFill="1" applyBorder="1" applyAlignment="1">
      <alignment vertical="center"/>
    </xf>
    <xf numFmtId="0" fontId="28" fillId="0" borderId="5" xfId="0" applyFont="1" applyBorder="1" applyAlignment="1">
      <alignment vertical="center" wrapText="1"/>
    </xf>
    <xf numFmtId="0" fontId="28" fillId="22" borderId="9" xfId="0" applyFont="1" applyFill="1" applyBorder="1" applyAlignment="1">
      <alignment vertical="center"/>
    </xf>
    <xf numFmtId="0" fontId="0" fillId="22" borderId="25" xfId="0" applyFill="1" applyBorder="1" applyAlignment="1">
      <alignment vertical="center"/>
    </xf>
    <xf numFmtId="11" fontId="0" fillId="22" borderId="25" xfId="0" applyNumberFormat="1" applyFill="1" applyBorder="1" applyAlignment="1">
      <alignment vertical="center"/>
    </xf>
    <xf numFmtId="14" fontId="0" fillId="22" borderId="9" xfId="0" applyNumberFormat="1" applyFill="1" applyBorder="1" applyAlignment="1">
      <alignment vertical="center"/>
    </xf>
    <xf numFmtId="0" fontId="21" fillId="22" borderId="9" xfId="0" applyFont="1" applyFill="1" applyBorder="1" applyAlignment="1">
      <alignment vertical="center"/>
    </xf>
    <xf numFmtId="11" fontId="0" fillId="22" borderId="0" xfId="0" applyNumberFormat="1" applyFill="1" applyAlignment="1">
      <alignment vertical="center"/>
    </xf>
    <xf numFmtId="14" fontId="0" fillId="22" borderId="0" xfId="0" applyNumberFormat="1" applyFill="1" applyAlignment="1">
      <alignment vertical="center"/>
    </xf>
    <xf numFmtId="0" fontId="21" fillId="2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8" fillId="0" borderId="0" xfId="44" applyFont="1" applyAlignment="1">
      <alignment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 wrapText="1"/>
    </xf>
    <xf numFmtId="0" fontId="28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left" vertical="center" wrapText="1"/>
    </xf>
    <xf numFmtId="0" fontId="0" fillId="22" borderId="0" xfId="0" applyFill="1" applyAlignment="1">
      <alignment horizontal="left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5" xfId="43" applyFont="1" applyBorder="1" applyAlignment="1">
      <alignment vertical="center"/>
    </xf>
    <xf numFmtId="0" fontId="27" fillId="0" borderId="5" xfId="43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8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9" fillId="22" borderId="5" xfId="0" applyFont="1" applyFill="1" applyBorder="1" applyAlignment="1">
      <alignment vertical="center"/>
    </xf>
    <xf numFmtId="11" fontId="0" fillId="22" borderId="11" xfId="0" applyNumberFormat="1" applyFill="1" applyBorder="1" applyAlignment="1">
      <alignment vertical="center"/>
    </xf>
    <xf numFmtId="172" fontId="21" fillId="0" borderId="0" xfId="0" applyNumberFormat="1" applyFont="1" applyAlignment="1">
      <alignment vertical="center"/>
    </xf>
    <xf numFmtId="173" fontId="0" fillId="22" borderId="5" xfId="0" applyNumberFormat="1" applyFill="1" applyBorder="1" applyAlignment="1">
      <alignment vertical="center"/>
    </xf>
    <xf numFmtId="0" fontId="22" fillId="22" borderId="15" xfId="0" applyFont="1" applyFill="1" applyBorder="1" applyAlignment="1">
      <alignment vertical="center"/>
    </xf>
    <xf numFmtId="0" fontId="39" fillId="22" borderId="5" xfId="0" applyFont="1" applyFill="1" applyBorder="1" applyAlignment="1">
      <alignment vertical="center"/>
    </xf>
    <xf numFmtId="0" fontId="39" fillId="22" borderId="5" xfId="0" applyFont="1" applyFill="1" applyBorder="1" applyAlignment="1">
      <alignment horizontal="left" vertical="center"/>
    </xf>
    <xf numFmtId="0" fontId="30" fillId="22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0" fontId="39" fillId="2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22" borderId="0" xfId="0" applyFont="1" applyFill="1" applyAlignment="1">
      <alignment horizontal="left" vertical="center"/>
    </xf>
    <xf numFmtId="168" fontId="28" fillId="22" borderId="5" xfId="28" applyNumberFormat="1" applyFont="1" applyBorder="1" applyAlignment="1">
      <alignment horizontal="left" vertical="center"/>
    </xf>
    <xf numFmtId="173" fontId="0" fillId="22" borderId="8" xfId="0" applyNumberFormat="1" applyFill="1" applyBorder="1" applyAlignment="1">
      <alignment vertical="center"/>
    </xf>
    <xf numFmtId="173" fontId="0" fillId="22" borderId="15" xfId="0" applyNumberFormat="1" applyFill="1" applyBorder="1" applyAlignment="1">
      <alignment vertical="center"/>
    </xf>
    <xf numFmtId="173" fontId="0" fillId="22" borderId="9" xfId="0" applyNumberFormat="1" applyFill="1" applyBorder="1" applyAlignment="1">
      <alignment vertical="center"/>
    </xf>
    <xf numFmtId="173" fontId="0" fillId="22" borderId="0" xfId="0" applyNumberFormat="1" applyFill="1" applyAlignment="1">
      <alignment vertical="center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right" vertical="center" wrapText="1"/>
    </xf>
    <xf numFmtId="174" fontId="48" fillId="0" borderId="0" xfId="0" applyNumberFormat="1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28052977527665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5269690712292"/>
          <c:y val="0.14074174061575639"/>
          <c:w val="0.82708991909582064"/>
          <c:h val="0.633864100320793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17A-B84C-2EA6C0CC6FE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17A-B84C-2EA6C0CC6FE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17A-B84C-2EA6C0CC6FE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1'!$F$21:$F$3480</c:f>
              <c:numCache>
                <c:formatCode>General</c:formatCode>
                <c:ptCount val="346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1'!$K$21:$K$3480</c:f>
              <c:numCache>
                <c:formatCode>General</c:formatCode>
                <c:ptCount val="346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17A-B84C-2EA6C0CC6FED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FD-417A-B84C-2EA6C0CC6FED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FD-417A-B84C-2EA6C0CC6FED}"/>
            </c:ext>
          </c:extLst>
        </c:ser>
        <c:ser>
          <c:idx val="6"/>
          <c:order val="6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1'!$M$21:$M$2750</c:f>
              <c:numCache>
                <c:formatCode>General</c:formatCode>
                <c:ptCount val="2730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  <c:pt idx="255">
                  <c:v>-1.194929117074222E-2</c:v>
                </c:pt>
                <c:pt idx="256">
                  <c:v>-1.1904931155210068E-2</c:v>
                </c:pt>
                <c:pt idx="257">
                  <c:v>-1.1077639731522787E-2</c:v>
                </c:pt>
                <c:pt idx="258">
                  <c:v>-1.1000810013900082E-2</c:v>
                </c:pt>
                <c:pt idx="259">
                  <c:v>-1.0070621646968113E-2</c:v>
                </c:pt>
                <c:pt idx="260">
                  <c:v>-9.9718405814532146E-3</c:v>
                </c:pt>
                <c:pt idx="261">
                  <c:v>-9.3338795333361493E-3</c:v>
                </c:pt>
                <c:pt idx="262">
                  <c:v>-9.2945500350292906E-3</c:v>
                </c:pt>
                <c:pt idx="263">
                  <c:v>-9.1911957720368503E-3</c:v>
                </c:pt>
                <c:pt idx="264">
                  <c:v>-9.1911957720368503E-3</c:v>
                </c:pt>
                <c:pt idx="265">
                  <c:v>-9.0937866657652133E-3</c:v>
                </c:pt>
                <c:pt idx="266">
                  <c:v>-9.0860122300533905E-3</c:v>
                </c:pt>
                <c:pt idx="267">
                  <c:v>-9.0489693304853097E-3</c:v>
                </c:pt>
                <c:pt idx="268">
                  <c:v>-8.0652745530660971E-3</c:v>
                </c:pt>
                <c:pt idx="269">
                  <c:v>-8.0648172333183457E-3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FD-417A-B84C-2EA6C0CC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111377744448607"/>
          <c:w val="0.57060564115364543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672413793103448"/>
          <c:w val="0.83761895668962272"/>
          <c:h val="0.659482758620689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C-4BDF-92CB-D53E07C148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C-4BDF-92CB-D53E07C148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C-4BDF-92CB-D53E07C148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C-4BDF-92CB-D53E07C148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C-4BDF-92CB-D53E07C14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C-4BDF-92CB-D53E07C14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1'!$F$21:$F$2700</c:f>
              <c:numCache>
                <c:formatCode>General</c:formatCode>
                <c:ptCount val="26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1'!$N$21:$N$2700</c:f>
              <c:numCache>
                <c:formatCode>0.00E+00</c:formatCode>
                <c:ptCount val="2680"/>
                <c:pt idx="0">
                  <c:v>-2.2655745970918101E-2</c:v>
                </c:pt>
                <c:pt idx="1">
                  <c:v>-1.8269693788569314E-2</c:v>
                </c:pt>
                <c:pt idx="2">
                  <c:v>-1.5200437260711455E-2</c:v>
                </c:pt>
                <c:pt idx="3">
                  <c:v>-1.2599033105589196E-2</c:v>
                </c:pt>
                <c:pt idx="4">
                  <c:v>-9.3565757852728144E-3</c:v>
                </c:pt>
                <c:pt idx="5">
                  <c:v>-9.2805087386535878E-3</c:v>
                </c:pt>
                <c:pt idx="6">
                  <c:v>-8.4036696113219522E-3</c:v>
                </c:pt>
                <c:pt idx="7">
                  <c:v>-5.8283161906226896E-3</c:v>
                </c:pt>
                <c:pt idx="8">
                  <c:v>-5.6362583010970274E-3</c:v>
                </c:pt>
                <c:pt idx="9">
                  <c:v>-4.8801978942465633E-3</c:v>
                </c:pt>
                <c:pt idx="10">
                  <c:v>-2.8459659707841473E-3</c:v>
                </c:pt>
                <c:pt idx="11">
                  <c:v>-9.0401383556182877E-4</c:v>
                </c:pt>
                <c:pt idx="12">
                  <c:v>-5.6210267774693885E-4</c:v>
                </c:pt>
                <c:pt idx="13">
                  <c:v>-5.6115890086553448E-4</c:v>
                </c:pt>
                <c:pt idx="14">
                  <c:v>-5.5848721054375136E-4</c:v>
                </c:pt>
                <c:pt idx="15">
                  <c:v>-5.5487808640376183E-4</c:v>
                </c:pt>
                <c:pt idx="16">
                  <c:v>5.6847577421822006E-6</c:v>
                </c:pt>
                <c:pt idx="17">
                  <c:v>3.5584988269477615E-4</c:v>
                </c:pt>
                <c:pt idx="18">
                  <c:v>4.5628024539508618E-4</c:v>
                </c:pt>
                <c:pt idx="19">
                  <c:v>4.5397070049949797E-4</c:v>
                </c:pt>
                <c:pt idx="20">
                  <c:v>4.0859238192872649E-4</c:v>
                </c:pt>
                <c:pt idx="21">
                  <c:v>4.0855397239322879E-4</c:v>
                </c:pt>
                <c:pt idx="22">
                  <c:v>4.0357850123819687E-4</c:v>
                </c:pt>
                <c:pt idx="23">
                  <c:v>2.5030001551414342E-4</c:v>
                </c:pt>
                <c:pt idx="24">
                  <c:v>2.4986419413594992E-4</c:v>
                </c:pt>
                <c:pt idx="25">
                  <c:v>2.265302294760327E-4</c:v>
                </c:pt>
                <c:pt idx="26">
                  <c:v>-1.5952111734144416E-4</c:v>
                </c:pt>
                <c:pt idx="27">
                  <c:v>-1.8033379902027521E-4</c:v>
                </c:pt>
                <c:pt idx="28">
                  <c:v>-1.8095841003400826E-4</c:v>
                </c:pt>
                <c:pt idx="29">
                  <c:v>-1.8108336820875793E-4</c:v>
                </c:pt>
                <c:pt idx="30">
                  <c:v>-1.8170833894252117E-4</c:v>
                </c:pt>
                <c:pt idx="31">
                  <c:v>-1.8183336906127682E-4</c:v>
                </c:pt>
                <c:pt idx="32">
                  <c:v>-1.8245869951507014E-4</c:v>
                </c:pt>
                <c:pt idx="33">
                  <c:v>-1.9414448742820521E-4</c:v>
                </c:pt>
                <c:pt idx="34">
                  <c:v>-3.8559662583766672E-4</c:v>
                </c:pt>
                <c:pt idx="35">
                  <c:v>-3.8645634129937876E-4</c:v>
                </c:pt>
                <c:pt idx="36">
                  <c:v>-3.8975591612360974E-4</c:v>
                </c:pt>
                <c:pt idx="37">
                  <c:v>-3.9392529056106441E-4</c:v>
                </c:pt>
                <c:pt idx="38">
                  <c:v>-3.9406924195340548E-4</c:v>
                </c:pt>
                <c:pt idx="39">
                  <c:v>-7.1758166831862647E-4</c:v>
                </c:pt>
                <c:pt idx="40">
                  <c:v>-7.2823772678110173E-4</c:v>
                </c:pt>
                <c:pt idx="41">
                  <c:v>-8.1133994545359053E-4</c:v>
                </c:pt>
                <c:pt idx="42">
                  <c:v>-8.132689818116318E-4</c:v>
                </c:pt>
                <c:pt idx="43">
                  <c:v>-1.0646728295059882E-3</c:v>
                </c:pt>
                <c:pt idx="44">
                  <c:v>-1.0658241340241329E-3</c:v>
                </c:pt>
                <c:pt idx="45">
                  <c:v>-1.1767689657562657E-3</c:v>
                </c:pt>
                <c:pt idx="46">
                  <c:v>-1.1825371998023572E-3</c:v>
                </c:pt>
                <c:pt idx="47">
                  <c:v>-1.2045083769073963E-3</c:v>
                </c:pt>
                <c:pt idx="48">
                  <c:v>-1.5726792138963928E-3</c:v>
                </c:pt>
                <c:pt idx="49">
                  <c:v>-1.5726792138963928E-3</c:v>
                </c:pt>
                <c:pt idx="50">
                  <c:v>-1.589312925111093E-3</c:v>
                </c:pt>
                <c:pt idx="51">
                  <c:v>-1.589312925111093E-3</c:v>
                </c:pt>
                <c:pt idx="52">
                  <c:v>-1.6022225764556696E-3</c:v>
                </c:pt>
                <c:pt idx="53">
                  <c:v>-1.6022225764556696E-3</c:v>
                </c:pt>
                <c:pt idx="54">
                  <c:v>-1.6073530902613168E-3</c:v>
                </c:pt>
                <c:pt idx="55">
                  <c:v>-1.6073530902613168E-3</c:v>
                </c:pt>
                <c:pt idx="56">
                  <c:v>-1.6075762999669656E-3</c:v>
                </c:pt>
                <c:pt idx="57">
                  <c:v>-1.6075762999669656E-3</c:v>
                </c:pt>
                <c:pt idx="58">
                  <c:v>-1.6436694328735403E-3</c:v>
                </c:pt>
                <c:pt idx="59">
                  <c:v>-1.671226503636645E-3</c:v>
                </c:pt>
                <c:pt idx="60">
                  <c:v>-2.1632316619252549E-3</c:v>
                </c:pt>
                <c:pt idx="61">
                  <c:v>-2.5606733629054516E-3</c:v>
                </c:pt>
                <c:pt idx="62">
                  <c:v>-2.648651704615727E-3</c:v>
                </c:pt>
                <c:pt idx="63">
                  <c:v>-2.6563138611935661E-3</c:v>
                </c:pt>
                <c:pt idx="64">
                  <c:v>-2.6691964718581389E-3</c:v>
                </c:pt>
                <c:pt idx="65">
                  <c:v>-2.6722153759728344E-3</c:v>
                </c:pt>
                <c:pt idx="66">
                  <c:v>-2.6881572273581488E-3</c:v>
                </c:pt>
                <c:pt idx="67">
                  <c:v>-2.6914605775182911E-3</c:v>
                </c:pt>
                <c:pt idx="68">
                  <c:v>-2.6944901653178817E-3</c:v>
                </c:pt>
                <c:pt idx="69">
                  <c:v>-2.6961432792780736E-3</c:v>
                </c:pt>
                <c:pt idx="70">
                  <c:v>-2.7041394153495095E-3</c:v>
                </c:pt>
                <c:pt idx="71">
                  <c:v>-2.7057950473499126E-3</c:v>
                </c:pt>
                <c:pt idx="72">
                  <c:v>-2.7138033539490353E-3</c:v>
                </c:pt>
                <c:pt idx="73">
                  <c:v>-3.1373631306342432E-3</c:v>
                </c:pt>
                <c:pt idx="74">
                  <c:v>-3.1376572651391683E-3</c:v>
                </c:pt>
                <c:pt idx="75">
                  <c:v>-3.2592626858631078E-3</c:v>
                </c:pt>
                <c:pt idx="76">
                  <c:v>-3.937747497567823E-3</c:v>
                </c:pt>
                <c:pt idx="77">
                  <c:v>-3.9380726279486791E-3</c:v>
                </c:pt>
                <c:pt idx="78">
                  <c:v>-3.9380726279486791E-3</c:v>
                </c:pt>
                <c:pt idx="79">
                  <c:v>-3.9775019071502894E-3</c:v>
                </c:pt>
                <c:pt idx="80">
                  <c:v>-4.6001149400506291E-3</c:v>
                </c:pt>
                <c:pt idx="81">
                  <c:v>-4.6001149400506291E-3</c:v>
                </c:pt>
                <c:pt idx="82">
                  <c:v>-4.6004636440841263E-3</c:v>
                </c:pt>
                <c:pt idx="83">
                  <c:v>-4.6004636440841263E-3</c:v>
                </c:pt>
                <c:pt idx="84">
                  <c:v>-5.4000194143792772E-3</c:v>
                </c:pt>
                <c:pt idx="85">
                  <c:v>-5.4018955513312102E-3</c:v>
                </c:pt>
                <c:pt idx="86">
                  <c:v>-6.2757715559926229E-3</c:v>
                </c:pt>
                <c:pt idx="87">
                  <c:v>-6.2785873364798487E-3</c:v>
                </c:pt>
                <c:pt idx="88">
                  <c:v>-6.2810013302477949E-3</c:v>
                </c:pt>
                <c:pt idx="89">
                  <c:v>-8.0816864842996883E-3</c:v>
                </c:pt>
                <c:pt idx="90">
                  <c:v>-8.2798154725225968E-3</c:v>
                </c:pt>
                <c:pt idx="91">
                  <c:v>-8.2821060069492528E-3</c:v>
                </c:pt>
                <c:pt idx="92">
                  <c:v>-9.1204214627398864E-3</c:v>
                </c:pt>
                <c:pt idx="93">
                  <c:v>-1.0044218842390056E-2</c:v>
                </c:pt>
                <c:pt idx="94">
                  <c:v>-1.0055771294005802E-2</c:v>
                </c:pt>
                <c:pt idx="95">
                  <c:v>-1.0176697040685318E-2</c:v>
                </c:pt>
                <c:pt idx="96">
                  <c:v>-1.3646268438810803E-2</c:v>
                </c:pt>
                <c:pt idx="97">
                  <c:v>-1.4569118067189251E-2</c:v>
                </c:pt>
                <c:pt idx="98">
                  <c:v>-1.457272158315287E-2</c:v>
                </c:pt>
                <c:pt idx="99">
                  <c:v>-1.4575724842865912E-2</c:v>
                </c:pt>
                <c:pt idx="100">
                  <c:v>-1.4576325530780523E-2</c:v>
                </c:pt>
                <c:pt idx="101">
                  <c:v>-1.4606976514051042E-2</c:v>
                </c:pt>
                <c:pt idx="102">
                  <c:v>-1.4649097271566601E-2</c:v>
                </c:pt>
                <c:pt idx="103">
                  <c:v>-1.4649699422342668E-2</c:v>
                </c:pt>
                <c:pt idx="104">
                  <c:v>-1.4670179683176226E-2</c:v>
                </c:pt>
                <c:pt idx="105">
                  <c:v>-1.4676808617606743E-2</c:v>
                </c:pt>
                <c:pt idx="106">
                  <c:v>-1.4732307426445403E-2</c:v>
                </c:pt>
                <c:pt idx="107">
                  <c:v>-1.4827251725810061E-2</c:v>
                </c:pt>
                <c:pt idx="108">
                  <c:v>-1.4827857413833091E-2</c:v>
                </c:pt>
                <c:pt idx="109">
                  <c:v>-1.5723703957444161E-2</c:v>
                </c:pt>
                <c:pt idx="110">
                  <c:v>-1.580169468601399E-2</c:v>
                </c:pt>
                <c:pt idx="111">
                  <c:v>-1.5867351685324781E-2</c:v>
                </c:pt>
                <c:pt idx="112">
                  <c:v>-1.5878620444590028E-2</c:v>
                </c:pt>
                <c:pt idx="113">
                  <c:v>-1.5968282507101507E-2</c:v>
                </c:pt>
                <c:pt idx="114">
                  <c:v>-1.6054412506038021E-2</c:v>
                </c:pt>
                <c:pt idx="115">
                  <c:v>-1.6055042019517712E-2</c:v>
                </c:pt>
                <c:pt idx="116">
                  <c:v>-1.6064486160593236E-2</c:v>
                </c:pt>
                <c:pt idx="117">
                  <c:v>-1.6078972416830813E-2</c:v>
                </c:pt>
                <c:pt idx="118">
                  <c:v>-1.6099768124722521E-2</c:v>
                </c:pt>
                <c:pt idx="119">
                  <c:v>-1.6103550565429132E-2</c:v>
                </c:pt>
                <c:pt idx="120">
                  <c:v>-1.6128777868220791E-2</c:v>
                </c:pt>
                <c:pt idx="121">
                  <c:v>-1.6296393322072802E-2</c:v>
                </c:pt>
                <c:pt idx="122">
                  <c:v>-1.7086704272872486E-2</c:v>
                </c:pt>
                <c:pt idx="123">
                  <c:v>-1.7130855319356271E-2</c:v>
                </c:pt>
                <c:pt idx="124">
                  <c:v>-1.7134753661856593E-2</c:v>
                </c:pt>
                <c:pt idx="125">
                  <c:v>-1.7138652436020949E-2</c:v>
                </c:pt>
                <c:pt idx="126">
                  <c:v>-1.7141901744234609E-2</c:v>
                </c:pt>
                <c:pt idx="127">
                  <c:v>-1.7157502596412525E-2</c:v>
                </c:pt>
                <c:pt idx="128">
                  <c:v>-1.7175712319826154E-2</c:v>
                </c:pt>
                <c:pt idx="129">
                  <c:v>-1.7218672434352256E-2</c:v>
                </c:pt>
                <c:pt idx="130">
                  <c:v>-1.7225186099067504E-2</c:v>
                </c:pt>
                <c:pt idx="131">
                  <c:v>-1.7244082507464283E-2</c:v>
                </c:pt>
                <c:pt idx="132">
                  <c:v>-1.7311931865034495E-2</c:v>
                </c:pt>
                <c:pt idx="133">
                  <c:v>-1.7330221158518795E-2</c:v>
                </c:pt>
                <c:pt idx="134">
                  <c:v>-1.7338715811720869E-2</c:v>
                </c:pt>
                <c:pt idx="135">
                  <c:v>-1.7342637104359109E-2</c:v>
                </c:pt>
                <c:pt idx="136">
                  <c:v>-1.7353095995085277E-2</c:v>
                </c:pt>
                <c:pt idx="137">
                  <c:v>-1.7357018870491649E-2</c:v>
                </c:pt>
                <c:pt idx="138">
                  <c:v>-1.7360942177562066E-2</c:v>
                </c:pt>
                <c:pt idx="139">
                  <c:v>-1.7364865916296515E-2</c:v>
                </c:pt>
                <c:pt idx="140">
                  <c:v>-1.7379256651448474E-2</c:v>
                </c:pt>
                <c:pt idx="141">
                  <c:v>-1.7383836738776862E-2</c:v>
                </c:pt>
                <c:pt idx="142">
                  <c:v>-1.7402162963517591E-2</c:v>
                </c:pt>
                <c:pt idx="143">
                  <c:v>-1.7410674763374434E-2</c:v>
                </c:pt>
                <c:pt idx="144">
                  <c:v>-1.7506407998984792E-2</c:v>
                </c:pt>
                <c:pt idx="145">
                  <c:v>-1.7516914852381642E-2</c:v>
                </c:pt>
                <c:pt idx="146">
                  <c:v>-1.7525453931007434E-2</c:v>
                </c:pt>
                <c:pt idx="147">
                  <c:v>-1.7634669541886416E-2</c:v>
                </c:pt>
                <c:pt idx="148">
                  <c:v>-1.7686761685545331E-2</c:v>
                </c:pt>
                <c:pt idx="149">
                  <c:v>-1.8549994114813551E-2</c:v>
                </c:pt>
                <c:pt idx="150">
                  <c:v>-1.866430317974949E-2</c:v>
                </c:pt>
                <c:pt idx="151">
                  <c:v>-1.8699544098106216E-2</c:v>
                </c:pt>
                <c:pt idx="152">
                  <c:v>-1.8703612444292781E-2</c:v>
                </c:pt>
                <c:pt idx="153">
                  <c:v>-1.8709037577352261E-2</c:v>
                </c:pt>
                <c:pt idx="154">
                  <c:v>-1.8717176715821598E-2</c:v>
                </c:pt>
                <c:pt idx="155">
                  <c:v>-1.8719211770228956E-2</c:v>
                </c:pt>
                <c:pt idx="156">
                  <c:v>-1.8734817439228328E-2</c:v>
                </c:pt>
                <c:pt idx="157">
                  <c:v>-1.8736174753690618E-2</c:v>
                </c:pt>
                <c:pt idx="158">
                  <c:v>-1.8738889526503207E-2</c:v>
                </c:pt>
                <c:pt idx="159">
                  <c:v>-1.8750429451290896E-2</c:v>
                </c:pt>
                <c:pt idx="160">
                  <c:v>-1.8754503193277917E-2</c:v>
                </c:pt>
                <c:pt idx="161">
                  <c:v>-1.876468943677562E-2</c:v>
                </c:pt>
                <c:pt idx="162">
                  <c:v>-1.877148176460755E-2</c:v>
                </c:pt>
                <c:pt idx="163">
                  <c:v>-1.8775557736858753E-2</c:v>
                </c:pt>
                <c:pt idx="164">
                  <c:v>-1.8783710976353275E-2</c:v>
                </c:pt>
                <c:pt idx="165">
                  <c:v>-1.8788467830104478E-2</c:v>
                </c:pt>
                <c:pt idx="166">
                  <c:v>-1.8805461389768699E-2</c:v>
                </c:pt>
                <c:pt idx="167">
                  <c:v>-1.8834707842747298E-2</c:v>
                </c:pt>
                <c:pt idx="168">
                  <c:v>-1.8835388256611255E-2</c:v>
                </c:pt>
                <c:pt idx="169">
                  <c:v>-1.8843554158250838E-2</c:v>
                </c:pt>
                <c:pt idx="170">
                  <c:v>-1.8859210295970437E-2</c:v>
                </c:pt>
                <c:pt idx="171">
                  <c:v>-1.9025692080134927E-2</c:v>
                </c:pt>
                <c:pt idx="172">
                  <c:v>-1.9989110258433463E-2</c:v>
                </c:pt>
                <c:pt idx="173">
                  <c:v>-1.9989810720693765E-2</c:v>
                </c:pt>
                <c:pt idx="174">
                  <c:v>-2.0022044946579554E-2</c:v>
                </c:pt>
                <c:pt idx="175">
                  <c:v>-2.0112576272529291E-2</c:v>
                </c:pt>
                <c:pt idx="176">
                  <c:v>-2.0159675149289128E-2</c:v>
                </c:pt>
                <c:pt idx="177">
                  <c:v>-2.0160378525281679E-2</c:v>
                </c:pt>
                <c:pt idx="178">
                  <c:v>-2.0245575523498212E-2</c:v>
                </c:pt>
                <c:pt idx="179">
                  <c:v>-2.0376881849780447E-2</c:v>
                </c:pt>
                <c:pt idx="180">
                  <c:v>-2.0393147473137783E-2</c:v>
                </c:pt>
                <c:pt idx="181">
                  <c:v>-2.0393854818041336E-2</c:v>
                </c:pt>
                <c:pt idx="182">
                  <c:v>-2.040092892656354E-2</c:v>
                </c:pt>
                <c:pt idx="183">
                  <c:v>-2.0512149622020012E-2</c:v>
                </c:pt>
                <c:pt idx="184">
                  <c:v>-2.1423422825734142E-2</c:v>
                </c:pt>
                <c:pt idx="185">
                  <c:v>-2.1773339375561671E-2</c:v>
                </c:pt>
                <c:pt idx="186">
                  <c:v>-2.1883760584680147E-2</c:v>
                </c:pt>
                <c:pt idx="187">
                  <c:v>-2.1883760584680147E-2</c:v>
                </c:pt>
                <c:pt idx="188">
                  <c:v>-2.1987849839088216E-2</c:v>
                </c:pt>
                <c:pt idx="189">
                  <c:v>-2.2070118961202239E-2</c:v>
                </c:pt>
                <c:pt idx="190">
                  <c:v>-2.2193804664876908E-2</c:v>
                </c:pt>
                <c:pt idx="191">
                  <c:v>-2.2193804664876908E-2</c:v>
                </c:pt>
                <c:pt idx="192">
                  <c:v>-2.2193804664876908E-2</c:v>
                </c:pt>
                <c:pt idx="193">
                  <c:v>-2.300300963261153E-2</c:v>
                </c:pt>
                <c:pt idx="194">
                  <c:v>-2.3120198823362501E-2</c:v>
                </c:pt>
                <c:pt idx="195">
                  <c:v>-2.3195473580031108E-2</c:v>
                </c:pt>
                <c:pt idx="196">
                  <c:v>-2.3196226933126514E-2</c:v>
                </c:pt>
                <c:pt idx="197">
                  <c:v>-2.3236925806419794E-2</c:v>
                </c:pt>
                <c:pt idx="198">
                  <c:v>-2.340082755002856E-2</c:v>
                </c:pt>
                <c:pt idx="199">
                  <c:v>-2.3604789081471157E-2</c:v>
                </c:pt>
                <c:pt idx="200">
                  <c:v>-2.4633731931621553E-2</c:v>
                </c:pt>
                <c:pt idx="201">
                  <c:v>-2.4656238118530134E-2</c:v>
                </c:pt>
                <c:pt idx="202">
                  <c:v>-2.4660895830014084E-2</c:v>
                </c:pt>
                <c:pt idx="203">
                  <c:v>-2.4674095023394141E-2</c:v>
                </c:pt>
                <c:pt idx="204">
                  <c:v>-2.467487155445015E-2</c:v>
                </c:pt>
                <c:pt idx="205">
                  <c:v>-2.4741698082354966E-2</c:v>
                </c:pt>
                <c:pt idx="206">
                  <c:v>-2.4742475656599067E-2</c:v>
                </c:pt>
                <c:pt idx="207">
                  <c:v>-2.4820293633880771E-2</c:v>
                </c:pt>
                <c:pt idx="208">
                  <c:v>-2.492163626482868E-2</c:v>
                </c:pt>
                <c:pt idx="209">
                  <c:v>-2.4922416608917013E-2</c:v>
                </c:pt>
                <c:pt idx="210">
                  <c:v>-2.5088120280938032E-2</c:v>
                </c:pt>
                <c:pt idx="211">
                  <c:v>-2.6690797336558991E-2</c:v>
                </c:pt>
                <c:pt idx="212">
                  <c:v>-2.6755400929994531E-2</c:v>
                </c:pt>
                <c:pt idx="213">
                  <c:v>-2.6787731504314714E-2</c:v>
                </c:pt>
                <c:pt idx="214">
                  <c:v>-2.71405652859005E-2</c:v>
                </c:pt>
                <c:pt idx="215">
                  <c:v>-2.7939641709128219E-2</c:v>
                </c:pt>
                <c:pt idx="216">
                  <c:v>-2.8116554228170332E-2</c:v>
                </c:pt>
                <c:pt idx="217">
                  <c:v>-2.8248354141694385E-2</c:v>
                </c:pt>
                <c:pt idx="218">
                  <c:v>-2.8549557632738962E-2</c:v>
                </c:pt>
                <c:pt idx="219">
                  <c:v>-2.8549557632738962E-2</c:v>
                </c:pt>
                <c:pt idx="220">
                  <c:v>-2.8549557632738962E-2</c:v>
                </c:pt>
                <c:pt idx="221">
                  <c:v>-2.8549557632738962E-2</c:v>
                </c:pt>
                <c:pt idx="222">
                  <c:v>-2.8550391862887808E-2</c:v>
                </c:pt>
                <c:pt idx="223">
                  <c:v>-2.8550391862887808E-2</c:v>
                </c:pt>
                <c:pt idx="224">
                  <c:v>-2.8550391862887808E-2</c:v>
                </c:pt>
                <c:pt idx="225">
                  <c:v>-2.8550391862887808E-2</c:v>
                </c:pt>
                <c:pt idx="226">
                  <c:v>-2.8557066135742624E-2</c:v>
                </c:pt>
                <c:pt idx="227">
                  <c:v>-2.8739235449143655E-2</c:v>
                </c:pt>
                <c:pt idx="228">
                  <c:v>-3.0040640077537865E-2</c:v>
                </c:pt>
                <c:pt idx="229">
                  <c:v>-3.0081712499520772E-2</c:v>
                </c:pt>
                <c:pt idx="230">
                  <c:v>-3.034419862820421E-2</c:v>
                </c:pt>
                <c:pt idx="231">
                  <c:v>-3.0537057102815908E-2</c:v>
                </c:pt>
                <c:pt idx="232">
                  <c:v>-3.157170585762252E-2</c:v>
                </c:pt>
                <c:pt idx="233">
                  <c:v>-3.1664691462527476E-2</c:v>
                </c:pt>
                <c:pt idx="234">
                  <c:v>-3.2213924079798235E-2</c:v>
                </c:pt>
                <c:pt idx="235">
                  <c:v>-3.2213924079798235E-2</c:v>
                </c:pt>
                <c:pt idx="236">
                  <c:v>-3.3840545066521344E-2</c:v>
                </c:pt>
                <c:pt idx="237">
                  <c:v>-3.3940397668565478E-2</c:v>
                </c:pt>
                <c:pt idx="238">
                  <c:v>-3.3941306084975205E-2</c:v>
                </c:pt>
                <c:pt idx="239">
                  <c:v>-3.3998560491974208E-2</c:v>
                </c:pt>
                <c:pt idx="240">
                  <c:v>-3.3999469675786667E-2</c:v>
                </c:pt>
                <c:pt idx="241">
                  <c:v>-3.5554053183959065E-2</c:v>
                </c:pt>
                <c:pt idx="242">
                  <c:v>-3.5578223353502234E-2</c:v>
                </c:pt>
                <c:pt idx="243">
                  <c:v>-3.5588451634563679E-2</c:v>
                </c:pt>
                <c:pt idx="244">
                  <c:v>-3.7561971063323686E-2</c:v>
                </c:pt>
                <c:pt idx="245">
                  <c:v>-3.774842757312153E-2</c:v>
                </c:pt>
                <c:pt idx="246">
                  <c:v>-3.7871067409609389E-2</c:v>
                </c:pt>
                <c:pt idx="247">
                  <c:v>-3.7872026306730013E-2</c:v>
                </c:pt>
                <c:pt idx="248">
                  <c:v>-3.7872985215841308E-2</c:v>
                </c:pt>
                <c:pt idx="249">
                  <c:v>-3.7876820972193165E-2</c:v>
                </c:pt>
                <c:pt idx="250">
                  <c:v>-3.7877779941257794E-2</c:v>
                </c:pt>
                <c:pt idx="251">
                  <c:v>-3.7878738922313096E-2</c:v>
                </c:pt>
                <c:pt idx="252">
                  <c:v>-3.979317594445779E-2</c:v>
                </c:pt>
                <c:pt idx="253">
                  <c:v>-3.9946612539877968E-2</c:v>
                </c:pt>
                <c:pt idx="254">
                  <c:v>-4.2444326881081913E-2</c:v>
                </c:pt>
                <c:pt idx="255">
                  <c:v>-4.448582174050033E-2</c:v>
                </c:pt>
                <c:pt idx="256">
                  <c:v>-4.4586594929467309E-2</c:v>
                </c:pt>
                <c:pt idx="257">
                  <c:v>-4.6486634594038782E-2</c:v>
                </c:pt>
                <c:pt idx="258">
                  <c:v>-4.6665080621789881E-2</c:v>
                </c:pt>
                <c:pt idx="259">
                  <c:v>-4.8852404480928022E-2</c:v>
                </c:pt>
                <c:pt idx="260">
                  <c:v>-4.9087600392903656E-2</c:v>
                </c:pt>
                <c:pt idx="261">
                  <c:v>-5.0620047574598558E-2</c:v>
                </c:pt>
                <c:pt idx="262">
                  <c:v>-5.0715284622614584E-2</c:v>
                </c:pt>
                <c:pt idx="263">
                  <c:v>-5.0965981468519848E-2</c:v>
                </c:pt>
                <c:pt idx="264">
                  <c:v>-5.0965981468519848E-2</c:v>
                </c:pt>
                <c:pt idx="265">
                  <c:v>-5.1202818305076135E-2</c:v>
                </c:pt>
                <c:pt idx="266">
                  <c:v>-5.1221744217354703E-2</c:v>
                </c:pt>
                <c:pt idx="267">
                  <c:v>-5.131196821387729E-2</c:v>
                </c:pt>
                <c:pt idx="268">
                  <c:v>-5.3736700355572799E-2</c:v>
                </c:pt>
                <c:pt idx="269">
                  <c:v>-5.3737840515616607E-2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C-4BDF-92CB-D53E07C1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840"/>
        <c:axId val="1"/>
      </c:scatterChart>
      <c:valAx>
        <c:axId val="72845384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4396551724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103448275862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8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85399862906175"/>
          <c:y val="0.9375"/>
          <c:w val="0.52368093365866475"/>
          <c:h val="4.310344827586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C-4A7C-9BE4-84F73F6D61B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C-4A7C-9BE4-84F73F6D61B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C-4A7C-9BE4-84F73F6D61B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C-4A7C-9BE4-84F73F6D61B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C-4A7C-9BE4-84F73F6D61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C-4A7C-9BE4-84F73F6D61BA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C-4A7C-9BE4-84F73F6D61BA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C-4A7C-9BE4-84F73F6D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1384"/>
        <c:axId val="1"/>
      </c:scatterChart>
      <c:valAx>
        <c:axId val="7284613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13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71942446043165"/>
          <c:y val="0.91358283918213923"/>
          <c:w val="0.63741007194244603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31565696333412868"/>
          <c:y val="1.1627906976744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883737831279331"/>
          <c:w val="0.91035465785128855"/>
          <c:h val="0.76976831596147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3-4E36-A81F-01A9F99543B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3-4E36-A81F-01A9F99543B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3-4E36-A81F-01A9F99543B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3-4E36-A81F-01A9F99543BC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3-4E36-A81F-01A9F995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320"/>
        <c:axId val="1"/>
      </c:scatterChart>
      <c:valAx>
        <c:axId val="72846532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32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9628120865057155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145E-2"/>
          <c:y val="0.21343914710803774"/>
          <c:w val="0.85330664597858619"/>
          <c:h val="0.6482225949207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1'!$F$21:$F$394</c:f>
              <c:numCache>
                <c:formatCode>General</c:formatCode>
                <c:ptCount val="374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1'!$G$21:$G$394</c:f>
              <c:numCache>
                <c:formatCode>General</c:formatCode>
                <c:ptCount val="37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-2.2666900040348992E-3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58">
                  <c:v>2.8194499464007095E-4</c:v>
                </c:pt>
                <c:pt idx="59">
                  <c:v>4.8152550007216632E-3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8">
                  <c:v>4.8822349999682046E-3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2">
                  <c:v>-1.1630310000327881E-2</c:v>
                </c:pt>
                <c:pt idx="93">
                  <c:v>-1.1672200002067257E-2</c:v>
                </c:pt>
                <c:pt idx="94">
                  <c:v>-1.102903499850072E-2</c:v>
                </c:pt>
                <c:pt idx="95">
                  <c:v>-1.124383500427939E-2</c:v>
                </c:pt>
                <c:pt idx="96">
                  <c:v>-1.7342869999993127E-2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1">
                  <c:v>-1.5686350001487881E-2</c:v>
                </c:pt>
                <c:pt idx="102">
                  <c:v>-1.5311499999370426E-2</c:v>
                </c:pt>
                <c:pt idx="103">
                  <c:v>-1.70661449956242E-2</c:v>
                </c:pt>
                <c:pt idx="104">
                  <c:v>-1.4624074996390846E-2</c:v>
                </c:pt>
                <c:pt idx="105">
                  <c:v>-1.5725169992947485E-2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1">
                  <c:v>-1.6927180004131515E-2</c:v>
                </c:pt>
                <c:pt idx="112">
                  <c:v>-1.6810790002637077E-2</c:v>
                </c:pt>
                <c:pt idx="113">
                  <c:v>-1.5925024999887682E-2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1">
                  <c:v>-1.5940425000735559E-2</c:v>
                </c:pt>
                <c:pt idx="122">
                  <c:v>-1.2763065002218354E-2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29">
                  <c:v>-1.7556000006152317E-2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4">
                  <c:v>-2.5999799996498041E-2</c:v>
                </c:pt>
                <c:pt idx="145">
                  <c:v>-1.8274119996931404E-2</c:v>
                </c:pt>
                <c:pt idx="146">
                  <c:v>-1.8284504993062001E-2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69">
                  <c:v>-1.9289800002297852E-2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2">
                  <c:v>-2.0813180002733134E-2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89">
                  <c:v>-2.196171000105096E-2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7">
                  <c:v>-1.9490424994728528E-2</c:v>
                </c:pt>
                <c:pt idx="198">
                  <c:v>-2.1848390002560336E-2</c:v>
                </c:pt>
                <c:pt idx="199">
                  <c:v>-2.154789499763865E-2</c:v>
                </c:pt>
                <c:pt idx="200">
                  <c:v>-1.9472195002890658E-2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07">
                  <c:v>-1.7886994995933492E-2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4">
                  <c:v>-1.6422524997324217E-2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8">
                  <c:v>-1.9165475001500454E-2</c:v>
                </c:pt>
                <c:pt idx="219">
                  <c:v>-1.9165475001500454E-2</c:v>
                </c:pt>
                <c:pt idx="220">
                  <c:v>-1.8965474999276921E-2</c:v>
                </c:pt>
                <c:pt idx="221">
                  <c:v>-1.8965474999276921E-2</c:v>
                </c:pt>
                <c:pt idx="222">
                  <c:v>-2.0420119995833375E-2</c:v>
                </c:pt>
                <c:pt idx="223">
                  <c:v>-2.0420119995833375E-2</c:v>
                </c:pt>
                <c:pt idx="224">
                  <c:v>-2.02201200008858E-2</c:v>
                </c:pt>
                <c:pt idx="225">
                  <c:v>-2.02201200008858E-2</c:v>
                </c:pt>
                <c:pt idx="226">
                  <c:v>-1.9857279999996535E-2</c:v>
                </c:pt>
                <c:pt idx="227">
                  <c:v>-1.8369890000030864E-2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3-4805-BB6A-9FB190F00582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3-4805-BB6A-9FB190F00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Quadratic + LiTE Residuals</a:t>
            </a:r>
          </a:p>
        </c:rich>
      </c:tx>
      <c:layout>
        <c:manualLayout>
          <c:xMode val="edge"/>
          <c:yMode val="edge"/>
          <c:x val="0.3372265839032894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0288699167927E-2"/>
          <c:y val="0.21865920340288386"/>
          <c:w val="0.8832123084029343"/>
          <c:h val="0.64140032998179264"/>
        </c:manualLayout>
      </c:layout>
      <c:scatterChart>
        <c:scatterStyle val="lineMarker"/>
        <c:varyColors val="0"/>
        <c:ser>
          <c:idx val="0"/>
          <c:order val="0"/>
          <c:tx>
            <c:v>#REF!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xVal>
          <c:y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9B-4315-8F62-85E03945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7616"/>
        <c:axId val="1"/>
      </c:scatterChart>
      <c:valAx>
        <c:axId val="7284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0906565511424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5189565590015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7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54775178650115"/>
          <c:y val="0.91545311938048557"/>
          <c:w val="5.6934306569343063E-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793109482004404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8520463643342"/>
          <c:y val="0.12250746335098199"/>
          <c:w val="0.86063339146881657"/>
          <c:h val="0.672366543042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4'!$H$21:$H$1278</c:f>
              <c:numCache>
                <c:formatCode>General</c:formatCode>
                <c:ptCount val="1258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A-4C9F-ABA3-8A5A2E4F86A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4'!$I$21:$I$1278</c:f>
              <c:numCache>
                <c:formatCode>General</c:formatCode>
                <c:ptCount val="1258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A-4C9F-ABA3-8A5A2E4F86A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A-4C9F-ABA3-8A5A2E4F86A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4'!$K$21:$K$1278</c:f>
              <c:numCache>
                <c:formatCode>General</c:formatCode>
                <c:ptCount val="1258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A-4C9F-ABA3-8A5A2E4F86A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A-4C9F-ABA3-8A5A2E4F86A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4'!$M$21:$M$1278</c:f>
              <c:numCache>
                <c:formatCode>General</c:formatCode>
                <c:ptCount val="1258"/>
                <c:pt idx="193">
                  <c:v>-3.9645498755936731E-2</c:v>
                </c:pt>
                <c:pt idx="194">
                  <c:v>-3.9472843092990539E-2</c:v>
                </c:pt>
                <c:pt idx="195">
                  <c:v>-3.9362166385973743E-2</c:v>
                </c:pt>
                <c:pt idx="196">
                  <c:v>-3.9361059618903585E-2</c:v>
                </c:pt>
                <c:pt idx="197">
                  <c:v>-3.930129419711452E-2</c:v>
                </c:pt>
                <c:pt idx="198">
                  <c:v>-3.9061125742888073E-2</c:v>
                </c:pt>
                <c:pt idx="199">
                  <c:v>-3.8763405401012918E-2</c:v>
                </c:pt>
                <c:pt idx="200">
                  <c:v>-3.7280337526987922E-2</c:v>
                </c:pt>
                <c:pt idx="201">
                  <c:v>-3.7248241281953046E-2</c:v>
                </c:pt>
                <c:pt idx="202">
                  <c:v>-3.7241600679532041E-2</c:v>
                </c:pt>
                <c:pt idx="203">
                  <c:v>-3.7222785639339187E-2</c:v>
                </c:pt>
                <c:pt idx="204">
                  <c:v>-3.7221678872269015E-2</c:v>
                </c:pt>
                <c:pt idx="205">
                  <c:v>-3.7126496904234571E-2</c:v>
                </c:pt>
                <c:pt idx="206">
                  <c:v>-3.7125390137164413E-2</c:v>
                </c:pt>
                <c:pt idx="207">
                  <c:v>-3.7014713430147617E-2</c:v>
                </c:pt>
                <c:pt idx="208">
                  <c:v>-3.6870833711025786E-2</c:v>
                </c:pt>
                <c:pt idx="209">
                  <c:v>-3.6869726943955627E-2</c:v>
                </c:pt>
                <c:pt idx="210">
                  <c:v>-3.6635092325080026E-2</c:v>
                </c:pt>
                <c:pt idx="211">
                  <c:v>-3.4403849911621529E-2</c:v>
                </c:pt>
                <c:pt idx="212">
                  <c:v>-3.4315308546008089E-2</c:v>
                </c:pt>
                <c:pt idx="213">
                  <c:v>-3.4271037863201376E-2</c:v>
                </c:pt>
                <c:pt idx="214">
                  <c:v>-3.3789594187678337E-2</c:v>
                </c:pt>
                <c:pt idx="215">
                  <c:v>-3.2710496294264632E-2</c:v>
                </c:pt>
                <c:pt idx="216">
                  <c:v>-3.2473648141248687E-2</c:v>
                </c:pt>
                <c:pt idx="217">
                  <c:v>-3.2297672177091993E-2</c:v>
                </c:pt>
                <c:pt idx="218">
                  <c:v>-3.1897022497691219E-2</c:v>
                </c:pt>
                <c:pt idx="219">
                  <c:v>-3.1897022497691219E-2</c:v>
                </c:pt>
                <c:pt idx="220">
                  <c:v>-3.1897022497691219E-2</c:v>
                </c:pt>
                <c:pt idx="221">
                  <c:v>-3.1897022497691219E-2</c:v>
                </c:pt>
                <c:pt idx="222">
                  <c:v>-3.1895915730621047E-2</c:v>
                </c:pt>
                <c:pt idx="223">
                  <c:v>-3.1895915730621047E-2</c:v>
                </c:pt>
                <c:pt idx="224">
                  <c:v>-3.1895915730621047E-2</c:v>
                </c:pt>
                <c:pt idx="225">
                  <c:v>-3.1895915730621047E-2</c:v>
                </c:pt>
                <c:pt idx="226">
                  <c:v>-3.1887061594059699E-2</c:v>
                </c:pt>
                <c:pt idx="227">
                  <c:v>-3.1645786372763093E-2</c:v>
                </c:pt>
                <c:pt idx="228">
                  <c:v>-2.9943578618844863E-2</c:v>
                </c:pt>
                <c:pt idx="229">
                  <c:v>-2.9890453799476802E-2</c:v>
                </c:pt>
                <c:pt idx="230">
                  <c:v>-2.9551783076005422E-2</c:v>
                </c:pt>
                <c:pt idx="231">
                  <c:v>-2.9303867252287813E-2</c:v>
                </c:pt>
                <c:pt idx="232">
                  <c:v>-2.7986814438787991E-2</c:v>
                </c:pt>
                <c:pt idx="233">
                  <c:v>-2.7869497129350204E-2</c:v>
                </c:pt>
                <c:pt idx="234">
                  <c:v>-2.7179981244635595E-2</c:v>
                </c:pt>
                <c:pt idx="235">
                  <c:v>-2.7179981244635595E-2</c:v>
                </c:pt>
                <c:pt idx="236">
                  <c:v>-2.5171199012280834E-2</c:v>
                </c:pt>
                <c:pt idx="237">
                  <c:v>-2.5049454634562374E-2</c:v>
                </c:pt>
                <c:pt idx="238">
                  <c:v>-2.5048347867492202E-2</c:v>
                </c:pt>
                <c:pt idx="239">
                  <c:v>-2.497862154207163E-2</c:v>
                </c:pt>
                <c:pt idx="240">
                  <c:v>-2.4977514775001458E-2</c:v>
                </c:pt>
                <c:pt idx="241">
                  <c:v>-2.3105971659347524E-2</c:v>
                </c:pt>
                <c:pt idx="242">
                  <c:v>-2.3077195715523163E-2</c:v>
                </c:pt>
                <c:pt idx="243">
                  <c:v>-2.3065021277751313E-2</c:v>
                </c:pt>
                <c:pt idx="244">
                  <c:v>-2.0747451032819719E-2</c:v>
                </c:pt>
                <c:pt idx="245">
                  <c:v>-2.0531631454136973E-2</c:v>
                </c:pt>
                <c:pt idx="246">
                  <c:v>-2.0389965269155486E-2</c:v>
                </c:pt>
                <c:pt idx="247">
                  <c:v>-2.0388858502085314E-2</c:v>
                </c:pt>
                <c:pt idx="248">
                  <c:v>-2.0387751735015142E-2</c:v>
                </c:pt>
                <c:pt idx="249">
                  <c:v>-2.0383324666734468E-2</c:v>
                </c:pt>
                <c:pt idx="250">
                  <c:v>-2.0382217899664309E-2</c:v>
                </c:pt>
                <c:pt idx="251">
                  <c:v>-2.0381111132594137E-2</c:v>
                </c:pt>
                <c:pt idx="252">
                  <c:v>-1.8198566470223027E-2</c:v>
                </c:pt>
                <c:pt idx="253">
                  <c:v>-1.8025910807276835E-2</c:v>
                </c:pt>
                <c:pt idx="254">
                  <c:v>-1.5260099898927224E-2</c:v>
                </c:pt>
                <c:pt idx="255">
                  <c:v>-1.3058740196363258E-2</c:v>
                </c:pt>
                <c:pt idx="256">
                  <c:v>-1.2951383790556978E-2</c:v>
                </c:pt>
                <c:pt idx="257">
                  <c:v>-1.0949242160623235E-2</c:v>
                </c:pt>
                <c:pt idx="258">
                  <c:v>-1.0763305292835021E-2</c:v>
                </c:pt>
                <c:pt idx="259">
                  <c:v>-8.5121410721134966E-3</c:v>
                </c:pt>
                <c:pt idx="260">
                  <c:v>-8.2730793849572354E-3</c:v>
                </c:pt>
                <c:pt idx="261">
                  <c:v>-6.7291393220730022E-3</c:v>
                </c:pt>
                <c:pt idx="262">
                  <c:v>-6.6339573540385582E-3</c:v>
                </c:pt>
                <c:pt idx="263">
                  <c:v>-6.3838279961806049E-3</c:v>
                </c:pt>
                <c:pt idx="264">
                  <c:v>-6.3838279961806049E-3</c:v>
                </c:pt>
                <c:pt idx="265">
                  <c:v>-6.1480866102348458E-3</c:v>
                </c:pt>
                <c:pt idx="266">
                  <c:v>-6.1292715700419914E-3</c:v>
                </c:pt>
                <c:pt idx="267">
                  <c:v>-6.0396234373583935E-3</c:v>
                </c:pt>
                <c:pt idx="268">
                  <c:v>-3.6589674694272184E-3</c:v>
                </c:pt>
                <c:pt idx="269">
                  <c:v>-3.6578607023570603E-3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A-4C9F-ABA3-8A5A2E4F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1672"/>
        <c:axId val="1"/>
      </c:scatterChart>
      <c:valAx>
        <c:axId val="78646167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21959755030615"/>
              <c:y val="0.91168330454419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1724137931036E-2"/>
              <c:y val="0.35897525629809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1672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8886475397468E-2"/>
          <c:y val="0.91738160935011326"/>
          <c:w val="0.57040305306664252"/>
          <c:h val="5.69803560879675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402708269787655"/>
          <c:y val="3.40910216411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7777689912147"/>
          <c:y val="0.14488651182753098"/>
          <c:w val="0.82783415239009284"/>
          <c:h val="0.69602369277079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E-4804-9C4B-B2D7DAD5E5E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E-4804-9C4B-B2D7DAD5E5E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EE-4804-9C4B-B2D7DAD5E5E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4'!$F$21:$F$3000</c:f>
              <c:numCache>
                <c:formatCode>General</c:formatCode>
                <c:ptCount val="29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4'!$K$21:$K$3000</c:f>
              <c:numCache>
                <c:formatCode>General</c:formatCode>
                <c:ptCount val="29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E-4804-9C4B-B2D7DAD5E5E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EE-4804-9C4B-B2D7DAD5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080"/>
        <c:axId val="1"/>
      </c:scatterChart>
      <c:valAx>
        <c:axId val="78645708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361609748566213"/>
              <c:y val="0.9232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24964131994262E-2"/>
              <c:y val="0.39204605106179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08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5538735563363"/>
          <c:y val="0.91761482939632544"/>
          <c:w val="0.41176500713594444"/>
          <c:h val="5.68181818181817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1368716950611239"/>
          <c:w val="0.8573493063798141"/>
          <c:h val="0.68715177520482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F-42CB-8A15-82DF65120BDE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F-42CB-8A15-82DF65120BDE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7F-42CB-8A15-82DF65120BDE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4'!$F$21:$F$400</c:f>
              <c:numCache>
                <c:formatCode>General</c:formatCode>
                <c:ptCount val="3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4'!$K$21:$K$400</c:f>
              <c:numCache>
                <c:formatCode>General</c:formatCode>
                <c:ptCount val="3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F-42CB-8A15-82DF65120BDE}"/>
            </c:ext>
          </c:extLst>
        </c:ser>
        <c:ser>
          <c:idx val="4"/>
          <c:order val="4"/>
          <c:tx>
            <c:strRef>
              <c:f>'Active 4'!$W$1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4'!$V$2:$V$16</c:f>
              <c:numCache>
                <c:formatCode>General</c:formatCode>
                <c:ptCount val="15"/>
              </c:numCache>
            </c:numRef>
          </c:xVal>
          <c:yVal>
            <c:numRef>
              <c:f>'Active 4'!$W$2:$W$16</c:f>
              <c:numCache>
                <c:formatCode>0.00E+00</c:formatCode>
                <c:ptCount val="15"/>
                <c:pt idx="0">
                  <c:v>-8.5792722239701174E-3</c:v>
                </c:pt>
                <c:pt idx="1">
                  <c:v>-8.5792722239701174E-3</c:v>
                </c:pt>
                <c:pt idx="2">
                  <c:v>-8.5792722239701174E-3</c:v>
                </c:pt>
                <c:pt idx="3">
                  <c:v>-8.5792722239701174E-3</c:v>
                </c:pt>
                <c:pt idx="4">
                  <c:v>-8.5792722239701174E-3</c:v>
                </c:pt>
                <c:pt idx="5">
                  <c:v>-8.5792722239701174E-3</c:v>
                </c:pt>
                <c:pt idx="6">
                  <c:v>-8.5792722239701174E-3</c:v>
                </c:pt>
                <c:pt idx="7">
                  <c:v>-8.5792722239701174E-3</c:v>
                </c:pt>
                <c:pt idx="8">
                  <c:v>-8.5792722239701174E-3</c:v>
                </c:pt>
                <c:pt idx="9">
                  <c:v>-8.5792722239701174E-3</c:v>
                </c:pt>
                <c:pt idx="10">
                  <c:v>-8.5792722239701174E-3</c:v>
                </c:pt>
                <c:pt idx="11">
                  <c:v>-8.5792722239701174E-3</c:v>
                </c:pt>
                <c:pt idx="12">
                  <c:v>-8.5792722239701174E-3</c:v>
                </c:pt>
                <c:pt idx="13">
                  <c:v>-8.5792722239701174E-3</c:v>
                </c:pt>
                <c:pt idx="14">
                  <c:v>-8.5792722239701174E-3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7F-42CB-8A15-82DF65120BDE}"/>
            </c:ext>
          </c:extLst>
        </c:ser>
        <c:ser>
          <c:idx val="5"/>
          <c:order val="5"/>
          <c:tx>
            <c:strRef>
              <c:f>'Active 4'!$P$20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4'!$P$21:$P$279</c:f>
              <c:numCache>
                <c:formatCode>General</c:formatCode>
                <c:ptCount val="2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7F-42CB-8A15-82DF65120BDE}"/>
            </c:ext>
          </c:extLst>
        </c:ser>
        <c:ser>
          <c:idx val="6"/>
          <c:order val="6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4'!$M$21:$M$279</c:f>
              <c:numCache>
                <c:formatCode>General</c:formatCode>
                <c:ptCount val="259"/>
                <c:pt idx="193">
                  <c:v>-3.9645498755936731E-2</c:v>
                </c:pt>
                <c:pt idx="194">
                  <c:v>-3.9472843092990539E-2</c:v>
                </c:pt>
                <c:pt idx="195">
                  <c:v>-3.9362166385973743E-2</c:v>
                </c:pt>
                <c:pt idx="196">
                  <c:v>-3.9361059618903585E-2</c:v>
                </c:pt>
                <c:pt idx="197">
                  <c:v>-3.930129419711452E-2</c:v>
                </c:pt>
                <c:pt idx="198">
                  <c:v>-3.9061125742888073E-2</c:v>
                </c:pt>
                <c:pt idx="199">
                  <c:v>-3.8763405401012918E-2</c:v>
                </c:pt>
                <c:pt idx="200">
                  <c:v>-3.7280337526987922E-2</c:v>
                </c:pt>
                <c:pt idx="201">
                  <c:v>-3.7248241281953046E-2</c:v>
                </c:pt>
                <c:pt idx="202">
                  <c:v>-3.7241600679532041E-2</c:v>
                </c:pt>
                <c:pt idx="203">
                  <c:v>-3.7222785639339187E-2</c:v>
                </c:pt>
                <c:pt idx="204">
                  <c:v>-3.7221678872269015E-2</c:v>
                </c:pt>
                <c:pt idx="205">
                  <c:v>-3.7126496904234571E-2</c:v>
                </c:pt>
                <c:pt idx="206">
                  <c:v>-3.7125390137164413E-2</c:v>
                </c:pt>
                <c:pt idx="207">
                  <c:v>-3.7014713430147617E-2</c:v>
                </c:pt>
                <c:pt idx="208">
                  <c:v>-3.6870833711025786E-2</c:v>
                </c:pt>
                <c:pt idx="209">
                  <c:v>-3.6869726943955627E-2</c:v>
                </c:pt>
                <c:pt idx="210">
                  <c:v>-3.6635092325080026E-2</c:v>
                </c:pt>
                <c:pt idx="211">
                  <c:v>-3.4403849911621529E-2</c:v>
                </c:pt>
                <c:pt idx="212">
                  <c:v>-3.4315308546008089E-2</c:v>
                </c:pt>
                <c:pt idx="213">
                  <c:v>-3.4271037863201376E-2</c:v>
                </c:pt>
                <c:pt idx="214">
                  <c:v>-3.3789594187678337E-2</c:v>
                </c:pt>
                <c:pt idx="215">
                  <c:v>-3.2710496294264632E-2</c:v>
                </c:pt>
                <c:pt idx="216">
                  <c:v>-3.2473648141248687E-2</c:v>
                </c:pt>
                <c:pt idx="217">
                  <c:v>-3.2297672177091993E-2</c:v>
                </c:pt>
                <c:pt idx="218">
                  <c:v>-3.1897022497691219E-2</c:v>
                </c:pt>
                <c:pt idx="219">
                  <c:v>-3.1897022497691219E-2</c:v>
                </c:pt>
                <c:pt idx="220">
                  <c:v>-3.1897022497691219E-2</c:v>
                </c:pt>
                <c:pt idx="221">
                  <c:v>-3.1897022497691219E-2</c:v>
                </c:pt>
                <c:pt idx="222">
                  <c:v>-3.1895915730621047E-2</c:v>
                </c:pt>
                <c:pt idx="223">
                  <c:v>-3.1895915730621047E-2</c:v>
                </c:pt>
                <c:pt idx="224">
                  <c:v>-3.1895915730621047E-2</c:v>
                </c:pt>
                <c:pt idx="225">
                  <c:v>-3.1895915730621047E-2</c:v>
                </c:pt>
                <c:pt idx="226">
                  <c:v>-3.1887061594059699E-2</c:v>
                </c:pt>
                <c:pt idx="227">
                  <c:v>-3.1645786372763093E-2</c:v>
                </c:pt>
                <c:pt idx="228">
                  <c:v>-2.9943578618844863E-2</c:v>
                </c:pt>
                <c:pt idx="229">
                  <c:v>-2.9890453799476802E-2</c:v>
                </c:pt>
                <c:pt idx="230">
                  <c:v>-2.9551783076005422E-2</c:v>
                </c:pt>
                <c:pt idx="231">
                  <c:v>-2.9303867252287813E-2</c:v>
                </c:pt>
                <c:pt idx="232">
                  <c:v>-2.7986814438787991E-2</c:v>
                </c:pt>
                <c:pt idx="233">
                  <c:v>-2.7869497129350204E-2</c:v>
                </c:pt>
                <c:pt idx="234">
                  <c:v>-2.7179981244635595E-2</c:v>
                </c:pt>
                <c:pt idx="235">
                  <c:v>-2.7179981244635595E-2</c:v>
                </c:pt>
                <c:pt idx="236">
                  <c:v>-2.5171199012280834E-2</c:v>
                </c:pt>
                <c:pt idx="237">
                  <c:v>-2.5049454634562374E-2</c:v>
                </c:pt>
                <c:pt idx="238">
                  <c:v>-2.5048347867492202E-2</c:v>
                </c:pt>
                <c:pt idx="239">
                  <c:v>-2.497862154207163E-2</c:v>
                </c:pt>
                <c:pt idx="240">
                  <c:v>-2.4977514775001458E-2</c:v>
                </c:pt>
                <c:pt idx="241">
                  <c:v>-2.3105971659347524E-2</c:v>
                </c:pt>
                <c:pt idx="242">
                  <c:v>-2.3077195715523163E-2</c:v>
                </c:pt>
                <c:pt idx="243">
                  <c:v>-2.3065021277751313E-2</c:v>
                </c:pt>
                <c:pt idx="244">
                  <c:v>-2.0747451032819719E-2</c:v>
                </c:pt>
                <c:pt idx="245">
                  <c:v>-2.0531631454136973E-2</c:v>
                </c:pt>
                <c:pt idx="246">
                  <c:v>-2.0389965269155486E-2</c:v>
                </c:pt>
                <c:pt idx="247">
                  <c:v>-2.0388858502085314E-2</c:v>
                </c:pt>
                <c:pt idx="248">
                  <c:v>-2.0387751735015142E-2</c:v>
                </c:pt>
                <c:pt idx="249">
                  <c:v>-2.0383324666734468E-2</c:v>
                </c:pt>
                <c:pt idx="250">
                  <c:v>-2.0382217899664309E-2</c:v>
                </c:pt>
                <c:pt idx="251">
                  <c:v>-2.0381111132594137E-2</c:v>
                </c:pt>
                <c:pt idx="252">
                  <c:v>-1.8198566470223027E-2</c:v>
                </c:pt>
                <c:pt idx="253">
                  <c:v>-1.8025910807276835E-2</c:v>
                </c:pt>
                <c:pt idx="254">
                  <c:v>-1.5260099898927224E-2</c:v>
                </c:pt>
                <c:pt idx="255">
                  <c:v>-1.3058740196363258E-2</c:v>
                </c:pt>
                <c:pt idx="256">
                  <c:v>-1.2951383790556978E-2</c:v>
                </c:pt>
                <c:pt idx="257">
                  <c:v>-1.0949242160623235E-2</c:v>
                </c:pt>
                <c:pt idx="258">
                  <c:v>-1.0763305292835021E-2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7F-42CB-8A15-82DF651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160"/>
        <c:axId val="1"/>
      </c:scatterChart>
      <c:valAx>
        <c:axId val="72847516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58818368165"/>
              <c:y val="0.92458217862431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1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620229035616352"/>
          <c:w val="0.57060564115364543"/>
          <c:h val="5.5865921787709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13142857142857142"/>
          <c:w val="0.85467625899280575"/>
          <c:h val="0.7142857142857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5-4564-A86E-FEDD8ADCFABF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5-4564-A86E-FEDD8ADCFABF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5-4564-A86E-FEDD8ADCFABF}"/>
            </c:ext>
          </c:extLst>
        </c:ser>
        <c:ser>
          <c:idx val="4"/>
          <c:order val="3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5-4564-A86E-FEDD8ADC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50359712230216"/>
              <c:y val="0.922857142857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38857142857142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70503597122301"/>
          <c:y val="0.91714285714285715"/>
          <c:w val="0.4129496402877697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-0.73080000000000001</c:v>
                </c:pt>
                <c:pt idx="13">
                  <c:v>-0.72965000000000002</c:v>
                </c:pt>
                <c:pt idx="14">
                  <c:v>-0.29415000000000002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8.4250000000000005E-2</c:v>
                </c:pt>
                <c:pt idx="18">
                  <c:v>8.43E-2</c:v>
                </c:pt>
                <c:pt idx="19">
                  <c:v>9.0649999999999994E-2</c:v>
                </c:pt>
                <c:pt idx="20">
                  <c:v>0.22685</c:v>
                </c:pt>
                <c:pt idx="21">
                  <c:v>0.22714999999999999</c:v>
                </c:pt>
                <c:pt idx="22">
                  <c:v>0.4365</c:v>
                </c:pt>
                <c:pt idx="23">
                  <c:v>0.44490000000000002</c:v>
                </c:pt>
                <c:pt idx="24">
                  <c:v>0.44514999999999999</c:v>
                </c:pt>
                <c:pt idx="25">
                  <c:v>0.44519999999999998</c:v>
                </c:pt>
                <c:pt idx="26">
                  <c:v>0.44545000000000001</c:v>
                </c:pt>
                <c:pt idx="27">
                  <c:v>0.44550000000000001</c:v>
                </c:pt>
                <c:pt idx="28">
                  <c:v>0.44574999999999998</c:v>
                </c:pt>
                <c:pt idx="29">
                  <c:v>0.45040000000000002</c:v>
                </c:pt>
                <c:pt idx="30">
                  <c:v>0.52144999999999997</c:v>
                </c:pt>
                <c:pt idx="31">
                  <c:v>0.52175000000000005</c:v>
                </c:pt>
                <c:pt idx="32">
                  <c:v>0.52290000000000003</c:v>
                </c:pt>
                <c:pt idx="33">
                  <c:v>0.52434999999999998</c:v>
                </c:pt>
                <c:pt idx="34">
                  <c:v>0.52439999999999998</c:v>
                </c:pt>
                <c:pt idx="35">
                  <c:v>0.62785000000000002</c:v>
                </c:pt>
                <c:pt idx="36">
                  <c:v>0.65510000000000002</c:v>
                </c:pt>
                <c:pt idx="37">
                  <c:v>0.65564999999999996</c:v>
                </c:pt>
                <c:pt idx="38">
                  <c:v>0.75280000000000002</c:v>
                </c:pt>
                <c:pt idx="39">
                  <c:v>0.75424999999999998</c:v>
                </c:pt>
                <c:pt idx="40">
                  <c:v>0.75975000000000004</c:v>
                </c:pt>
                <c:pt idx="41">
                  <c:v>0.84704999999999997</c:v>
                </c:pt>
                <c:pt idx="42">
                  <c:v>0.84704999999999997</c:v>
                </c:pt>
                <c:pt idx="43">
                  <c:v>0.8508</c:v>
                </c:pt>
                <c:pt idx="44">
                  <c:v>0.8508</c:v>
                </c:pt>
                <c:pt idx="45">
                  <c:v>0.85370000000000001</c:v>
                </c:pt>
                <c:pt idx="46">
                  <c:v>0.85370000000000001</c:v>
                </c:pt>
                <c:pt idx="47">
                  <c:v>0.85485</c:v>
                </c:pt>
                <c:pt idx="48">
                  <c:v>0.85485</c:v>
                </c:pt>
                <c:pt idx="49">
                  <c:v>0.85489999999999999</c:v>
                </c:pt>
                <c:pt idx="50">
                  <c:v>0.85489999999999999</c:v>
                </c:pt>
                <c:pt idx="51">
                  <c:v>0.86294999999999999</c:v>
                </c:pt>
                <c:pt idx="52">
                  <c:v>0.86904999999999999</c:v>
                </c:pt>
                <c:pt idx="53">
                  <c:v>0.97199999999999998</c:v>
                </c:pt>
                <c:pt idx="54">
                  <c:v>1.0483</c:v>
                </c:pt>
                <c:pt idx="55">
                  <c:v>1.0645</c:v>
                </c:pt>
                <c:pt idx="56">
                  <c:v>1.0659000000000001</c:v>
                </c:pt>
                <c:pt idx="57">
                  <c:v>1.0682499999999999</c:v>
                </c:pt>
                <c:pt idx="58">
                  <c:v>1.0688</c:v>
                </c:pt>
                <c:pt idx="59">
                  <c:v>1.0723</c:v>
                </c:pt>
                <c:pt idx="60">
                  <c:v>1.0728500000000001</c:v>
                </c:pt>
                <c:pt idx="61">
                  <c:v>1.07315</c:v>
                </c:pt>
                <c:pt idx="62">
                  <c:v>1.0746</c:v>
                </c:pt>
                <c:pt idx="63">
                  <c:v>1.0749</c:v>
                </c:pt>
                <c:pt idx="64">
                  <c:v>1.0763499999999999</c:v>
                </c:pt>
                <c:pt idx="65">
                  <c:v>1.1506000000000001</c:v>
                </c:pt>
                <c:pt idx="66">
                  <c:v>1.15065</c:v>
                </c:pt>
                <c:pt idx="67">
                  <c:v>1.1711499999999999</c:v>
                </c:pt>
                <c:pt idx="68">
                  <c:v>1.2798499999999999</c:v>
                </c:pt>
                <c:pt idx="69">
                  <c:v>1.2799</c:v>
                </c:pt>
                <c:pt idx="70">
                  <c:v>1.2799</c:v>
                </c:pt>
                <c:pt idx="71">
                  <c:v>1.2859499999999999</c:v>
                </c:pt>
                <c:pt idx="72">
                  <c:v>1.37815</c:v>
                </c:pt>
                <c:pt idx="73">
                  <c:v>1.37815</c:v>
                </c:pt>
                <c:pt idx="74">
                  <c:v>1.3782000000000001</c:v>
                </c:pt>
                <c:pt idx="75">
                  <c:v>1.3782000000000001</c:v>
                </c:pt>
                <c:pt idx="76">
                  <c:v>1.48865</c:v>
                </c:pt>
                <c:pt idx="77">
                  <c:v>1.4888999999999999</c:v>
                </c:pt>
                <c:pt idx="78">
                  <c:v>1.6012999999999999</c:v>
                </c:pt>
                <c:pt idx="79">
                  <c:v>1.60165</c:v>
                </c:pt>
                <c:pt idx="80">
                  <c:v>1.60195</c:v>
                </c:pt>
                <c:pt idx="81">
                  <c:v>1.9238999999999999</c:v>
                </c:pt>
                <c:pt idx="82">
                  <c:v>2.0179999999999998</c:v>
                </c:pt>
                <c:pt idx="83">
                  <c:v>2.0191499999999998</c:v>
                </c:pt>
                <c:pt idx="84">
                  <c:v>2.0311499999999998</c:v>
                </c:pt>
                <c:pt idx="85">
                  <c:v>2.3502999999999998</c:v>
                </c:pt>
                <c:pt idx="86">
                  <c:v>2.42835</c:v>
                </c:pt>
                <c:pt idx="87">
                  <c:v>2.4286500000000002</c:v>
                </c:pt>
                <c:pt idx="88">
                  <c:v>2.4289000000000001</c:v>
                </c:pt>
                <c:pt idx="89">
                  <c:v>2.4289499999999999</c:v>
                </c:pt>
                <c:pt idx="90">
                  <c:v>2.4315000000000002</c:v>
                </c:pt>
                <c:pt idx="91">
                  <c:v>2.4350000000000001</c:v>
                </c:pt>
                <c:pt idx="92">
                  <c:v>2.4350499999999999</c:v>
                </c:pt>
                <c:pt idx="93">
                  <c:v>2.43675</c:v>
                </c:pt>
                <c:pt idx="94">
                  <c:v>2.4373</c:v>
                </c:pt>
                <c:pt idx="95">
                  <c:v>2.4419</c:v>
                </c:pt>
                <c:pt idx="96">
                  <c:v>2.4497499999999999</c:v>
                </c:pt>
                <c:pt idx="97">
                  <c:v>2.4498000000000002</c:v>
                </c:pt>
                <c:pt idx="98">
                  <c:v>2.5226999999999999</c:v>
                </c:pt>
                <c:pt idx="99">
                  <c:v>2.52895</c:v>
                </c:pt>
                <c:pt idx="100">
                  <c:v>2.5341999999999998</c:v>
                </c:pt>
                <c:pt idx="101">
                  <c:v>2.5350999999999999</c:v>
                </c:pt>
                <c:pt idx="102">
                  <c:v>2.5422500000000001</c:v>
                </c:pt>
                <c:pt idx="103">
                  <c:v>2.5491000000000001</c:v>
                </c:pt>
                <c:pt idx="104">
                  <c:v>2.54915</c:v>
                </c:pt>
                <c:pt idx="105">
                  <c:v>2.5499000000000001</c:v>
                </c:pt>
                <c:pt idx="106">
                  <c:v>2.55105</c:v>
                </c:pt>
                <c:pt idx="107">
                  <c:v>2.5527000000000002</c:v>
                </c:pt>
                <c:pt idx="108">
                  <c:v>2.5529999999999999</c:v>
                </c:pt>
                <c:pt idx="109">
                  <c:v>2.5550000000000002</c:v>
                </c:pt>
                <c:pt idx="110">
                  <c:v>2.5682499999999999</c:v>
                </c:pt>
                <c:pt idx="111">
                  <c:v>2.6298499999999998</c:v>
                </c:pt>
                <c:pt idx="112">
                  <c:v>2.6332499999999999</c:v>
                </c:pt>
                <c:pt idx="113">
                  <c:v>2.6335500000000001</c:v>
                </c:pt>
                <c:pt idx="114">
                  <c:v>2.6338499999999998</c:v>
                </c:pt>
                <c:pt idx="115">
                  <c:v>2.6341000000000001</c:v>
                </c:pt>
                <c:pt idx="116">
                  <c:v>2.6353</c:v>
                </c:pt>
                <c:pt idx="117">
                  <c:v>2.6366999999999998</c:v>
                </c:pt>
                <c:pt idx="118">
                  <c:v>2.64</c:v>
                </c:pt>
                <c:pt idx="119">
                  <c:v>2.6404999999999998</c:v>
                </c:pt>
                <c:pt idx="120">
                  <c:v>2.64195</c:v>
                </c:pt>
                <c:pt idx="121">
                  <c:v>2.6471499999999999</c:v>
                </c:pt>
                <c:pt idx="122">
                  <c:v>2.6485500000000002</c:v>
                </c:pt>
                <c:pt idx="123">
                  <c:v>2.6492</c:v>
                </c:pt>
                <c:pt idx="124">
                  <c:v>2.6495000000000002</c:v>
                </c:pt>
                <c:pt idx="125">
                  <c:v>2.6503000000000001</c:v>
                </c:pt>
                <c:pt idx="126">
                  <c:v>2.6505999999999998</c:v>
                </c:pt>
                <c:pt idx="127">
                  <c:v>2.6509</c:v>
                </c:pt>
                <c:pt idx="128">
                  <c:v>2.6511999999999998</c:v>
                </c:pt>
                <c:pt idx="129">
                  <c:v>2.6522999999999999</c:v>
                </c:pt>
                <c:pt idx="130">
                  <c:v>2.65265</c:v>
                </c:pt>
                <c:pt idx="131">
                  <c:v>2.6540499999999998</c:v>
                </c:pt>
                <c:pt idx="132">
                  <c:v>2.6547000000000001</c:v>
                </c:pt>
                <c:pt idx="133">
                  <c:v>2.6619999999999999</c:v>
                </c:pt>
                <c:pt idx="134">
                  <c:v>2.6627999999999998</c:v>
                </c:pt>
                <c:pt idx="135">
                  <c:v>2.6634500000000001</c:v>
                </c:pt>
                <c:pt idx="136">
                  <c:v>2.6717499999999998</c:v>
                </c:pt>
                <c:pt idx="137">
                  <c:v>2.6757</c:v>
                </c:pt>
                <c:pt idx="138">
                  <c:v>2.7488000000000001</c:v>
                </c:pt>
                <c:pt idx="139">
                  <c:v>2.7513999999999998</c:v>
                </c:pt>
                <c:pt idx="140">
                  <c:v>2.7517</c:v>
                </c:pt>
                <c:pt idx="141">
                  <c:v>2.7521</c:v>
                </c:pt>
                <c:pt idx="142">
                  <c:v>2.7526999999999999</c:v>
                </c:pt>
                <c:pt idx="143">
                  <c:v>2.75285</c:v>
                </c:pt>
              </c:numCache>
            </c:numRef>
          </c:xVal>
          <c:yVal>
            <c:numRef>
              <c:f>Q_fit!$E$21:$E$164</c:f>
              <c:numCache>
                <c:formatCode>General</c:formatCode>
                <c:ptCount val="14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5">
                  <c:v>-7.7464499991037883E-3</c:v>
                </c:pt>
                <c:pt idx="6">
                  <c:v>-1.0308360004273709E-2</c:v>
                </c:pt>
                <c:pt idx="7">
                  <c:v>-9.2388050034060143E-3</c:v>
                </c:pt>
                <c:pt idx="8">
                  <c:v>-9.5077799996943213E-3</c:v>
                </c:pt>
                <c:pt idx="9">
                  <c:v>-1.9782349991146475E-3</c:v>
                </c:pt>
                <c:pt idx="10">
                  <c:v>-2.4518450009054504E-3</c:v>
                </c:pt>
                <c:pt idx="11">
                  <c:v>-1.1797150000347756E-3</c:v>
                </c:pt>
                <c:pt idx="12">
                  <c:v>9.0913199965143576E-3</c:v>
                </c:pt>
                <c:pt idx="13">
                  <c:v>-1.365514995995909E-3</c:v>
                </c:pt>
                <c:pt idx="14">
                  <c:v>2.6765349975903518E-3</c:v>
                </c:pt>
                <c:pt idx="15">
                  <c:v>-2.2000000026309863E-3</c:v>
                </c:pt>
                <c:pt idx="16">
                  <c:v>-2.2666900040348992E-3</c:v>
                </c:pt>
                <c:pt idx="17">
                  <c:v>-7.6824995630886406E-5</c:v>
                </c:pt>
                <c:pt idx="18">
                  <c:v>1.4685300047858618E-3</c:v>
                </c:pt>
                <c:pt idx="19">
                  <c:v>-1.2713850010186434E-3</c:v>
                </c:pt>
                <c:pt idx="20">
                  <c:v>1.2756349970004521E-3</c:v>
                </c:pt>
                <c:pt idx="21">
                  <c:v>-1.4522350029437803E-3</c:v>
                </c:pt>
                <c:pt idx="22">
                  <c:v>-1.2608499964699149E-3</c:v>
                </c:pt>
                <c:pt idx="23">
                  <c:v>4.1878999763866886E-4</c:v>
                </c:pt>
                <c:pt idx="24">
                  <c:v>-8.2443499559303746E-4</c:v>
                </c:pt>
                <c:pt idx="25">
                  <c:v>-1.6490800044266507E-3</c:v>
                </c:pt>
                <c:pt idx="26">
                  <c:v>-6.3230500381905586E-4</c:v>
                </c:pt>
                <c:pt idx="27">
                  <c:v>-2.2569499997189268E-3</c:v>
                </c:pt>
                <c:pt idx="28">
                  <c:v>-6.017499981680885E-5</c:v>
                </c:pt>
                <c:pt idx="29">
                  <c:v>-1.2821600030292757E-3</c:v>
                </c:pt>
                <c:pt idx="30">
                  <c:v>-1.5927049971651286E-3</c:v>
                </c:pt>
                <c:pt idx="31">
                  <c:v>-2.0574996597133577E-5</c:v>
                </c:pt>
                <c:pt idx="32">
                  <c:v>-1.7410005966667086E-5</c:v>
                </c:pt>
                <c:pt idx="33">
                  <c:v>-6.7211499845143408E-4</c:v>
                </c:pt>
                <c:pt idx="34">
                  <c:v>-8.4675999823957682E-4</c:v>
                </c:pt>
                <c:pt idx="35">
                  <c:v>8.127349938149564E-4</c:v>
                </c:pt>
                <c:pt idx="36">
                  <c:v>-5.8789999457076192E-5</c:v>
                </c:pt>
                <c:pt idx="37">
                  <c:v>2.4011500499909744E-4</c:v>
                </c:pt>
                <c:pt idx="38">
                  <c:v>1.3648800013470463E-3</c:v>
                </c:pt>
                <c:pt idx="39">
                  <c:v>3.1801750010345131E-3</c:v>
                </c:pt>
                <c:pt idx="40">
                  <c:v>6.1692250019405037E-3</c:v>
                </c:pt>
                <c:pt idx="41">
                  <c:v>-1.4094500511419028E-4</c:v>
                </c:pt>
                <c:pt idx="42">
                  <c:v>5.9054997109342366E-5</c:v>
                </c:pt>
                <c:pt idx="43">
                  <c:v>-1.2393200013320893E-3</c:v>
                </c:pt>
                <c:pt idx="44">
                  <c:v>-1.0393199991085567E-3</c:v>
                </c:pt>
                <c:pt idx="45">
                  <c:v>-1.5087299980223179E-3</c:v>
                </c:pt>
                <c:pt idx="46">
                  <c:v>-8.0872999387793243E-4</c:v>
                </c:pt>
                <c:pt idx="47">
                  <c:v>1.3443499483400956E-4</c:v>
                </c:pt>
                <c:pt idx="48">
                  <c:v>1.3443499483400956E-4</c:v>
                </c:pt>
                <c:pt idx="49">
                  <c:v>-1.1202099994989112E-3</c:v>
                </c:pt>
                <c:pt idx="50">
                  <c:v>-7.2021000232780352E-4</c:v>
                </c:pt>
                <c:pt idx="51">
                  <c:v>2.8194499464007095E-4</c:v>
                </c:pt>
                <c:pt idx="52">
                  <c:v>4.8152550007216632E-3</c:v>
                </c:pt>
                <c:pt idx="53">
                  <c:v>6.7011999999522232E-3</c:v>
                </c:pt>
                <c:pt idx="54">
                  <c:v>-9.8707000142894685E-4</c:v>
                </c:pt>
                <c:pt idx="55">
                  <c:v>1.4079499960644171E-3</c:v>
                </c:pt>
                <c:pt idx="56">
                  <c:v>8.7789000099292025E-4</c:v>
                </c:pt>
                <c:pt idx="57">
                  <c:v>-7.4904249995597638E-3</c:v>
                </c:pt>
                <c:pt idx="58">
                  <c:v>4.5084800003678538E-3</c:v>
                </c:pt>
                <c:pt idx="59">
                  <c:v>-1.0316669999156147E-2</c:v>
                </c:pt>
                <c:pt idx="60">
                  <c:v>4.8822349999682046E-3</c:v>
                </c:pt>
                <c:pt idx="61">
                  <c:v>1.9543649978004396E-3</c:v>
                </c:pt>
                <c:pt idx="62">
                  <c:v>7.7696599983028136E-3</c:v>
                </c:pt>
                <c:pt idx="63">
                  <c:v>3.0417899979511276E-3</c:v>
                </c:pt>
                <c:pt idx="64">
                  <c:v>1.3570850060204975E-3</c:v>
                </c:pt>
                <c:pt idx="65">
                  <c:v>-3.2907400018302724E-3</c:v>
                </c:pt>
                <c:pt idx="66">
                  <c:v>-5.7453850022284314E-3</c:v>
                </c:pt>
                <c:pt idx="67">
                  <c:v>-4.1498350037727505E-3</c:v>
                </c:pt>
                <c:pt idx="68">
                  <c:v>-4.0480650059180334E-3</c:v>
                </c:pt>
                <c:pt idx="69">
                  <c:v>-5.4027100050006993E-3</c:v>
                </c:pt>
                <c:pt idx="70">
                  <c:v>-2.6027100029750727E-3</c:v>
                </c:pt>
                <c:pt idx="71">
                  <c:v>-6.1147550004534423E-3</c:v>
                </c:pt>
                <c:pt idx="72">
                  <c:v>-6.0801350045949221E-3</c:v>
                </c:pt>
                <c:pt idx="73">
                  <c:v>-4.9801350032794289E-3</c:v>
                </c:pt>
                <c:pt idx="74">
                  <c:v>-6.1347800001385622E-3</c:v>
                </c:pt>
                <c:pt idx="75">
                  <c:v>-4.8347799965995364E-3</c:v>
                </c:pt>
                <c:pt idx="76">
                  <c:v>-5.9455849986989051E-3</c:v>
                </c:pt>
                <c:pt idx="77">
                  <c:v>-7.8188100014813244E-3</c:v>
                </c:pt>
                <c:pt idx="78">
                  <c:v>-5.6607700025779195E-3</c:v>
                </c:pt>
                <c:pt idx="79">
                  <c:v>-6.2432850027107634E-3</c:v>
                </c:pt>
                <c:pt idx="80">
                  <c:v>-7.0711549997213297E-3</c:v>
                </c:pt>
                <c:pt idx="81">
                  <c:v>-1.1630310000327881E-2</c:v>
                </c:pt>
                <c:pt idx="82">
                  <c:v>-1.1672200002067257E-2</c:v>
                </c:pt>
                <c:pt idx="83">
                  <c:v>-1.102903499850072E-2</c:v>
                </c:pt>
                <c:pt idx="84">
                  <c:v>-1.124383500427939E-2</c:v>
                </c:pt>
                <c:pt idx="85">
                  <c:v>-1.7342869999993127E-2</c:v>
                </c:pt>
                <c:pt idx="86">
                  <c:v>-1.1543714994331822E-2</c:v>
                </c:pt>
                <c:pt idx="87">
                  <c:v>-1.4371584999025799E-2</c:v>
                </c:pt>
                <c:pt idx="88">
                  <c:v>-1.8144809997465927E-2</c:v>
                </c:pt>
                <c:pt idx="89">
                  <c:v>-1.2899455003207549E-2</c:v>
                </c:pt>
                <c:pt idx="90">
                  <c:v>-1.5686350001487881E-2</c:v>
                </c:pt>
                <c:pt idx="91">
                  <c:v>-1.5311499999370426E-2</c:v>
                </c:pt>
                <c:pt idx="92">
                  <c:v>-1.70661449956242E-2</c:v>
                </c:pt>
                <c:pt idx="93">
                  <c:v>-1.4624074996390846E-2</c:v>
                </c:pt>
                <c:pt idx="94">
                  <c:v>-1.5725169992947485E-2</c:v>
                </c:pt>
                <c:pt idx="95">
                  <c:v>-1.7452510001021437E-2</c:v>
                </c:pt>
                <c:pt idx="96">
                  <c:v>-1.4231774992367718E-2</c:v>
                </c:pt>
                <c:pt idx="97">
                  <c:v>-1.7286419999436475E-2</c:v>
                </c:pt>
                <c:pt idx="98">
                  <c:v>-1.6658829998050351E-2</c:v>
                </c:pt>
                <c:pt idx="99">
                  <c:v>-1.5689455001847818E-2</c:v>
                </c:pt>
                <c:pt idx="100">
                  <c:v>-1.6927180004131515E-2</c:v>
                </c:pt>
                <c:pt idx="101">
                  <c:v>-1.6810790002637077E-2</c:v>
                </c:pt>
                <c:pt idx="102">
                  <c:v>-1.5925024999887682E-2</c:v>
                </c:pt>
                <c:pt idx="103">
                  <c:v>-1.7611390001547989E-2</c:v>
                </c:pt>
                <c:pt idx="104">
                  <c:v>-1.4066035000723787E-2</c:v>
                </c:pt>
                <c:pt idx="105">
                  <c:v>-1.6998200633679517E-2</c:v>
                </c:pt>
                <c:pt idx="106">
                  <c:v>-1.4542545002768748E-2</c:v>
                </c:pt>
                <c:pt idx="107">
                  <c:v>-1.3745830001425929E-2</c:v>
                </c:pt>
                <c:pt idx="108">
                  <c:v>-1.9973700000264216E-2</c:v>
                </c:pt>
                <c:pt idx="109">
                  <c:v>-1.5759499998239335E-2</c:v>
                </c:pt>
                <c:pt idx="110">
                  <c:v>-1.5940425000735559E-2</c:v>
                </c:pt>
                <c:pt idx="111">
                  <c:v>-1.2763065002218354E-2</c:v>
                </c:pt>
                <c:pt idx="112">
                  <c:v>-1.6078924993053079E-2</c:v>
                </c:pt>
                <c:pt idx="113">
                  <c:v>-1.8306794998352416E-2</c:v>
                </c:pt>
                <c:pt idx="114">
                  <c:v>-1.8134664998797234E-2</c:v>
                </c:pt>
                <c:pt idx="115">
                  <c:v>-1.8807890002790373E-2</c:v>
                </c:pt>
                <c:pt idx="116">
                  <c:v>-1.6619369998807088E-2</c:v>
                </c:pt>
                <c:pt idx="117">
                  <c:v>-1.6549429994483944E-2</c:v>
                </c:pt>
                <c:pt idx="118">
                  <c:v>-1.7556000006152317E-2</c:v>
                </c:pt>
                <c:pt idx="119">
                  <c:v>-1.9602450003731064E-2</c:v>
                </c:pt>
                <c:pt idx="120">
                  <c:v>-1.7087154999899212E-2</c:v>
                </c:pt>
                <c:pt idx="121">
                  <c:v>-1.7870235002192203E-2</c:v>
                </c:pt>
                <c:pt idx="122">
                  <c:v>-1.7300294995948207E-2</c:v>
                </c:pt>
                <c:pt idx="123">
                  <c:v>-2.0110680001380388E-2</c:v>
                </c:pt>
                <c:pt idx="124">
                  <c:v>-2.0038549999298993E-2</c:v>
                </c:pt>
                <c:pt idx="125">
                  <c:v>-1.8612870000652038E-2</c:v>
                </c:pt>
                <c:pt idx="126">
                  <c:v>-1.9440739997662604E-2</c:v>
                </c:pt>
                <c:pt idx="127">
                  <c:v>-1.7868609997094609E-2</c:v>
                </c:pt>
                <c:pt idx="128">
                  <c:v>-1.9296480000775773E-2</c:v>
                </c:pt>
                <c:pt idx="129">
                  <c:v>-1.9498670000757556E-2</c:v>
                </c:pt>
                <c:pt idx="130">
                  <c:v>-1.9181184994522482E-2</c:v>
                </c:pt>
                <c:pt idx="131">
                  <c:v>-1.6111245000502095E-2</c:v>
                </c:pt>
                <c:pt idx="132">
                  <c:v>-2.0421629997144919E-2</c:v>
                </c:pt>
                <c:pt idx="133">
                  <c:v>-2.5999799996498041E-2</c:v>
                </c:pt>
                <c:pt idx="134">
                  <c:v>-1.8274119996931404E-2</c:v>
                </c:pt>
                <c:pt idx="135">
                  <c:v>-1.8284504993062001E-2</c:v>
                </c:pt>
                <c:pt idx="136">
                  <c:v>-1.7955575000087265E-2</c:v>
                </c:pt>
                <c:pt idx="137">
                  <c:v>-1.8472529998689424E-2</c:v>
                </c:pt>
                <c:pt idx="138">
                  <c:v>-1.1463520000688732E-2</c:v>
                </c:pt>
                <c:pt idx="139">
                  <c:v>-2.3605059999681544E-2</c:v>
                </c:pt>
                <c:pt idx="140">
                  <c:v>-2.2332930006086826E-2</c:v>
                </c:pt>
                <c:pt idx="141">
                  <c:v>-2.0370090001961216E-2</c:v>
                </c:pt>
                <c:pt idx="142">
                  <c:v>-2.012583000032464E-2</c:v>
                </c:pt>
                <c:pt idx="143">
                  <c:v>-2.1389765002822969E-2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5-4F4C-92F6-1BF10C5FBA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-2.5606162638596257E-2</c:v>
                </c:pt>
                <c:pt idx="1">
                  <c:v>-2.1713438800792139E-2</c:v>
                </c:pt>
                <c:pt idx="2">
                  <c:v>-1.8133779498203439E-2</c:v>
                </c:pt>
                <c:pt idx="3">
                  <c:v>-1.4867184730830159E-2</c:v>
                </c:pt>
                <c:pt idx="4">
                  <c:v>-1.1913654498672297E-2</c:v>
                </c:pt>
                <c:pt idx="5">
                  <c:v>-9.2731888017298491E-3</c:v>
                </c:pt>
                <c:pt idx="6">
                  <c:v>-6.9457876400028217E-3</c:v>
                </c:pt>
                <c:pt idx="7">
                  <c:v>-4.9314510134912115E-3</c:v>
                </c:pt>
                <c:pt idx="8">
                  <c:v>-3.2301789221950176E-3</c:v>
                </c:pt>
                <c:pt idx="9">
                  <c:v>-1.8419713661142426E-3</c:v>
                </c:pt>
                <c:pt idx="10">
                  <c:v>-7.6682834524888482E-4</c:v>
                </c:pt>
                <c:pt idx="11">
                  <c:v>-4.7498595989446148E-6</c:v>
                </c:pt>
                <c:pt idx="12">
                  <c:v>4.4426409083557798E-4</c:v>
                </c:pt>
                <c:pt idx="13">
                  <c:v>5.8021350605468296E-4</c:v>
                </c:pt>
                <c:pt idx="14">
                  <c:v>4.0309838605837034E-4</c:v>
                </c:pt>
                <c:pt idx="15">
                  <c:v>-8.7081269153359894E-5</c:v>
                </c:pt>
                <c:pt idx="16">
                  <c:v>-8.9032545958050774E-4</c:v>
                </c:pt>
                <c:pt idx="17">
                  <c:v>-2.0066341852230732E-3</c:v>
                </c:pt>
                <c:pt idx="18">
                  <c:v>-3.4360074460810562E-3</c:v>
                </c:pt>
                <c:pt idx="19">
                  <c:v>-5.1784452421544573E-3</c:v>
                </c:pt>
                <c:pt idx="20">
                  <c:v>-7.2339475734432748E-3</c:v>
                </c:pt>
                <c:pt idx="21">
                  <c:v>-9.6025144399475119E-3</c:v>
                </c:pt>
                <c:pt idx="22">
                  <c:v>-1.2284145841667165E-2</c:v>
                </c:pt>
                <c:pt idx="23">
                  <c:v>-1.5278841778602234E-2</c:v>
                </c:pt>
                <c:pt idx="24">
                  <c:v>-1.8586602250752725E-2</c:v>
                </c:pt>
                <c:pt idx="25">
                  <c:v>-2.2207427258118632E-2</c:v>
                </c:pt>
                <c:pt idx="26">
                  <c:v>-2.6141316800699956E-2</c:v>
                </c:pt>
                <c:pt idx="27">
                  <c:v>-3.0388270878496694E-2</c:v>
                </c:pt>
                <c:pt idx="28">
                  <c:v>-3.4948289491508855E-2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5-4F4C-92F6-1BF10C5F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253113240363017"/>
          <c:w val="0.46969776505209571"/>
          <c:h val="0.98072390348796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2924399787449882"/>
          <c:y val="2.6685393258426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1953328606947"/>
          <c:y val="0.16151696469902446"/>
          <c:w val="0.76073771555812952"/>
          <c:h val="0.72191060743737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E-4D48-9284-AA7ACC6A63C7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E-4D48-9284-AA7ACC6A63C7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E-4D48-9284-AA7ACC6A63C7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E-4D48-9284-AA7ACC6A63C7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E-4D48-9284-AA7ACC6A63C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E-4D48-9284-AA7ACC6A63C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E-4D48-9284-AA7ACC6A63C7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E-4D48-9284-AA7ACC6A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2056"/>
        <c:axId val="1"/>
      </c:scatterChart>
      <c:valAx>
        <c:axId val="72850205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97857859792066"/>
              <c:y val="0.92134890442065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09815950920248E-2"/>
              <c:y val="0.47331490164852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20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394897723674112E-2"/>
          <c:y val="0.93820283700492491"/>
          <c:w val="0.82208760714726614"/>
          <c:h val="0.994382612285823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0521920668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B-4DB1-A0D6-5963E842B7D6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B-4DB1-A0D6-5963E842B7D6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B-4DB1-A0D6-5963E842B7D6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B-4DB1-A0D6-5963E842B7D6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B-4DB1-A0D6-5963E842B7D6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B-4DB1-A0D6-5963E842B7D6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B-4DB1-A0D6-5963E842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3040"/>
        <c:axId val="1"/>
      </c:scatterChart>
      <c:valAx>
        <c:axId val="728503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30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428958051420836E-2"/>
          <c:y val="0.93736951983298533"/>
          <c:w val="0.73613033147581863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825603656083073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27531688111414826"/>
          <c:w val="0.83122477038388165"/>
          <c:h val="0.50000077259810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1-4C2A-88F2-0D1CA9EEADA3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1-4C2A-88F2-0D1CA9EEADA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1-4C2A-88F2-0D1CA9EEADA3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1-4C2A-88F2-0D1CA9EEADA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1-4C2A-88F2-0D1CA9EEADA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1-4C2A-88F2-0D1CA9EEADA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1-4C2A-88F2-0D1CA9EEADA3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1-4C2A-88F2-0D1CA9EE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9928"/>
        <c:axId val="1"/>
      </c:scatterChart>
      <c:valAx>
        <c:axId val="72850992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8456390208612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41455762649921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992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413502109704644E-2"/>
          <c:y val="0.91139373401109669"/>
          <c:w val="0.79043703925195008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6.1000000000000004E-3</c:v>
                </c:pt>
                <c:pt idx="16">
                  <c:v>0.22685</c:v>
                </c:pt>
                <c:pt idx="17">
                  <c:v>0.22714999999999999</c:v>
                </c:pt>
                <c:pt idx="18">
                  <c:v>0.65510000000000002</c:v>
                </c:pt>
                <c:pt idx="19">
                  <c:v>0.65564999999999996</c:v>
                </c:pt>
                <c:pt idx="20">
                  <c:v>0.84704999999999997</c:v>
                </c:pt>
                <c:pt idx="21">
                  <c:v>0.8508</c:v>
                </c:pt>
                <c:pt idx="22">
                  <c:v>0.85370000000000001</c:v>
                </c:pt>
                <c:pt idx="23">
                  <c:v>0.85485</c:v>
                </c:pt>
                <c:pt idx="24">
                  <c:v>0.85489999999999999</c:v>
                </c:pt>
                <c:pt idx="25">
                  <c:v>1.2798499999999999</c:v>
                </c:pt>
                <c:pt idx="26">
                  <c:v>1.2799</c:v>
                </c:pt>
                <c:pt idx="27">
                  <c:v>1.37815</c:v>
                </c:pt>
                <c:pt idx="28">
                  <c:v>1.3782000000000001</c:v>
                </c:pt>
                <c:pt idx="29">
                  <c:v>2.0179999999999998</c:v>
                </c:pt>
                <c:pt idx="30">
                  <c:v>2.0191499999999998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(3)'!$E$21:$E$164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-8.7340000027325004E-4</c:v>
                </c:pt>
                <c:pt idx="16">
                  <c:v>2.4260999998659827E-3</c:v>
                </c:pt>
                <c:pt idx="17">
                  <c:v>-3.0210000113584101E-4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  <c:pt idx="29">
                  <c:v>-1.2492000001657289E-2</c:v>
                </c:pt>
                <c:pt idx="30">
                  <c:v>-1.1850099996081553E-2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E-4F02-86A8-DC82FFF91461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(3)'!$V$2:$V$30</c:f>
              <c:numCache>
                <c:formatCode>General</c:formatCode>
                <c:ptCount val="29"/>
                <c:pt idx="0">
                  <c:v>-2.1547999288168081E-2</c:v>
                </c:pt>
                <c:pt idx="1">
                  <c:v>-1.7907620197656966E-2</c:v>
                </c:pt>
                <c:pt idx="2">
                  <c:v>-1.4580096169786753E-2</c:v>
                </c:pt>
                <c:pt idx="3">
                  <c:v>-1.156542720455744E-2</c:v>
                </c:pt>
                <c:pt idx="4">
                  <c:v>-8.8636133019690342E-3</c:v>
                </c:pt>
                <c:pt idx="5">
                  <c:v>-6.4746544620215276E-3</c:v>
                </c:pt>
                <c:pt idx="6">
                  <c:v>-4.3985506847149239E-3</c:v>
                </c:pt>
                <c:pt idx="7">
                  <c:v>-2.6353019700492224E-3</c:v>
                </c:pt>
                <c:pt idx="8">
                  <c:v>-1.1849083180244229E-3</c:v>
                </c:pt>
                <c:pt idx="9">
                  <c:v>-4.7369728640526618E-5</c:v>
                </c:pt>
                <c:pt idx="10">
                  <c:v>7.7731379810246754E-4</c:v>
                </c:pt>
                <c:pt idx="11">
                  <c:v>1.2891422622045593E-3</c:v>
                </c:pt>
                <c:pt idx="12">
                  <c:v>1.4881156636657488E-3</c:v>
                </c:pt>
                <c:pt idx="13">
                  <c:v>1.3742340024860361E-3</c:v>
                </c:pt>
                <c:pt idx="14">
                  <c:v>9.4749727866542109E-4</c:v>
                </c:pt>
                <c:pt idx="15">
                  <c:v>2.0790549220390349E-4</c:v>
                </c:pt>
                <c:pt idx="16">
                  <c:v>-8.4454135689851636E-4</c:v>
                </c:pt>
                <c:pt idx="17">
                  <c:v>-2.2098432686418383E-3</c:v>
                </c:pt>
                <c:pt idx="18">
                  <c:v>-3.8880002430260628E-3</c:v>
                </c:pt>
                <c:pt idx="19">
                  <c:v>-5.87901228005119E-3</c:v>
                </c:pt>
                <c:pt idx="20">
                  <c:v>-8.1828793797172183E-3</c:v>
                </c:pt>
                <c:pt idx="21">
                  <c:v>-1.079960154202415E-2</c:v>
                </c:pt>
                <c:pt idx="22">
                  <c:v>-1.3729178766971986E-2</c:v>
                </c:pt>
                <c:pt idx="23">
                  <c:v>-1.6971611054560722E-2</c:v>
                </c:pt>
                <c:pt idx="24">
                  <c:v>-2.0526898404790359E-2</c:v>
                </c:pt>
                <c:pt idx="25">
                  <c:v>-2.4395040817660901E-2</c:v>
                </c:pt>
                <c:pt idx="26">
                  <c:v>-2.8576038293172346E-2</c:v>
                </c:pt>
                <c:pt idx="27">
                  <c:v>-3.3069890831324687E-2</c:v>
                </c:pt>
                <c:pt idx="28">
                  <c:v>-3.7876598432117943E-2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E-4F02-86A8-DC82FFF9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624"/>
        <c:axId val="1"/>
      </c:scatterChart>
      <c:valAx>
        <c:axId val="78646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6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63668177841404"/>
          <c:y val="0.93012149384941334"/>
          <c:w val="0.46363699992046448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6792502352300299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970388307028"/>
          <c:y val="0.25068937965247196"/>
          <c:w val="0.81289432994043875"/>
          <c:h val="0.54821084121804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5-459C-9BBE-4DFC7332F5B3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5-459C-9BBE-4DFC7332F5B3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5-459C-9BBE-4DFC7332F5B3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5-459C-9BBE-4DFC7332F5B3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5-459C-9BBE-4DFC7332F5B3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5-459C-9BBE-4DFC7332F5B3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5-459C-9BBE-4DFC7332F5B3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5-459C-9BBE-4DFC7332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85617128047677"/>
              <c:y val="0.87328055067496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01886792452831E-2"/>
              <c:y val="0.42699840205924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78616352201259E-2"/>
          <c:y val="0.91735797488123905"/>
          <c:w val="0.84434094323115261"/>
          <c:h val="0.972454682834067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5164868127747767"/>
          <c:y val="3.4351145038167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0935362091102"/>
          <c:y val="0.29007687648511393"/>
          <c:w val="0.81318743652147252"/>
          <c:h val="0.4427489167404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9-4918-A954-BBDB8F440DF7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9-4918-A954-BBDB8F440DF7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9-4918-A954-BBDB8F440DF7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9-4918-A954-BBDB8F440DF7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9-4918-A954-BBDB8F440DF7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9-4918-A954-BBDB8F440DF7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9-4918-A954-BBDB8F44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5968"/>
        <c:axId val="1"/>
      </c:scatterChart>
      <c:valAx>
        <c:axId val="728445968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64554156005225"/>
              <c:y val="0.83587946544849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57456828885402E-2"/>
              <c:y val="0.3778633968463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59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4945054945054944E-2"/>
          <c:y val="0.889314579952315"/>
          <c:w val="0.79591886179062787"/>
          <c:h val="0.965650457814910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61913324384066"/>
          <c:w val="0.82877697841726616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9C1-B150-6136676E197E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9C1-B150-6136676E197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9C1-B150-6136676E197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9C1-B150-6136676E197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9C1-B150-6136676E197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9C1-B150-6136676E197E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9-49C1-B150-6136676E197E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9-49C1-B150-6136676E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200"/>
        <c:axId val="1"/>
      </c:scatterChart>
      <c:valAx>
        <c:axId val="728452200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0287769784175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20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5971223021582732E-2"/>
          <c:y val="0.91111377744448607"/>
          <c:w val="0.7971223021582734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[43874.954, 0.34491]</a:t>
            </a:r>
          </a:p>
        </c:rich>
      </c:tx>
      <c:layout>
        <c:manualLayout>
          <c:xMode val="edge"/>
          <c:yMode val="edge"/>
          <c:x val="0.26250043744531931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52830714581E-2"/>
          <c:y val="0.18794391325878648"/>
          <c:w val="0.81458499061073941"/>
          <c:h val="0.6879456447585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(5)'!$F$21:$F$118</c:f>
              <c:numCache>
                <c:formatCode>General</c:formatCode>
                <c:ptCount val="9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(5)'!$G$21:$G$118</c:f>
              <c:numCache>
                <c:formatCode>General</c:formatCode>
                <c:ptCount val="98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5-4E5E-8E48-E858E29A2FD0}"/>
            </c:ext>
          </c:extLst>
        </c:ser>
        <c:ser>
          <c:idx val="1"/>
          <c:order val="1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5-4E5E-8E48-E858E29A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6.1000000000000004E-3</c:v>
                </c:pt>
                <c:pt idx="18">
                  <c:v>0.22685</c:v>
                </c:pt>
                <c:pt idx="19">
                  <c:v>0.22714999999999999</c:v>
                </c:pt>
                <c:pt idx="20">
                  <c:v>0.65510000000000002</c:v>
                </c:pt>
                <c:pt idx="21">
                  <c:v>0.65564999999999996</c:v>
                </c:pt>
                <c:pt idx="22">
                  <c:v>0.84704999999999997</c:v>
                </c:pt>
                <c:pt idx="23">
                  <c:v>0.84704999999999997</c:v>
                </c:pt>
                <c:pt idx="24">
                  <c:v>0.8508</c:v>
                </c:pt>
                <c:pt idx="25">
                  <c:v>0.8508</c:v>
                </c:pt>
                <c:pt idx="26">
                  <c:v>0.85370000000000001</c:v>
                </c:pt>
                <c:pt idx="27">
                  <c:v>0.85370000000000001</c:v>
                </c:pt>
                <c:pt idx="28">
                  <c:v>0.85485</c:v>
                </c:pt>
                <c:pt idx="29">
                  <c:v>0.85485</c:v>
                </c:pt>
                <c:pt idx="30">
                  <c:v>0.85489999999999999</c:v>
                </c:pt>
                <c:pt idx="31">
                  <c:v>0.85489999999999999</c:v>
                </c:pt>
                <c:pt idx="32">
                  <c:v>1.2798499999999999</c:v>
                </c:pt>
                <c:pt idx="33">
                  <c:v>1.2799</c:v>
                </c:pt>
                <c:pt idx="34">
                  <c:v>1.2799</c:v>
                </c:pt>
                <c:pt idx="35">
                  <c:v>1.37815</c:v>
                </c:pt>
                <c:pt idx="36">
                  <c:v>1.37815</c:v>
                </c:pt>
                <c:pt idx="37">
                  <c:v>1.3782000000000001</c:v>
                </c:pt>
                <c:pt idx="38">
                  <c:v>1.3782000000000001</c:v>
                </c:pt>
                <c:pt idx="39">
                  <c:v>2.0179999999999998</c:v>
                </c:pt>
                <c:pt idx="40">
                  <c:v>2.0191499999999998</c:v>
                </c:pt>
                <c:pt idx="41">
                  <c:v>2.4315000000000002</c:v>
                </c:pt>
                <c:pt idx="42">
                  <c:v>2.43675</c:v>
                </c:pt>
                <c:pt idx="43">
                  <c:v>2.4497499999999999</c:v>
                </c:pt>
                <c:pt idx="44">
                  <c:v>2.4498000000000002</c:v>
                </c:pt>
                <c:pt idx="45">
                  <c:v>2.5226999999999999</c:v>
                </c:pt>
                <c:pt idx="46">
                  <c:v>2.42835</c:v>
                </c:pt>
                <c:pt idx="47">
                  <c:v>2.4286500000000002</c:v>
                </c:pt>
                <c:pt idx="48">
                  <c:v>2.4289000000000001</c:v>
                </c:pt>
                <c:pt idx="49">
                  <c:v>2.4289499999999999</c:v>
                </c:pt>
                <c:pt idx="50">
                  <c:v>2.4350000000000001</c:v>
                </c:pt>
                <c:pt idx="51">
                  <c:v>2.4350499999999999</c:v>
                </c:pt>
                <c:pt idx="52">
                  <c:v>2.4373</c:v>
                </c:pt>
                <c:pt idx="53">
                  <c:v>2.52895</c:v>
                </c:pt>
                <c:pt idx="54">
                  <c:v>2.5527000000000002</c:v>
                </c:pt>
                <c:pt idx="55">
                  <c:v>2.5529999999999999</c:v>
                </c:pt>
                <c:pt idx="56">
                  <c:v>2.5550000000000002</c:v>
                </c:pt>
                <c:pt idx="57">
                  <c:v>2.5341999999999998</c:v>
                </c:pt>
                <c:pt idx="58">
                  <c:v>2.6298499999999998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(4)'!$E$21:$E$164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A-4856-96B7-762017133A7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(4)'!$V$2:$V$30</c:f>
              <c:numCache>
                <c:formatCode>General</c:formatCode>
                <c:ptCount val="29"/>
                <c:pt idx="0">
                  <c:v>-2.1728467619394884E-2</c:v>
                </c:pt>
                <c:pt idx="1">
                  <c:v>-1.7987161239577679E-2</c:v>
                </c:pt>
                <c:pt idx="2">
                  <c:v>-1.4567641482735826E-2</c:v>
                </c:pt>
                <c:pt idx="3">
                  <c:v>-1.1469908348869323E-2</c:v>
                </c:pt>
                <c:pt idx="4">
                  <c:v>-8.6939618379781765E-3</c:v>
                </c:pt>
                <c:pt idx="5">
                  <c:v>-6.2398019500623791E-3</c:v>
                </c:pt>
                <c:pt idx="6">
                  <c:v>-4.1074286851219347E-3</c:v>
                </c:pt>
                <c:pt idx="7">
                  <c:v>-2.2968420431568408E-3</c:v>
                </c:pt>
                <c:pt idx="8">
                  <c:v>-8.0804202416709815E-4</c:v>
                </c:pt>
                <c:pt idx="9">
                  <c:v>3.5897137184729127E-4</c:v>
                </c:pt>
                <c:pt idx="10">
                  <c:v>1.2041981448863296E-3</c:v>
                </c:pt>
                <c:pt idx="11">
                  <c:v>1.7276382949500163E-3</c:v>
                </c:pt>
                <c:pt idx="12">
                  <c:v>1.9292918220383507E-3</c:v>
                </c:pt>
                <c:pt idx="13">
                  <c:v>1.8091587261513339E-3</c:v>
                </c:pt>
                <c:pt idx="14">
                  <c:v>1.3672390072889651E-3</c:v>
                </c:pt>
                <c:pt idx="15">
                  <c:v>6.035326654512444E-4</c:v>
                </c:pt>
                <c:pt idx="16">
                  <c:v>-4.8196029936182789E-4</c:v>
                </c:pt>
                <c:pt idx="17">
                  <c:v>-1.8892398871502519E-3</c:v>
                </c:pt>
                <c:pt idx="18">
                  <c:v>-3.6183060979140275E-3</c:v>
                </c:pt>
                <c:pt idx="19">
                  <c:v>-5.6691589316531562E-3</c:v>
                </c:pt>
                <c:pt idx="20">
                  <c:v>-8.041798388367636E-3</c:v>
                </c:pt>
                <c:pt idx="21">
                  <c:v>-1.0736224468057467E-2</c:v>
                </c:pt>
                <c:pt idx="22">
                  <c:v>-1.3752437170722649E-2</c:v>
                </c:pt>
                <c:pt idx="23">
                  <c:v>-1.7090436496363184E-2</c:v>
                </c:pt>
                <c:pt idx="24">
                  <c:v>-2.0750222444979073E-2</c:v>
                </c:pt>
                <c:pt idx="25">
                  <c:v>-2.4731795016570308E-2</c:v>
                </c:pt>
                <c:pt idx="26">
                  <c:v>-2.9035154211136897E-2</c:v>
                </c:pt>
                <c:pt idx="27">
                  <c:v>-3.3660300028678841E-2</c:v>
                </c:pt>
                <c:pt idx="28">
                  <c:v>-3.8607232469196132E-2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856-96B7-762017133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136"/>
        <c:axId val="1"/>
      </c:scatterChart>
      <c:valAx>
        <c:axId val="78643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1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012149384941334"/>
          <c:w val="0.46969776505209571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7-4A9C-96A9-FEA4966ED829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7-4A9C-96A9-FEA4966ED829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7-4A9C-96A9-FEA4966ED829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7-4A9C-96A9-FEA4966ED829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7-4A9C-96A9-FEA4966ED82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7-4A9C-96A9-FEA4966ED82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7-4A9C-96A9-FEA4966ED829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(old)'!$P$21:$P$179</c:f>
              <c:numCache>
                <c:formatCode>General</c:formatCode>
                <c:ptCount val="1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1">
                  <c:v>1.0730000001785811E-2</c:v>
                </c:pt>
                <c:pt idx="83">
                  <c:v>-3.4549999996670522E-2</c:v>
                </c:pt>
                <c:pt idx="84">
                  <c:v>-2.3475000001781154E-2</c:v>
                </c:pt>
                <c:pt idx="85">
                  <c:v>-1.0750000001280569E-2</c:v>
                </c:pt>
                <c:pt idx="112">
                  <c:v>-7.4885000001813751E-2</c:v>
                </c:pt>
                <c:pt idx="137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7-4A9C-96A9-FEA4966E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648"/>
        <c:axId val="1"/>
      </c:scatterChart>
      <c:valAx>
        <c:axId val="728465648"/>
        <c:scaling>
          <c:orientation val="minMax"/>
          <c:max val="2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64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818443804034581E-2"/>
          <c:y val="0.91111377744448607"/>
          <c:w val="0.80835795381485087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58635394456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484026731604324"/>
          <c:w val="0.83761895668962272"/>
          <c:h val="0.6631136967718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D-464C-B342-7BD94723BB7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D-464C-B342-7BD94723BB7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D-464C-B342-7BD94723BB7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D-464C-B342-7BD94723BB7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D-464C-B342-7BD94723BB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D-464C-B342-7BD94723BB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D-464C-B342-7BD94723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416"/>
        <c:axId val="1"/>
      </c:scatterChart>
      <c:valAx>
        <c:axId val="728459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552328347016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07040724387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4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48849797023005"/>
          <c:y val="0.93816720671110132"/>
          <c:w val="0.75642803106986467"/>
          <c:h val="0.98081112995203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D-4B31-A745-1DBA14C60DF5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D-4B31-A745-1DBA14C60DF5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D-4B31-A745-1DBA14C60DF5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D-4B31-A745-1DBA14C60DF5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D-4B31-A745-1DBA14C60DF5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D-4B31-A745-1DBA14C60DF5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D-4B31-A745-1DBA14C60DF5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D-4B31-A745-1DBA14C6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7784"/>
        <c:axId val="1"/>
      </c:scatterChart>
      <c:valAx>
        <c:axId val="7284777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77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68587896253602E-2"/>
          <c:y val="0.91111377744448607"/>
          <c:w val="0.76224844372839562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713987473903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E-482C-BFAB-9FE71C78D673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E-482C-BFAB-9FE71C78D673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E-482C-BFAB-9FE71C78D673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E-482C-BFAB-9FE71C78D673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E-482C-BFAB-9FE71C78D673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E-482C-BFAB-9FE71C78D673}"/>
            </c:ext>
          </c:extLst>
        </c:ser>
        <c:ser>
          <c:idx val="6"/>
          <c:order val="6"/>
          <c:tx>
            <c:strRef>
              <c:f>'Active 2X'!$N$20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2X'!$N$21:$N$271</c:f>
              <c:numCache>
                <c:formatCode>0.00E+00</c:formatCode>
                <c:ptCount val="251"/>
                <c:pt idx="0">
                  <c:v>-2.3513975284116726E-2</c:v>
                </c:pt>
                <c:pt idx="1">
                  <c:v>-1.9268863066460126E-2</c:v>
                </c:pt>
                <c:pt idx="2">
                  <c:v>-1.6288611778039745E-2</c:v>
                </c:pt>
                <c:pt idx="3">
                  <c:v>-1.3754386314020062E-2</c:v>
                </c:pt>
                <c:pt idx="4">
                  <c:v>-1.0581074149242534E-2</c:v>
                </c:pt>
                <c:pt idx="5">
                  <c:v>-1.0506381584675716E-2</c:v>
                </c:pt>
                <c:pt idx="6">
                  <c:v>-9.6443869996845465E-3</c:v>
                </c:pt>
                <c:pt idx="7">
                  <c:v>-7.0994738418757057E-3</c:v>
                </c:pt>
                <c:pt idx="8">
                  <c:v>-6.9086900942865329E-3</c:v>
                </c:pt>
                <c:pt idx="9">
                  <c:v>-6.155904085967584E-3</c:v>
                </c:pt>
                <c:pt idx="10">
                  <c:v>-4.1118150868118975E-3</c:v>
                </c:pt>
                <c:pt idx="11">
                  <c:v>-2.1104691946477075E-3</c:v>
                </c:pt>
                <c:pt idx="12">
                  <c:v>-1.7463684978988171E-3</c:v>
                </c:pt>
                <c:pt idx="13">
                  <c:v>-1.7453541822157737E-3</c:v>
                </c:pt>
                <c:pt idx="14">
                  <c:v>-1.7424824850103826E-3</c:v>
                </c:pt>
                <c:pt idx="15">
                  <c:v>-1.7386024175675562E-3</c:v>
                </c:pt>
                <c:pt idx="16">
                  <c:v>-1.1207891627854562E-3</c:v>
                </c:pt>
                <c:pt idx="17">
                  <c:v>-6.9668286145058492E-4</c:v>
                </c:pt>
                <c:pt idx="18">
                  <c:v>-4.7537731226109093E-4</c:v>
                </c:pt>
                <c:pt idx="19">
                  <c:v>-4.7537731226109093E-4</c:v>
                </c:pt>
                <c:pt idx="20">
                  <c:v>-4.7490485201215295E-4</c:v>
                </c:pt>
                <c:pt idx="21">
                  <c:v>-4.7490485201215295E-4</c:v>
                </c:pt>
                <c:pt idx="22">
                  <c:v>-4.8365179978669893E-4</c:v>
                </c:pt>
                <c:pt idx="23">
                  <c:v>-4.8366618496206731E-4</c:v>
                </c:pt>
                <c:pt idx="24">
                  <c:v>-4.8558445305029726E-4</c:v>
                </c:pt>
                <c:pt idx="25">
                  <c:v>-5.7037087891840198E-4</c:v>
                </c:pt>
                <c:pt idx="26">
                  <c:v>-5.7064968079656431E-4</c:v>
                </c:pt>
                <c:pt idx="27">
                  <c:v>-5.8575493703581219E-4</c:v>
                </c:pt>
                <c:pt idx="28">
                  <c:v>-8.6386362054945002E-4</c:v>
                </c:pt>
                <c:pt idx="29">
                  <c:v>-8.6386362054945002E-4</c:v>
                </c:pt>
                <c:pt idx="30">
                  <c:v>-8.7974005461404143E-4</c:v>
                </c:pt>
                <c:pt idx="31">
                  <c:v>-8.7974005461404143E-4</c:v>
                </c:pt>
                <c:pt idx="32">
                  <c:v>-8.8021742841207359E-4</c:v>
                </c:pt>
                <c:pt idx="33">
                  <c:v>-8.8021742841207359E-4</c:v>
                </c:pt>
                <c:pt idx="34">
                  <c:v>-8.8031293688876303E-4</c:v>
                </c:pt>
                <c:pt idx="35">
                  <c:v>-8.8031293688876303E-4</c:v>
                </c:pt>
                <c:pt idx="36">
                  <c:v>-8.8079064785762367E-4</c:v>
                </c:pt>
                <c:pt idx="37">
                  <c:v>-8.8088622376847868E-4</c:v>
                </c:pt>
                <c:pt idx="38">
                  <c:v>-8.8088622376847868E-4</c:v>
                </c:pt>
                <c:pt idx="39">
                  <c:v>-8.8136427190816779E-4</c:v>
                </c:pt>
                <c:pt idx="40">
                  <c:v>-8.9030718355522474E-4</c:v>
                </c:pt>
                <c:pt idx="41">
                  <c:v>-8.9030718355522474E-4</c:v>
                </c:pt>
                <c:pt idx="42">
                  <c:v>-1.0390408153964018E-3</c:v>
                </c:pt>
                <c:pt idx="43">
                  <c:v>-1.0397169393787896E-3</c:v>
                </c:pt>
                <c:pt idx="44">
                  <c:v>-1.0423124961936518E-3</c:v>
                </c:pt>
                <c:pt idx="45">
                  <c:v>-1.0423124961936518E-3</c:v>
                </c:pt>
                <c:pt idx="46">
                  <c:v>-1.0455936290131257E-3</c:v>
                </c:pt>
                <c:pt idx="47">
                  <c:v>-1.0455936290131257E-3</c:v>
                </c:pt>
                <c:pt idx="48">
                  <c:v>-1.0457069401095562E-3</c:v>
                </c:pt>
                <c:pt idx="49">
                  <c:v>-1.0457069401095562E-3</c:v>
                </c:pt>
                <c:pt idx="50">
                  <c:v>-1.3042150209433261E-3</c:v>
                </c:pt>
                <c:pt idx="51">
                  <c:v>-1.3128412514305798E-3</c:v>
                </c:pt>
                <c:pt idx="52">
                  <c:v>-1.3803149509547599E-3</c:v>
                </c:pt>
                <c:pt idx="53">
                  <c:v>-1.3818852817913437E-3</c:v>
                </c:pt>
                <c:pt idx="54">
                  <c:v>-1.5879365901465222E-3</c:v>
                </c:pt>
                <c:pt idx="55">
                  <c:v>-1.5888860248024375E-3</c:v>
                </c:pt>
                <c:pt idx="56">
                  <c:v>-1.6805979802213572E-3</c:v>
                </c:pt>
                <c:pt idx="57">
                  <c:v>-1.6853777474609944E-3</c:v>
                </c:pt>
                <c:pt idx="58">
                  <c:v>-1.7035938214257299E-3</c:v>
                </c:pt>
                <c:pt idx="59">
                  <c:v>-2.0109430570231348E-3</c:v>
                </c:pt>
                <c:pt idx="60">
                  <c:v>-2.0109430570231348E-3</c:v>
                </c:pt>
                <c:pt idx="61">
                  <c:v>-2.0249128288738209E-3</c:v>
                </c:pt>
                <c:pt idx="62">
                  <c:v>-2.0249128288738209E-3</c:v>
                </c:pt>
                <c:pt idx="63">
                  <c:v>-2.0357594680345272E-3</c:v>
                </c:pt>
                <c:pt idx="64">
                  <c:v>-2.0357594680345272E-3</c:v>
                </c:pt>
                <c:pt idx="65">
                  <c:v>-2.0400711906490301E-3</c:v>
                </c:pt>
                <c:pt idx="66">
                  <c:v>-2.0400711906490301E-3</c:v>
                </c:pt>
                <c:pt idx="67">
                  <c:v>-2.040258791717992E-3</c:v>
                </c:pt>
                <c:pt idx="68">
                  <c:v>-2.040258791717992E-3</c:v>
                </c:pt>
                <c:pt idx="69">
                  <c:v>-2.0706091319799831E-3</c:v>
                </c:pt>
                <c:pt idx="70">
                  <c:v>-2.0938015457979326E-3</c:v>
                </c:pt>
                <c:pt idx="71">
                  <c:v>-2.5104564870582517E-3</c:v>
                </c:pt>
                <c:pt idx="72">
                  <c:v>-2.8499973914857496E-3</c:v>
                </c:pt>
                <c:pt idx="73">
                  <c:v>-2.9254569816886018E-3</c:v>
                </c:pt>
                <c:pt idx="74">
                  <c:v>-2.9254569816886018E-3</c:v>
                </c:pt>
                <c:pt idx="75">
                  <c:v>-2.9320335667700191E-3</c:v>
                </c:pt>
                <c:pt idx="76">
                  <c:v>-2.9430926433714247E-3</c:v>
                </c:pt>
                <c:pt idx="77">
                  <c:v>-2.9456845231449671E-3</c:v>
                </c:pt>
                <c:pt idx="78">
                  <c:v>-2.9593732876088104E-3</c:v>
                </c:pt>
                <c:pt idx="79">
                  <c:v>-2.9622101661653413E-3</c:v>
                </c:pt>
                <c:pt idx="80">
                  <c:v>-2.964812059912488E-3</c:v>
                </c:pt>
                <c:pt idx="81">
                  <c:v>-2.9662318478740676E-3</c:v>
                </c:pt>
                <c:pt idx="82">
                  <c:v>-2.9730998601615482E-3</c:v>
                </c:pt>
                <c:pt idx="83">
                  <c:v>-2.9745220083189266E-3</c:v>
                </c:pt>
                <c:pt idx="84">
                  <c:v>-2.9814014282194363E-3</c:v>
                </c:pt>
                <c:pt idx="85">
                  <c:v>-3.3463094680983236E-3</c:v>
                </c:pt>
                <c:pt idx="86">
                  <c:v>-3.3465635480156245E-3</c:v>
                </c:pt>
                <c:pt idx="87">
                  <c:v>-3.4516832583808043E-3</c:v>
                </c:pt>
                <c:pt idx="88">
                  <c:v>-4.0406423835293651E-3</c:v>
                </c:pt>
                <c:pt idx="89">
                  <c:v>-4.04092551633305E-3</c:v>
                </c:pt>
                <c:pt idx="90">
                  <c:v>-4.04092551633305E-3</c:v>
                </c:pt>
                <c:pt idx="91">
                  <c:v>-4.075267540841707E-3</c:v>
                </c:pt>
                <c:pt idx="92">
                  <c:v>-4.6189907251181512E-3</c:v>
                </c:pt>
                <c:pt idx="93">
                  <c:v>-4.6189907251181512E-3</c:v>
                </c:pt>
                <c:pt idx="94">
                  <c:v>-4.6192959538501246E-3</c:v>
                </c:pt>
                <c:pt idx="95">
                  <c:v>-4.6192959538501246E-3</c:v>
                </c:pt>
                <c:pt idx="96">
                  <c:v>-5.3209800710422141E-3</c:v>
                </c:pt>
                <c:pt idx="97">
                  <c:v>-5.322630518347503E-3</c:v>
                </c:pt>
                <c:pt idx="98">
                  <c:v>-6.0931330256431531E-3</c:v>
                </c:pt>
                <c:pt idx="99">
                  <c:v>-6.0956209812482575E-3</c:v>
                </c:pt>
                <c:pt idx="100">
                  <c:v>-6.0977539529461378E-3</c:v>
                </c:pt>
                <c:pt idx="101">
                  <c:v>-7.6945347188073672E-3</c:v>
                </c:pt>
                <c:pt idx="102">
                  <c:v>-7.8708406685336109E-3</c:v>
                </c:pt>
                <c:pt idx="103">
                  <c:v>-7.8728795366332528E-3</c:v>
                </c:pt>
                <c:pt idx="104">
                  <c:v>-8.6199942784679316E-3</c:v>
                </c:pt>
                <c:pt idx="105">
                  <c:v>-9.4452005093675975E-3</c:v>
                </c:pt>
                <c:pt idx="106">
                  <c:v>-9.4555316079137815E-3</c:v>
                </c:pt>
                <c:pt idx="107">
                  <c:v>-9.5636890790637332E-3</c:v>
                </c:pt>
                <c:pt idx="108">
                  <c:v>-1.2677789904492743E-2</c:v>
                </c:pt>
                <c:pt idx="109">
                  <c:v>-1.3509046736457175E-2</c:v>
                </c:pt>
                <c:pt idx="110">
                  <c:v>-1.3512294664650516E-2</c:v>
                </c:pt>
                <c:pt idx="111">
                  <c:v>-1.351500158055156E-2</c:v>
                </c:pt>
                <c:pt idx="112">
                  <c:v>-1.3515542997448851E-2</c:v>
                </c:pt>
                <c:pt idx="113">
                  <c:v>-1.3543170162161351E-2</c:v>
                </c:pt>
                <c:pt idx="114">
                  <c:v>-1.358113739728398E-2</c:v>
                </c:pt>
                <c:pt idx="115">
                  <c:v>-1.3581680185342641E-2</c:v>
                </c:pt>
                <c:pt idx="116">
                  <c:v>-1.3600141666558539E-2</c:v>
                </c:pt>
                <c:pt idx="117">
                  <c:v>-1.3606117280375956E-2</c:v>
                </c:pt>
                <c:pt idx="118">
                  <c:v>-1.3656148391907205E-2</c:v>
                </c:pt>
                <c:pt idx="119">
                  <c:v>-1.3741747255021402E-2</c:v>
                </c:pt>
                <c:pt idx="120">
                  <c:v>-1.3742293358593208E-2</c:v>
                </c:pt>
                <c:pt idx="121">
                  <c:v>-1.4550466319687833E-2</c:v>
                </c:pt>
                <c:pt idx="122">
                  <c:v>-1.4620866086288901E-2</c:v>
                </c:pt>
                <c:pt idx="123">
                  <c:v>-1.4680137601492244E-2</c:v>
                </c:pt>
                <c:pt idx="124">
                  <c:v>-1.4690310874273528E-2</c:v>
                </c:pt>
                <c:pt idx="125">
                  <c:v>-1.477126125276901E-2</c:v>
                </c:pt>
                <c:pt idx="126">
                  <c:v>-1.4849030676436703E-2</c:v>
                </c:pt>
                <c:pt idx="127">
                  <c:v>-1.484959911195638E-2</c:v>
                </c:pt>
                <c:pt idx="128">
                  <c:v>-1.4858126993434848E-2</c:v>
                </c:pt>
                <c:pt idx="129">
                  <c:v>-1.4858126993434848E-2</c:v>
                </c:pt>
                <c:pt idx="130">
                  <c:v>-1.4871207989823563E-2</c:v>
                </c:pt>
                <c:pt idx="131">
                  <c:v>-1.488998676080802E-2</c:v>
                </c:pt>
                <c:pt idx="132">
                  <c:v>-1.4893402397771425E-2</c:v>
                </c:pt>
                <c:pt idx="133">
                  <c:v>-1.4893402397771425E-2</c:v>
                </c:pt>
                <c:pt idx="134">
                  <c:v>-1.4916183650766196E-2</c:v>
                </c:pt>
                <c:pt idx="135">
                  <c:v>-1.5067563649060024E-2</c:v>
                </c:pt>
                <c:pt idx="136">
                  <c:v>-1.5781701921599882E-2</c:v>
                </c:pt>
                <c:pt idx="137">
                  <c:v>-1.5821615409455432E-2</c:v>
                </c:pt>
                <c:pt idx="138">
                  <c:v>-1.5825139682859757E-2</c:v>
                </c:pt>
                <c:pt idx="139">
                  <c:v>-1.5828664360869077E-2</c:v>
                </c:pt>
                <c:pt idx="140">
                  <c:v>-1.5831601901616772E-2</c:v>
                </c:pt>
                <c:pt idx="141">
                  <c:v>-1.5845706008387306E-2</c:v>
                </c:pt>
                <c:pt idx="142">
                  <c:v>-1.5862168981631702E-2</c:v>
                </c:pt>
                <c:pt idx="143">
                  <c:v>-1.5901009424885718E-2</c:v>
                </c:pt>
                <c:pt idx="144">
                  <c:v>-1.590689861136076E-2</c:v>
                </c:pt>
                <c:pt idx="145">
                  <c:v>-1.5923983607808501E-2</c:v>
                </c:pt>
                <c:pt idx="146">
                  <c:v>-1.5985331669011917E-2</c:v>
                </c:pt>
                <c:pt idx="147">
                  <c:v>-1.6001869224443559E-2</c:v>
                </c:pt>
                <c:pt idx="148">
                  <c:v>-1.600955037038054E-2</c:v>
                </c:pt>
                <c:pt idx="149">
                  <c:v>-1.6013096155283717E-2</c:v>
                </c:pt>
                <c:pt idx="150">
                  <c:v>-1.6022553559761059E-2</c:v>
                </c:pt>
                <c:pt idx="151">
                  <c:v>-1.6026100828215883E-2</c:v>
                </c:pt>
                <c:pt idx="152">
                  <c:v>-1.6029648501275702E-2</c:v>
                </c:pt>
                <c:pt idx="153">
                  <c:v>-1.6033196578940517E-2</c:v>
                </c:pt>
                <c:pt idx="154">
                  <c:v>-1.604620965866534E-2</c:v>
                </c:pt>
                <c:pt idx="155">
                  <c:v>-1.6050351324793627E-2</c:v>
                </c:pt>
                <c:pt idx="156">
                  <c:v>-1.6066923496430324E-2</c:v>
                </c:pt>
                <c:pt idx="157">
                  <c:v>-1.6074620714176795E-2</c:v>
                </c:pt>
                <c:pt idx="158">
                  <c:v>-1.6161196841799882E-2</c:v>
                </c:pt>
                <c:pt idx="159">
                  <c:v>-1.617069920238768E-2</c:v>
                </c:pt>
                <c:pt idx="160">
                  <c:v>-1.617842198892197E-2</c:v>
                </c:pt>
                <c:pt idx="161">
                  <c:v>-1.6277203010593107E-2</c:v>
                </c:pt>
                <c:pt idx="162">
                  <c:v>-1.6324322021535977E-2</c:v>
                </c:pt>
                <c:pt idx="163">
                  <c:v>-1.7105492043756124E-2</c:v>
                </c:pt>
                <c:pt idx="164">
                  <c:v>-1.7208982384243187E-2</c:v>
                </c:pt>
                <c:pt idx="165">
                  <c:v>-1.7240890145384189E-2</c:v>
                </c:pt>
                <c:pt idx="166">
                  <c:v>-1.7244573765722034E-2</c:v>
                </c:pt>
                <c:pt idx="167">
                  <c:v>-1.7249485888891369E-2</c:v>
                </c:pt>
                <c:pt idx="168">
                  <c:v>-1.7256855422328691E-2</c:v>
                </c:pt>
                <c:pt idx="169">
                  <c:v>-1.7258698058566141E-2</c:v>
                </c:pt>
                <c:pt idx="170">
                  <c:v>-1.727282829685586E-2</c:v>
                </c:pt>
                <c:pt idx="171">
                  <c:v>-1.7274057294204569E-2</c:v>
                </c:pt>
                <c:pt idx="172">
                  <c:v>-1.7276515423770317E-2</c:v>
                </c:pt>
                <c:pt idx="173">
                  <c:v>-1.7286964480591183E-2</c:v>
                </c:pt>
                <c:pt idx="174">
                  <c:v>-1.7290653158491452E-2</c:v>
                </c:pt>
                <c:pt idx="175">
                  <c:v>-1.7299876623388975E-2</c:v>
                </c:pt>
                <c:pt idx="176">
                  <c:v>-1.7306027004865776E-2</c:v>
                </c:pt>
                <c:pt idx="177">
                  <c:v>-1.7309717773225184E-2</c:v>
                </c:pt>
                <c:pt idx="178">
                  <c:v>-1.7317100523758979E-2</c:v>
                </c:pt>
                <c:pt idx="179">
                  <c:v>-1.7321407875632362E-2</c:v>
                </c:pt>
                <c:pt idx="180">
                  <c:v>-1.7336795770791204E-2</c:v>
                </c:pt>
                <c:pt idx="181">
                  <c:v>-1.7363279381922787E-2</c:v>
                </c:pt>
                <c:pt idx="182">
                  <c:v>-1.7363895527114686E-2</c:v>
                </c:pt>
                <c:pt idx="183">
                  <c:v>-1.7371290146061643E-2</c:v>
                </c:pt>
                <c:pt idx="184">
                  <c:v>-1.738546768941859E-2</c:v>
                </c:pt>
                <c:pt idx="185">
                  <c:v>-1.7536239032073443E-2</c:v>
                </c:pt>
                <c:pt idx="186">
                  <c:v>-1.8409174569839946E-2</c:v>
                </c:pt>
                <c:pt idx="187">
                  <c:v>-1.8409809506686015E-2</c:v>
                </c:pt>
                <c:pt idx="188">
                  <c:v>-1.8439028750994155E-2</c:v>
                </c:pt>
                <c:pt idx="189">
                  <c:v>-1.8521096535773784E-2</c:v>
                </c:pt>
                <c:pt idx="190">
                  <c:v>-1.8563794684564257E-2</c:v>
                </c:pt>
                <c:pt idx="191">
                  <c:v>-1.856443235249404E-2</c:v>
                </c:pt>
                <c:pt idx="192">
                  <c:v>-1.8641673127260453E-2</c:v>
                </c:pt>
                <c:pt idx="193">
                  <c:v>-1.8760727765684593E-2</c:v>
                </c:pt>
                <c:pt idx="194">
                  <c:v>-1.8775476588815183E-2</c:v>
                </c:pt>
                <c:pt idx="195">
                  <c:v>-1.8776117976863103E-2</c:v>
                </c:pt>
                <c:pt idx="196">
                  <c:v>-1.8782532475488844E-2</c:v>
                </c:pt>
                <c:pt idx="197">
                  <c:v>-1.8883387441945478E-2</c:v>
                </c:pt>
                <c:pt idx="198">
                  <c:v>-1.9710062348545158E-2</c:v>
                </c:pt>
                <c:pt idx="199">
                  <c:v>-2.0027646627058096E-2</c:v>
                </c:pt>
                <c:pt idx="200">
                  <c:v>-2.0127881923168046E-2</c:v>
                </c:pt>
                <c:pt idx="201">
                  <c:v>-2.0127881923168046E-2</c:v>
                </c:pt>
                <c:pt idx="202">
                  <c:v>-2.0222376735597344E-2</c:v>
                </c:pt>
                <c:pt idx="203">
                  <c:v>-2.0297067719188676E-2</c:v>
                </c:pt>
                <c:pt idx="204">
                  <c:v>-2.0409368536505167E-2</c:v>
                </c:pt>
                <c:pt idx="205">
                  <c:v>-2.0409368536505167E-2</c:v>
                </c:pt>
                <c:pt idx="206">
                  <c:v>-2.0409368536505167E-2</c:v>
                </c:pt>
                <c:pt idx="207">
                  <c:v>-2.1144329243042576E-2</c:v>
                </c:pt>
                <c:pt idx="208">
                  <c:v>-2.12508001837927E-2</c:v>
                </c:pt>
                <c:pt idx="209">
                  <c:v>-2.1319194646391121E-2</c:v>
                </c:pt>
                <c:pt idx="210">
                  <c:v>-2.1319879158587997E-2</c:v>
                </c:pt>
                <c:pt idx="211">
                  <c:v>-2.1356859507175457E-2</c:v>
                </c:pt>
                <c:pt idx="212">
                  <c:v>-2.1505796189543885E-2</c:v>
                </c:pt>
                <c:pt idx="213">
                  <c:v>-2.1691157429666139E-2</c:v>
                </c:pt>
                <c:pt idx="214">
                  <c:v>-2.2626634263006141E-2</c:v>
                </c:pt>
                <c:pt idx="215">
                  <c:v>-2.2647102757478173E-2</c:v>
                </c:pt>
                <c:pt idx="216">
                  <c:v>-2.2651338798501321E-2</c:v>
                </c:pt>
                <c:pt idx="217">
                  <c:v>-2.2663343111963476E-2</c:v>
                </c:pt>
                <c:pt idx="218">
                  <c:v>-2.2664049349200729E-2</c:v>
                </c:pt>
                <c:pt idx="219">
                  <c:v>-2.2724827796807172E-2</c:v>
                </c:pt>
                <c:pt idx="220">
                  <c:v>-2.2725535011839833E-2</c:v>
                </c:pt>
                <c:pt idx="221">
                  <c:v>-2.2796313272195272E-2</c:v>
                </c:pt>
                <c:pt idx="222">
                  <c:v>-2.2888493034120175E-2</c:v>
                </c:pt>
                <c:pt idx="223">
                  <c:v>-2.2889202845368214E-2</c:v>
                </c:pt>
                <c:pt idx="224">
                  <c:v>-2.3039936584717913E-2</c:v>
                </c:pt>
                <c:pt idx="225">
                  <c:v>-2.4498570002902183E-2</c:v>
                </c:pt>
                <c:pt idx="226">
                  <c:v>-2.4557394561476754E-2</c:v>
                </c:pt>
                <c:pt idx="227">
                  <c:v>-2.458683381443031E-2</c:v>
                </c:pt>
                <c:pt idx="228">
                  <c:v>-2.4908146822340684E-2</c:v>
                </c:pt>
                <c:pt idx="229">
                  <c:v>-2.5636056577022129E-2</c:v>
                </c:pt>
                <c:pt idx="230">
                  <c:v>-2.5797253298808553E-2</c:v>
                </c:pt>
                <c:pt idx="231">
                  <c:v>-2.5917354233089815E-2</c:v>
                </c:pt>
                <c:pt idx="232">
                  <c:v>-2.6191851431864432E-2</c:v>
                </c:pt>
                <c:pt idx="233">
                  <c:v>-2.6191851431864432E-2</c:v>
                </c:pt>
                <c:pt idx="234">
                  <c:v>-2.619261175130257E-2</c:v>
                </c:pt>
                <c:pt idx="235">
                  <c:v>-2.619261175130257E-2</c:v>
                </c:pt>
                <c:pt idx="236">
                  <c:v>-2.6198694711412666E-2</c:v>
                </c:pt>
                <c:pt idx="237">
                  <c:v>-2.6364732236619101E-2</c:v>
                </c:pt>
                <c:pt idx="238">
                  <c:v>-2.6364732236619101E-2</c:v>
                </c:pt>
                <c:pt idx="239">
                  <c:v>-2.7551311371636269E-2</c:v>
                </c:pt>
                <c:pt idx="240">
                  <c:v>-2.7551311371636269E-2</c:v>
                </c:pt>
                <c:pt idx="241">
                  <c:v>-2.7588771552709536E-2</c:v>
                </c:pt>
                <c:pt idx="242">
                  <c:v>-2.7588771552709536E-2</c:v>
                </c:pt>
                <c:pt idx="243">
                  <c:v>-2.7828188935265282E-2</c:v>
                </c:pt>
                <c:pt idx="244">
                  <c:v>-2.7828188935265282E-2</c:v>
                </c:pt>
                <c:pt idx="245">
                  <c:v>-2.8004115867253251E-2</c:v>
                </c:pt>
                <c:pt idx="246">
                  <c:v>-2.8004115867253251E-2</c:v>
                </c:pt>
                <c:pt idx="247">
                  <c:v>-2.8948183424542199E-2</c:v>
                </c:pt>
                <c:pt idx="248">
                  <c:v>-2.8948183424542199E-2</c:v>
                </c:pt>
                <c:pt idx="249">
                  <c:v>-2.9033048823537053E-2</c:v>
                </c:pt>
                <c:pt idx="250">
                  <c:v>-2.9033048823537053E-2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E-482C-BFAB-9FE71C78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96089984692373"/>
          <c:y val="0.93736951983298533"/>
          <c:w val="0.74966227327132151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3-45A7-A2A2-5B2743C9B3F9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3-45A7-A2A2-5B2743C9B3F9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E3-45A7-A2A2-5B2743C9B3F9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E3-45A7-A2A2-5B2743C9B3F9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E3-45A7-A2A2-5B2743C9B3F9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E3-45A7-A2A2-5B2743C9B3F9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E3-45A7-A2A2-5B2743C9B3F9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E3-45A7-A2A2-5B2743C9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532374100719423E-2"/>
          <c:y val="0.91358283918213923"/>
          <c:w val="0.76115107913669067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82212581344902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83080260303691E-2"/>
          <c:y val="0.21176551687161793"/>
          <c:w val="0.84598698481561818"/>
          <c:h val="0.65098288519793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2X'!$G$21:$G$271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0</c:v>
                </c:pt>
                <c:pt idx="20">
                  <c:v>-2.2666900040348992E-3</c:v>
                </c:pt>
                <c:pt idx="21">
                  <c:v>3.5333099949639291E-3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25">
                  <c:v>1.2756349970004521E-3</c:v>
                </c:pt>
                <c:pt idx="26">
                  <c:v>-1.4522350029437803E-3</c:v>
                </c:pt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69">
                  <c:v>2.8194499464007095E-4</c:v>
                </c:pt>
                <c:pt idx="70">
                  <c:v>4.8152550007216632E-3</c:v>
                </c:pt>
                <c:pt idx="71">
                  <c:v>6.7011999999522232E-3</c:v>
                </c:pt>
                <c:pt idx="72">
                  <c:v>-9.8707000142894685E-4</c:v>
                </c:pt>
                <c:pt idx="73">
                  <c:v>1.4079499960644171E-3</c:v>
                </c:pt>
                <c:pt idx="74">
                  <c:v>1.5079499935382046E-3</c:v>
                </c:pt>
                <c:pt idx="75">
                  <c:v>8.7789000099292025E-4</c:v>
                </c:pt>
                <c:pt idx="76">
                  <c:v>-7.4904249995597638E-3</c:v>
                </c:pt>
                <c:pt idx="77">
                  <c:v>4.5084800003678538E-3</c:v>
                </c:pt>
                <c:pt idx="79">
                  <c:v>-1.0316669999156147E-2</c:v>
                </c:pt>
                <c:pt idx="80">
                  <c:v>4.8822349999682046E-3</c:v>
                </c:pt>
                <c:pt idx="81">
                  <c:v>1.9543649978004396E-3</c:v>
                </c:pt>
                <c:pt idx="82">
                  <c:v>7.7696599983028136E-3</c:v>
                </c:pt>
                <c:pt idx="83">
                  <c:v>3.0417899979511276E-3</c:v>
                </c:pt>
                <c:pt idx="84">
                  <c:v>1.3570850060204975E-3</c:v>
                </c:pt>
                <c:pt idx="85">
                  <c:v>-3.2907400018302724E-3</c:v>
                </c:pt>
                <c:pt idx="86">
                  <c:v>-5.7453850022284314E-3</c:v>
                </c:pt>
                <c:pt idx="87">
                  <c:v>-4.1498350037727505E-3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1">
                  <c:v>-6.1147550004534423E-3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4">
                  <c:v>-1.1630310000327881E-2</c:v>
                </c:pt>
                <c:pt idx="105">
                  <c:v>-1.1672200002067257E-2</c:v>
                </c:pt>
                <c:pt idx="106">
                  <c:v>-1.102903499850072E-2</c:v>
                </c:pt>
                <c:pt idx="107">
                  <c:v>-1.124383500427939E-2</c:v>
                </c:pt>
                <c:pt idx="108">
                  <c:v>-1.7342869999993127E-2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3">
                  <c:v>-1.5686350001487881E-2</c:v>
                </c:pt>
                <c:pt idx="114">
                  <c:v>-1.5311499999370426E-2</c:v>
                </c:pt>
                <c:pt idx="115">
                  <c:v>-1.70661449956242E-2</c:v>
                </c:pt>
                <c:pt idx="116">
                  <c:v>-1.4624074996390846E-2</c:v>
                </c:pt>
                <c:pt idx="117">
                  <c:v>-1.5725169992947485E-2</c:v>
                </c:pt>
                <c:pt idx="118">
                  <c:v>-1.7452510001021437E-2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3">
                  <c:v>-1.6927180004131515E-2</c:v>
                </c:pt>
                <c:pt idx="124">
                  <c:v>-1.6810790002637077E-2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8">
                  <c:v>-1.6998200633679517E-2</c:v>
                </c:pt>
                <c:pt idx="129">
                  <c:v>-1.6985710004519206E-2</c:v>
                </c:pt>
                <c:pt idx="130">
                  <c:v>-1.4542545002768748E-2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5">
                  <c:v>-1.5940425000735559E-2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59">
                  <c:v>-1.8274119996931404E-2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3">
                  <c:v>-2.0875249996606726E-2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0">
                  <c:v>-2.1091880000312813E-2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07">
                  <c:v>-2.2395829997549299E-2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6">
                  <c:v>-1.9857279999996535E-2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39">
                  <c:v>-2.0363900002848823E-2</c:v>
                </c:pt>
                <c:pt idx="240">
                  <c:v>-2.0363900002848823E-2</c:v>
                </c:pt>
                <c:pt idx="241">
                  <c:v>-1.9056860001001041E-2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49">
                  <c:v>-1.9518629997037351E-2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4-4903-809D-5FB770CCDA85}"/>
            </c:ext>
          </c:extLst>
        </c:ser>
        <c:ser>
          <c:idx val="1"/>
          <c:order val="1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4-4903-809D-5FB770C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6960"/>
        <c:axId val="1"/>
      </c:scatterChart>
      <c:valAx>
        <c:axId val="72846696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696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16</xdr:col>
      <xdr:colOff>466725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0D88C0-4D7A-C319-8448-BC3C5633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0</xdr:rowOff>
    </xdr:from>
    <xdr:to>
      <xdr:col>26</xdr:col>
      <xdr:colOff>228600</xdr:colOff>
      <xdr:row>17</xdr:row>
      <xdr:rowOff>152399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34C5D623-04F1-EACC-062A-D6E08B3F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0</xdr:rowOff>
    </xdr:from>
    <xdr:to>
      <xdr:col>24</xdr:col>
      <xdr:colOff>542925</xdr:colOff>
      <xdr:row>21</xdr:row>
      <xdr:rowOff>38099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7A73D9-F218-8080-B145-E7E4B36E0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76200</xdr:rowOff>
    </xdr:from>
    <xdr:to>
      <xdr:col>12</xdr:col>
      <xdr:colOff>152399</xdr:colOff>
      <xdr:row>20</xdr:row>
      <xdr:rowOff>133350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8580DE-76D2-99AD-A7A5-D5BA68E03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28575</xdr:rowOff>
    </xdr:from>
    <xdr:to>
      <xdr:col>11</xdr:col>
      <xdr:colOff>466725</xdr:colOff>
      <xdr:row>45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BD7F546-D1E7-FBAE-5DEE-9A705AD03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BF86B3A2-6891-DA83-F722-730FBA8D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15</xdr:col>
      <xdr:colOff>542925</xdr:colOff>
      <xdr:row>18</xdr:row>
      <xdr:rowOff>9525</xdr:rowOff>
    </xdr:to>
    <xdr:graphicFrame macro="">
      <xdr:nvGraphicFramePr>
        <xdr:cNvPr id="3081" name="Chart 4">
          <a:extLst>
            <a:ext uri="{FF2B5EF4-FFF2-40B4-BE49-F238E27FC236}">
              <a16:creationId xmlns:a16="http://schemas.microsoft.com/office/drawing/2014/main" id="{7D28FFF6-5AA6-26A7-7093-7D0FCAF2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26</xdr:col>
      <xdr:colOff>304800</xdr:colOff>
      <xdr:row>18</xdr:row>
      <xdr:rowOff>19050</xdr:rowOff>
    </xdr:to>
    <xdr:graphicFrame macro="">
      <xdr:nvGraphicFramePr>
        <xdr:cNvPr id="3082" name="Chart 5">
          <a:extLst>
            <a:ext uri="{FF2B5EF4-FFF2-40B4-BE49-F238E27FC236}">
              <a16:creationId xmlns:a16="http://schemas.microsoft.com/office/drawing/2014/main" id="{516FBD03-3232-7384-FDC5-01EBC53A9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10</xdr:col>
      <xdr:colOff>523875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7D527-A09C-9581-C2D6-F40305536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123825</xdr:rowOff>
    </xdr:from>
    <xdr:to>
      <xdr:col>11</xdr:col>
      <xdr:colOff>66675</xdr:colOff>
      <xdr:row>39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3E597D2-FDC5-D1A3-B958-8389D28A5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E6BDC4D-3BF2-81AA-5327-4A890481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28575</xdr:rowOff>
    </xdr:from>
    <xdr:to>
      <xdr:col>17</xdr:col>
      <xdr:colOff>38100</xdr:colOff>
      <xdr:row>41</xdr:row>
      <xdr:rowOff>76200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FA17376F-BC45-A6EC-F472-A729BE1CD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19050</xdr:colOff>
      <xdr:row>22</xdr:row>
      <xdr:rowOff>0</xdr:rowOff>
    </xdr:from>
    <xdr:to>
      <xdr:col>35</xdr:col>
      <xdr:colOff>352425</xdr:colOff>
      <xdr:row>50</xdr:row>
      <xdr:rowOff>28575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F6EB2F4-6204-586F-F87E-0E9E81C7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523875</xdr:colOff>
      <xdr:row>18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9FD7D09A-8BB0-9CCA-AC0A-B9AD6EFCB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300A0F16-4633-90D0-E653-DB09AADC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9525</xdr:colOff>
      <xdr:row>20</xdr:row>
      <xdr:rowOff>123825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194E8557-9941-2ECD-A137-B851B51E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361950</xdr:colOff>
      <xdr:row>0</xdr:row>
      <xdr:rowOff>161925</xdr:rowOff>
    </xdr:from>
    <xdr:to>
      <xdr:col>45</xdr:col>
      <xdr:colOff>333375</xdr:colOff>
      <xdr:row>15</xdr:row>
      <xdr:rowOff>133350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48AB0264-7DB7-BF3D-54B3-C2E43A28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0</xdr:row>
      <xdr:rowOff>0</xdr:rowOff>
    </xdr:from>
    <xdr:to>
      <xdr:col>41</xdr:col>
      <xdr:colOff>266700</xdr:colOff>
      <xdr:row>17</xdr:row>
      <xdr:rowOff>152400</xdr:rowOff>
    </xdr:to>
    <xdr:graphicFrame macro="">
      <xdr:nvGraphicFramePr>
        <xdr:cNvPr id="6151" name="Chart 3">
          <a:extLst>
            <a:ext uri="{FF2B5EF4-FFF2-40B4-BE49-F238E27FC236}">
              <a16:creationId xmlns:a16="http://schemas.microsoft.com/office/drawing/2014/main" id="{752720D0-2504-A0A7-6C7B-A4CF62F6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21</xdr:row>
      <xdr:rowOff>9525</xdr:rowOff>
    </xdr:from>
    <xdr:to>
      <xdr:col>13</xdr:col>
      <xdr:colOff>838200</xdr:colOff>
      <xdr:row>37</xdr:row>
      <xdr:rowOff>104775</xdr:rowOff>
    </xdr:to>
    <xdr:graphicFrame macro="">
      <xdr:nvGraphicFramePr>
        <xdr:cNvPr id="6152" name="Chart 4">
          <a:extLst>
            <a:ext uri="{FF2B5EF4-FFF2-40B4-BE49-F238E27FC236}">
              <a16:creationId xmlns:a16="http://schemas.microsoft.com/office/drawing/2014/main" id="{0B2B296C-9092-28A0-8EC1-5DF0A742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9DAF8AE0-41E5-49CB-965B-DD31CC0D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4507B946-60BC-FECC-201B-29F8FC9C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0</xdr:rowOff>
    </xdr:from>
    <xdr:to>
      <xdr:col>33</xdr:col>
      <xdr:colOff>38100</xdr:colOff>
      <xdr:row>27</xdr:row>
      <xdr:rowOff>0</xdr:rowOff>
    </xdr:to>
    <xdr:graphicFrame macro="">
      <xdr:nvGraphicFramePr>
        <xdr:cNvPr id="10244" name="Chart 2">
          <a:extLst>
            <a:ext uri="{FF2B5EF4-FFF2-40B4-BE49-F238E27FC236}">
              <a16:creationId xmlns:a16="http://schemas.microsoft.com/office/drawing/2014/main" id="{5CFE488E-FAF5-9109-08ED-9BA9F5DE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BC687FBA-A660-384C-649F-98B787FBF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48</xdr:row>
      <xdr:rowOff>28575</xdr:rowOff>
    </xdr:from>
    <xdr:to>
      <xdr:col>39</xdr:col>
      <xdr:colOff>371475</xdr:colOff>
      <xdr:row>76</xdr:row>
      <xdr:rowOff>57150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7380E911-4D40-D279-9C24-A92781AC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32</xdr:row>
      <xdr:rowOff>123825</xdr:rowOff>
    </xdr:from>
    <xdr:to>
      <xdr:col>24</xdr:col>
      <xdr:colOff>142875</xdr:colOff>
      <xdr:row>51</xdr:row>
      <xdr:rowOff>133350</xdr:rowOff>
    </xdr:to>
    <xdr:graphicFrame macro="">
      <xdr:nvGraphicFramePr>
        <xdr:cNvPr id="11271" name="Chart 3">
          <a:extLst>
            <a:ext uri="{FF2B5EF4-FFF2-40B4-BE49-F238E27FC236}">
              <a16:creationId xmlns:a16="http://schemas.microsoft.com/office/drawing/2014/main" id="{C441AB8C-1972-152F-83A2-21803BC9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47625</xdr:colOff>
      <xdr:row>0</xdr:row>
      <xdr:rowOff>28575</xdr:rowOff>
    </xdr:from>
    <xdr:to>
      <xdr:col>24</xdr:col>
      <xdr:colOff>428625</xdr:colOff>
      <xdr:row>17</xdr:row>
      <xdr:rowOff>47625</xdr:rowOff>
    </xdr:to>
    <xdr:graphicFrame macro="">
      <xdr:nvGraphicFramePr>
        <xdr:cNvPr id="11272" name="Chart 4">
          <a:extLst>
            <a:ext uri="{FF2B5EF4-FFF2-40B4-BE49-F238E27FC236}">
              <a16:creationId xmlns:a16="http://schemas.microsoft.com/office/drawing/2014/main" id="{B4BB1582-B78A-CE13-7432-468D6D08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760" TargetMode="External"/><Relationship Id="rId117" Type="http://schemas.openxmlformats.org/officeDocument/2006/relationships/hyperlink" Target="http://www.konkoly.hu/cgi-bin/IBVS?6050" TargetMode="External"/><Relationship Id="rId21" Type="http://schemas.openxmlformats.org/officeDocument/2006/relationships/hyperlink" Target="http://www.bav-astro.de/sfs/BAVM_link.php?BAVMnr=56" TargetMode="External"/><Relationship Id="rId42" Type="http://schemas.openxmlformats.org/officeDocument/2006/relationships/hyperlink" Target="http://www.konkoly.hu/cgi-bin/IBVS?5391" TargetMode="External"/><Relationship Id="rId47" Type="http://schemas.openxmlformats.org/officeDocument/2006/relationships/hyperlink" Target="http://www.konkoly.hu/cgi-bin/IBVS?5407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653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var.astro.cz/oejv/issues/oejv0160.pdf" TargetMode="External"/><Relationship Id="rId133" Type="http://schemas.openxmlformats.org/officeDocument/2006/relationships/hyperlink" Target="http://vsolj.cetus-net.org/no42.pdf" TargetMode="External"/><Relationship Id="rId138" Type="http://schemas.openxmlformats.org/officeDocument/2006/relationships/hyperlink" Target="http://vsolj.cetus-net.org/no42.pdf" TargetMode="External"/><Relationship Id="rId154" Type="http://schemas.openxmlformats.org/officeDocument/2006/relationships/hyperlink" Target="http://vsolj.cetus-net.org/no43.pdf" TargetMode="External"/><Relationship Id="rId159" Type="http://schemas.openxmlformats.org/officeDocument/2006/relationships/hyperlink" Target="http://vsolj.cetus-net.org/no44.pdf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konkoly.hu/cgi-bin/IBVS?1556" TargetMode="External"/><Relationship Id="rId107" Type="http://schemas.openxmlformats.org/officeDocument/2006/relationships/hyperlink" Target="http://www.konkoly.hu/cgi-bin/IBVS?5980" TargetMode="External"/><Relationship Id="rId11" Type="http://schemas.openxmlformats.org/officeDocument/2006/relationships/hyperlink" Target="http://www.konkoly.hu/cgi-bin/IBVS?2443" TargetMode="External"/><Relationship Id="rId32" Type="http://schemas.openxmlformats.org/officeDocument/2006/relationships/hyperlink" Target="http://www.bav-astro.de/sfs/BAVM_link.php?BAVMnr=62" TargetMode="External"/><Relationship Id="rId37" Type="http://schemas.openxmlformats.org/officeDocument/2006/relationships/hyperlink" Target="http://var.astro.cz/oejv/issues/oejv0060.pdf" TargetMode="External"/><Relationship Id="rId53" Type="http://schemas.openxmlformats.org/officeDocument/2006/relationships/hyperlink" Target="http://www.konkoly.hu/cgi-bin/IBVS?5592" TargetMode="External"/><Relationship Id="rId58" Type="http://schemas.openxmlformats.org/officeDocument/2006/relationships/hyperlink" Target="http://www.konkoly.hu/cgi-bin/IBVS?5843" TargetMode="External"/><Relationship Id="rId74" Type="http://schemas.openxmlformats.org/officeDocument/2006/relationships/hyperlink" Target="http://www.konkoly.hu/cgi-bin/IBVS?5754" TargetMode="External"/><Relationship Id="rId79" Type="http://schemas.openxmlformats.org/officeDocument/2006/relationships/hyperlink" Target="http://www.bav-astro.de/sfs/BAVM_link.php?BAVMnr=178" TargetMode="External"/><Relationship Id="rId102" Type="http://schemas.openxmlformats.org/officeDocument/2006/relationships/hyperlink" Target="http://www.konkoly.hu/cgi-bin/IBVS?5871" TargetMode="External"/><Relationship Id="rId123" Type="http://schemas.openxmlformats.org/officeDocument/2006/relationships/hyperlink" Target="http://www.bav-astro.de/sfs/BAVM_link.php?BAVMnr=234" TargetMode="External"/><Relationship Id="rId128" Type="http://schemas.openxmlformats.org/officeDocument/2006/relationships/hyperlink" Target="http://www.konkoly.hu/cgi-bin/IBVS?5493" TargetMode="External"/><Relationship Id="rId144" Type="http://schemas.openxmlformats.org/officeDocument/2006/relationships/hyperlink" Target="http://vsolj.cetus-net.org/no42.pdf" TargetMode="External"/><Relationship Id="rId149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44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898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5391" TargetMode="External"/><Relationship Id="rId48" Type="http://schemas.openxmlformats.org/officeDocument/2006/relationships/hyperlink" Target="http://www.konkoly.hu/cgi-bin/IBVS?5391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www.konkoly.hu/cgi-bin/IBVS?6125" TargetMode="External"/><Relationship Id="rId134" Type="http://schemas.openxmlformats.org/officeDocument/2006/relationships/hyperlink" Target="http://vsolj.cetus-net.org/no42.pdf" TargetMode="External"/><Relationship Id="rId139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777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solj.cetus-net.org/no43.pdf" TargetMode="External"/><Relationship Id="rId155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2443" TargetMode="External"/><Relationship Id="rId17" Type="http://schemas.openxmlformats.org/officeDocument/2006/relationships/hyperlink" Target="http://www.konkoly.hu/cgi-bin/IBVS?1556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5974" TargetMode="External"/><Relationship Id="rId108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4" TargetMode="External"/><Relationship Id="rId129" Type="http://schemas.openxmlformats.org/officeDocument/2006/relationships/hyperlink" Target="http://www.konkoly.hu/cgi-bin/IBVS?5391" TargetMode="External"/><Relationship Id="rId54" Type="http://schemas.openxmlformats.org/officeDocument/2006/relationships/hyperlink" Target="http://www.konkoly.hu/cgi-bin/IBVS?5588" TargetMode="External"/><Relationship Id="rId70" Type="http://schemas.openxmlformats.org/officeDocument/2006/relationships/hyperlink" Target="http://www.konkoly.hu/cgi-bin/IBVS?5754" TargetMode="External"/><Relationship Id="rId75" Type="http://schemas.openxmlformats.org/officeDocument/2006/relationships/hyperlink" Target="http://www.konkoly.hu/cgi-bin/IBVS?5754" TargetMode="External"/><Relationship Id="rId91" Type="http://schemas.openxmlformats.org/officeDocument/2006/relationships/hyperlink" Target="http://www.konkoly.hu/cgi-bin/IBVS?5820" TargetMode="External"/><Relationship Id="rId96" Type="http://schemas.openxmlformats.org/officeDocument/2006/relationships/hyperlink" Target="http://www.konkoly.hu/cgi-bin/IBVS?5887" TargetMode="External"/><Relationship Id="rId140" Type="http://schemas.openxmlformats.org/officeDocument/2006/relationships/hyperlink" Target="http://vsolj.cetus-net.org/no42.pdf" TargetMode="External"/><Relationship Id="rId145" Type="http://schemas.openxmlformats.org/officeDocument/2006/relationships/hyperlink" Target="http://vsolj.cetus-net.org/no42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443" TargetMode="External"/><Relationship Id="rId15" Type="http://schemas.openxmlformats.org/officeDocument/2006/relationships/hyperlink" Target="http://www.konkoly.hu/cgi-bin/IBVS?2443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391" TargetMode="External"/><Relationship Id="rId57" Type="http://schemas.openxmlformats.org/officeDocument/2006/relationships/hyperlink" Target="http://www.konkoly.hu/cgi-bin/IBVS?5843" TargetMode="External"/><Relationship Id="rId106" Type="http://schemas.openxmlformats.org/officeDocument/2006/relationships/hyperlink" Target="http://www.bav-astro.de/sfs/BAVM_link.php?BAVMnr=214" TargetMode="External"/><Relationship Id="rId114" Type="http://schemas.openxmlformats.org/officeDocument/2006/relationships/hyperlink" Target="http://www.konkoly.hu/cgi-bin/IBVS?6029" TargetMode="External"/><Relationship Id="rId119" Type="http://schemas.openxmlformats.org/officeDocument/2006/relationships/hyperlink" Target="http://www.konkoly.hu/cgi-bin/IBVS?6125" TargetMode="External"/><Relationship Id="rId127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2443" TargetMode="External"/><Relationship Id="rId31" Type="http://schemas.openxmlformats.org/officeDocument/2006/relationships/hyperlink" Target="http://www.konkoly.hu/cgi-bin/IBVS?3760" TargetMode="External"/><Relationship Id="rId44" Type="http://schemas.openxmlformats.org/officeDocument/2006/relationships/hyperlink" Target="http://www.konkoly.hu/cgi-bin/IBVS?5391" TargetMode="External"/><Relationship Id="rId52" Type="http://schemas.openxmlformats.org/officeDocument/2006/relationships/hyperlink" Target="http://www.bav-astro.de/sfs/BAVM_link.php?BAVMnr=172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konkoly.hu/cgi-bin/IBVS?5694" TargetMode="External"/><Relationship Id="rId73" Type="http://schemas.openxmlformats.org/officeDocument/2006/relationships/hyperlink" Target="http://www.konkoly.hu/cgi-bin/IBVS?5672" TargetMode="External"/><Relationship Id="rId78" Type="http://schemas.openxmlformats.org/officeDocument/2006/relationships/hyperlink" Target="http://www.bav-astro.de/sfs/BAVM_link.php?BAVMnr=178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887" TargetMode="External"/><Relationship Id="rId99" Type="http://schemas.openxmlformats.org/officeDocument/2006/relationships/hyperlink" Target="http://www.konkoly.hu/cgi-bin/IBVS?5887" TargetMode="External"/><Relationship Id="rId101" Type="http://schemas.openxmlformats.org/officeDocument/2006/relationships/hyperlink" Target="http://www.konkoly.hu/cgi-bin/IBVS?5887" TargetMode="External"/><Relationship Id="rId122" Type="http://schemas.openxmlformats.org/officeDocument/2006/relationships/hyperlink" Target="http://www.bav-astro.de/sfs/BAVM_link.php?BAVMnr=234" TargetMode="External"/><Relationship Id="rId130" Type="http://schemas.openxmlformats.org/officeDocument/2006/relationships/hyperlink" Target="http://vsolj.cetus-net.org/no42.pdf" TargetMode="External"/><Relationship Id="rId135" Type="http://schemas.openxmlformats.org/officeDocument/2006/relationships/hyperlink" Target="http://vsolj.cetus-net.org/no42.pdf" TargetMode="External"/><Relationship Id="rId143" Type="http://schemas.openxmlformats.org/officeDocument/2006/relationships/hyperlink" Target="http://vsolj.cetus-net.org/no42.pdf" TargetMode="External"/><Relationship Id="rId148" Type="http://schemas.openxmlformats.org/officeDocument/2006/relationships/hyperlink" Target="http://vsolj.cetus-net.org/no43.pdf" TargetMode="External"/><Relationship Id="rId151" Type="http://schemas.openxmlformats.org/officeDocument/2006/relationships/hyperlink" Target="http://vsolj.cetus-net.org/no43.pdf" TargetMode="External"/><Relationship Id="rId156" Type="http://schemas.openxmlformats.org/officeDocument/2006/relationships/hyperlink" Target="http://vsolj.cetus-net.org/no43.pdf" TargetMode="External"/><Relationship Id="rId164" Type="http://schemas.openxmlformats.org/officeDocument/2006/relationships/hyperlink" Target="http://www.bav-astro.de/sfs/BAVM_link.php?BAVMnr=203" TargetMode="External"/><Relationship Id="rId16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2443" TargetMode="External"/><Relationship Id="rId9" Type="http://schemas.openxmlformats.org/officeDocument/2006/relationships/hyperlink" Target="http://www.konkoly.hu/cgi-bin/IBVS?2443" TargetMode="External"/><Relationship Id="rId13" Type="http://schemas.openxmlformats.org/officeDocument/2006/relationships/hyperlink" Target="http://www.konkoly.hu/cgi-bin/IBVS?2443" TargetMode="External"/><Relationship Id="rId18" Type="http://schemas.openxmlformats.org/officeDocument/2006/relationships/hyperlink" Target="http://www.konkoly.hu/cgi-bin/IBVS?3078" TargetMode="External"/><Relationship Id="rId39" Type="http://schemas.openxmlformats.org/officeDocument/2006/relationships/hyperlink" Target="http://www.konkoly.hu/cgi-bin/IBVS?5391" TargetMode="External"/><Relationship Id="rId109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694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754" TargetMode="External"/><Relationship Id="rId97" Type="http://schemas.openxmlformats.org/officeDocument/2006/relationships/hyperlink" Target="http://www.konkoly.hu/cgi-bin/IBVS?5887" TargetMode="External"/><Relationship Id="rId104" Type="http://schemas.openxmlformats.org/officeDocument/2006/relationships/hyperlink" Target="http://www.konkoly.hu/cgi-bin/IBVS?5980" TargetMode="External"/><Relationship Id="rId120" Type="http://schemas.openxmlformats.org/officeDocument/2006/relationships/hyperlink" Target="http://www.konkoly.hu/cgi-bin/IBVS?6125" TargetMode="External"/><Relationship Id="rId125" Type="http://schemas.openxmlformats.org/officeDocument/2006/relationships/hyperlink" Target="http://www.bav-astro.de/sfs/BAVM_link.php?BAVMnr=56" TargetMode="External"/><Relationship Id="rId141" Type="http://schemas.openxmlformats.org/officeDocument/2006/relationships/hyperlink" Target="http://vsolj.cetus-net.org/no42.pdf" TargetMode="External"/><Relationship Id="rId146" Type="http://schemas.openxmlformats.org/officeDocument/2006/relationships/hyperlink" Target="http://vsolj.cetus-net.org/no42.pdf" TargetMode="External"/><Relationship Id="rId167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2443" TargetMode="External"/><Relationship Id="rId71" Type="http://schemas.openxmlformats.org/officeDocument/2006/relationships/hyperlink" Target="http://www.konkoly.hu/cgi-bin/IBVS?5754" TargetMode="External"/><Relationship Id="rId92" Type="http://schemas.openxmlformats.org/officeDocument/2006/relationships/hyperlink" Target="http://www.konkoly.hu/cgi-bin/IBVS?5814" TargetMode="External"/><Relationship Id="rId16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2443" TargetMode="External"/><Relationship Id="rId29" Type="http://schemas.openxmlformats.org/officeDocument/2006/relationships/hyperlink" Target="http://www.konkoly.hu/cgi-bin/IBVS?3760" TargetMode="External"/><Relationship Id="rId24" Type="http://schemas.openxmlformats.org/officeDocument/2006/relationships/hyperlink" Target="http://www.konkoly.hu/cgi-bin/IBVS?3760" TargetMode="External"/><Relationship Id="rId40" Type="http://schemas.openxmlformats.org/officeDocument/2006/relationships/hyperlink" Target="http://www.konkoly.hu/cgi-bin/IBVS?5391" TargetMode="External"/><Relationship Id="rId45" Type="http://schemas.openxmlformats.org/officeDocument/2006/relationships/hyperlink" Target="http://www.konkoly.hu/cgi-bin/IBVS?5391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www.konkoly.hu/cgi-bin/IBVS?5801" TargetMode="External"/><Relationship Id="rId110" Type="http://schemas.openxmlformats.org/officeDocument/2006/relationships/hyperlink" Target="http://www.konkoly.hu/cgi-bin/IBVS?6018" TargetMode="External"/><Relationship Id="rId115" Type="http://schemas.openxmlformats.org/officeDocument/2006/relationships/hyperlink" Target="http://www.konkoly.hu/cgi-bin/IBVS?6044" TargetMode="External"/><Relationship Id="rId131" Type="http://schemas.openxmlformats.org/officeDocument/2006/relationships/hyperlink" Target="http://vsolj.cetus-net.org/no42.pdf" TargetMode="External"/><Relationship Id="rId136" Type="http://schemas.openxmlformats.org/officeDocument/2006/relationships/hyperlink" Target="http://vsolj.cetus-net.org/no42.pdf" TargetMode="External"/><Relationship Id="rId157" Type="http://schemas.openxmlformats.org/officeDocument/2006/relationships/hyperlink" Target="http://vsolj.cetus-net.org/no43.pdf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konkoly.hu/cgi-bin/IBVS?5746" TargetMode="External"/><Relationship Id="rId152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konkoly.hu/cgi-bin/IBVS?2443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bav-astro.de/sfs/BAVM_link.php?BAVMnr=62" TargetMode="External"/><Relationship Id="rId56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vsolj.cetus-net.org/no42.pdf" TargetMode="External"/><Relationship Id="rId147" Type="http://schemas.openxmlformats.org/officeDocument/2006/relationships/hyperlink" Target="http://vsolj.cetus-net.org/no42.pdf" TargetMode="External"/><Relationship Id="rId168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konkoly.hu/cgi-bin/IBVS?2443" TargetMode="External"/><Relationship Id="rId51" Type="http://schemas.openxmlformats.org/officeDocument/2006/relationships/hyperlink" Target="http://www.konkoly.hu/cgi-bin/IBVS?5588" TargetMode="External"/><Relationship Id="rId72" Type="http://schemas.openxmlformats.org/officeDocument/2006/relationships/hyperlink" Target="http://www.konkoly.hu/cgi-bin/IBVS?5754" TargetMode="External"/><Relationship Id="rId93" Type="http://schemas.openxmlformats.org/officeDocument/2006/relationships/hyperlink" Target="http://www.konkoly.hu/cgi-bin/IBVS?5887" TargetMode="External"/><Relationship Id="rId98" Type="http://schemas.openxmlformats.org/officeDocument/2006/relationships/hyperlink" Target="http://www.konkoly.hu/cgi-bin/IBVS?5887" TargetMode="External"/><Relationship Id="rId121" Type="http://schemas.openxmlformats.org/officeDocument/2006/relationships/hyperlink" Target="http://www.bav-astro.de/sfs/BAVM_link.php?BAVMnr=234" TargetMode="External"/><Relationship Id="rId142" Type="http://schemas.openxmlformats.org/officeDocument/2006/relationships/hyperlink" Target="http://vsolj.cetus-net.org/no42.pdf" TargetMode="External"/><Relationship Id="rId16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443" TargetMode="External"/><Relationship Id="rId25" Type="http://schemas.openxmlformats.org/officeDocument/2006/relationships/hyperlink" Target="http://www.konkoly.hu/cgi-bin/IBVS?3760" TargetMode="External"/><Relationship Id="rId46" Type="http://schemas.openxmlformats.org/officeDocument/2006/relationships/hyperlink" Target="http://www.konkoly.hu/cgi-bin/IBVS?5371" TargetMode="External"/><Relationship Id="rId67" Type="http://schemas.openxmlformats.org/officeDocument/2006/relationships/hyperlink" Target="http://www.konkoly.hu/cgi-bin/IBVS?5649" TargetMode="External"/><Relationship Id="rId116" Type="http://schemas.openxmlformats.org/officeDocument/2006/relationships/hyperlink" Target="http://www.konkoly.hu/cgi-bin/IBVS?6044" TargetMode="External"/><Relationship Id="rId137" Type="http://schemas.openxmlformats.org/officeDocument/2006/relationships/hyperlink" Target="http://vsolj.cetus-net.org/no42.pdf" TargetMode="External"/><Relationship Id="rId158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www.konkoly.hu/cgi-bin/IBVS?3355" TargetMode="External"/><Relationship Id="rId41" Type="http://schemas.openxmlformats.org/officeDocument/2006/relationships/hyperlink" Target="http://www.konkoly.hu/cgi-bin/IBVS?5391" TargetMode="External"/><Relationship Id="rId62" Type="http://schemas.openxmlformats.org/officeDocument/2006/relationships/hyperlink" Target="http://www.konkoly.hu/cgi-bin/IBVS?5843" TargetMode="External"/><Relationship Id="rId83" Type="http://schemas.openxmlformats.org/officeDocument/2006/relationships/hyperlink" Target="http://www.bav-astro.de/sfs/BAVM_link.php?BAVMnr=183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bav-astro.de/sfs/BAVM_link.php?BAVMnr=220" TargetMode="External"/><Relationship Id="rId132" Type="http://schemas.openxmlformats.org/officeDocument/2006/relationships/hyperlink" Target="http://vsolj.cetus-net.org/no42.pdf" TargetMode="External"/><Relationship Id="rId153" Type="http://schemas.openxmlformats.org/officeDocument/2006/relationships/hyperlink" Target="http://vsolj.cetus-net.org/no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D334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B6" sqref="B6"/>
    </sheetView>
  </sheetViews>
  <sheetFormatPr defaultRowHeight="12.95" customHeight="1"/>
  <cols>
    <col min="1" max="1" width="17" style="193" customWidth="1"/>
    <col min="2" max="2" width="4" style="192" customWidth="1"/>
    <col min="3" max="3" width="13.140625" style="193" customWidth="1"/>
    <col min="4" max="4" width="10.140625" style="193" customWidth="1"/>
    <col min="5" max="5" width="9.140625" style="193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16384" width="9.140625" style="193"/>
  </cols>
  <sheetData>
    <row r="1" spans="1:39" s="1" customFormat="1" ht="20.25">
      <c r="A1" s="4" t="s">
        <v>0</v>
      </c>
      <c r="B1" s="2"/>
      <c r="F1" s="5" t="s">
        <v>1</v>
      </c>
      <c r="S1" s="3"/>
      <c r="W1" s="6"/>
      <c r="X1" s="7" t="s">
        <v>2</v>
      </c>
      <c r="AL1" s="1">
        <v>-41532.5</v>
      </c>
      <c r="AM1" s="1">
        <v>-1.4250000022002496E-3</v>
      </c>
    </row>
    <row r="2" spans="1:39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X2" s="197">
        <f>D$11+D$12*W2+D$13*W2^2</f>
        <v>4.5628024539508618E-4</v>
      </c>
      <c r="AL2" s="193">
        <v>-38433</v>
      </c>
      <c r="AM2" s="193">
        <v>5.0300000002607703E-3</v>
      </c>
    </row>
    <row r="3" spans="1:39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/>
      <c r="S3" s="192" t="s">
        <v>7</v>
      </c>
      <c r="X3" s="197">
        <f t="shared" ref="X3:X16" si="0">D$11+D$12*W3+D$13*W3^2</f>
        <v>4.5628024539508618E-4</v>
      </c>
      <c r="AL3" s="193">
        <v>-36041.5</v>
      </c>
      <c r="AM3" s="193">
        <v>5.765000001701992E-3</v>
      </c>
    </row>
    <row r="4" spans="1:39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X4" s="197">
        <f t="shared" si="0"/>
        <v>4.5628024539508618E-4</v>
      </c>
      <c r="AL4" s="193">
        <v>-33823.5</v>
      </c>
      <c r="AM4" s="193">
        <v>-1.6150000010384247E-3</v>
      </c>
    </row>
    <row r="5" spans="1:39" ht="12.95" customHeight="1">
      <c r="A5" s="220" t="s">
        <v>9</v>
      </c>
      <c r="B5" s="191"/>
      <c r="C5" s="203">
        <v>-9.5</v>
      </c>
      <c r="D5" s="191" t="s">
        <v>10</v>
      </c>
      <c r="E5" s="221"/>
      <c r="X5" s="197">
        <f t="shared" si="0"/>
        <v>4.5628024539508618E-4</v>
      </c>
      <c r="AL5" s="193">
        <v>-30721.5</v>
      </c>
      <c r="AM5" s="193">
        <v>1.5649999986635521E-3</v>
      </c>
    </row>
    <row r="6" spans="1:39" ht="12.95" customHeight="1">
      <c r="A6" s="211" t="s">
        <v>11</v>
      </c>
      <c r="X6" s="197">
        <f t="shared" si="0"/>
        <v>4.5628024539508618E-4</v>
      </c>
      <c r="AL6" s="193">
        <v>-29715</v>
      </c>
      <c r="AM6" s="193">
        <v>6.6500000029918738E-3</v>
      </c>
    </row>
    <row r="7" spans="1:39" ht="12.95" customHeight="1">
      <c r="A7" s="191" t="s">
        <v>12</v>
      </c>
      <c r="C7" s="193">
        <v>43853.911</v>
      </c>
      <c r="D7" s="222" t="s">
        <v>13</v>
      </c>
      <c r="X7" s="197">
        <f t="shared" si="0"/>
        <v>4.5628024539508618E-4</v>
      </c>
      <c r="AL7" s="193">
        <v>-26436</v>
      </c>
      <c r="AM7" s="193">
        <v>1.759999999194406E-3</v>
      </c>
    </row>
    <row r="8" spans="1:39" ht="12.95" customHeight="1">
      <c r="A8" s="191" t="s">
        <v>14</v>
      </c>
      <c r="C8" s="223">
        <v>0.34490928999999998</v>
      </c>
      <c r="D8" s="222" t="s">
        <v>13</v>
      </c>
      <c r="G8" s="224"/>
      <c r="H8" s="224"/>
      <c r="I8" s="224"/>
      <c r="J8" s="224"/>
      <c r="K8" s="224"/>
      <c r="L8" s="224"/>
      <c r="M8" s="224"/>
      <c r="X8" s="197">
        <f t="shared" si="0"/>
        <v>4.5628024539508618E-4</v>
      </c>
      <c r="AL8" s="193">
        <v>-25415.5</v>
      </c>
      <c r="AM8" s="193">
        <v>2.1049999922979623E-3</v>
      </c>
    </row>
    <row r="9" spans="1:39" ht="12.95" customHeight="1">
      <c r="A9" s="220" t="s">
        <v>15</v>
      </c>
      <c r="B9" s="220"/>
      <c r="C9" s="225">
        <v>214</v>
      </c>
      <c r="D9" s="220" t="str">
        <f>"F"&amp;C9</f>
        <v>F214</v>
      </c>
      <c r="E9" s="220" t="str">
        <f>"G"&amp;C9</f>
        <v>G214</v>
      </c>
      <c r="G9" s="224"/>
      <c r="H9" s="224"/>
      <c r="I9" s="224"/>
      <c r="J9" s="224"/>
      <c r="K9" s="224"/>
      <c r="L9" s="224"/>
      <c r="M9" s="224"/>
      <c r="X9" s="197">
        <f t="shared" si="0"/>
        <v>4.5628024539508618E-4</v>
      </c>
      <c r="AL9" s="193">
        <v>-22238</v>
      </c>
      <c r="AM9" s="193">
        <v>-4.200000039418228E-4</v>
      </c>
    </row>
    <row r="10" spans="1:39" ht="12.95" customHeight="1">
      <c r="A10" s="191"/>
      <c r="B10" s="196"/>
      <c r="C10" s="226" t="s">
        <v>16</v>
      </c>
      <c r="D10" s="226" t="s">
        <v>17</v>
      </c>
      <c r="E10" s="194"/>
      <c r="X10" s="197">
        <f t="shared" si="0"/>
        <v>4.5628024539508618E-4</v>
      </c>
      <c r="AL10" s="193">
        <v>-18048.5</v>
      </c>
      <c r="AM10" s="193">
        <v>4.1350000028614886E-3</v>
      </c>
    </row>
    <row r="11" spans="1:39" ht="12.95" customHeight="1">
      <c r="A11" s="191" t="s">
        <v>18</v>
      </c>
      <c r="B11" s="196"/>
      <c r="C11" s="230">
        <f ca="1">INTERCEPT(INDIRECT(E9):G982,INDIRECT(D9):$F982)</f>
        <v>-5.0856226030675591E-2</v>
      </c>
      <c r="D11" s="345">
        <f>E11*F11</f>
        <v>4.5628024539508618E-4</v>
      </c>
      <c r="E11" s="232">
        <v>4.5628024539508614</v>
      </c>
      <c r="F11" s="233">
        <v>1E-4</v>
      </c>
      <c r="H11" s="232">
        <v>-4.7537731226109088</v>
      </c>
      <c r="X11" s="197">
        <f t="shared" si="0"/>
        <v>4.5628024539508618E-4</v>
      </c>
      <c r="AL11" s="193">
        <v>-17039.5</v>
      </c>
      <c r="AM11" s="193">
        <v>2.9450000001816079E-3</v>
      </c>
    </row>
    <row r="12" spans="1:39" ht="12.95" customHeight="1">
      <c r="A12" s="191" t="s">
        <v>19</v>
      </c>
      <c r="C12" s="230">
        <f ca="1">SLOPE(INDIRECT(E9):G982,INDIRECT(D9):$F982)</f>
        <v>9.1463949550833063E-7</v>
      </c>
      <c r="D12" s="345">
        <f>E12*F12</f>
        <v>-3.6398530275046609E-8</v>
      </c>
      <c r="E12" s="236">
        <v>-3.6398530275046609E-2</v>
      </c>
      <c r="F12" s="237">
        <v>9.9999999999999995E-7</v>
      </c>
      <c r="H12" s="236">
        <v>9.1164113515504689E-3</v>
      </c>
      <c r="X12" s="197">
        <f t="shared" si="0"/>
        <v>4.5628024539508618E-4</v>
      </c>
      <c r="AL12" s="193">
        <v>-17036.5</v>
      </c>
      <c r="AM12" s="193">
        <v>4.2150000008405186E-3</v>
      </c>
    </row>
    <row r="13" spans="1:39" ht="12.95" customHeight="1">
      <c r="A13" s="191" t="s">
        <v>20</v>
      </c>
      <c r="D13" s="345">
        <f>E13*F13</f>
        <v>-2.3981335342754409E-11</v>
      </c>
      <c r="E13" s="239">
        <v>-0.23981335342754409</v>
      </c>
      <c r="F13" s="237">
        <v>1E-10</v>
      </c>
      <c r="H13" s="239">
        <v>-0.22478055228858987</v>
      </c>
      <c r="X13" s="197">
        <f t="shared" si="0"/>
        <v>4.5628024539508618E-4</v>
      </c>
      <c r="AL13" s="193">
        <v>-17028</v>
      </c>
      <c r="AM13" s="193">
        <v>1.4479999998002313E-2</v>
      </c>
    </row>
    <row r="14" spans="1:39" ht="12.95" customHeight="1">
      <c r="A14" s="191" t="s">
        <v>21</v>
      </c>
      <c r="D14" s="197">
        <f>2*D13*365.24/C8</f>
        <v>-5.0789834745173854E-8</v>
      </c>
      <c r="E14" s="221">
        <f>SUM(T21:T918)</f>
        <v>1.1970383414210924E-3</v>
      </c>
      <c r="R14" s="193" t="s">
        <v>22</v>
      </c>
      <c r="S14" s="242">
        <v>0.2</v>
      </c>
      <c r="X14" s="197">
        <f t="shared" si="0"/>
        <v>4.5628024539508618E-4</v>
      </c>
      <c r="AL14" s="193">
        <v>-17016.5</v>
      </c>
      <c r="AM14" s="193">
        <v>4.014999998616986E-3</v>
      </c>
    </row>
    <row r="15" spans="1:39" ht="12.95" customHeight="1">
      <c r="A15" s="211" t="s">
        <v>23</v>
      </c>
      <c r="B15" s="191"/>
      <c r="C15" s="243">
        <f ca="1">(C7+C11)+(C8+C12)*INT(MAX(F21:F3499))</f>
        <v>59990.484067832767</v>
      </c>
      <c r="D15" s="235">
        <f>+C7+INT(MAX(F21:F1554))*C8+D11+D12*INT(MAX(F21:F3989))+D13*INT(MAX(F21:F4016)^2)</f>
        <v>59990.438394809476</v>
      </c>
      <c r="E15" s="230" t="s">
        <v>24</v>
      </c>
      <c r="F15" s="203">
        <v>1</v>
      </c>
      <c r="R15" s="193" t="s">
        <v>25</v>
      </c>
      <c r="S15" s="244">
        <v>0.1</v>
      </c>
      <c r="X15" s="197">
        <f t="shared" si="0"/>
        <v>4.5628024539508618E-4</v>
      </c>
      <c r="AL15" s="193">
        <v>-12661.5</v>
      </c>
      <c r="AM15" s="193">
        <v>4.9649999928078614E-3</v>
      </c>
    </row>
    <row r="16" spans="1:39" ht="12.95" customHeight="1">
      <c r="A16" s="211" t="s">
        <v>26</v>
      </c>
      <c r="B16" s="191"/>
      <c r="C16" s="243">
        <f ca="1">+C8+C12</f>
        <v>0.34491020463949551</v>
      </c>
      <c r="D16" s="246">
        <f>+C8+D12+2*D13*MAX(F21:F113)</f>
        <v>0.34490833084764838</v>
      </c>
      <c r="E16" s="230" t="s">
        <v>27</v>
      </c>
      <c r="F16" s="235">
        <f ca="1">NOW()+15018.5+$C$5/24</f>
        <v>60317.77983206018</v>
      </c>
      <c r="R16" s="193" t="s">
        <v>28</v>
      </c>
      <c r="S16" s="247">
        <v>1</v>
      </c>
      <c r="X16" s="197">
        <f t="shared" si="0"/>
        <v>4.5628024539508618E-4</v>
      </c>
      <c r="AL16" s="193">
        <v>-9720</v>
      </c>
      <c r="AM16" s="193">
        <v>-2.0000000004074536E-3</v>
      </c>
    </row>
    <row r="17" spans="1:56" ht="12.95" customHeight="1">
      <c r="A17" s="230" t="s">
        <v>29</v>
      </c>
      <c r="B17" s="191"/>
      <c r="C17" s="191">
        <f>COUNT(C21:C2158)</f>
        <v>270</v>
      </c>
      <c r="D17" s="191"/>
      <c r="E17" s="230" t="s">
        <v>30</v>
      </c>
      <c r="F17" s="235">
        <f ca="1">ROUND(2*(F16-$C$7)/$C$8,0)/2+F15</f>
        <v>47735</v>
      </c>
      <c r="R17" s="193" t="s">
        <v>31</v>
      </c>
      <c r="S17" s="248">
        <v>1</v>
      </c>
      <c r="AL17" s="193">
        <v>-9659</v>
      </c>
      <c r="AM17" s="193">
        <v>-2.1100000012665987E-3</v>
      </c>
    </row>
    <row r="18" spans="1:56" ht="12.95" customHeight="1">
      <c r="A18" s="211" t="s">
        <v>32</v>
      </c>
      <c r="B18" s="191"/>
      <c r="C18" s="250">
        <f ca="1">+C15</f>
        <v>59990.484067832767</v>
      </c>
      <c r="D18" s="251">
        <f ca="1">C16</f>
        <v>0.34491020463949551</v>
      </c>
      <c r="E18" s="230" t="s">
        <v>33</v>
      </c>
      <c r="F18" s="235">
        <f ca="1">ROUND(2*(F16-$C$15)/$C$16,0)/2+F15</f>
        <v>950</v>
      </c>
      <c r="G18" s="252"/>
      <c r="H18" s="252"/>
      <c r="I18" s="252"/>
      <c r="J18" s="252"/>
      <c r="K18" s="252"/>
      <c r="L18" s="252"/>
      <c r="M18" s="252"/>
      <c r="AL18" s="193">
        <v>-8877.5</v>
      </c>
      <c r="AM18" s="193">
        <v>-4.7500000073341653E-4</v>
      </c>
    </row>
    <row r="19" spans="1:56" ht="12.95" customHeight="1">
      <c r="A19" s="211" t="s">
        <v>34</v>
      </c>
      <c r="C19" s="257">
        <f>+D15</f>
        <v>59990.438394809476</v>
      </c>
      <c r="D19" s="258">
        <f>+D16</f>
        <v>0.34490833084764838</v>
      </c>
      <c r="E19" s="230" t="s">
        <v>35</v>
      </c>
      <c r="F19" s="259">
        <f ca="1">+$C$15+$C$16*F18-15018.5-$C$5/24</f>
        <v>45300.044595573621</v>
      </c>
      <c r="G19" s="193" t="s">
        <v>36</v>
      </c>
      <c r="H19" s="221"/>
      <c r="I19" s="221"/>
      <c r="J19" s="221"/>
      <c r="K19" s="221"/>
      <c r="L19" s="221"/>
      <c r="M19" s="221"/>
      <c r="U19" s="196"/>
      <c r="AL19" s="193">
        <v>-8877</v>
      </c>
      <c r="AM19" s="193">
        <v>1.0699999984353781E-3</v>
      </c>
    </row>
    <row r="20" spans="1:56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263"/>
      <c r="AL20" s="193">
        <v>-8813.5</v>
      </c>
      <c r="AM20" s="193">
        <v>-1.7149999985122122E-3</v>
      </c>
    </row>
    <row r="21" spans="1:56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">(C21-C$7)/C$8</f>
        <v>-31812.570197804765</v>
      </c>
      <c r="F21" s="221">
        <f t="shared" ref="F21:F84" si="2">ROUND(2*E21,0)/2</f>
        <v>-31812.5</v>
      </c>
      <c r="G21" s="193">
        <f>C21-(C$7+F21*C$8)</f>
        <v>-2.4211875002947636E-2</v>
      </c>
      <c r="H21" s="193">
        <f>G21</f>
        <v>-2.4211875002947636E-2</v>
      </c>
      <c r="N21" s="271">
        <f t="shared" ref="N21:N84" si="3">D$11+D$12*F21+D$13*F21^2</f>
        <v>-2.2655745970918101E-2</v>
      </c>
      <c r="O21" s="347">
        <f t="shared" ref="O21:O84" si="4">C21-15018.5</f>
        <v>17862.96</v>
      </c>
      <c r="P21" s="272"/>
      <c r="Q21" s="193">
        <f>(G21-N21)^2</f>
        <v>2.421537564325178E-6</v>
      </c>
      <c r="R21" s="221"/>
      <c r="S21" s="273">
        <f>S$14</f>
        <v>0.2</v>
      </c>
      <c r="T21" s="193">
        <f t="shared" ref="T21:T52" si="5">S21*Q21</f>
        <v>4.8430751286503558E-7</v>
      </c>
      <c r="AL21" s="193">
        <v>-7451.5</v>
      </c>
      <c r="AM21" s="193">
        <v>-1.3500000204658136E-4</v>
      </c>
      <c r="BB21" s="193">
        <v>-31812.5</v>
      </c>
      <c r="BC21" s="193">
        <v>-2.4211875002947636E-2</v>
      </c>
      <c r="BD21" s="193">
        <v>1</v>
      </c>
    </row>
    <row r="22" spans="1:56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"/>
        <v>-28713.045102380402</v>
      </c>
      <c r="F22" s="221">
        <f t="shared" si="2"/>
        <v>-28713</v>
      </c>
      <c r="G22" s="193">
        <f>C22-(C$7+F22*C$8)</f>
        <v>-1.5556229998765048E-2</v>
      </c>
      <c r="H22" s="193">
        <f>G22</f>
        <v>-1.5556229998765048E-2</v>
      </c>
      <c r="N22" s="271">
        <f t="shared" si="3"/>
        <v>-1.8269693788569314E-2</v>
      </c>
      <c r="O22" s="347">
        <f t="shared" si="4"/>
        <v>18932.014999999999</v>
      </c>
      <c r="P22" s="222"/>
      <c r="Q22" s="193">
        <f>(G22-N22)^2</f>
        <v>7.3628857385789318E-6</v>
      </c>
      <c r="R22" s="221"/>
      <c r="S22" s="273">
        <f>S$14</f>
        <v>0.2</v>
      </c>
      <c r="T22" s="193">
        <f t="shared" si="5"/>
        <v>1.4725771477157864E-6</v>
      </c>
      <c r="AL22" s="193">
        <v>-7448.5</v>
      </c>
      <c r="AM22" s="193">
        <v>-2.8650000022025779E-3</v>
      </c>
      <c r="BB22" s="193">
        <v>-28713</v>
      </c>
      <c r="BC22" s="193">
        <v>-1.5556229998765048E-2</v>
      </c>
      <c r="BD22" s="193">
        <v>1</v>
      </c>
    </row>
    <row r="23" spans="1:56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"/>
        <v>-26321.538048453258</v>
      </c>
      <c r="F23" s="221">
        <f t="shared" si="2"/>
        <v>-26321.5</v>
      </c>
      <c r="G23" s="193">
        <f>C23-(C$7+F23*C$8)</f>
        <v>-1.3123265001922846E-2</v>
      </c>
      <c r="H23" s="193">
        <f>G23</f>
        <v>-1.3123265001922846E-2</v>
      </c>
      <c r="N23" s="271">
        <f t="shared" si="3"/>
        <v>-1.5200437260711455E-2</v>
      </c>
      <c r="O23" s="347">
        <f t="shared" si="4"/>
        <v>19756.868000000002</v>
      </c>
      <c r="P23" s="222"/>
      <c r="Q23" s="193">
        <f>(G23-N23)^2</f>
        <v>4.3146445926809723E-6</v>
      </c>
      <c r="R23" s="221"/>
      <c r="S23" s="273">
        <f>S$14</f>
        <v>0.2</v>
      </c>
      <c r="T23" s="193">
        <f t="shared" si="5"/>
        <v>8.6292891853619452E-7</v>
      </c>
      <c r="AL23" s="193">
        <v>-5355</v>
      </c>
      <c r="AM23" s="193">
        <v>-4.1600000040489249E-3</v>
      </c>
      <c r="BB23" s="193">
        <v>-26321.5</v>
      </c>
      <c r="BC23" s="193">
        <v>-1.3123265001922846E-2</v>
      </c>
      <c r="BD23" s="193">
        <v>1</v>
      </c>
    </row>
    <row r="24" spans="1:56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"/>
        <v>-24103.554879603274</v>
      </c>
      <c r="F24" s="221">
        <f t="shared" si="2"/>
        <v>-24103.5</v>
      </c>
      <c r="G24" s="193">
        <f>C24-(C$7+F24*C$8)</f>
        <v>-1.8928485005744733E-2</v>
      </c>
      <c r="H24" s="193">
        <f>G24</f>
        <v>-1.8928485005744733E-2</v>
      </c>
      <c r="N24" s="271">
        <f t="shared" si="3"/>
        <v>-1.2599033105589196E-2</v>
      </c>
      <c r="O24" s="347">
        <f t="shared" si="4"/>
        <v>20521.870999999999</v>
      </c>
      <c r="P24" s="222"/>
      <c r="Q24" s="193">
        <f>(G24-N24)^2</f>
        <v>4.0061961356382536E-5</v>
      </c>
      <c r="R24" s="221"/>
      <c r="S24" s="273">
        <f>S$14</f>
        <v>0.2</v>
      </c>
      <c r="T24" s="193">
        <f t="shared" si="5"/>
        <v>8.0123922712765073E-6</v>
      </c>
      <c r="AL24" s="193">
        <v>-5271</v>
      </c>
      <c r="AM24" s="193">
        <v>-2.5400000013178214E-3</v>
      </c>
      <c r="BB24" s="193">
        <v>-24103.5</v>
      </c>
      <c r="BC24" s="193">
        <v>-1.8928485005744733E-2</v>
      </c>
      <c r="BD24" s="193">
        <v>1</v>
      </c>
    </row>
    <row r="25" spans="1:56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"/>
        <v>-21001.539274282804</v>
      </c>
      <c r="F25" s="221">
        <f t="shared" si="2"/>
        <v>-21001.5</v>
      </c>
      <c r="G25" s="193">
        <f>C25-(C$7+F25*C$8)</f>
        <v>-1.354606499808142E-2</v>
      </c>
      <c r="H25" s="193">
        <f>G25</f>
        <v>-1.354606499808142E-2</v>
      </c>
      <c r="N25" s="271">
        <f t="shared" si="3"/>
        <v>-9.3565757852728144E-3</v>
      </c>
      <c r="O25" s="347">
        <f t="shared" si="4"/>
        <v>21591.785000000003</v>
      </c>
      <c r="P25" s="222"/>
      <c r="Q25" s="193">
        <f>(G25-N25)^2</f>
        <v>1.7551819864239665E-5</v>
      </c>
      <c r="R25" s="221"/>
      <c r="S25" s="273">
        <f>S$14</f>
        <v>0.2</v>
      </c>
      <c r="T25" s="193">
        <f t="shared" si="5"/>
        <v>3.510363972847933E-6</v>
      </c>
      <c r="AL25" s="193">
        <v>-5268.5</v>
      </c>
      <c r="AM25" s="193">
        <v>-3.7850000007892959E-3</v>
      </c>
      <c r="BB25" s="193">
        <v>-21001.5</v>
      </c>
      <c r="BC25" s="193">
        <v>-1.354606499808142E-2</v>
      </c>
      <c r="BD25" s="193">
        <v>1</v>
      </c>
    </row>
    <row r="26" spans="1:56" ht="12.95" customHeight="1">
      <c r="A26" s="274" t="s">
        <v>52</v>
      </c>
      <c r="B26" s="78"/>
      <c r="C26" s="277">
        <v>36637.334999999999</v>
      </c>
      <c r="D26" s="277"/>
      <c r="E26" s="274">
        <f t="shared" si="1"/>
        <v>-20923.11285671662</v>
      </c>
      <c r="F26" s="221">
        <f t="shared" si="2"/>
        <v>-20923</v>
      </c>
      <c r="N26" s="271">
        <f t="shared" si="3"/>
        <v>-9.2805087386535878E-3</v>
      </c>
      <c r="O26" s="347">
        <f t="shared" si="4"/>
        <v>21618.834999999999</v>
      </c>
      <c r="P26" s="222">
        <v>-2.3870000004535541E-2</v>
      </c>
      <c r="R26" s="221"/>
      <c r="S26" s="279"/>
      <c r="T26" s="193">
        <f t="shared" si="5"/>
        <v>0</v>
      </c>
      <c r="AL26" s="193">
        <v>-5268</v>
      </c>
      <c r="AM26" s="193">
        <v>-4.6100000035949051E-3</v>
      </c>
      <c r="BB26" s="193">
        <v>-19995</v>
      </c>
      <c r="BC26" s="193">
        <v>-7.7464499991037883E-3</v>
      </c>
      <c r="BD26" s="193">
        <v>1</v>
      </c>
    </row>
    <row r="27" spans="1:56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"/>
        <v>-19995.022459383446</v>
      </c>
      <c r="F27" s="221">
        <f t="shared" si="2"/>
        <v>-19995</v>
      </c>
      <c r="G27" s="193">
        <f>C27-(C$7+F27*C$8)</f>
        <v>-7.7464499991037883E-3</v>
      </c>
      <c r="H27" s="193">
        <f>G27</f>
        <v>-7.7464499991037883E-3</v>
      </c>
      <c r="N27" s="271">
        <f t="shared" si="3"/>
        <v>-8.4036696113219522E-3</v>
      </c>
      <c r="O27" s="347">
        <f t="shared" si="4"/>
        <v>21938.942000000003</v>
      </c>
      <c r="P27" s="222"/>
      <c r="Q27" s="193">
        <f>(G27-N27)^2</f>
        <v>4.319376186841937E-7</v>
      </c>
      <c r="R27" s="221"/>
      <c r="S27" s="273">
        <f>S$14</f>
        <v>0.2</v>
      </c>
      <c r="T27" s="193">
        <f t="shared" si="5"/>
        <v>8.6387523736838748E-8</v>
      </c>
      <c r="AL27" s="193">
        <v>-5265.5</v>
      </c>
      <c r="AM27" s="193">
        <v>-3.5950000019511208E-3</v>
      </c>
      <c r="BB27" s="193">
        <v>-16716</v>
      </c>
      <c r="BC27" s="193">
        <v>-1.0308360004273709E-2</v>
      </c>
      <c r="BD27" s="193">
        <v>1</v>
      </c>
    </row>
    <row r="28" spans="1:56" ht="12.95" customHeight="1">
      <c r="A28" s="274" t="s">
        <v>52</v>
      </c>
      <c r="B28" s="78"/>
      <c r="C28" s="277">
        <v>38002.478999999999</v>
      </c>
      <c r="D28" s="277"/>
      <c r="E28" s="274">
        <f t="shared" si="1"/>
        <v>-16965.133064406589</v>
      </c>
      <c r="F28" s="221">
        <f t="shared" si="2"/>
        <v>-16965</v>
      </c>
      <c r="N28" s="271">
        <f t="shared" si="3"/>
        <v>-5.8283161906226896E-3</v>
      </c>
      <c r="O28" s="347">
        <f t="shared" si="4"/>
        <v>22983.978999999999</v>
      </c>
      <c r="P28" s="222">
        <v>-3.3650000004854519E-2</v>
      </c>
      <c r="R28" s="221"/>
      <c r="S28" s="279"/>
      <c r="T28" s="193">
        <f t="shared" si="5"/>
        <v>0</v>
      </c>
      <c r="AL28" s="193">
        <v>-5265</v>
      </c>
      <c r="AM28" s="193">
        <v>-5.2199999990989454E-3</v>
      </c>
      <c r="BB28" s="193">
        <v>-15695.5</v>
      </c>
      <c r="BC28" s="193">
        <v>-9.2388050034060143E-3</v>
      </c>
      <c r="BD28" s="193">
        <v>1</v>
      </c>
    </row>
    <row r="29" spans="1:56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"/>
        <v>-16716.029887162516</v>
      </c>
      <c r="F29" s="221">
        <f t="shared" si="2"/>
        <v>-16716</v>
      </c>
      <c r="G29" s="193">
        <f t="shared" ref="G29:G36" si="6">C29-(C$7+F29*C$8)</f>
        <v>-1.0308360004273709E-2</v>
      </c>
      <c r="H29" s="193">
        <f t="shared" ref="H29:H34" si="7">G29</f>
        <v>-1.0308360004273709E-2</v>
      </c>
      <c r="N29" s="271">
        <f t="shared" si="3"/>
        <v>-5.6362583010970274E-3</v>
      </c>
      <c r="O29" s="347">
        <f t="shared" si="4"/>
        <v>23069.896999999997</v>
      </c>
      <c r="P29" s="222"/>
      <c r="Q29" s="193">
        <f t="shared" ref="Q29:Q36" si="8">(G29-N29)^2</f>
        <v>2.1828534324826448E-5</v>
      </c>
      <c r="R29" s="221"/>
      <c r="S29" s="273">
        <f t="shared" ref="S29:S34" si="9">S$14</f>
        <v>0.2</v>
      </c>
      <c r="T29" s="193">
        <f t="shared" si="5"/>
        <v>4.3657068649652896E-6</v>
      </c>
      <c r="AL29" s="193">
        <v>-5262.5</v>
      </c>
      <c r="AM29" s="193">
        <v>-3.0249999981606379E-3</v>
      </c>
      <c r="BB29" s="193">
        <v>-12518</v>
      </c>
      <c r="BC29" s="193">
        <v>-9.5077799996943213E-3</v>
      </c>
      <c r="BD29" s="193">
        <v>1</v>
      </c>
    </row>
    <row r="30" spans="1:56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"/>
        <v>-15695.526786187764</v>
      </c>
      <c r="F30" s="221">
        <f t="shared" si="2"/>
        <v>-15695.5</v>
      </c>
      <c r="G30" s="193">
        <f t="shared" si="6"/>
        <v>-9.2388050034060143E-3</v>
      </c>
      <c r="H30" s="193">
        <f t="shared" si="7"/>
        <v>-9.2388050034060143E-3</v>
      </c>
      <c r="N30" s="271">
        <f t="shared" si="3"/>
        <v>-4.8801978942465633E-3</v>
      </c>
      <c r="O30" s="347">
        <f t="shared" si="4"/>
        <v>23421.877999999997</v>
      </c>
      <c r="P30" s="222"/>
      <c r="Q30" s="193">
        <f t="shared" si="8"/>
        <v>1.8997455932015308E-5</v>
      </c>
      <c r="R30" s="221"/>
      <c r="S30" s="273">
        <f t="shared" si="9"/>
        <v>0.2</v>
      </c>
      <c r="T30" s="193">
        <f t="shared" si="5"/>
        <v>3.7994911864030617E-6</v>
      </c>
      <c r="AL30" s="193">
        <v>-5216</v>
      </c>
      <c r="AM30" s="193">
        <v>-4.2800000010174699E-3</v>
      </c>
      <c r="BB30" s="193">
        <v>-8328.5</v>
      </c>
      <c r="BC30" s="193">
        <v>-1.9782349991146475E-3</v>
      </c>
      <c r="BD30" s="193">
        <v>1</v>
      </c>
    </row>
    <row r="31" spans="1:56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"/>
        <v>-12518.027566030485</v>
      </c>
      <c r="F31" s="221">
        <f t="shared" si="2"/>
        <v>-12518</v>
      </c>
      <c r="G31" s="193">
        <f t="shared" si="6"/>
        <v>-9.5077799996943213E-3</v>
      </c>
      <c r="H31" s="193">
        <f t="shared" si="7"/>
        <v>-9.5077799996943213E-3</v>
      </c>
      <c r="N31" s="271">
        <f t="shared" si="3"/>
        <v>-2.8459659707841473E-3</v>
      </c>
      <c r="O31" s="347">
        <f t="shared" si="4"/>
        <v>24517.826999999997</v>
      </c>
      <c r="P31" s="222"/>
      <c r="Q31" s="193">
        <f t="shared" si="8"/>
        <v>4.4379766155784408E-5</v>
      </c>
      <c r="R31" s="221"/>
      <c r="S31" s="273">
        <f t="shared" si="9"/>
        <v>0.2</v>
      </c>
      <c r="T31" s="193">
        <f t="shared" si="5"/>
        <v>8.8759532311568812E-6</v>
      </c>
      <c r="AL31" s="193">
        <v>-4505.5</v>
      </c>
      <c r="AM31" s="193">
        <v>-5.0950000004377216E-3</v>
      </c>
      <c r="BB31" s="193">
        <v>-7319.5</v>
      </c>
      <c r="BC31" s="193">
        <v>-2.4518450009054504E-3</v>
      </c>
      <c r="BD31" s="193">
        <v>1</v>
      </c>
    </row>
    <row r="32" spans="1:56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"/>
        <v>-8328.5057355225144</v>
      </c>
      <c r="F32" s="221">
        <f t="shared" si="2"/>
        <v>-8328.5</v>
      </c>
      <c r="G32" s="193">
        <f t="shared" si="6"/>
        <v>-1.9782349991146475E-3</v>
      </c>
      <c r="H32" s="193">
        <f t="shared" si="7"/>
        <v>-1.9782349991146475E-3</v>
      </c>
      <c r="N32" s="271">
        <f t="shared" si="3"/>
        <v>-9.0401383556182877E-4</v>
      </c>
      <c r="O32" s="347">
        <f t="shared" si="4"/>
        <v>25962.832000000002</v>
      </c>
      <c r="P32" s="222"/>
      <c r="Q32" s="193">
        <f t="shared" si="8"/>
        <v>1.1539511082247716E-6</v>
      </c>
      <c r="R32" s="221"/>
      <c r="S32" s="273">
        <f t="shared" si="9"/>
        <v>0.2</v>
      </c>
      <c r="T32" s="193">
        <f t="shared" si="5"/>
        <v>2.3079022164495434E-7</v>
      </c>
      <c r="AL32" s="193">
        <v>-4502.5</v>
      </c>
      <c r="AM32" s="193">
        <v>-3.5250000000814907E-3</v>
      </c>
      <c r="BB32" s="193">
        <v>-7316.5</v>
      </c>
      <c r="BC32" s="193">
        <v>-1.1797150000347756E-3</v>
      </c>
      <c r="BD32" s="193">
        <v>1</v>
      </c>
    </row>
    <row r="33" spans="1:56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"/>
        <v>-7319.5071086661628</v>
      </c>
      <c r="F33" s="221">
        <f t="shared" si="2"/>
        <v>-7319.5</v>
      </c>
      <c r="G33" s="193">
        <f t="shared" si="6"/>
        <v>-2.4518450009054504E-3</v>
      </c>
      <c r="H33" s="193">
        <f t="shared" si="7"/>
        <v>-2.4518450009054504E-3</v>
      </c>
      <c r="N33" s="271">
        <f t="shared" si="3"/>
        <v>-5.6210267774693885E-4</v>
      </c>
      <c r="O33" s="347">
        <f t="shared" si="4"/>
        <v>26310.845000000001</v>
      </c>
      <c r="P33" s="222"/>
      <c r="Q33" s="193">
        <f t="shared" si="8"/>
        <v>3.571126047936528E-6</v>
      </c>
      <c r="R33" s="221"/>
      <c r="S33" s="273">
        <f t="shared" si="9"/>
        <v>0.2</v>
      </c>
      <c r="T33" s="193">
        <f t="shared" si="5"/>
        <v>7.1422520958730569E-7</v>
      </c>
      <c r="AL33" s="193">
        <v>-4491</v>
      </c>
      <c r="AM33" s="193">
        <v>-3.5300000017741695E-3</v>
      </c>
      <c r="BB33" s="193">
        <v>-7308</v>
      </c>
      <c r="BC33" s="193">
        <v>9.0913199965143576E-3</v>
      </c>
      <c r="BD33" s="193">
        <v>0.1</v>
      </c>
    </row>
    <row r="34" spans="1:56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"/>
        <v>-7316.503420363073</v>
      </c>
      <c r="F34" s="221">
        <f t="shared" si="2"/>
        <v>-7316.5</v>
      </c>
      <c r="G34" s="193">
        <f t="shared" si="6"/>
        <v>-1.1797150000347756E-3</v>
      </c>
      <c r="H34" s="193">
        <f t="shared" si="7"/>
        <v>-1.1797150000347756E-3</v>
      </c>
      <c r="N34" s="271">
        <f t="shared" si="3"/>
        <v>-5.6115890086553448E-4</v>
      </c>
      <c r="O34" s="347">
        <f t="shared" si="4"/>
        <v>26311.881000000001</v>
      </c>
      <c r="P34" s="222"/>
      <c r="Q34" s="193">
        <f t="shared" si="8"/>
        <v>3.8261164781946801E-7</v>
      </c>
      <c r="R34" s="221"/>
      <c r="S34" s="273">
        <f t="shared" si="9"/>
        <v>0.2</v>
      </c>
      <c r="T34" s="193">
        <f t="shared" si="5"/>
        <v>7.6522329563893607E-8</v>
      </c>
      <c r="AL34" s="193">
        <v>-4476.5</v>
      </c>
      <c r="AM34" s="193">
        <v>-4.1950000013457611E-3</v>
      </c>
      <c r="BB34" s="193">
        <v>-7296.5</v>
      </c>
      <c r="BC34" s="193">
        <v>-1.365514995995909E-3</v>
      </c>
      <c r="BD34" s="193">
        <v>1</v>
      </c>
    </row>
    <row r="35" spans="1:56" ht="12.95" customHeight="1">
      <c r="A35" s="274" t="s">
        <v>52</v>
      </c>
      <c r="B35" s="78"/>
      <c r="C35" s="277">
        <v>41333.322999999997</v>
      </c>
      <c r="D35" s="277"/>
      <c r="E35" s="274">
        <f t="shared" si="1"/>
        <v>-7307.9736414174395</v>
      </c>
      <c r="F35" s="221">
        <f t="shared" si="2"/>
        <v>-7308</v>
      </c>
      <c r="G35" s="193">
        <f t="shared" si="6"/>
        <v>9.0913199965143576E-3</v>
      </c>
      <c r="I35" s="193">
        <f>G35</f>
        <v>9.0913199965143576E-3</v>
      </c>
      <c r="N35" s="271">
        <f t="shared" si="3"/>
        <v>-5.5848721054375136E-4</v>
      </c>
      <c r="O35" s="347">
        <f t="shared" si="4"/>
        <v>26314.822999999997</v>
      </c>
      <c r="P35" s="222"/>
      <c r="Q35" s="193">
        <f t="shared" si="8"/>
        <v>9.3118779133390616E-5</v>
      </c>
      <c r="S35" s="280">
        <f>S$15</f>
        <v>0.1</v>
      </c>
      <c r="T35" s="193">
        <f t="shared" si="5"/>
        <v>9.3118779133390626E-6</v>
      </c>
      <c r="AL35" s="193">
        <v>-4476</v>
      </c>
      <c r="AM35" s="193">
        <v>-4.3700000023818575E-3</v>
      </c>
      <c r="BB35" s="193">
        <v>-2941.5</v>
      </c>
      <c r="BC35" s="193">
        <v>2.6765349975903518E-3</v>
      </c>
      <c r="BD35" s="193">
        <v>1</v>
      </c>
    </row>
    <row r="36" spans="1:56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"/>
        <v>-7296.5039590554316</v>
      </c>
      <c r="F36" s="221">
        <f t="shared" si="2"/>
        <v>-7296.5</v>
      </c>
      <c r="G36" s="193">
        <f t="shared" si="6"/>
        <v>-1.365514995995909E-3</v>
      </c>
      <c r="H36" s="193">
        <f>G36</f>
        <v>-1.365514995995909E-3</v>
      </c>
      <c r="N36" s="271">
        <f t="shared" si="3"/>
        <v>-5.5487808640376183E-4</v>
      </c>
      <c r="O36" s="347">
        <f t="shared" si="4"/>
        <v>26318.779000000002</v>
      </c>
      <c r="P36" s="222"/>
      <c r="Q36" s="193">
        <f t="shared" si="8"/>
        <v>6.5713219919310693E-7</v>
      </c>
      <c r="S36" s="281">
        <f>S$14</f>
        <v>0.2</v>
      </c>
      <c r="T36" s="193">
        <f t="shared" si="5"/>
        <v>1.3142643983862139E-7</v>
      </c>
      <c r="AL36" s="193">
        <v>-3441.5</v>
      </c>
      <c r="AM36" s="193">
        <v>-3.4450000021024607E-3</v>
      </c>
      <c r="BB36" s="193">
        <v>0</v>
      </c>
      <c r="BC36" s="193">
        <v>-2.2000000026309863E-3</v>
      </c>
      <c r="BD36" s="193">
        <v>1</v>
      </c>
    </row>
    <row r="37" spans="1:56" ht="12.95" customHeight="1">
      <c r="A37" s="274" t="s">
        <v>52</v>
      </c>
      <c r="B37" s="78"/>
      <c r="C37" s="277">
        <v>42074.394999999997</v>
      </c>
      <c r="D37" s="277"/>
      <c r="E37" s="274">
        <f t="shared" si="1"/>
        <v>-5159.3739327810026</v>
      </c>
      <c r="F37" s="221">
        <f t="shared" si="2"/>
        <v>-5159.5</v>
      </c>
      <c r="H37" s="270"/>
      <c r="J37" s="270"/>
      <c r="N37" s="271">
        <f t="shared" si="3"/>
        <v>5.6847577421822006E-6</v>
      </c>
      <c r="O37" s="347">
        <f t="shared" si="4"/>
        <v>27055.894999999997</v>
      </c>
      <c r="P37" s="222">
        <v>4.734499999176478E-2</v>
      </c>
      <c r="T37" s="193">
        <f t="shared" si="5"/>
        <v>0</v>
      </c>
      <c r="AL37" s="193">
        <v>-3410</v>
      </c>
      <c r="AM37" s="193">
        <v>7.6679999998304993E-2</v>
      </c>
      <c r="BB37" s="193">
        <v>61</v>
      </c>
      <c r="BC37" s="193">
        <v>-2.2666900040348992E-3</v>
      </c>
      <c r="BD37" s="193">
        <v>1</v>
      </c>
    </row>
    <row r="38" spans="1:56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"/>
        <v>-2941.4922398871963</v>
      </c>
      <c r="F38" s="221">
        <f t="shared" si="2"/>
        <v>-2941.5</v>
      </c>
      <c r="G38" s="193">
        <f t="shared" ref="G38:G45" si="10">C38-(C$7+F38*C$8)</f>
        <v>2.6765349975903518E-3</v>
      </c>
      <c r="H38" s="193">
        <f>G38</f>
        <v>2.6765349975903518E-3</v>
      </c>
      <c r="N38" s="271">
        <f t="shared" si="3"/>
        <v>3.5584988269477615E-4</v>
      </c>
      <c r="O38" s="347">
        <f t="shared" si="4"/>
        <v>27820.862999999998</v>
      </c>
      <c r="P38" s="222"/>
      <c r="Q38" s="193">
        <f t="shared" ref="Q38:Q45" si="11">(G38-N38)^2</f>
        <v>5.3855794024978904E-6</v>
      </c>
      <c r="S38" s="281">
        <f>S$14</f>
        <v>0.2</v>
      </c>
      <c r="T38" s="193">
        <f t="shared" si="5"/>
        <v>1.0771158804995782E-6</v>
      </c>
      <c r="AL38" s="193">
        <v>-3169</v>
      </c>
      <c r="AM38" s="193">
        <v>-4.5100000061211176E-3</v>
      </c>
      <c r="BB38" s="193">
        <v>842.5</v>
      </c>
      <c r="BC38" s="193">
        <v>-7.6824995630886406E-5</v>
      </c>
      <c r="BD38" s="193">
        <v>0.2</v>
      </c>
    </row>
    <row r="39" spans="1:56" ht="12.95" customHeight="1">
      <c r="A39" s="282" t="s">
        <v>53</v>
      </c>
      <c r="B39" s="78"/>
      <c r="C39" s="277">
        <v>43853.908799999997</v>
      </c>
      <c r="D39" s="277" t="s">
        <v>54</v>
      </c>
      <c r="E39" s="274">
        <f t="shared" si="1"/>
        <v>-6.3784886821430251E-3</v>
      </c>
      <c r="F39" s="221">
        <f t="shared" si="2"/>
        <v>0</v>
      </c>
      <c r="G39" s="193">
        <f t="shared" si="10"/>
        <v>-2.2000000026309863E-3</v>
      </c>
      <c r="J39" s="193">
        <f>G39</f>
        <v>-2.2000000026309863E-3</v>
      </c>
      <c r="N39" s="271">
        <f t="shared" si="3"/>
        <v>4.5628024539508618E-4</v>
      </c>
      <c r="O39" s="347">
        <f t="shared" si="4"/>
        <v>28835.408799999997</v>
      </c>
      <c r="P39" s="222"/>
      <c r="Q39" s="193">
        <f t="shared" si="11"/>
        <v>7.0558247560534527E-6</v>
      </c>
      <c r="S39" s="283">
        <f>S$16</f>
        <v>1</v>
      </c>
      <c r="T39" s="193">
        <f t="shared" si="5"/>
        <v>7.0558247560534527E-6</v>
      </c>
      <c r="AL39" s="193">
        <v>-3163.5</v>
      </c>
      <c r="AM39" s="193">
        <v>-4.2150000008405186E-3</v>
      </c>
      <c r="BB39" s="193">
        <v>843</v>
      </c>
      <c r="BC39" s="193">
        <v>1.4685300047858618E-3</v>
      </c>
      <c r="BD39" s="193">
        <v>0.2</v>
      </c>
    </row>
    <row r="40" spans="1:56" ht="12.95" customHeight="1">
      <c r="A40" s="282" t="s">
        <v>53</v>
      </c>
      <c r="B40" s="78"/>
      <c r="C40" s="277">
        <v>43874.948199999999</v>
      </c>
      <c r="D40" s="277" t="s">
        <v>54</v>
      </c>
      <c r="E40" s="274">
        <f t="shared" si="1"/>
        <v>60.99342815613592</v>
      </c>
      <c r="F40" s="221">
        <f t="shared" si="2"/>
        <v>61</v>
      </c>
      <c r="G40" s="193">
        <f t="shared" si="10"/>
        <v>-2.2666900040348992E-3</v>
      </c>
      <c r="J40" s="193">
        <f>G40</f>
        <v>-2.2666900040348992E-3</v>
      </c>
      <c r="N40" s="271">
        <f t="shared" si="3"/>
        <v>4.5397070049949797E-4</v>
      </c>
      <c r="O40" s="347">
        <f t="shared" si="4"/>
        <v>28856.448199999999</v>
      </c>
      <c r="P40" s="222"/>
      <c r="Q40" s="193">
        <f t="shared" si="11"/>
        <v>7.4019946691976023E-6</v>
      </c>
      <c r="S40" s="283">
        <f>S$16</f>
        <v>1</v>
      </c>
      <c r="T40" s="193">
        <f t="shared" si="5"/>
        <v>7.4019946691976023E-6</v>
      </c>
      <c r="U40" s="284"/>
    </row>
    <row r="41" spans="1:56" ht="12.95" customHeight="1">
      <c r="A41" s="274" t="s">
        <v>55</v>
      </c>
      <c r="B41" s="78"/>
      <c r="C41" s="277">
        <v>44144.497000000003</v>
      </c>
      <c r="D41" s="277"/>
      <c r="E41" s="274">
        <f t="shared" si="1"/>
        <v>842.49977726028487</v>
      </c>
      <c r="F41" s="221">
        <f t="shared" si="2"/>
        <v>842.5</v>
      </c>
      <c r="G41" s="193">
        <f t="shared" si="10"/>
        <v>-7.6824995630886406E-5</v>
      </c>
      <c r="H41" s="270"/>
      <c r="I41" s="193">
        <f>G41</f>
        <v>-7.6824995630886406E-5</v>
      </c>
      <c r="J41" s="270"/>
      <c r="N41" s="271">
        <f t="shared" si="3"/>
        <v>4.0859238192872649E-4</v>
      </c>
      <c r="O41" s="347">
        <f t="shared" si="4"/>
        <v>29125.997000000003</v>
      </c>
      <c r="P41" s="222"/>
      <c r="Q41" s="193">
        <f t="shared" si="11"/>
        <v>2.3563003043685177E-7</v>
      </c>
      <c r="S41" s="280">
        <f>S$15</f>
        <v>0.1</v>
      </c>
      <c r="T41" s="193">
        <f t="shared" si="5"/>
        <v>2.3563003043685177E-8</v>
      </c>
      <c r="AL41" s="193">
        <v>-2177.5</v>
      </c>
      <c r="AM41" s="193">
        <v>-1.9749999992200173E-3</v>
      </c>
      <c r="BB41" s="193">
        <v>2268.5</v>
      </c>
      <c r="BC41" s="193">
        <v>1.2756349970004521E-3</v>
      </c>
      <c r="BD41" s="193">
        <v>1</v>
      </c>
    </row>
    <row r="42" spans="1:56" ht="12.95" customHeight="1">
      <c r="A42" s="274" t="s">
        <v>55</v>
      </c>
      <c r="B42" s="78"/>
      <c r="C42" s="277">
        <v>44144.671000000002</v>
      </c>
      <c r="D42" s="277"/>
      <c r="E42" s="274">
        <f t="shared" si="1"/>
        <v>843.00425772817562</v>
      </c>
      <c r="F42" s="221">
        <f t="shared" si="2"/>
        <v>843</v>
      </c>
      <c r="G42" s="193">
        <f t="shared" si="10"/>
        <v>1.4685300047858618E-3</v>
      </c>
      <c r="H42" s="270"/>
      <c r="I42" s="193">
        <f>G42</f>
        <v>1.4685300047858618E-3</v>
      </c>
      <c r="J42" s="270"/>
      <c r="N42" s="271">
        <f t="shared" si="3"/>
        <v>4.0855397239322879E-4</v>
      </c>
      <c r="O42" s="347">
        <f t="shared" si="4"/>
        <v>29126.171000000002</v>
      </c>
      <c r="P42" s="222"/>
      <c r="Q42" s="193">
        <f t="shared" si="11"/>
        <v>1.1235491892468283E-6</v>
      </c>
      <c r="S42" s="280">
        <f>S$15</f>
        <v>0.1</v>
      </c>
      <c r="T42" s="193">
        <f t="shared" si="5"/>
        <v>1.1235491892468284E-7</v>
      </c>
    </row>
    <row r="43" spans="1:56" ht="12.95" customHeight="1">
      <c r="A43" s="274" t="s">
        <v>55</v>
      </c>
      <c r="B43" s="78"/>
      <c r="C43" s="277">
        <v>44166.57</v>
      </c>
      <c r="D43" s="277"/>
      <c r="E43" s="274">
        <f t="shared" si="1"/>
        <v>906.49631385689747</v>
      </c>
      <c r="F43" s="221">
        <f t="shared" si="2"/>
        <v>906.5</v>
      </c>
      <c r="G43" s="193">
        <f t="shared" si="10"/>
        <v>-1.2713850010186434E-3</v>
      </c>
      <c r="H43" s="270"/>
      <c r="I43" s="193">
        <f>G43</f>
        <v>-1.2713850010186434E-3</v>
      </c>
      <c r="J43" s="270"/>
      <c r="N43" s="271">
        <f t="shared" si="3"/>
        <v>4.0357850123819687E-4</v>
      </c>
      <c r="O43" s="347">
        <f t="shared" si="4"/>
        <v>29148.07</v>
      </c>
      <c r="P43" s="222"/>
      <c r="Q43" s="193">
        <f t="shared" si="11"/>
        <v>2.8055027338925001E-6</v>
      </c>
      <c r="S43" s="280">
        <f>S$15</f>
        <v>0.1</v>
      </c>
      <c r="T43" s="193">
        <f t="shared" si="5"/>
        <v>2.8055027338925001E-7</v>
      </c>
      <c r="AL43" s="193">
        <v>-1249.5</v>
      </c>
      <c r="AM43" s="193">
        <v>-5.8550000030663796E-3</v>
      </c>
      <c r="BB43" s="193">
        <v>4365</v>
      </c>
      <c r="BC43" s="193">
        <v>-1.2608499964699149E-3</v>
      </c>
      <c r="BD43" s="193">
        <v>1</v>
      </c>
    </row>
    <row r="44" spans="1:56" ht="12.95" customHeight="1">
      <c r="A44" s="282" t="s">
        <v>53</v>
      </c>
      <c r="B44" s="285" t="s">
        <v>56</v>
      </c>
      <c r="C44" s="277">
        <v>44636.339</v>
      </c>
      <c r="D44" s="277" t="s">
        <v>54</v>
      </c>
      <c r="E44" s="274">
        <f t="shared" si="1"/>
        <v>2268.503698465182</v>
      </c>
      <c r="F44" s="221">
        <f t="shared" si="2"/>
        <v>2268.5</v>
      </c>
      <c r="G44" s="193">
        <f t="shared" si="10"/>
        <v>1.2756349970004521E-3</v>
      </c>
      <c r="J44" s="193">
        <f>G44</f>
        <v>1.2756349970004521E-3</v>
      </c>
      <c r="N44" s="271">
        <f t="shared" si="3"/>
        <v>2.5030001551414342E-4</v>
      </c>
      <c r="O44" s="347">
        <f t="shared" si="4"/>
        <v>29617.839</v>
      </c>
      <c r="P44" s="222"/>
      <c r="Q44" s="193">
        <f t="shared" si="11"/>
        <v>1.0513118242595289E-6</v>
      </c>
      <c r="S44" s="283">
        <f>S$16</f>
        <v>1</v>
      </c>
      <c r="T44" s="193">
        <f t="shared" si="5"/>
        <v>1.0513118242595289E-6</v>
      </c>
      <c r="U44" s="284"/>
      <c r="AL44" s="193">
        <v>-1212</v>
      </c>
      <c r="AM44" s="193">
        <v>-6.980000005569309E-3</v>
      </c>
      <c r="BB44" s="193">
        <v>4449</v>
      </c>
      <c r="BC44" s="193">
        <v>4.1878999763866886E-4</v>
      </c>
      <c r="BD44" s="193">
        <v>1</v>
      </c>
    </row>
    <row r="45" spans="1:56" ht="12.95" customHeight="1">
      <c r="A45" s="282" t="s">
        <v>53</v>
      </c>
      <c r="B45" s="285" t="s">
        <v>56</v>
      </c>
      <c r="C45" s="277">
        <v>44637.370999999999</v>
      </c>
      <c r="D45" s="277" t="s">
        <v>54</v>
      </c>
      <c r="E45" s="274">
        <f t="shared" si="1"/>
        <v>2271.4957895161338</v>
      </c>
      <c r="F45" s="221">
        <f t="shared" si="2"/>
        <v>2271.5</v>
      </c>
      <c r="G45" s="193">
        <f t="shared" si="10"/>
        <v>-1.4522350029437803E-3</v>
      </c>
      <c r="J45" s="193">
        <f>G45</f>
        <v>-1.4522350029437803E-3</v>
      </c>
      <c r="N45" s="271">
        <f t="shared" si="3"/>
        <v>2.4986419413594992E-4</v>
      </c>
      <c r="O45" s="347">
        <f t="shared" si="4"/>
        <v>29618.870999999999</v>
      </c>
      <c r="P45" s="222"/>
      <c r="Q45" s="193">
        <f t="shared" si="11"/>
        <v>2.8971416766994622E-6</v>
      </c>
      <c r="S45" s="283">
        <f>S$16</f>
        <v>1</v>
      </c>
      <c r="T45" s="193">
        <f t="shared" si="5"/>
        <v>2.8971416766994622E-6</v>
      </c>
      <c r="U45" s="284"/>
      <c r="AL45" s="193">
        <v>-1183</v>
      </c>
      <c r="AM45" s="193">
        <v>-1.9699999975273386E-3</v>
      </c>
      <c r="BB45" s="193">
        <v>4451.5</v>
      </c>
      <c r="BC45" s="193">
        <v>-8.2443499559303746E-4</v>
      </c>
      <c r="BD45" s="193">
        <v>1</v>
      </c>
    </row>
    <row r="46" spans="1:56" ht="12.95" customHeight="1">
      <c r="A46" s="274" t="s">
        <v>57</v>
      </c>
      <c r="B46" s="285"/>
      <c r="C46" s="277">
        <v>44691.330999999998</v>
      </c>
      <c r="D46" s="277"/>
      <c r="E46" s="274">
        <f t="shared" si="1"/>
        <v>2427.9427208237803</v>
      </c>
      <c r="F46" s="221">
        <f t="shared" si="2"/>
        <v>2428</v>
      </c>
      <c r="N46" s="271">
        <f t="shared" si="3"/>
        <v>2.265302294760327E-4</v>
      </c>
      <c r="O46" s="347">
        <f t="shared" si="4"/>
        <v>29672.830999999998</v>
      </c>
      <c r="P46" s="222">
        <v>-2.1280000000842847E-2</v>
      </c>
      <c r="T46" s="193">
        <f t="shared" si="5"/>
        <v>0</v>
      </c>
      <c r="AL46" s="193">
        <v>-1171.5</v>
      </c>
      <c r="AM46" s="193">
        <v>-5.7350000060978346E-3</v>
      </c>
      <c r="BB46" s="193">
        <v>4452</v>
      </c>
      <c r="BC46" s="193">
        <v>-1.6490800044266507E-3</v>
      </c>
      <c r="BD46" s="193">
        <v>1</v>
      </c>
    </row>
    <row r="47" spans="1:56" ht="12.95" customHeight="1">
      <c r="A47" s="274" t="s">
        <v>58</v>
      </c>
      <c r="B47" s="192" t="s">
        <v>59</v>
      </c>
      <c r="C47" s="270">
        <v>45359.43879</v>
      </c>
      <c r="D47" s="270"/>
      <c r="E47" s="274">
        <f t="shared" si="1"/>
        <v>4364.9963444011619</v>
      </c>
      <c r="F47" s="221">
        <f t="shared" si="2"/>
        <v>4365</v>
      </c>
      <c r="G47" s="193">
        <f t="shared" ref="G47:G60" si="12">C47-(C$7+F47*C$8)</f>
        <v>-1.2608499964699149E-3</v>
      </c>
      <c r="J47" s="193">
        <f t="shared" ref="J47:J60" si="13">G47</f>
        <v>-1.2608499964699149E-3</v>
      </c>
      <c r="N47" s="271">
        <f t="shared" si="3"/>
        <v>-1.5952111734144416E-4</v>
      </c>
      <c r="O47" s="347">
        <f t="shared" si="4"/>
        <v>30340.93879</v>
      </c>
      <c r="P47" s="222"/>
      <c r="Q47" s="193">
        <f t="shared" ref="Q47:Q60" si="14">(G47-N47)^2</f>
        <v>1.2129253000023735E-6</v>
      </c>
      <c r="S47" s="283">
        <f t="shared" ref="S47:S60" si="15">S$16</f>
        <v>1</v>
      </c>
      <c r="T47" s="193">
        <f t="shared" si="5"/>
        <v>1.2129253000023735E-6</v>
      </c>
      <c r="AL47" s="193">
        <v>-1171</v>
      </c>
      <c r="AM47" s="193">
        <v>-6.7900000067311339E-3</v>
      </c>
      <c r="BB47" s="193">
        <v>4454.5</v>
      </c>
      <c r="BC47" s="193">
        <v>-6.3230500381905586E-4</v>
      </c>
      <c r="BD47" s="193">
        <v>1</v>
      </c>
    </row>
    <row r="48" spans="1:56" ht="12.95" customHeight="1">
      <c r="A48" s="274" t="s">
        <v>58</v>
      </c>
      <c r="B48" s="192" t="s">
        <v>59</v>
      </c>
      <c r="C48" s="270">
        <v>45388.412850000001</v>
      </c>
      <c r="D48" s="270"/>
      <c r="E48" s="274">
        <f t="shared" si="1"/>
        <v>4449.0012142033074</v>
      </c>
      <c r="F48" s="221">
        <f t="shared" si="2"/>
        <v>4449</v>
      </c>
      <c r="G48" s="193">
        <f t="shared" si="12"/>
        <v>4.1878999763866886E-4</v>
      </c>
      <c r="J48" s="193">
        <f t="shared" si="13"/>
        <v>4.1878999763866886E-4</v>
      </c>
      <c r="N48" s="271">
        <f t="shared" si="3"/>
        <v>-1.8033379902027521E-4</v>
      </c>
      <c r="O48" s="347">
        <f t="shared" si="4"/>
        <v>30369.912850000001</v>
      </c>
      <c r="P48" s="222"/>
      <c r="Q48" s="193">
        <f t="shared" si="14"/>
        <v>3.5894932372302785E-7</v>
      </c>
      <c r="S48" s="283">
        <f t="shared" si="15"/>
        <v>1</v>
      </c>
      <c r="T48" s="193">
        <f t="shared" si="5"/>
        <v>3.5894932372302785E-7</v>
      </c>
      <c r="AL48" s="193">
        <v>-1090.5</v>
      </c>
      <c r="AM48" s="193">
        <v>-5.645000004733447E-3</v>
      </c>
      <c r="BB48" s="193">
        <v>4455</v>
      </c>
      <c r="BC48" s="193">
        <v>-2.2569499997189268E-3</v>
      </c>
      <c r="BD48" s="193">
        <v>1</v>
      </c>
    </row>
    <row r="49" spans="1:56" ht="12.95" customHeight="1">
      <c r="A49" s="274" t="s">
        <v>58</v>
      </c>
      <c r="B49" s="192" t="s">
        <v>56</v>
      </c>
      <c r="C49" s="270">
        <v>45389.273880000001</v>
      </c>
      <c r="D49" s="270"/>
      <c r="E49" s="274">
        <f t="shared" si="1"/>
        <v>4451.4976097048611</v>
      </c>
      <c r="F49" s="221">
        <f t="shared" si="2"/>
        <v>4451.5</v>
      </c>
      <c r="G49" s="193">
        <f t="shared" si="12"/>
        <v>-8.2443499559303746E-4</v>
      </c>
      <c r="J49" s="193">
        <f t="shared" si="13"/>
        <v>-8.2443499559303746E-4</v>
      </c>
      <c r="N49" s="271">
        <f t="shared" si="3"/>
        <v>-1.8095841003400826E-4</v>
      </c>
      <c r="O49" s="347">
        <f t="shared" si="4"/>
        <v>30370.773880000001</v>
      </c>
      <c r="P49" s="222"/>
      <c r="Q49" s="193">
        <f t="shared" si="14"/>
        <v>4.1406211616270671E-7</v>
      </c>
      <c r="S49" s="283">
        <f t="shared" si="15"/>
        <v>1</v>
      </c>
      <c r="T49" s="193">
        <f t="shared" si="5"/>
        <v>4.1406211616270671E-7</v>
      </c>
      <c r="AL49" s="193">
        <v>-1029.5</v>
      </c>
      <c r="AM49" s="193">
        <v>-1.1550000053830445E-3</v>
      </c>
      <c r="BB49" s="193">
        <v>4457.5</v>
      </c>
      <c r="BC49" s="193">
        <v>-6.017499981680885E-5</v>
      </c>
      <c r="BD49" s="193">
        <v>1</v>
      </c>
    </row>
    <row r="50" spans="1:56" ht="12.95" customHeight="1">
      <c r="A50" s="274" t="s">
        <v>58</v>
      </c>
      <c r="B50" s="192" t="s">
        <v>59</v>
      </c>
      <c r="C50" s="270">
        <v>45389.445509999998</v>
      </c>
      <c r="D50" s="270"/>
      <c r="E50" s="274">
        <f t="shared" si="1"/>
        <v>4451.9952188008556</v>
      </c>
      <c r="F50" s="221">
        <f t="shared" si="2"/>
        <v>4452</v>
      </c>
      <c r="G50" s="193">
        <f t="shared" si="12"/>
        <v>-1.6490800044266507E-3</v>
      </c>
      <c r="J50" s="193">
        <f t="shared" si="13"/>
        <v>-1.6490800044266507E-3</v>
      </c>
      <c r="N50" s="271">
        <f t="shared" si="3"/>
        <v>-1.8108336820875793E-4</v>
      </c>
      <c r="O50" s="347">
        <f t="shared" si="4"/>
        <v>30370.945509999998</v>
      </c>
      <c r="P50" s="222"/>
      <c r="Q50" s="193">
        <f t="shared" si="14"/>
        <v>2.1550141239470478E-6</v>
      </c>
      <c r="S50" s="283">
        <f t="shared" si="15"/>
        <v>1</v>
      </c>
      <c r="T50" s="193">
        <f t="shared" si="5"/>
        <v>2.1550141239470478E-6</v>
      </c>
    </row>
    <row r="51" spans="1:56" ht="12.95" customHeight="1">
      <c r="A51" s="274" t="s">
        <v>58</v>
      </c>
      <c r="B51" s="192" t="s">
        <v>56</v>
      </c>
      <c r="C51" s="270">
        <v>45390.308799999999</v>
      </c>
      <c r="D51" s="270"/>
      <c r="E51" s="274">
        <f t="shared" si="1"/>
        <v>4454.4981667498687</v>
      </c>
      <c r="F51" s="221">
        <f t="shared" si="2"/>
        <v>4454.5</v>
      </c>
      <c r="G51" s="193">
        <f t="shared" si="12"/>
        <v>-6.3230500381905586E-4</v>
      </c>
      <c r="J51" s="193">
        <f t="shared" si="13"/>
        <v>-6.3230500381905586E-4</v>
      </c>
      <c r="N51" s="271">
        <f t="shared" si="3"/>
        <v>-1.8170833894252117E-4</v>
      </c>
      <c r="O51" s="347">
        <f t="shared" si="4"/>
        <v>30371.808799999999</v>
      </c>
      <c r="P51" s="222"/>
      <c r="Q51" s="193">
        <f t="shared" si="14"/>
        <v>2.0303735439785609E-7</v>
      </c>
      <c r="S51" s="283">
        <f t="shared" si="15"/>
        <v>1</v>
      </c>
      <c r="T51" s="193">
        <f t="shared" si="5"/>
        <v>2.0303735439785609E-7</v>
      </c>
      <c r="AL51" s="193">
        <v>763</v>
      </c>
      <c r="AM51" s="193">
        <v>-8.2299999994575046E-3</v>
      </c>
      <c r="BB51" s="193">
        <v>5214.5</v>
      </c>
      <c r="BC51" s="193">
        <v>-1.5927049971651286E-3</v>
      </c>
      <c r="BD51" s="193">
        <v>1</v>
      </c>
    </row>
    <row r="52" spans="1:56" ht="12.95" customHeight="1">
      <c r="A52" s="274" t="s">
        <v>58</v>
      </c>
      <c r="B52" s="192" t="s">
        <v>59</v>
      </c>
      <c r="C52" s="270">
        <v>45390.479630000002</v>
      </c>
      <c r="D52" s="270"/>
      <c r="E52" s="274">
        <f t="shared" si="1"/>
        <v>4454.993456395453</v>
      </c>
      <c r="F52" s="221">
        <f t="shared" si="2"/>
        <v>4455</v>
      </c>
      <c r="G52" s="193">
        <f t="shared" si="12"/>
        <v>-2.2569499997189268E-3</v>
      </c>
      <c r="J52" s="193">
        <f t="shared" si="13"/>
        <v>-2.2569499997189268E-3</v>
      </c>
      <c r="N52" s="271">
        <f t="shared" si="3"/>
        <v>-1.8183336906127682E-4</v>
      </c>
      <c r="O52" s="347">
        <f t="shared" si="4"/>
        <v>30371.979630000002</v>
      </c>
      <c r="P52" s="222"/>
      <c r="Q52" s="193">
        <f t="shared" si="14"/>
        <v>4.3061090308319575E-6</v>
      </c>
      <c r="S52" s="283">
        <f t="shared" si="15"/>
        <v>1</v>
      </c>
      <c r="T52" s="193">
        <f t="shared" si="5"/>
        <v>4.3061090308319575E-6</v>
      </c>
    </row>
    <row r="53" spans="1:56" ht="12.95" customHeight="1">
      <c r="A53" s="274" t="s">
        <v>58</v>
      </c>
      <c r="B53" s="192" t="s">
        <v>56</v>
      </c>
      <c r="C53" s="270">
        <v>45391.344100000002</v>
      </c>
      <c r="D53" s="270"/>
      <c r="E53" s="274">
        <f t="shared" si="1"/>
        <v>4457.4998255338442</v>
      </c>
      <c r="F53" s="221">
        <f t="shared" si="2"/>
        <v>4457.5</v>
      </c>
      <c r="G53" s="193">
        <f t="shared" si="12"/>
        <v>-6.017499981680885E-5</v>
      </c>
      <c r="J53" s="193">
        <f t="shared" si="13"/>
        <v>-6.017499981680885E-5</v>
      </c>
      <c r="N53" s="271">
        <f t="shared" si="3"/>
        <v>-1.8245869951507014E-4</v>
      </c>
      <c r="O53" s="347">
        <f t="shared" si="4"/>
        <v>30372.844100000002</v>
      </c>
      <c r="P53" s="222"/>
      <c r="Q53" s="193">
        <f t="shared" si="14"/>
        <v>1.4953303211894549E-8</v>
      </c>
      <c r="S53" s="283">
        <f t="shared" si="15"/>
        <v>1</v>
      </c>
      <c r="T53" s="193">
        <f t="shared" ref="T53:T84" si="16">S53*Q53</f>
        <v>1.4953303211894549E-8</v>
      </c>
      <c r="AL53" s="193">
        <v>939</v>
      </c>
      <c r="AM53" s="193">
        <v>-6.4899999997578561E-3</v>
      </c>
      <c r="BB53" s="193">
        <v>5229</v>
      </c>
      <c r="BC53" s="193">
        <v>-1.7410005966667086E-5</v>
      </c>
      <c r="BD53" s="193">
        <v>1</v>
      </c>
    </row>
    <row r="54" spans="1:56" ht="12.95" customHeight="1">
      <c r="A54" s="274" t="s">
        <v>58</v>
      </c>
      <c r="B54" s="192" t="s">
        <v>59</v>
      </c>
      <c r="C54" s="270">
        <v>45407.381159999997</v>
      </c>
      <c r="D54" s="270"/>
      <c r="E54" s="274">
        <f t="shared" si="1"/>
        <v>4503.9962826167921</v>
      </c>
      <c r="F54" s="221">
        <f t="shared" si="2"/>
        <v>4504</v>
      </c>
      <c r="G54" s="193">
        <f t="shared" si="12"/>
        <v>-1.2821600030292757E-3</v>
      </c>
      <c r="J54" s="193">
        <f t="shared" si="13"/>
        <v>-1.2821600030292757E-3</v>
      </c>
      <c r="N54" s="271">
        <f t="shared" si="3"/>
        <v>-1.9414448742820521E-4</v>
      </c>
      <c r="O54" s="347">
        <f t="shared" si="4"/>
        <v>30388.881159999997</v>
      </c>
      <c r="P54" s="222"/>
      <c r="Q54" s="193">
        <f t="shared" si="14"/>
        <v>1.183777762188663E-6</v>
      </c>
      <c r="S54" s="283">
        <f t="shared" si="15"/>
        <v>1</v>
      </c>
      <c r="T54" s="193">
        <f t="shared" si="16"/>
        <v>1.183777762188663E-6</v>
      </c>
    </row>
    <row r="55" spans="1:56" ht="12.95" customHeight="1">
      <c r="A55" s="274" t="s">
        <v>58</v>
      </c>
      <c r="B55" s="192" t="s">
        <v>56</v>
      </c>
      <c r="C55" s="270">
        <v>45652.438900000001</v>
      </c>
      <c r="D55" s="270"/>
      <c r="E55" s="274">
        <f t="shared" si="1"/>
        <v>5214.4953822496373</v>
      </c>
      <c r="F55" s="221">
        <f t="shared" si="2"/>
        <v>5214.5</v>
      </c>
      <c r="G55" s="193">
        <f t="shared" si="12"/>
        <v>-1.5927049971651286E-3</v>
      </c>
      <c r="J55" s="193">
        <f t="shared" si="13"/>
        <v>-1.5927049971651286E-3</v>
      </c>
      <c r="N55" s="271">
        <f t="shared" si="3"/>
        <v>-3.8559662583766672E-4</v>
      </c>
      <c r="O55" s="347">
        <f t="shared" si="4"/>
        <v>30633.938900000001</v>
      </c>
      <c r="P55" s="222"/>
      <c r="Q55" s="193">
        <f t="shared" si="14"/>
        <v>1.4571106201288379E-6</v>
      </c>
      <c r="S55" s="283">
        <f t="shared" si="15"/>
        <v>1</v>
      </c>
      <c r="T55" s="193">
        <f t="shared" si="16"/>
        <v>1.4571106201288379E-6</v>
      </c>
    </row>
    <row r="56" spans="1:56" ht="12.95" customHeight="1">
      <c r="A56" s="274" t="s">
        <v>58</v>
      </c>
      <c r="B56" s="192" t="s">
        <v>56</v>
      </c>
      <c r="C56" s="270">
        <v>45653.475200000001</v>
      </c>
      <c r="D56" s="270"/>
      <c r="E56" s="274">
        <f t="shared" si="1"/>
        <v>5217.4999403466363</v>
      </c>
      <c r="F56" s="221">
        <f t="shared" si="2"/>
        <v>5217.5</v>
      </c>
      <c r="G56" s="193">
        <f t="shared" si="12"/>
        <v>-2.0574996597133577E-5</v>
      </c>
      <c r="J56" s="193">
        <f t="shared" si="13"/>
        <v>-2.0574996597133577E-5</v>
      </c>
      <c r="N56" s="271">
        <f t="shared" si="3"/>
        <v>-3.8645634129937876E-4</v>
      </c>
      <c r="O56" s="347">
        <f t="shared" si="4"/>
        <v>30634.975200000001</v>
      </c>
      <c r="P56" s="222"/>
      <c r="Q56" s="193">
        <f t="shared" si="14"/>
        <v>1.3386915840112316E-7</v>
      </c>
      <c r="S56" s="283">
        <f t="shared" si="15"/>
        <v>1</v>
      </c>
      <c r="T56" s="193">
        <f t="shared" si="16"/>
        <v>1.3386915840112316E-7</v>
      </c>
      <c r="AL56" s="193">
        <v>1008.5</v>
      </c>
      <c r="AM56" s="193">
        <v>-2.5350000069011003E-3</v>
      </c>
      <c r="BB56" s="193">
        <v>6278.5</v>
      </c>
      <c r="BC56" s="193">
        <v>8.127349938149564E-4</v>
      </c>
      <c r="BD56" s="193">
        <v>1</v>
      </c>
    </row>
    <row r="57" spans="1:56" ht="12.95" customHeight="1">
      <c r="A57" s="274" t="s">
        <v>58</v>
      </c>
      <c r="B57" s="192" t="s">
        <v>59</v>
      </c>
      <c r="C57" s="270">
        <v>45657.441659999997</v>
      </c>
      <c r="D57" s="270"/>
      <c r="E57" s="274">
        <f t="shared" si="1"/>
        <v>5228.9999495229513</v>
      </c>
      <c r="F57" s="221">
        <f t="shared" si="2"/>
        <v>5229</v>
      </c>
      <c r="G57" s="193">
        <f t="shared" si="12"/>
        <v>-1.7410005966667086E-5</v>
      </c>
      <c r="J57" s="193">
        <f t="shared" si="13"/>
        <v>-1.7410005966667086E-5</v>
      </c>
      <c r="N57" s="271">
        <f t="shared" si="3"/>
        <v>-3.8975591612360974E-4</v>
      </c>
      <c r="O57" s="347">
        <f t="shared" si="4"/>
        <v>30638.941659999997</v>
      </c>
      <c r="P57" s="222"/>
      <c r="Q57" s="193">
        <f t="shared" si="14"/>
        <v>1.3864147681060202E-7</v>
      </c>
      <c r="S57" s="283">
        <f t="shared" si="15"/>
        <v>1</v>
      </c>
      <c r="T57" s="193">
        <f t="shared" si="16"/>
        <v>1.3864147681060202E-7</v>
      </c>
      <c r="AL57" s="193">
        <v>1011.5</v>
      </c>
      <c r="AM57" s="193">
        <v>-5.4650000020046718E-3</v>
      </c>
      <c r="BB57" s="193">
        <v>6551</v>
      </c>
      <c r="BC57" s="193">
        <v>-5.8789999457076192E-5</v>
      </c>
      <c r="BD57" s="193">
        <v>1</v>
      </c>
    </row>
    <row r="58" spans="1:56" ht="12.95" customHeight="1">
      <c r="A58" s="274" t="s">
        <v>58</v>
      </c>
      <c r="B58" s="192" t="s">
        <v>56</v>
      </c>
      <c r="C58" s="270">
        <v>45662.442190000002</v>
      </c>
      <c r="D58" s="270"/>
      <c r="E58" s="274">
        <f t="shared" si="1"/>
        <v>5243.4980513282253</v>
      </c>
      <c r="F58" s="221">
        <f t="shared" si="2"/>
        <v>5243.5</v>
      </c>
      <c r="G58" s="193">
        <f t="shared" si="12"/>
        <v>-6.7211499845143408E-4</v>
      </c>
      <c r="J58" s="193">
        <f t="shared" si="13"/>
        <v>-6.7211499845143408E-4</v>
      </c>
      <c r="N58" s="271">
        <f t="shared" si="3"/>
        <v>-3.9392529056106441E-4</v>
      </c>
      <c r="O58" s="347">
        <f t="shared" si="4"/>
        <v>30643.942190000002</v>
      </c>
      <c r="P58" s="222"/>
      <c r="Q58" s="193">
        <f t="shared" si="14"/>
        <v>7.7389513576129206E-8</v>
      </c>
      <c r="S58" s="283">
        <f t="shared" si="15"/>
        <v>1</v>
      </c>
      <c r="T58" s="193">
        <f t="shared" si="16"/>
        <v>7.7389513576129206E-8</v>
      </c>
    </row>
    <row r="59" spans="1:56" ht="12.95" customHeight="1">
      <c r="A59" s="274" t="s">
        <v>58</v>
      </c>
      <c r="B59" s="192" t="s">
        <v>59</v>
      </c>
      <c r="C59" s="270">
        <v>45662.61447</v>
      </c>
      <c r="D59" s="270"/>
      <c r="E59" s="274">
        <f t="shared" si="1"/>
        <v>5243.9975449776966</v>
      </c>
      <c r="F59" s="221">
        <f t="shared" si="2"/>
        <v>5244</v>
      </c>
      <c r="G59" s="193">
        <f t="shared" si="12"/>
        <v>-8.4675999823957682E-4</v>
      </c>
      <c r="J59" s="193">
        <f t="shared" si="13"/>
        <v>-8.4675999823957682E-4</v>
      </c>
      <c r="N59" s="271">
        <f t="shared" si="3"/>
        <v>-3.9406924195340548E-4</v>
      </c>
      <c r="O59" s="347">
        <f t="shared" si="4"/>
        <v>30644.11447</v>
      </c>
      <c r="P59" s="222"/>
      <c r="Q59" s="193">
        <f t="shared" si="14"/>
        <v>2.0492892082694577E-7</v>
      </c>
      <c r="S59" s="283">
        <f t="shared" si="15"/>
        <v>1</v>
      </c>
      <c r="T59" s="193">
        <f t="shared" si="16"/>
        <v>2.0492892082694577E-7</v>
      </c>
      <c r="AL59" s="193">
        <v>1029</v>
      </c>
      <c r="AM59" s="193">
        <v>-4.390000001876615E-3</v>
      </c>
      <c r="BB59" s="193">
        <v>7528</v>
      </c>
      <c r="BC59" s="193">
        <v>1.3648800013470463E-3</v>
      </c>
      <c r="BD59" s="193">
        <v>0.1</v>
      </c>
    </row>
    <row r="60" spans="1:56" ht="12.95" customHeight="1">
      <c r="A60" s="274" t="s">
        <v>60</v>
      </c>
      <c r="B60" s="78"/>
      <c r="C60" s="277">
        <v>46019.424789999997</v>
      </c>
      <c r="D60" s="286"/>
      <c r="E60" s="274">
        <f t="shared" si="1"/>
        <v>6278.5023563731711</v>
      </c>
      <c r="F60" s="221">
        <f t="shared" si="2"/>
        <v>6278.5</v>
      </c>
      <c r="G60" s="193">
        <f t="shared" si="12"/>
        <v>8.127349938149564E-4</v>
      </c>
      <c r="I60" s="223"/>
      <c r="J60" s="193">
        <f t="shared" si="13"/>
        <v>8.127349938149564E-4</v>
      </c>
      <c r="N60" s="271">
        <f t="shared" si="3"/>
        <v>-7.1758166831862647E-4</v>
      </c>
      <c r="O60" s="347">
        <f t="shared" si="4"/>
        <v>31000.924789999997</v>
      </c>
      <c r="P60" s="222"/>
      <c r="Q60" s="193">
        <f t="shared" si="14"/>
        <v>2.3418690864036703E-6</v>
      </c>
      <c r="S60" s="283">
        <f t="shared" si="15"/>
        <v>1</v>
      </c>
      <c r="T60" s="193">
        <f t="shared" si="16"/>
        <v>2.3418690864036703E-6</v>
      </c>
      <c r="AL60" s="193">
        <v>1043.5</v>
      </c>
      <c r="AM60" s="193">
        <v>-6.0850000008940697E-3</v>
      </c>
      <c r="BB60" s="193">
        <v>7542.5</v>
      </c>
      <c r="BC60" s="193">
        <v>3.1801750010345131E-3</v>
      </c>
      <c r="BD60" s="193">
        <v>0.1</v>
      </c>
    </row>
    <row r="61" spans="1:56" ht="12.95" customHeight="1">
      <c r="A61" s="274" t="s">
        <v>60</v>
      </c>
      <c r="B61" s="78"/>
      <c r="C61" s="277">
        <v>46030.369579999999</v>
      </c>
      <c r="D61" s="286"/>
      <c r="E61" s="274">
        <f t="shared" si="1"/>
        <v>6310.2347286731501</v>
      </c>
      <c r="F61" s="221">
        <f t="shared" si="2"/>
        <v>6310</v>
      </c>
      <c r="N61" s="271">
        <f t="shared" si="3"/>
        <v>-7.2823772678110173E-4</v>
      </c>
      <c r="O61" s="347">
        <f t="shared" si="4"/>
        <v>31011.869579999999</v>
      </c>
      <c r="P61" s="287">
        <v>7.6679999998304993E-2</v>
      </c>
      <c r="T61" s="193">
        <f t="shared" si="16"/>
        <v>0</v>
      </c>
      <c r="AL61" s="193">
        <v>1786</v>
      </c>
      <c r="AM61" s="193">
        <v>-1.1259999999310821E-2</v>
      </c>
      <c r="BB61" s="193">
        <v>7597.5</v>
      </c>
      <c r="BC61" s="193">
        <v>6.1692250019405037E-3</v>
      </c>
      <c r="BD61" s="193">
        <v>0.1</v>
      </c>
    </row>
    <row r="62" spans="1:56" ht="12.95" customHeight="1">
      <c r="A62" s="274" t="s">
        <v>60</v>
      </c>
      <c r="B62" s="78"/>
      <c r="C62" s="277">
        <v>46113.411699999997</v>
      </c>
      <c r="D62" s="277" t="s">
        <v>54</v>
      </c>
      <c r="E62" s="274">
        <f t="shared" si="1"/>
        <v>6550.9998295493779</v>
      </c>
      <c r="F62" s="221">
        <f t="shared" si="2"/>
        <v>6551</v>
      </c>
      <c r="G62" s="193">
        <f>C62-(C$7+F62*C$8)</f>
        <v>-5.8789999457076192E-5</v>
      </c>
      <c r="J62" s="193">
        <f>G62</f>
        <v>-5.8789999457076192E-5</v>
      </c>
      <c r="N62" s="271">
        <f t="shared" si="3"/>
        <v>-8.1133994545359053E-4</v>
      </c>
      <c r="O62" s="347">
        <f t="shared" si="4"/>
        <v>31094.911699999997</v>
      </c>
      <c r="P62" s="222"/>
      <c r="Q62" s="193">
        <f>(G62-N62)^2</f>
        <v>5.6633142121935669E-7</v>
      </c>
      <c r="S62" s="283">
        <f>S$16</f>
        <v>1</v>
      </c>
      <c r="T62" s="193">
        <f t="shared" si="16"/>
        <v>5.6633142121935669E-7</v>
      </c>
    </row>
    <row r="63" spans="1:56" ht="12.95" customHeight="1">
      <c r="A63" s="274" t="s">
        <v>60</v>
      </c>
      <c r="B63" s="78"/>
      <c r="C63" s="277">
        <v>46115.309000000001</v>
      </c>
      <c r="D63" s="277" t="s">
        <v>54</v>
      </c>
      <c r="E63" s="274">
        <f t="shared" si="1"/>
        <v>6556.5006961685522</v>
      </c>
      <c r="F63" s="221">
        <f t="shared" si="2"/>
        <v>6556.5</v>
      </c>
      <c r="G63" s="193">
        <f>C63-(C$7+F63*C$8)</f>
        <v>2.4011500499909744E-4</v>
      </c>
      <c r="J63" s="193">
        <f>G63</f>
        <v>2.4011500499909744E-4</v>
      </c>
      <c r="N63" s="271">
        <f t="shared" si="3"/>
        <v>-8.132689818116318E-4</v>
      </c>
      <c r="O63" s="347">
        <f t="shared" si="4"/>
        <v>31096.809000000001</v>
      </c>
      <c r="P63" s="222"/>
      <c r="Q63" s="193">
        <f>(G63-N63)^2</f>
        <v>1.1096178236692667E-6</v>
      </c>
      <c r="S63" s="283">
        <f>S$16</f>
        <v>1</v>
      </c>
      <c r="T63" s="193">
        <f t="shared" si="16"/>
        <v>1.1096178236692667E-6</v>
      </c>
      <c r="AL63" s="193">
        <v>1991.5</v>
      </c>
      <c r="AM63" s="193">
        <v>-1.2265000004845206E-2</v>
      </c>
      <c r="BB63" s="193">
        <v>8508</v>
      </c>
      <c r="BC63" s="193">
        <v>-1.1393200038583018E-3</v>
      </c>
      <c r="BD63" s="193">
        <v>1</v>
      </c>
    </row>
    <row r="64" spans="1:56" ht="12.95" customHeight="1">
      <c r="A64" s="274" t="s">
        <v>60</v>
      </c>
      <c r="B64" s="78"/>
      <c r="C64" s="277">
        <v>46351.41848</v>
      </c>
      <c r="D64" s="286"/>
      <c r="E64" s="274">
        <f t="shared" si="1"/>
        <v>7241.0559889529222</v>
      </c>
      <c r="F64" s="221">
        <f t="shared" si="2"/>
        <v>7241</v>
      </c>
      <c r="N64" s="271">
        <f t="shared" si="3"/>
        <v>-1.0646728295059882E-3</v>
      </c>
      <c r="O64" s="347">
        <f t="shared" si="4"/>
        <v>31332.91848</v>
      </c>
      <c r="P64" s="287">
        <v>1.4369999997143168E-2</v>
      </c>
      <c r="T64" s="193">
        <f t="shared" si="16"/>
        <v>0</v>
      </c>
      <c r="AL64" s="193">
        <v>3078.5</v>
      </c>
      <c r="AM64" s="193">
        <v>-1.2935000006109476E-2</v>
      </c>
      <c r="BB64" s="193">
        <v>8537</v>
      </c>
      <c r="BC64" s="193">
        <v>-8.0872999387793243E-4</v>
      </c>
      <c r="BD64" s="193">
        <v>1</v>
      </c>
    </row>
    <row r="65" spans="1:56" ht="12.95" customHeight="1">
      <c r="A65" s="274" t="s">
        <v>60</v>
      </c>
      <c r="B65" s="78"/>
      <c r="C65" s="277">
        <v>46352.460930000001</v>
      </c>
      <c r="D65" s="286"/>
      <c r="E65" s="274">
        <f t="shared" si="1"/>
        <v>7244.0783778250834</v>
      </c>
      <c r="F65" s="221">
        <f t="shared" si="2"/>
        <v>7244</v>
      </c>
      <c r="N65" s="271">
        <f t="shared" si="3"/>
        <v>-1.0658241340241329E-3</v>
      </c>
      <c r="O65" s="347">
        <f t="shared" si="4"/>
        <v>31333.960930000001</v>
      </c>
      <c r="P65" s="287">
        <v>2.208999999857042E-2</v>
      </c>
      <c r="T65" s="193">
        <f t="shared" si="16"/>
        <v>0</v>
      </c>
      <c r="AL65" s="193">
        <v>3079</v>
      </c>
      <c r="AM65" s="193">
        <v>-1.4290000006440096E-2</v>
      </c>
      <c r="BB65" s="193">
        <v>8548.5</v>
      </c>
      <c r="BC65" s="193">
        <v>1.3443499483400956E-4</v>
      </c>
      <c r="BD65" s="193">
        <v>1</v>
      </c>
    </row>
    <row r="66" spans="1:56" ht="12.95" customHeight="1">
      <c r="A66" s="274" t="s">
        <v>61</v>
      </c>
      <c r="B66" s="78"/>
      <c r="C66" s="277">
        <v>46450.389499999997</v>
      </c>
      <c r="D66" s="277"/>
      <c r="E66" s="274">
        <f t="shared" si="1"/>
        <v>7528.0039572143669</v>
      </c>
      <c r="F66" s="221">
        <f t="shared" si="2"/>
        <v>7528</v>
      </c>
      <c r="G66" s="193">
        <f t="shared" ref="G66:G86" si="17">C66-(C$7+F66*C$8)</f>
        <v>1.3648800013470463E-3</v>
      </c>
      <c r="J66" s="193">
        <f t="shared" ref="J66:J78" si="18">G66</f>
        <v>1.3648800013470463E-3</v>
      </c>
      <c r="N66" s="271">
        <f t="shared" si="3"/>
        <v>-1.1767689657562657E-3</v>
      </c>
      <c r="O66" s="347">
        <f t="shared" si="4"/>
        <v>31431.889499999997</v>
      </c>
      <c r="P66" s="222"/>
      <c r="Q66" s="193">
        <f t="shared" ref="Q66:Q86" si="19">(G66-N66)^2</f>
        <v>6.4599794719773326E-6</v>
      </c>
      <c r="S66" s="283">
        <f t="shared" ref="S66:S78" si="20">S$16</f>
        <v>1</v>
      </c>
      <c r="T66" s="193">
        <f t="shared" si="16"/>
        <v>6.4599794719773326E-6</v>
      </c>
    </row>
    <row r="67" spans="1:56" ht="12.95" customHeight="1">
      <c r="A67" s="274" t="s">
        <v>61</v>
      </c>
      <c r="B67" s="78"/>
      <c r="C67" s="277">
        <v>46455.392500000002</v>
      </c>
      <c r="D67" s="277"/>
      <c r="E67" s="274">
        <f t="shared" si="1"/>
        <v>7542.5092203228332</v>
      </c>
      <c r="F67" s="221">
        <f t="shared" si="2"/>
        <v>7542.5</v>
      </c>
      <c r="G67" s="193">
        <f t="shared" si="17"/>
        <v>3.1801750010345131E-3</v>
      </c>
      <c r="H67" s="270"/>
      <c r="J67" s="193">
        <f t="shared" si="18"/>
        <v>3.1801750010345131E-3</v>
      </c>
      <c r="N67" s="271">
        <f t="shared" si="3"/>
        <v>-1.1825371998023572E-3</v>
      </c>
      <c r="O67" s="347">
        <f t="shared" si="4"/>
        <v>31436.892500000002</v>
      </c>
      <c r="P67" s="222"/>
      <c r="Q67" s="193">
        <f t="shared" si="19"/>
        <v>1.9033257747330886E-5</v>
      </c>
      <c r="S67" s="283">
        <f t="shared" si="20"/>
        <v>1</v>
      </c>
      <c r="T67" s="193">
        <f t="shared" si="16"/>
        <v>1.9033257747330886E-5</v>
      </c>
      <c r="AL67" s="193">
        <v>3139.5</v>
      </c>
      <c r="AM67" s="193">
        <v>-1.5045000000100117E-2</v>
      </c>
      <c r="BB67" s="193">
        <v>8629.5</v>
      </c>
      <c r="BC67" s="193">
        <v>2.8194499464007095E-4</v>
      </c>
      <c r="BD67" s="193">
        <v>0.2</v>
      </c>
    </row>
    <row r="68" spans="1:56" ht="12.95" customHeight="1">
      <c r="A68" s="274" t="s">
        <v>62</v>
      </c>
      <c r="B68" s="78"/>
      <c r="C68" s="277">
        <v>46474.3655</v>
      </c>
      <c r="D68" s="277"/>
      <c r="E68" s="274">
        <f t="shared" si="1"/>
        <v>7597.5178865144517</v>
      </c>
      <c r="F68" s="221">
        <f t="shared" si="2"/>
        <v>7597.5</v>
      </c>
      <c r="G68" s="193">
        <f t="shared" si="17"/>
        <v>6.1692250019405037E-3</v>
      </c>
      <c r="H68" s="270"/>
      <c r="J68" s="193">
        <f t="shared" si="18"/>
        <v>6.1692250019405037E-3</v>
      </c>
      <c r="N68" s="271">
        <f t="shared" si="3"/>
        <v>-1.2045083769073963E-3</v>
      </c>
      <c r="O68" s="347">
        <f t="shared" si="4"/>
        <v>31455.8655</v>
      </c>
      <c r="P68" s="222"/>
      <c r="Q68" s="193">
        <f t="shared" si="19"/>
        <v>5.4371943942335665E-5</v>
      </c>
      <c r="S68" s="283">
        <f t="shared" si="20"/>
        <v>1</v>
      </c>
      <c r="T68" s="193">
        <f t="shared" si="16"/>
        <v>5.4371943942335665E-5</v>
      </c>
    </row>
    <row r="69" spans="1:56" ht="12.95" customHeight="1">
      <c r="A69" s="222" t="s">
        <v>53</v>
      </c>
      <c r="B69" s="288"/>
      <c r="C69" s="289">
        <v>46775.464999999997</v>
      </c>
      <c r="D69" s="289" t="s">
        <v>28</v>
      </c>
      <c r="E69" s="274">
        <f t="shared" si="1"/>
        <v>8470.4995913563143</v>
      </c>
      <c r="F69" s="221">
        <f t="shared" si="2"/>
        <v>8470.5</v>
      </c>
      <c r="G69" s="193">
        <f t="shared" si="17"/>
        <v>-1.4094500511419028E-4</v>
      </c>
      <c r="J69" s="193">
        <f t="shared" si="18"/>
        <v>-1.4094500511419028E-4</v>
      </c>
      <c r="N69" s="271">
        <f t="shared" si="3"/>
        <v>-1.5726792138963928E-3</v>
      </c>
      <c r="O69" s="347">
        <f t="shared" si="4"/>
        <v>31756.964999999997</v>
      </c>
      <c r="Q69" s="193">
        <f t="shared" si="19"/>
        <v>2.0498628445971993E-6</v>
      </c>
      <c r="S69" s="283">
        <f t="shared" si="20"/>
        <v>1</v>
      </c>
      <c r="T69" s="193">
        <f t="shared" si="16"/>
        <v>2.0498628445971993E-6</v>
      </c>
      <c r="AL69" s="193">
        <v>16578.5</v>
      </c>
      <c r="AM69" s="193">
        <v>-3.1235000002197921E-2</v>
      </c>
      <c r="BB69" s="193">
        <v>20311.5</v>
      </c>
      <c r="BC69" s="193">
        <v>-1.124383500427939E-2</v>
      </c>
      <c r="BD69" s="193">
        <v>1</v>
      </c>
    </row>
    <row r="70" spans="1:56" ht="12.95" customHeight="1">
      <c r="A70" s="222" t="s">
        <v>53</v>
      </c>
      <c r="B70" s="288"/>
      <c r="C70" s="289">
        <v>46775.465199999999</v>
      </c>
      <c r="D70" s="289" t="s">
        <v>28</v>
      </c>
      <c r="E70" s="274">
        <f t="shared" si="1"/>
        <v>8470.5001712189278</v>
      </c>
      <c r="F70" s="221">
        <f t="shared" si="2"/>
        <v>8470.5</v>
      </c>
      <c r="G70" s="193">
        <f t="shared" si="17"/>
        <v>5.9054997109342366E-5</v>
      </c>
      <c r="J70" s="193">
        <f t="shared" si="18"/>
        <v>5.9054997109342366E-5</v>
      </c>
      <c r="N70" s="271">
        <f t="shared" si="3"/>
        <v>-1.5726792138963928E-3</v>
      </c>
      <c r="O70" s="347">
        <f t="shared" si="4"/>
        <v>31756.965199999999</v>
      </c>
      <c r="Q70" s="193">
        <f t="shared" si="19"/>
        <v>2.6625565353665092E-6</v>
      </c>
      <c r="S70" s="283">
        <f t="shared" si="20"/>
        <v>1</v>
      </c>
      <c r="T70" s="193">
        <f t="shared" si="16"/>
        <v>2.6625565353665092E-6</v>
      </c>
    </row>
    <row r="71" spans="1:56" ht="12.95" customHeight="1">
      <c r="A71" s="222" t="s">
        <v>53</v>
      </c>
      <c r="B71" s="288"/>
      <c r="C71" s="289">
        <v>46788.398000000001</v>
      </c>
      <c r="D71" s="289" t="s">
        <v>28</v>
      </c>
      <c r="E71" s="274">
        <f t="shared" si="1"/>
        <v>8507.9964068233749</v>
      </c>
      <c r="F71" s="221">
        <f t="shared" si="2"/>
        <v>8508</v>
      </c>
      <c r="G71" s="193">
        <f t="shared" si="17"/>
        <v>-1.2393200013320893E-3</v>
      </c>
      <c r="J71" s="193">
        <f t="shared" si="18"/>
        <v>-1.2393200013320893E-3</v>
      </c>
      <c r="N71" s="271">
        <f t="shared" si="3"/>
        <v>-1.589312925111093E-3</v>
      </c>
      <c r="O71" s="347">
        <f t="shared" si="4"/>
        <v>31769.898000000001</v>
      </c>
      <c r="Q71" s="193">
        <f t="shared" si="19"/>
        <v>1.2249504669537553E-7</v>
      </c>
      <c r="S71" s="283">
        <f t="shared" si="20"/>
        <v>1</v>
      </c>
      <c r="T71" s="193">
        <f t="shared" si="16"/>
        <v>1.2249504669537553E-7</v>
      </c>
      <c r="AL71" s="193">
        <v>17911.5</v>
      </c>
      <c r="AM71" s="193">
        <v>-3.9965000003576279E-2</v>
      </c>
      <c r="BB71" s="193">
        <v>25682.5</v>
      </c>
      <c r="BC71" s="193">
        <v>-1.5940425000735559E-2</v>
      </c>
      <c r="BD71" s="193">
        <v>1</v>
      </c>
    </row>
    <row r="72" spans="1:56" ht="12.95" customHeight="1">
      <c r="A72" s="222" t="s">
        <v>53</v>
      </c>
      <c r="B72" s="288"/>
      <c r="C72" s="289">
        <v>46788.398200000003</v>
      </c>
      <c r="D72" s="289" t="s">
        <v>28</v>
      </c>
      <c r="E72" s="274">
        <f t="shared" si="1"/>
        <v>8507.9969866859883</v>
      </c>
      <c r="F72" s="221">
        <f t="shared" si="2"/>
        <v>8508</v>
      </c>
      <c r="G72" s="193">
        <f t="shared" si="17"/>
        <v>-1.0393199991085567E-3</v>
      </c>
      <c r="J72" s="193">
        <f t="shared" si="18"/>
        <v>-1.0393199991085567E-3</v>
      </c>
      <c r="N72" s="271">
        <f t="shared" si="3"/>
        <v>-1.589312925111093E-3</v>
      </c>
      <c r="O72" s="347">
        <f t="shared" si="4"/>
        <v>31769.898200000003</v>
      </c>
      <c r="Q72" s="193">
        <f t="shared" si="19"/>
        <v>3.0249221865283148E-7</v>
      </c>
      <c r="S72" s="283">
        <f t="shared" si="20"/>
        <v>1</v>
      </c>
      <c r="T72" s="193">
        <f t="shared" si="16"/>
        <v>3.0249221865283148E-7</v>
      </c>
      <c r="AL72" s="193">
        <v>18033.5</v>
      </c>
      <c r="AM72" s="193">
        <v>-4.1185000001860317E-2</v>
      </c>
      <c r="BB72" s="193">
        <v>26298.5</v>
      </c>
      <c r="BC72" s="193">
        <v>-1.2763065002218354E-2</v>
      </c>
      <c r="BD72" s="193">
        <v>1</v>
      </c>
    </row>
    <row r="73" spans="1:56" ht="12.95" customHeight="1">
      <c r="A73" s="222" t="s">
        <v>53</v>
      </c>
      <c r="B73" s="288"/>
      <c r="C73" s="289">
        <v>46798.400099999999</v>
      </c>
      <c r="D73" s="289" t="s">
        <v>28</v>
      </c>
      <c r="E73" s="274">
        <f t="shared" si="1"/>
        <v>8536.9956257194444</v>
      </c>
      <c r="F73" s="221">
        <f t="shared" si="2"/>
        <v>8537</v>
      </c>
      <c r="G73" s="193">
        <f t="shared" si="17"/>
        <v>-1.5087299980223179E-3</v>
      </c>
      <c r="J73" s="193">
        <f t="shared" si="18"/>
        <v>-1.5087299980223179E-3</v>
      </c>
      <c r="N73" s="271">
        <f t="shared" si="3"/>
        <v>-1.6022225764556696E-3</v>
      </c>
      <c r="O73" s="347">
        <f t="shared" si="4"/>
        <v>31779.900099999999</v>
      </c>
      <c r="Q73" s="193">
        <f t="shared" si="19"/>
        <v>8.7408622221164201E-9</v>
      </c>
      <c r="S73" s="283">
        <f t="shared" si="20"/>
        <v>1</v>
      </c>
      <c r="T73" s="193">
        <f t="shared" si="16"/>
        <v>8.7408622221164201E-9</v>
      </c>
      <c r="AL73" s="193">
        <v>18753</v>
      </c>
      <c r="AM73" s="193">
        <v>-4.003000000375323E-2</v>
      </c>
      <c r="BB73" s="193">
        <v>26628</v>
      </c>
      <c r="BC73" s="193">
        <v>-1.8274119996931404E-2</v>
      </c>
      <c r="BD73" s="193">
        <v>1</v>
      </c>
    </row>
    <row r="74" spans="1:56" ht="12.95" customHeight="1">
      <c r="A74" s="222" t="s">
        <v>53</v>
      </c>
      <c r="B74" s="243"/>
      <c r="C74" s="290">
        <v>46798.400800000003</v>
      </c>
      <c r="D74" s="290" t="s">
        <v>28</v>
      </c>
      <c r="E74" s="274">
        <f t="shared" si="1"/>
        <v>8536.9976552385797</v>
      </c>
      <c r="F74" s="221">
        <f t="shared" si="2"/>
        <v>8537</v>
      </c>
      <c r="G74" s="193">
        <f t="shared" si="17"/>
        <v>-8.0872999387793243E-4</v>
      </c>
      <c r="J74" s="193">
        <f t="shared" si="18"/>
        <v>-8.0872999387793243E-4</v>
      </c>
      <c r="N74" s="271">
        <f t="shared" si="3"/>
        <v>-1.6022225764556696E-3</v>
      </c>
      <c r="O74" s="347">
        <f t="shared" si="4"/>
        <v>31779.900800000003</v>
      </c>
      <c r="Q74" s="193">
        <f t="shared" si="19"/>
        <v>6.29630478605887E-7</v>
      </c>
      <c r="S74" s="283">
        <f t="shared" si="20"/>
        <v>1</v>
      </c>
      <c r="T74" s="193">
        <f t="shared" si="16"/>
        <v>6.29630478605887E-7</v>
      </c>
      <c r="AL74" s="193">
        <v>18912</v>
      </c>
      <c r="AM74" s="193">
        <v>-4.2719999997643754E-2</v>
      </c>
      <c r="BB74" s="193">
        <v>27488</v>
      </c>
      <c r="BC74" s="193">
        <v>-1.1463520000688732E-2</v>
      </c>
      <c r="BD74" s="193">
        <v>1</v>
      </c>
    </row>
    <row r="75" spans="1:56" ht="12.95" customHeight="1">
      <c r="A75" s="222" t="s">
        <v>53</v>
      </c>
      <c r="B75" s="243"/>
      <c r="C75" s="290">
        <v>46802.368199999997</v>
      </c>
      <c r="D75" s="290" t="s">
        <v>28</v>
      </c>
      <c r="E75" s="274">
        <f t="shared" si="1"/>
        <v>8548.5003897691404</v>
      </c>
      <c r="F75" s="221">
        <f t="shared" si="2"/>
        <v>8548.5</v>
      </c>
      <c r="G75" s="193">
        <f t="shared" si="17"/>
        <v>1.3443499483400956E-4</v>
      </c>
      <c r="J75" s="193">
        <f t="shared" si="18"/>
        <v>1.3443499483400956E-4</v>
      </c>
      <c r="N75" s="271">
        <f t="shared" si="3"/>
        <v>-1.6073530902613168E-3</v>
      </c>
      <c r="O75" s="347">
        <f t="shared" si="4"/>
        <v>31783.868199999997</v>
      </c>
      <c r="Q75" s="193">
        <f t="shared" si="19"/>
        <v>3.0338257333800439E-6</v>
      </c>
      <c r="S75" s="283">
        <f t="shared" si="20"/>
        <v>1</v>
      </c>
      <c r="T75" s="193">
        <f t="shared" si="16"/>
        <v>3.0338257333800439E-6</v>
      </c>
      <c r="AL75" s="193">
        <v>19005</v>
      </c>
      <c r="AM75" s="193">
        <v>-4.1069999999308493E-2</v>
      </c>
      <c r="BB75" s="193">
        <v>27514</v>
      </c>
      <c r="BC75" s="193">
        <v>-2.3605059999681544E-2</v>
      </c>
      <c r="BD75" s="193">
        <v>0.6</v>
      </c>
    </row>
    <row r="76" spans="1:56" ht="12.95" customHeight="1">
      <c r="A76" s="222" t="s">
        <v>53</v>
      </c>
      <c r="B76" s="243"/>
      <c r="C76" s="290">
        <v>46802.368199999997</v>
      </c>
      <c r="D76" s="290" t="s">
        <v>28</v>
      </c>
      <c r="E76" s="274">
        <f t="shared" si="1"/>
        <v>8548.5003897691404</v>
      </c>
      <c r="F76" s="221">
        <f t="shared" si="2"/>
        <v>8548.5</v>
      </c>
      <c r="G76" s="193">
        <f t="shared" si="17"/>
        <v>1.3443499483400956E-4</v>
      </c>
      <c r="J76" s="193">
        <f t="shared" si="18"/>
        <v>1.3443499483400956E-4</v>
      </c>
      <c r="N76" s="271">
        <f t="shared" si="3"/>
        <v>-1.6073530902613168E-3</v>
      </c>
      <c r="O76" s="347">
        <f t="shared" si="4"/>
        <v>31783.868199999997</v>
      </c>
      <c r="Q76" s="193">
        <f t="shared" si="19"/>
        <v>3.0338257333800439E-6</v>
      </c>
      <c r="S76" s="283">
        <f t="shared" si="20"/>
        <v>1</v>
      </c>
      <c r="T76" s="193">
        <f t="shared" si="16"/>
        <v>3.0338257333800439E-6</v>
      </c>
      <c r="AL76" s="193">
        <v>19016.5</v>
      </c>
      <c r="AM76" s="193">
        <v>-4.0714999995543621E-2</v>
      </c>
      <c r="BB76" s="193">
        <v>27517</v>
      </c>
      <c r="BC76" s="193">
        <v>-2.2332930006086826E-2</v>
      </c>
      <c r="BD76" s="193">
        <v>0.6</v>
      </c>
    </row>
    <row r="77" spans="1:56" ht="12.95" customHeight="1">
      <c r="A77" s="222" t="s">
        <v>53</v>
      </c>
      <c r="B77" s="243"/>
      <c r="C77" s="290">
        <v>46802.539400000001</v>
      </c>
      <c r="D77" s="290" t="s">
        <v>28</v>
      </c>
      <c r="E77" s="274">
        <f t="shared" si="1"/>
        <v>8548.9967521605504</v>
      </c>
      <c r="F77" s="221">
        <f t="shared" si="2"/>
        <v>8549</v>
      </c>
      <c r="G77" s="193">
        <f t="shared" si="17"/>
        <v>-1.1202099994989112E-3</v>
      </c>
      <c r="J77" s="193">
        <f t="shared" si="18"/>
        <v>-1.1202099994989112E-3</v>
      </c>
      <c r="N77" s="271">
        <f t="shared" si="3"/>
        <v>-1.6075762999669656E-3</v>
      </c>
      <c r="O77" s="347">
        <f t="shared" si="4"/>
        <v>31784.039400000001</v>
      </c>
      <c r="Q77" s="193">
        <f t="shared" si="19"/>
        <v>2.3752591083191793E-7</v>
      </c>
      <c r="S77" s="283">
        <f t="shared" si="20"/>
        <v>1</v>
      </c>
      <c r="T77" s="193">
        <f t="shared" si="16"/>
        <v>2.3752591083191793E-7</v>
      </c>
      <c r="AL77" s="193">
        <v>19017</v>
      </c>
      <c r="AM77" s="193">
        <v>-3.9769999995769467E-2</v>
      </c>
      <c r="BB77" s="193">
        <v>27528.5</v>
      </c>
      <c r="BC77" s="193">
        <v>-2.1389765002822969E-2</v>
      </c>
      <c r="BD77" s="193">
        <v>1</v>
      </c>
    </row>
    <row r="78" spans="1:56" ht="12.95" customHeight="1">
      <c r="A78" s="222" t="s">
        <v>53</v>
      </c>
      <c r="B78" s="243"/>
      <c r="C78" s="290">
        <v>46802.539799999999</v>
      </c>
      <c r="D78" s="290" t="s">
        <v>28</v>
      </c>
      <c r="E78" s="274">
        <f t="shared" si="1"/>
        <v>8548.9979118857555</v>
      </c>
      <c r="F78" s="221">
        <f t="shared" si="2"/>
        <v>8549</v>
      </c>
      <c r="G78" s="193">
        <f t="shared" si="17"/>
        <v>-7.2021000232780352E-4</v>
      </c>
      <c r="J78" s="193">
        <f t="shared" si="18"/>
        <v>-7.2021000232780352E-4</v>
      </c>
      <c r="N78" s="271">
        <f t="shared" si="3"/>
        <v>-1.6075762999669656E-3</v>
      </c>
      <c r="O78" s="347">
        <f t="shared" si="4"/>
        <v>31784.039799999999</v>
      </c>
      <c r="Q78" s="193">
        <f t="shared" si="19"/>
        <v>7.8741894618583403E-7</v>
      </c>
      <c r="S78" s="283">
        <f t="shared" si="20"/>
        <v>1</v>
      </c>
      <c r="T78" s="193">
        <f t="shared" si="16"/>
        <v>7.8741894618583403E-7</v>
      </c>
      <c r="AL78" s="193">
        <v>20052</v>
      </c>
      <c r="AM78" s="193">
        <v>-4.2030000004160684E-2</v>
      </c>
      <c r="BB78" s="193">
        <v>27554.5</v>
      </c>
      <c r="BC78" s="193">
        <v>-2.2031305001291912E-2</v>
      </c>
      <c r="BD78" s="193">
        <v>1</v>
      </c>
    </row>
    <row r="79" spans="1:56" ht="12.95" customHeight="1">
      <c r="A79" s="274" t="s">
        <v>63</v>
      </c>
      <c r="B79" s="82"/>
      <c r="C79" s="291">
        <v>46830.305999999997</v>
      </c>
      <c r="D79" s="291"/>
      <c r="E79" s="274">
        <f t="shared" si="1"/>
        <v>8629.5008174468039</v>
      </c>
      <c r="F79" s="221">
        <f t="shared" si="2"/>
        <v>8629.5</v>
      </c>
      <c r="G79" s="193">
        <f t="shared" si="17"/>
        <v>2.8194499464007095E-4</v>
      </c>
      <c r="I79" s="193">
        <f>G79</f>
        <v>2.8194499464007095E-4</v>
      </c>
      <c r="N79" s="271">
        <f t="shared" si="3"/>
        <v>-1.6436694328735403E-3</v>
      </c>
      <c r="O79" s="347">
        <f t="shared" si="4"/>
        <v>31811.805999999997</v>
      </c>
      <c r="P79" s="222"/>
      <c r="Q79" s="193">
        <f t="shared" si="19"/>
        <v>3.7079909234485731E-6</v>
      </c>
      <c r="S79" s="280">
        <f>S$15</f>
        <v>0.1</v>
      </c>
      <c r="T79" s="193">
        <f t="shared" si="16"/>
        <v>3.7079909234485734E-7</v>
      </c>
      <c r="AL79" s="193">
        <v>20179</v>
      </c>
      <c r="AM79" s="193">
        <v>-4.2990000001736917E-2</v>
      </c>
      <c r="BB79" s="193">
        <v>27567</v>
      </c>
      <c r="BC79" s="193">
        <v>-1.8897429996286519E-2</v>
      </c>
      <c r="BD79" s="193">
        <v>1</v>
      </c>
    </row>
    <row r="80" spans="1:56" ht="12.95" customHeight="1">
      <c r="A80" s="274" t="s">
        <v>63</v>
      </c>
      <c r="B80" s="82"/>
      <c r="C80" s="291">
        <v>46851.35</v>
      </c>
      <c r="D80" s="291"/>
      <c r="E80" s="274">
        <f t="shared" si="1"/>
        <v>8690.5139609315793</v>
      </c>
      <c r="F80" s="221">
        <f t="shared" si="2"/>
        <v>8690.5</v>
      </c>
      <c r="G80" s="193">
        <f t="shared" si="17"/>
        <v>4.8152550007216632E-3</v>
      </c>
      <c r="I80" s="193">
        <f>G80</f>
        <v>4.8152550007216632E-3</v>
      </c>
      <c r="N80" s="271">
        <f t="shared" si="3"/>
        <v>-1.671226503636645E-3</v>
      </c>
      <c r="O80" s="347">
        <f t="shared" si="4"/>
        <v>31832.85</v>
      </c>
      <c r="P80" s="222"/>
      <c r="Q80" s="193">
        <f t="shared" si="19"/>
        <v>4.2074442306382422E-5</v>
      </c>
      <c r="S80" s="280">
        <f>S$15</f>
        <v>0.1</v>
      </c>
      <c r="T80" s="193">
        <f t="shared" si="16"/>
        <v>4.2074442306382422E-6</v>
      </c>
      <c r="AL80" s="193">
        <v>20263</v>
      </c>
      <c r="AM80" s="193">
        <v>-4.3200000007345807E-2</v>
      </c>
      <c r="BB80" s="193">
        <v>27592</v>
      </c>
      <c r="BC80" s="193">
        <v>-1.9829680000839289E-2</v>
      </c>
      <c r="BD80" s="193">
        <v>1</v>
      </c>
    </row>
    <row r="81" spans="1:56" ht="12.95" customHeight="1">
      <c r="A81" s="274" t="s">
        <v>64</v>
      </c>
      <c r="B81" s="82"/>
      <c r="C81" s="291">
        <v>47206.436000000002</v>
      </c>
      <c r="D81" s="292"/>
      <c r="E81" s="274">
        <f t="shared" si="1"/>
        <v>9720.0194288765069</v>
      </c>
      <c r="F81" s="221">
        <f t="shared" si="2"/>
        <v>9720</v>
      </c>
      <c r="G81" s="193">
        <f t="shared" si="17"/>
        <v>6.7011999999522232E-3</v>
      </c>
      <c r="I81" s="223"/>
      <c r="J81" s="193">
        <f>G81</f>
        <v>6.7011999999522232E-3</v>
      </c>
      <c r="N81" s="271">
        <f t="shared" si="3"/>
        <v>-2.1632316619252549E-3</v>
      </c>
      <c r="O81" s="347">
        <f t="shared" si="4"/>
        <v>32187.936000000002</v>
      </c>
      <c r="P81" s="222"/>
      <c r="Q81" s="193">
        <f t="shared" si="19"/>
        <v>7.8578148688095926E-5</v>
      </c>
      <c r="S81" s="283">
        <f>S$16</f>
        <v>1</v>
      </c>
      <c r="T81" s="193">
        <f t="shared" si="16"/>
        <v>7.8578148688095926E-5</v>
      </c>
      <c r="AL81" s="193">
        <v>20263</v>
      </c>
      <c r="AM81" s="193">
        <v>-4.2700000005424954E-2</v>
      </c>
      <c r="BB81" s="193">
        <v>27620</v>
      </c>
      <c r="BC81" s="193">
        <v>-1.9289800002297852E-2</v>
      </c>
      <c r="BD81" s="193">
        <v>1</v>
      </c>
    </row>
    <row r="82" spans="1:56" ht="12.95" customHeight="1">
      <c r="A82" s="274" t="s">
        <v>65</v>
      </c>
      <c r="B82" s="82"/>
      <c r="C82" s="291">
        <v>47469.594100000002</v>
      </c>
      <c r="D82" s="291"/>
      <c r="E82" s="274">
        <f t="shared" si="1"/>
        <v>10482.997138175089</v>
      </c>
      <c r="F82" s="221">
        <f t="shared" si="2"/>
        <v>10483</v>
      </c>
      <c r="G82" s="193">
        <f t="shared" si="17"/>
        <v>-9.8707000142894685E-4</v>
      </c>
      <c r="J82" s="193">
        <f>G82</f>
        <v>-9.8707000142894685E-4</v>
      </c>
      <c r="N82" s="271">
        <f t="shared" si="3"/>
        <v>-2.5606733629054516E-3</v>
      </c>
      <c r="O82" s="347">
        <f t="shared" si="4"/>
        <v>32451.094100000002</v>
      </c>
      <c r="P82" s="222"/>
      <c r="Q82" s="193">
        <f t="shared" si="19"/>
        <v>2.4762275392501553E-6</v>
      </c>
      <c r="S82" s="283">
        <f>S$16</f>
        <v>1</v>
      </c>
      <c r="T82" s="193">
        <f t="shared" si="16"/>
        <v>2.4762275392501553E-6</v>
      </c>
      <c r="AL82" s="193">
        <v>20263</v>
      </c>
      <c r="AM82" s="193">
        <v>-4.2400000005727634E-2</v>
      </c>
      <c r="BB82" s="193">
        <v>27631.5</v>
      </c>
      <c r="BC82" s="193">
        <v>-2.0546635001664981E-2</v>
      </c>
      <c r="BD82" s="193">
        <v>0.6</v>
      </c>
    </row>
    <row r="83" spans="1:56" ht="12.95" customHeight="1">
      <c r="A83" s="274" t="s">
        <v>66</v>
      </c>
      <c r="B83" s="78"/>
      <c r="C83" s="277">
        <v>47525.471799999999</v>
      </c>
      <c r="D83" s="277"/>
      <c r="E83" s="274">
        <f t="shared" si="1"/>
        <v>10645.004082087784</v>
      </c>
      <c r="F83" s="221">
        <f t="shared" si="2"/>
        <v>10645</v>
      </c>
      <c r="G83" s="193">
        <f t="shared" si="17"/>
        <v>1.4079499960644171E-3</v>
      </c>
      <c r="J83" s="193">
        <f>G83</f>
        <v>1.4079499960644171E-3</v>
      </c>
      <c r="N83" s="271">
        <f t="shared" si="3"/>
        <v>-2.648651704615727E-3</v>
      </c>
      <c r="O83" s="347">
        <f t="shared" si="4"/>
        <v>32506.971799999999</v>
      </c>
      <c r="P83" s="222"/>
      <c r="Q83" s="193">
        <f t="shared" si="19"/>
        <v>1.6456017357961036E-5</v>
      </c>
      <c r="S83" s="283">
        <f>S$16</f>
        <v>1</v>
      </c>
      <c r="T83" s="193">
        <f t="shared" si="16"/>
        <v>1.6456017357961036E-5</v>
      </c>
    </row>
    <row r="84" spans="1:56" ht="12.95" customHeight="1">
      <c r="A84" s="274" t="s">
        <v>67</v>
      </c>
      <c r="B84" s="78"/>
      <c r="C84" s="277">
        <v>47530.3</v>
      </c>
      <c r="D84" s="277"/>
      <c r="E84" s="274">
        <f t="shared" si="1"/>
        <v>10659.002545277928</v>
      </c>
      <c r="F84" s="221">
        <f t="shared" si="2"/>
        <v>10659</v>
      </c>
      <c r="G84" s="193">
        <f t="shared" si="17"/>
        <v>8.7789000099292025E-4</v>
      </c>
      <c r="I84" s="193">
        <f>G84</f>
        <v>8.7789000099292025E-4</v>
      </c>
      <c r="N84" s="271">
        <f t="shared" si="3"/>
        <v>-2.6563138611935661E-3</v>
      </c>
      <c r="O84" s="347">
        <f t="shared" si="4"/>
        <v>32511.800000000003</v>
      </c>
      <c r="P84" s="222"/>
      <c r="Q84" s="193">
        <f t="shared" si="19"/>
        <v>1.2490596939493877E-5</v>
      </c>
      <c r="S84" s="280">
        <f>S$15</f>
        <v>0.1</v>
      </c>
      <c r="T84" s="193">
        <f t="shared" si="16"/>
        <v>1.2490596939493878E-6</v>
      </c>
      <c r="AL84" s="193">
        <v>20807</v>
      </c>
      <c r="AM84" s="193">
        <v>-4.387000000133412E-2</v>
      </c>
      <c r="BB84" s="193">
        <v>27753.5</v>
      </c>
      <c r="BC84" s="193">
        <v>-2.1680015001038555E-2</v>
      </c>
      <c r="BD84" s="193">
        <v>1</v>
      </c>
    </row>
    <row r="85" spans="1:56" ht="12.95" customHeight="1">
      <c r="A85" s="274" t="s">
        <v>68</v>
      </c>
      <c r="B85" s="285" t="s">
        <v>56</v>
      </c>
      <c r="C85" s="277">
        <v>47538.396999999997</v>
      </c>
      <c r="D85" s="277"/>
      <c r="E85" s="274">
        <f t="shared" ref="E85:E148" si="21">(C85-C$7)/C$8</f>
        <v>10682.47828291316</v>
      </c>
      <c r="F85" s="221">
        <f t="shared" ref="F85:F148" si="22">ROUND(2*E85,0)/2</f>
        <v>10682.5</v>
      </c>
      <c r="G85" s="193">
        <f t="shared" si="17"/>
        <v>-7.4904249995597638E-3</v>
      </c>
      <c r="I85" s="193">
        <f>G85</f>
        <v>-7.4904249995597638E-3</v>
      </c>
      <c r="N85" s="271">
        <f t="shared" ref="N85:N148" si="23">D$11+D$12*F85+D$13*F85^2</f>
        <v>-2.6691964718581389E-3</v>
      </c>
      <c r="O85" s="347">
        <f t="shared" ref="O85:O148" si="24">C85-15018.5</f>
        <v>32519.896999999997</v>
      </c>
      <c r="P85" s="222"/>
      <c r="Q85" s="193">
        <f t="shared" si="19"/>
        <v>2.3244244516323977E-5</v>
      </c>
      <c r="S85" s="280">
        <f>S$15</f>
        <v>0.1</v>
      </c>
      <c r="T85" s="193">
        <f t="shared" ref="T85:T86" si="25">S85*Q85</f>
        <v>2.3244244516323978E-6</v>
      </c>
      <c r="AL85" s="193">
        <v>21875.5</v>
      </c>
      <c r="AM85" s="193">
        <v>-4.1705000003275927E-2</v>
      </c>
      <c r="BB85" s="193">
        <v>28537.5</v>
      </c>
      <c r="BC85" s="193">
        <v>-1.9863375004206318E-2</v>
      </c>
      <c r="BD85" s="193">
        <v>0.6</v>
      </c>
    </row>
    <row r="86" spans="1:56" ht="12.95" customHeight="1">
      <c r="A86" s="274" t="s">
        <v>68</v>
      </c>
      <c r="B86" s="285"/>
      <c r="C86" s="277">
        <v>47540.305999999997</v>
      </c>
      <c r="D86" s="277"/>
      <c r="E86" s="274">
        <f t="shared" si="21"/>
        <v>10688.013071494819</v>
      </c>
      <c r="F86" s="221">
        <f t="shared" si="22"/>
        <v>10688</v>
      </c>
      <c r="G86" s="193">
        <f t="shared" si="17"/>
        <v>4.5084800003678538E-3</v>
      </c>
      <c r="I86" s="193">
        <f>G86</f>
        <v>4.5084800003678538E-3</v>
      </c>
      <c r="N86" s="271">
        <f t="shared" si="23"/>
        <v>-2.6722153759728344E-3</v>
      </c>
      <c r="O86" s="347">
        <f t="shared" si="24"/>
        <v>32521.805999999997</v>
      </c>
      <c r="P86" s="222"/>
      <c r="Q86" s="193">
        <f t="shared" si="19"/>
        <v>5.1562386087800543E-5</v>
      </c>
      <c r="S86" s="280">
        <f>S$15</f>
        <v>0.1</v>
      </c>
      <c r="T86" s="193">
        <f t="shared" si="25"/>
        <v>5.1562386087800548E-6</v>
      </c>
      <c r="AL86" s="193">
        <v>21893</v>
      </c>
      <c r="AM86" s="193">
        <v>-4.462999999668682E-2</v>
      </c>
      <c r="BB86" s="193">
        <v>28571.5</v>
      </c>
      <c r="BC86" s="193">
        <v>-1.9079234996752348E-2</v>
      </c>
      <c r="BD86" s="193">
        <v>1</v>
      </c>
    </row>
    <row r="87" spans="1:56" ht="12.95" customHeight="1">
      <c r="A87" s="74" t="s">
        <v>69</v>
      </c>
      <c r="B87" s="78" t="s">
        <v>59</v>
      </c>
      <c r="C87" s="77">
        <v>47550.322</v>
      </c>
      <c r="D87" s="77">
        <v>5.0000000000000001E-3</v>
      </c>
      <c r="E87" s="274">
        <f t="shared" si="21"/>
        <v>10717.052590842073</v>
      </c>
      <c r="F87" s="221">
        <f t="shared" si="22"/>
        <v>10717</v>
      </c>
      <c r="N87" s="271">
        <f t="shared" si="23"/>
        <v>-2.6881572273581488E-3</v>
      </c>
      <c r="O87" s="347">
        <f t="shared" si="24"/>
        <v>32531.822</v>
      </c>
      <c r="P87" s="222">
        <v>1.0730000001785811E-2</v>
      </c>
      <c r="AL87" s="193">
        <v>21901.5</v>
      </c>
      <c r="AM87" s="193">
        <v>-3.9765000001352746E-2</v>
      </c>
      <c r="BB87" s="193">
        <v>28632</v>
      </c>
      <c r="BC87" s="193">
        <v>-2.2591280001506675E-2</v>
      </c>
      <c r="BD87" s="193">
        <v>1</v>
      </c>
    </row>
    <row r="88" spans="1:56" ht="12.95" customHeight="1">
      <c r="A88" s="274" t="s">
        <v>70</v>
      </c>
      <c r="B88" s="78" t="s">
        <v>59</v>
      </c>
      <c r="C88" s="277">
        <v>47552.362999999998</v>
      </c>
      <c r="D88" s="277" t="s">
        <v>25</v>
      </c>
      <c r="E88" s="274">
        <f t="shared" si="21"/>
        <v>10722.970088744196</v>
      </c>
      <c r="F88" s="221">
        <f t="shared" si="22"/>
        <v>10723</v>
      </c>
      <c r="G88" s="193">
        <f t="shared" ref="G88:G109" si="26">C88-(C$7+F88*C$8)</f>
        <v>-1.0316669999156147E-2</v>
      </c>
      <c r="I88" s="193">
        <f>G88</f>
        <v>-1.0316669999156147E-2</v>
      </c>
      <c r="N88" s="271">
        <f t="shared" si="23"/>
        <v>-2.6914605775182911E-3</v>
      </c>
      <c r="O88" s="347">
        <f t="shared" si="24"/>
        <v>32533.862999999998</v>
      </c>
      <c r="P88" s="222"/>
      <c r="Q88" s="193">
        <f t="shared" ref="Q88:Q109" si="27">(G88-N88)^2</f>
        <v>5.8143818723834722E-5</v>
      </c>
      <c r="S88" s="280">
        <f>S$15</f>
        <v>0.1</v>
      </c>
      <c r="T88" s="193">
        <f t="shared" ref="T88:T109" si="28">S88*Q88</f>
        <v>5.8143818723834722E-6</v>
      </c>
      <c r="AL88" s="193">
        <v>21902</v>
      </c>
      <c r="AM88" s="193">
        <v>-4.3020000004617032E-2</v>
      </c>
      <c r="BB88" s="193">
        <v>28725</v>
      </c>
      <c r="BC88" s="193">
        <v>-2.0875249996606726E-2</v>
      </c>
      <c r="BD88" s="193">
        <v>0.5</v>
      </c>
    </row>
    <row r="89" spans="1:56" ht="12.95" customHeight="1">
      <c r="A89" s="274" t="s">
        <v>66</v>
      </c>
      <c r="B89" s="78"/>
      <c r="C89" s="277">
        <v>47554.275199999996</v>
      </c>
      <c r="D89" s="277"/>
      <c r="E89" s="274">
        <f t="shared" si="21"/>
        <v>10728.514155127559</v>
      </c>
      <c r="F89" s="221">
        <f t="shared" si="22"/>
        <v>10728.5</v>
      </c>
      <c r="G89" s="193">
        <f t="shared" si="26"/>
        <v>4.8822349999682046E-3</v>
      </c>
      <c r="J89" s="193">
        <f>G89</f>
        <v>4.8822349999682046E-3</v>
      </c>
      <c r="N89" s="271">
        <f t="shared" si="23"/>
        <v>-2.6944901653178817E-3</v>
      </c>
      <c r="O89" s="347">
        <f t="shared" si="24"/>
        <v>32535.775199999996</v>
      </c>
      <c r="P89" s="222"/>
      <c r="Q89" s="193">
        <f t="shared" si="27"/>
        <v>5.7406764230279475E-5</v>
      </c>
      <c r="S89" s="283">
        <f>S$16</f>
        <v>1</v>
      </c>
      <c r="T89" s="193">
        <f t="shared" si="28"/>
        <v>5.7406764230279475E-5</v>
      </c>
      <c r="AL89" s="193">
        <v>21945</v>
      </c>
      <c r="AM89" s="193">
        <v>-4.1750000003958121E-2</v>
      </c>
      <c r="BB89" s="193">
        <v>28736.5</v>
      </c>
      <c r="BC89" s="193">
        <v>-2.0512084993242752E-2</v>
      </c>
      <c r="BD89" s="193">
        <v>1</v>
      </c>
    </row>
    <row r="90" spans="1:56" ht="12.95" customHeight="1">
      <c r="A90" s="274" t="s">
        <v>68</v>
      </c>
      <c r="B90" s="285" t="s">
        <v>56</v>
      </c>
      <c r="C90" s="277">
        <v>47555.307000000001</v>
      </c>
      <c r="D90" s="277"/>
      <c r="E90" s="274">
        <f t="shared" si="21"/>
        <v>10731.505666315919</v>
      </c>
      <c r="F90" s="221">
        <f t="shared" si="22"/>
        <v>10731.5</v>
      </c>
      <c r="G90" s="193">
        <f t="shared" si="26"/>
        <v>1.9543649978004396E-3</v>
      </c>
      <c r="I90" s="193">
        <f t="shared" ref="I90:I96" si="29">G90</f>
        <v>1.9543649978004396E-3</v>
      </c>
      <c r="N90" s="271">
        <f t="shared" si="23"/>
        <v>-2.6961432792780736E-3</v>
      </c>
      <c r="O90" s="347">
        <f t="shared" si="24"/>
        <v>32536.807000000001</v>
      </c>
      <c r="P90" s="222"/>
      <c r="Q90" s="193">
        <f t="shared" si="27"/>
        <v>2.1627227235175759E-5</v>
      </c>
      <c r="S90" s="280">
        <f t="shared" ref="S90:S96" si="30">S$15</f>
        <v>0.1</v>
      </c>
      <c r="T90" s="193">
        <f t="shared" si="28"/>
        <v>2.1627227235175761E-6</v>
      </c>
      <c r="AL90" s="193">
        <v>21945.5</v>
      </c>
      <c r="AM90" s="193">
        <v>-4.0704999999434222E-2</v>
      </c>
      <c r="BB90" s="193">
        <v>28737</v>
      </c>
      <c r="BC90" s="193">
        <v>-1.9566729999496602E-2</v>
      </c>
      <c r="BD90" s="193">
        <v>0.6</v>
      </c>
    </row>
    <row r="91" spans="1:56" ht="12.95" customHeight="1">
      <c r="A91" s="274" t="s">
        <v>69</v>
      </c>
      <c r="B91" s="78" t="s">
        <v>59</v>
      </c>
      <c r="C91" s="277">
        <v>47560.313999999998</v>
      </c>
      <c r="D91" s="277">
        <v>5.0000000000000001E-3</v>
      </c>
      <c r="E91" s="274">
        <f t="shared" si="21"/>
        <v>10746.022526676503</v>
      </c>
      <c r="F91" s="221">
        <f t="shared" si="22"/>
        <v>10746</v>
      </c>
      <c r="G91" s="193">
        <f t="shared" si="26"/>
        <v>7.7696599983028136E-3</v>
      </c>
      <c r="I91" s="193">
        <f t="shared" si="29"/>
        <v>7.7696599983028136E-3</v>
      </c>
      <c r="N91" s="271">
        <f t="shared" si="23"/>
        <v>-2.7041394153495095E-3</v>
      </c>
      <c r="O91" s="347">
        <f t="shared" si="24"/>
        <v>32541.813999999998</v>
      </c>
      <c r="P91" s="222"/>
      <c r="Q91" s="193">
        <f t="shared" si="27"/>
        <v>1.0970047415742374E-4</v>
      </c>
      <c r="S91" s="280">
        <f t="shared" si="30"/>
        <v>0.1</v>
      </c>
      <c r="T91" s="193">
        <f t="shared" si="28"/>
        <v>1.0970047415742375E-5</v>
      </c>
      <c r="AL91" s="193">
        <v>21995.5</v>
      </c>
      <c r="AM91" s="193">
        <v>-4.0204999997513369E-2</v>
      </c>
      <c r="BB91" s="193">
        <v>28742</v>
      </c>
      <c r="BC91" s="193">
        <v>-2.0813180002733134E-2</v>
      </c>
      <c r="BD91" s="193">
        <v>1</v>
      </c>
    </row>
    <row r="92" spans="1:56" ht="12.95" customHeight="1">
      <c r="A92" s="274" t="s">
        <v>67</v>
      </c>
      <c r="B92" s="78"/>
      <c r="C92" s="277">
        <v>47561.343999999997</v>
      </c>
      <c r="D92" s="277"/>
      <c r="E92" s="274">
        <f t="shared" si="21"/>
        <v>10749.008819101386</v>
      </c>
      <c r="F92" s="221">
        <f t="shared" si="22"/>
        <v>10749</v>
      </c>
      <c r="G92" s="193">
        <f t="shared" si="26"/>
        <v>3.0417899979511276E-3</v>
      </c>
      <c r="I92" s="193">
        <f t="shared" si="29"/>
        <v>3.0417899979511276E-3</v>
      </c>
      <c r="N92" s="271">
        <f t="shared" si="23"/>
        <v>-2.7057950473499126E-3</v>
      </c>
      <c r="O92" s="347">
        <f t="shared" si="24"/>
        <v>32542.843999999997</v>
      </c>
      <c r="P92" s="222"/>
      <c r="Q92" s="193">
        <f t="shared" si="27"/>
        <v>3.3034733852968162E-5</v>
      </c>
      <c r="S92" s="280">
        <f t="shared" si="30"/>
        <v>0.1</v>
      </c>
      <c r="T92" s="193">
        <f t="shared" si="28"/>
        <v>3.3034733852968166E-6</v>
      </c>
      <c r="BB92" s="193">
        <v>28820.5</v>
      </c>
      <c r="BC92" s="193">
        <v>-2.1492444997420534E-2</v>
      </c>
      <c r="BD92" s="193">
        <v>0.6</v>
      </c>
    </row>
    <row r="93" spans="1:56" ht="12.95" customHeight="1">
      <c r="A93" s="274" t="s">
        <v>68</v>
      </c>
      <c r="B93" s="285" t="s">
        <v>56</v>
      </c>
      <c r="C93" s="277">
        <v>47566.343500000003</v>
      </c>
      <c r="D93" s="277"/>
      <c r="E93" s="274">
        <f t="shared" si="21"/>
        <v>10763.503934614237</v>
      </c>
      <c r="F93" s="221">
        <f t="shared" si="22"/>
        <v>10763.5</v>
      </c>
      <c r="G93" s="193">
        <f t="shared" si="26"/>
        <v>1.3570850060204975E-3</v>
      </c>
      <c r="I93" s="193">
        <f t="shared" si="29"/>
        <v>1.3570850060204975E-3</v>
      </c>
      <c r="N93" s="271">
        <f t="shared" si="23"/>
        <v>-2.7138033539490353E-3</v>
      </c>
      <c r="O93" s="347">
        <f t="shared" si="24"/>
        <v>32547.843500000003</v>
      </c>
      <c r="P93" s="222"/>
      <c r="Q93" s="193">
        <f t="shared" si="27"/>
        <v>1.6572132039335435E-5</v>
      </c>
      <c r="S93" s="280">
        <f t="shared" si="30"/>
        <v>0.1</v>
      </c>
      <c r="T93" s="193">
        <f t="shared" si="28"/>
        <v>1.6572132039335435E-6</v>
      </c>
      <c r="BB93" s="193">
        <v>29696.5</v>
      </c>
      <c r="BC93" s="193">
        <v>-3.1230485001287889E-2</v>
      </c>
      <c r="BD93" s="193">
        <v>1</v>
      </c>
    </row>
    <row r="94" spans="1:56" ht="12.95" customHeight="1">
      <c r="A94" s="274" t="s">
        <v>71</v>
      </c>
      <c r="B94" s="78"/>
      <c r="C94" s="277">
        <v>47822.434000000001</v>
      </c>
      <c r="D94" s="277"/>
      <c r="E94" s="274">
        <f t="shared" si="21"/>
        <v>11505.990459114631</v>
      </c>
      <c r="F94" s="221">
        <f t="shared" si="22"/>
        <v>11506</v>
      </c>
      <c r="G94" s="193">
        <f t="shared" si="26"/>
        <v>-3.2907400018302724E-3</v>
      </c>
      <c r="I94" s="193">
        <f t="shared" si="29"/>
        <v>-3.2907400018302724E-3</v>
      </c>
      <c r="N94" s="271">
        <f t="shared" si="23"/>
        <v>-3.1373631306342432E-3</v>
      </c>
      <c r="O94" s="347">
        <f t="shared" si="24"/>
        <v>32803.934000000001</v>
      </c>
      <c r="P94" s="222"/>
      <c r="Q94" s="193">
        <f t="shared" si="27"/>
        <v>2.3524464617883316E-8</v>
      </c>
      <c r="S94" s="280">
        <f t="shared" si="30"/>
        <v>0.1</v>
      </c>
      <c r="T94" s="193">
        <f t="shared" si="28"/>
        <v>2.3524464617883318E-9</v>
      </c>
      <c r="BB94" s="193">
        <v>29772</v>
      </c>
      <c r="BC94" s="193">
        <v>-2.1091880000312813E-2</v>
      </c>
      <c r="BD94" s="193">
        <v>0.5</v>
      </c>
    </row>
    <row r="95" spans="1:56" ht="12.95" customHeight="1">
      <c r="A95" s="274" t="s">
        <v>71</v>
      </c>
      <c r="B95" s="78"/>
      <c r="C95" s="277">
        <v>47822.603999999999</v>
      </c>
      <c r="D95" s="277"/>
      <c r="E95" s="274">
        <f t="shared" si="21"/>
        <v>11506.483342330384</v>
      </c>
      <c r="F95" s="221">
        <f t="shared" si="22"/>
        <v>11506.5</v>
      </c>
      <c r="G95" s="193">
        <f t="shared" si="26"/>
        <v>-5.7453850022284314E-3</v>
      </c>
      <c r="I95" s="193">
        <f t="shared" si="29"/>
        <v>-5.7453850022284314E-3</v>
      </c>
      <c r="N95" s="271">
        <f t="shared" si="23"/>
        <v>-3.1376572651391683E-3</v>
      </c>
      <c r="O95" s="347">
        <f t="shared" si="24"/>
        <v>32804.103999999999</v>
      </c>
      <c r="P95" s="222"/>
      <c r="Q95" s="193">
        <f t="shared" si="27"/>
        <v>6.8002439507846889E-6</v>
      </c>
      <c r="S95" s="280">
        <f t="shared" si="30"/>
        <v>0.1</v>
      </c>
      <c r="T95" s="193">
        <f t="shared" si="28"/>
        <v>6.8002439507846895E-7</v>
      </c>
    </row>
    <row r="96" spans="1:56" ht="12.95" customHeight="1">
      <c r="A96" s="274" t="s">
        <v>72</v>
      </c>
      <c r="B96" s="285" t="s">
        <v>56</v>
      </c>
      <c r="C96" s="277">
        <v>47893.311999999998</v>
      </c>
      <c r="D96" s="277"/>
      <c r="E96" s="274">
        <f t="shared" si="21"/>
        <v>11711.487968329291</v>
      </c>
      <c r="F96" s="221">
        <f t="shared" si="22"/>
        <v>11711.5</v>
      </c>
      <c r="G96" s="193">
        <f t="shared" si="26"/>
        <v>-4.1498350037727505E-3</v>
      </c>
      <c r="I96" s="193">
        <f t="shared" si="29"/>
        <v>-4.1498350037727505E-3</v>
      </c>
      <c r="N96" s="271">
        <f t="shared" si="23"/>
        <v>-3.2592626858631078E-3</v>
      </c>
      <c r="O96" s="347">
        <f t="shared" si="24"/>
        <v>32874.811999999998</v>
      </c>
      <c r="P96" s="222"/>
      <c r="Q96" s="193">
        <f t="shared" si="27"/>
        <v>7.9311905342695368E-7</v>
      </c>
      <c r="S96" s="280">
        <f t="shared" si="30"/>
        <v>0.1</v>
      </c>
      <c r="T96" s="193">
        <f t="shared" si="28"/>
        <v>7.9311905342695371E-8</v>
      </c>
      <c r="BB96" s="193">
        <v>29899</v>
      </c>
      <c r="BC96" s="193">
        <v>-2.196171000105096E-2</v>
      </c>
      <c r="BD96" s="193">
        <v>1</v>
      </c>
    </row>
    <row r="97" spans="1:56" ht="12.95" customHeight="1">
      <c r="A97" s="274" t="s">
        <v>73</v>
      </c>
      <c r="B97" s="78" t="s">
        <v>56</v>
      </c>
      <c r="C97" s="277">
        <v>48268.228499999997</v>
      </c>
      <c r="D97" s="277"/>
      <c r="E97" s="274">
        <f t="shared" si="21"/>
        <v>12798.488263392377</v>
      </c>
      <c r="F97" s="221">
        <f t="shared" si="22"/>
        <v>12798.5</v>
      </c>
      <c r="G97" s="193">
        <f t="shared" si="26"/>
        <v>-4.0480650059180334E-3</v>
      </c>
      <c r="J97" s="193">
        <f t="shared" ref="J97:J109" si="31">G97</f>
        <v>-4.0480650059180334E-3</v>
      </c>
      <c r="N97" s="271">
        <f t="shared" si="23"/>
        <v>-3.937747497567823E-3</v>
      </c>
      <c r="O97" s="347">
        <f t="shared" si="24"/>
        <v>33249.728499999997</v>
      </c>
      <c r="P97" s="222"/>
      <c r="Q97" s="193">
        <f t="shared" si="27"/>
        <v>1.2169952648598746E-8</v>
      </c>
      <c r="S97" s="283">
        <f t="shared" ref="S97:S109" si="32">S$16</f>
        <v>1</v>
      </c>
      <c r="T97" s="193">
        <f t="shared" si="28"/>
        <v>1.2169952648598746E-8</v>
      </c>
      <c r="BB97" s="193">
        <v>29983</v>
      </c>
      <c r="BC97" s="193">
        <v>-2.2112070000730455E-2</v>
      </c>
      <c r="BD97" s="193">
        <v>0.5</v>
      </c>
    </row>
    <row r="98" spans="1:56" ht="12.95" customHeight="1">
      <c r="A98" s="274" t="s">
        <v>73</v>
      </c>
      <c r="B98" s="78"/>
      <c r="C98" s="277">
        <v>48268.399599999997</v>
      </c>
      <c r="D98" s="277"/>
      <c r="E98" s="274">
        <f t="shared" si="21"/>
        <v>12798.98433585247</v>
      </c>
      <c r="F98" s="221">
        <f t="shared" si="22"/>
        <v>12799</v>
      </c>
      <c r="G98" s="193">
        <f t="shared" si="26"/>
        <v>-5.4027100050006993E-3</v>
      </c>
      <c r="J98" s="193">
        <f t="shared" si="31"/>
        <v>-5.4027100050006993E-3</v>
      </c>
      <c r="N98" s="271">
        <f t="shared" si="23"/>
        <v>-3.9380726279486791E-3</v>
      </c>
      <c r="O98" s="347">
        <f t="shared" si="24"/>
        <v>33249.899599999997</v>
      </c>
      <c r="P98" s="222"/>
      <c r="Q98" s="193">
        <f t="shared" si="27"/>
        <v>2.1451626462578216E-6</v>
      </c>
      <c r="S98" s="283">
        <f t="shared" si="32"/>
        <v>1</v>
      </c>
      <c r="T98" s="193">
        <f t="shared" si="28"/>
        <v>2.1451626462578216E-6</v>
      </c>
      <c r="BB98" s="193">
        <v>31613</v>
      </c>
      <c r="BC98" s="193">
        <v>-2.2384769996278919E-2</v>
      </c>
      <c r="BD98" s="193">
        <v>1</v>
      </c>
    </row>
    <row r="99" spans="1:56" ht="12.95" customHeight="1">
      <c r="A99" s="274" t="s">
        <v>73</v>
      </c>
      <c r="B99" s="78"/>
      <c r="C99" s="293">
        <v>48268.402399999999</v>
      </c>
      <c r="D99" s="277"/>
      <c r="E99" s="274">
        <f t="shared" si="21"/>
        <v>12798.992453928971</v>
      </c>
      <c r="F99" s="221">
        <f t="shared" si="22"/>
        <v>12799</v>
      </c>
      <c r="G99" s="193">
        <f t="shared" si="26"/>
        <v>-2.6027100029750727E-3</v>
      </c>
      <c r="J99" s="193">
        <f t="shared" si="31"/>
        <v>-2.6027100029750727E-3</v>
      </c>
      <c r="N99" s="271">
        <f t="shared" si="23"/>
        <v>-3.9380726279486791E-3</v>
      </c>
      <c r="O99" s="347">
        <f t="shared" si="24"/>
        <v>33249.902399999999</v>
      </c>
      <c r="P99" s="222"/>
      <c r="Q99" s="193">
        <f t="shared" si="27"/>
        <v>1.7831933401764004E-6</v>
      </c>
      <c r="S99" s="283">
        <f t="shared" si="32"/>
        <v>1</v>
      </c>
      <c r="T99" s="193">
        <f t="shared" si="28"/>
        <v>1.7831933401764004E-6</v>
      </c>
      <c r="BB99" s="193">
        <v>31665</v>
      </c>
      <c r="BC99" s="193">
        <v>-1.9467849997454323E-2</v>
      </c>
      <c r="BD99" s="193">
        <v>1</v>
      </c>
    </row>
    <row r="100" spans="1:56" ht="12.95" customHeight="1">
      <c r="A100" s="274" t="s">
        <v>74</v>
      </c>
      <c r="B100" s="78"/>
      <c r="C100" s="277">
        <v>48289.265899999999</v>
      </c>
      <c r="D100" s="277"/>
      <c r="E100" s="274">
        <f t="shared" si="21"/>
        <v>12859.482271411125</v>
      </c>
      <c r="F100" s="221">
        <f t="shared" si="22"/>
        <v>12859.5</v>
      </c>
      <c r="G100" s="193">
        <f t="shared" si="26"/>
        <v>-6.1147550004534423E-3</v>
      </c>
      <c r="J100" s="193">
        <f t="shared" si="31"/>
        <v>-6.1147550004534423E-3</v>
      </c>
      <c r="N100" s="271">
        <f t="shared" si="23"/>
        <v>-3.9775019071502894E-3</v>
      </c>
      <c r="O100" s="347">
        <f t="shared" si="24"/>
        <v>33270.765899999999</v>
      </c>
      <c r="P100" s="222"/>
      <c r="Q100" s="193">
        <f t="shared" si="27"/>
        <v>4.5678507848338956E-6</v>
      </c>
      <c r="S100" s="283">
        <f t="shared" si="32"/>
        <v>1</v>
      </c>
      <c r="T100" s="193">
        <f t="shared" si="28"/>
        <v>4.5678507848338956E-6</v>
      </c>
      <c r="BB100" s="193">
        <v>31665.5</v>
      </c>
      <c r="BC100" s="193">
        <v>-1.8422494998958427E-2</v>
      </c>
      <c r="BD100" s="193">
        <v>1</v>
      </c>
    </row>
    <row r="101" spans="1:56" ht="12.95" customHeight="1">
      <c r="A101" s="274" t="s">
        <v>73</v>
      </c>
      <c r="B101" s="78" t="s">
        <v>56</v>
      </c>
      <c r="C101" s="277">
        <v>48607.272299999997</v>
      </c>
      <c r="D101" s="277"/>
      <c r="E101" s="274">
        <f t="shared" si="21"/>
        <v>13781.482371785338</v>
      </c>
      <c r="F101" s="221">
        <f t="shared" si="22"/>
        <v>13781.5</v>
      </c>
      <c r="G101" s="193">
        <f t="shared" si="26"/>
        <v>-6.0801350045949221E-3</v>
      </c>
      <c r="J101" s="193">
        <f t="shared" si="31"/>
        <v>-6.0801350045949221E-3</v>
      </c>
      <c r="N101" s="271">
        <f t="shared" si="23"/>
        <v>-4.6001149400506291E-3</v>
      </c>
      <c r="O101" s="347">
        <f t="shared" si="24"/>
        <v>33588.772299999997</v>
      </c>
      <c r="P101" s="222"/>
      <c r="Q101" s="193">
        <f t="shared" si="27"/>
        <v>2.1904593914536931E-6</v>
      </c>
      <c r="S101" s="283">
        <f t="shared" si="32"/>
        <v>1</v>
      </c>
      <c r="T101" s="193">
        <f t="shared" si="28"/>
        <v>2.1904593914536931E-6</v>
      </c>
      <c r="BB101" s="193">
        <v>31715.5</v>
      </c>
      <c r="BC101" s="193">
        <v>-1.7886994995933492E-2</v>
      </c>
      <c r="BD101" s="193">
        <v>1</v>
      </c>
    </row>
    <row r="102" spans="1:56" ht="12.95" customHeight="1">
      <c r="A102" s="274" t="s">
        <v>73</v>
      </c>
      <c r="B102" s="78" t="s">
        <v>56</v>
      </c>
      <c r="C102" s="277">
        <v>48607.273399999998</v>
      </c>
      <c r="D102" s="277"/>
      <c r="E102" s="274">
        <f t="shared" si="21"/>
        <v>13781.48556102968</v>
      </c>
      <c r="F102" s="221">
        <f t="shared" si="22"/>
        <v>13781.5</v>
      </c>
      <c r="G102" s="193">
        <f t="shared" si="26"/>
        <v>-4.9801350032794289E-3</v>
      </c>
      <c r="J102" s="193">
        <f t="shared" si="31"/>
        <v>-4.9801350032794289E-3</v>
      </c>
      <c r="N102" s="271">
        <f t="shared" si="23"/>
        <v>-4.6001149400506291E-3</v>
      </c>
      <c r="O102" s="347">
        <f t="shared" si="24"/>
        <v>33588.773399999998</v>
      </c>
      <c r="P102" s="222"/>
      <c r="Q102" s="193">
        <f t="shared" si="27"/>
        <v>1.4441524845642102E-7</v>
      </c>
      <c r="S102" s="283">
        <f t="shared" si="32"/>
        <v>1</v>
      </c>
      <c r="T102" s="193">
        <f t="shared" si="28"/>
        <v>1.4441524845642102E-7</v>
      </c>
      <c r="BB102" s="193">
        <v>32895</v>
      </c>
      <c r="BC102" s="193">
        <v>-2.1494549997441936E-2</v>
      </c>
      <c r="BD102" s="193">
        <v>1</v>
      </c>
    </row>
    <row r="103" spans="1:56" ht="12.95" customHeight="1">
      <c r="A103" s="274" t="s">
        <v>73</v>
      </c>
      <c r="B103" s="78"/>
      <c r="C103" s="277">
        <v>48607.4447</v>
      </c>
      <c r="D103" s="277"/>
      <c r="E103" s="274">
        <f t="shared" si="21"/>
        <v>13781.982213352387</v>
      </c>
      <c r="F103" s="221">
        <f t="shared" si="22"/>
        <v>13782</v>
      </c>
      <c r="G103" s="193">
        <f t="shared" si="26"/>
        <v>-6.1347800001385622E-3</v>
      </c>
      <c r="J103" s="193">
        <f t="shared" si="31"/>
        <v>-6.1347800001385622E-3</v>
      </c>
      <c r="N103" s="271">
        <f t="shared" si="23"/>
        <v>-4.6004636440841263E-3</v>
      </c>
      <c r="O103" s="347">
        <f t="shared" si="24"/>
        <v>33588.9447</v>
      </c>
      <c r="P103" s="222"/>
      <c r="Q103" s="193">
        <f t="shared" si="27"/>
        <v>2.3541266804561627E-6</v>
      </c>
      <c r="S103" s="283">
        <f t="shared" si="32"/>
        <v>1</v>
      </c>
      <c r="T103" s="193">
        <f t="shared" si="28"/>
        <v>2.3541266804561627E-6</v>
      </c>
      <c r="BB103" s="193">
        <v>32935</v>
      </c>
      <c r="BC103" s="193">
        <v>-2.1166149999771733E-2</v>
      </c>
      <c r="BD103" s="193">
        <v>1</v>
      </c>
    </row>
    <row r="104" spans="1:56" ht="12.95" customHeight="1">
      <c r="A104" s="274" t="s">
        <v>73</v>
      </c>
      <c r="B104" s="78"/>
      <c r="C104" s="277">
        <v>48607.446000000004</v>
      </c>
      <c r="D104" s="277"/>
      <c r="E104" s="274">
        <f t="shared" si="21"/>
        <v>13781.98598245934</v>
      </c>
      <c r="F104" s="221">
        <f t="shared" si="22"/>
        <v>13782</v>
      </c>
      <c r="G104" s="193">
        <f t="shared" si="26"/>
        <v>-4.8347799965995364E-3</v>
      </c>
      <c r="J104" s="193">
        <f t="shared" si="31"/>
        <v>-4.8347799965995364E-3</v>
      </c>
      <c r="N104" s="271">
        <f t="shared" si="23"/>
        <v>-4.6004636440841263E-3</v>
      </c>
      <c r="O104" s="347">
        <f t="shared" si="24"/>
        <v>33588.946000000004</v>
      </c>
      <c r="P104" s="222"/>
      <c r="Q104" s="193">
        <f t="shared" si="27"/>
        <v>5.4904153056125944E-8</v>
      </c>
      <c r="S104" s="283">
        <f t="shared" si="32"/>
        <v>1</v>
      </c>
      <c r="T104" s="193">
        <f t="shared" si="28"/>
        <v>5.4904153056125944E-8</v>
      </c>
      <c r="BB104" s="193">
        <v>33172.5</v>
      </c>
      <c r="BC104" s="193">
        <v>-1.6422524997324217E-2</v>
      </c>
      <c r="BD104" s="193">
        <v>0.6</v>
      </c>
    </row>
    <row r="105" spans="1:56" ht="12.95" customHeight="1">
      <c r="A105" s="274" t="s">
        <v>75</v>
      </c>
      <c r="B105" s="78"/>
      <c r="C105" s="277">
        <v>48988.397199999999</v>
      </c>
      <c r="D105" s="277"/>
      <c r="E105" s="274">
        <f t="shared" si="21"/>
        <v>14886.482761887915</v>
      </c>
      <c r="F105" s="221">
        <f t="shared" si="22"/>
        <v>14886.5</v>
      </c>
      <c r="G105" s="193">
        <f t="shared" si="26"/>
        <v>-5.9455849986989051E-3</v>
      </c>
      <c r="J105" s="193">
        <f t="shared" si="31"/>
        <v>-5.9455849986989051E-3</v>
      </c>
      <c r="N105" s="271">
        <f t="shared" si="23"/>
        <v>-5.4000194143792772E-3</v>
      </c>
      <c r="O105" s="347">
        <f t="shared" si="24"/>
        <v>33969.897199999999</v>
      </c>
      <c r="P105" s="222"/>
      <c r="Q105" s="193">
        <f t="shared" si="27"/>
        <v>2.9764180679401699E-7</v>
      </c>
      <c r="S105" s="283">
        <f t="shared" si="32"/>
        <v>1</v>
      </c>
      <c r="T105" s="193">
        <f t="shared" si="28"/>
        <v>2.9764180679401699E-7</v>
      </c>
      <c r="BB105" s="193">
        <v>33660</v>
      </c>
      <c r="BC105" s="193">
        <v>-1.9001400003617164E-2</v>
      </c>
      <c r="BD105" s="193">
        <v>1</v>
      </c>
    </row>
    <row r="106" spans="1:56" ht="12.95" customHeight="1">
      <c r="A106" s="294" t="s">
        <v>75</v>
      </c>
      <c r="B106" s="82"/>
      <c r="C106" s="291">
        <v>48989.257599999997</v>
      </c>
      <c r="D106" s="291"/>
      <c r="E106" s="274">
        <f t="shared" si="21"/>
        <v>14888.97733082225</v>
      </c>
      <c r="F106" s="221">
        <f t="shared" si="22"/>
        <v>14889</v>
      </c>
      <c r="G106" s="193">
        <f t="shared" si="26"/>
        <v>-7.8188100014813244E-3</v>
      </c>
      <c r="J106" s="193">
        <f t="shared" si="31"/>
        <v>-7.8188100014813244E-3</v>
      </c>
      <c r="N106" s="271">
        <f t="shared" si="23"/>
        <v>-5.4018955513312102E-3</v>
      </c>
      <c r="O106" s="347">
        <f t="shared" si="24"/>
        <v>33970.757599999997</v>
      </c>
      <c r="P106" s="222"/>
      <c r="Q106" s="193">
        <f t="shared" si="27"/>
        <v>5.8414754593444289E-6</v>
      </c>
      <c r="S106" s="283">
        <f t="shared" si="32"/>
        <v>1</v>
      </c>
      <c r="T106" s="193">
        <f t="shared" si="28"/>
        <v>5.8414754593444289E-6</v>
      </c>
      <c r="BB106" s="193">
        <v>33767</v>
      </c>
      <c r="BC106" s="193">
        <v>-2.0195430006424431E-2</v>
      </c>
      <c r="BD106" s="193">
        <v>1</v>
      </c>
    </row>
    <row r="107" spans="1:56" ht="12.95" customHeight="1">
      <c r="A107" s="294" t="s">
        <v>76</v>
      </c>
      <c r="B107" s="82"/>
      <c r="C107" s="291">
        <v>49376.9378</v>
      </c>
      <c r="D107" s="291"/>
      <c r="E107" s="274">
        <f t="shared" si="21"/>
        <v>16012.983587655757</v>
      </c>
      <c r="F107" s="221">
        <f t="shared" si="22"/>
        <v>16013</v>
      </c>
      <c r="G107" s="193">
        <f t="shared" si="26"/>
        <v>-5.6607700025779195E-3</v>
      </c>
      <c r="J107" s="193">
        <f t="shared" si="31"/>
        <v>-5.6607700025779195E-3</v>
      </c>
      <c r="N107" s="271">
        <f t="shared" si="23"/>
        <v>-6.2757715559926229E-3</v>
      </c>
      <c r="O107" s="347">
        <f t="shared" si="24"/>
        <v>34358.4378</v>
      </c>
      <c r="P107" s="222"/>
      <c r="Q107" s="193">
        <f t="shared" si="27"/>
        <v>3.7822691070249824E-7</v>
      </c>
      <c r="S107" s="283">
        <f t="shared" si="32"/>
        <v>1</v>
      </c>
      <c r="T107" s="193">
        <f t="shared" si="28"/>
        <v>3.7822691070249824E-7</v>
      </c>
      <c r="BB107" s="193">
        <v>33846.5</v>
      </c>
      <c r="BC107" s="193">
        <v>-2.0483984997554217E-2</v>
      </c>
      <c r="BD107" s="193">
        <v>1</v>
      </c>
    </row>
    <row r="108" spans="1:56" ht="12.95" customHeight="1">
      <c r="A108" s="294" t="s">
        <v>76</v>
      </c>
      <c r="B108" s="82"/>
      <c r="C108" s="291">
        <v>49378.144399999997</v>
      </c>
      <c r="D108" s="291"/>
      <c r="E108" s="274">
        <f t="shared" si="21"/>
        <v>16016.481898762418</v>
      </c>
      <c r="F108" s="221">
        <f t="shared" si="22"/>
        <v>16016.5</v>
      </c>
      <c r="G108" s="193">
        <f t="shared" si="26"/>
        <v>-6.2432850027107634E-3</v>
      </c>
      <c r="J108" s="193">
        <f t="shared" si="31"/>
        <v>-6.2432850027107634E-3</v>
      </c>
      <c r="N108" s="271">
        <f t="shared" si="23"/>
        <v>-6.2785873364798487E-3</v>
      </c>
      <c r="O108" s="347">
        <f t="shared" si="24"/>
        <v>34359.644399999997</v>
      </c>
      <c r="P108" s="222"/>
      <c r="Q108" s="193">
        <f t="shared" si="27"/>
        <v>1.2462547695439049E-9</v>
      </c>
      <c r="S108" s="283">
        <f t="shared" si="32"/>
        <v>1</v>
      </c>
      <c r="T108" s="193">
        <f t="shared" si="28"/>
        <v>1.2462547695439049E-9</v>
      </c>
      <c r="BB108" s="193">
        <v>34032</v>
      </c>
      <c r="BC108" s="193">
        <v>-1.9857279999996535E-2</v>
      </c>
      <c r="BD108" s="193">
        <v>1</v>
      </c>
    </row>
    <row r="109" spans="1:56" ht="12.95" customHeight="1">
      <c r="A109" s="294" t="s">
        <v>76</v>
      </c>
      <c r="B109" s="82"/>
      <c r="C109" s="291">
        <v>49379.1783</v>
      </c>
      <c r="D109" s="291"/>
      <c r="E109" s="274">
        <f t="shared" si="21"/>
        <v>16019.479498508144</v>
      </c>
      <c r="F109" s="221">
        <f t="shared" si="22"/>
        <v>16019.5</v>
      </c>
      <c r="G109" s="193">
        <f t="shared" si="26"/>
        <v>-7.0711549997213297E-3</v>
      </c>
      <c r="J109" s="193">
        <f t="shared" si="31"/>
        <v>-7.0711549997213297E-3</v>
      </c>
      <c r="N109" s="271">
        <f t="shared" si="23"/>
        <v>-6.2810013302477949E-3</v>
      </c>
      <c r="O109" s="347">
        <f t="shared" si="24"/>
        <v>34360.6783</v>
      </c>
      <c r="P109" s="222"/>
      <c r="Q109" s="193">
        <f t="shared" si="27"/>
        <v>6.2434282138249213E-7</v>
      </c>
      <c r="S109" s="283">
        <f t="shared" si="32"/>
        <v>1</v>
      </c>
      <c r="T109" s="193">
        <f t="shared" si="28"/>
        <v>6.2434282138249213E-7</v>
      </c>
    </row>
    <row r="110" spans="1:56" ht="12.95" customHeight="1">
      <c r="A110" s="79" t="s">
        <v>77</v>
      </c>
      <c r="B110" s="82"/>
      <c r="C110" s="79">
        <v>50105.37</v>
      </c>
      <c r="D110" s="79" t="s">
        <v>25</v>
      </c>
      <c r="E110" s="274">
        <f t="shared" si="21"/>
        <v>18124.936559406688</v>
      </c>
      <c r="F110" s="221">
        <f t="shared" si="22"/>
        <v>18125</v>
      </c>
      <c r="N110" s="271">
        <f t="shared" si="23"/>
        <v>-8.0816864842996883E-3</v>
      </c>
      <c r="O110" s="347">
        <f t="shared" si="24"/>
        <v>35086.870000000003</v>
      </c>
      <c r="P110" s="222">
        <v>-3.4549999996670522E-2</v>
      </c>
    </row>
    <row r="111" spans="1:56" ht="12.95" customHeight="1">
      <c r="A111" s="79" t="s">
        <v>77</v>
      </c>
      <c r="B111" s="82" t="s">
        <v>56</v>
      </c>
      <c r="C111" s="79">
        <v>50180.398999999998</v>
      </c>
      <c r="D111" s="79" t="s">
        <v>25</v>
      </c>
      <c r="E111" s="274">
        <f t="shared" si="21"/>
        <v>18342.469117024935</v>
      </c>
      <c r="F111" s="221">
        <f t="shared" si="22"/>
        <v>18342.5</v>
      </c>
      <c r="N111" s="271">
        <f t="shared" si="23"/>
        <v>-8.2798154725225968E-3</v>
      </c>
      <c r="O111" s="347">
        <f t="shared" si="24"/>
        <v>35161.898999999998</v>
      </c>
      <c r="P111" s="222">
        <v>-2.3475000001781154E-2</v>
      </c>
    </row>
    <row r="112" spans="1:56" ht="12.95" customHeight="1">
      <c r="A112" s="79" t="s">
        <v>77</v>
      </c>
      <c r="B112" s="82"/>
      <c r="C112" s="79">
        <v>50181.273999999998</v>
      </c>
      <c r="D112" s="79" t="s">
        <v>25</v>
      </c>
      <c r="E112" s="274">
        <f t="shared" si="21"/>
        <v>18345.006015929575</v>
      </c>
      <c r="F112" s="221">
        <f t="shared" si="22"/>
        <v>18345</v>
      </c>
      <c r="N112" s="271">
        <f t="shared" si="23"/>
        <v>-8.2821060069492528E-3</v>
      </c>
      <c r="O112" s="347">
        <f t="shared" si="24"/>
        <v>35162.773999999998</v>
      </c>
      <c r="P112" s="222">
        <v>-1.0750000001280569E-2</v>
      </c>
      <c r="BB112" s="193">
        <v>31622</v>
      </c>
      <c r="BC112" s="193">
        <v>-2.0768379996297881E-2</v>
      </c>
      <c r="BD112" s="193">
        <v>1</v>
      </c>
    </row>
    <row r="113" spans="1:56" ht="12.95" customHeight="1">
      <c r="A113" s="294" t="s">
        <v>78</v>
      </c>
      <c r="B113" s="295"/>
      <c r="C113" s="291">
        <v>50489.609199999999</v>
      </c>
      <c r="D113" s="291">
        <v>5.0000000000000001E-4</v>
      </c>
      <c r="E113" s="274">
        <f t="shared" si="21"/>
        <v>19238.966280090626</v>
      </c>
      <c r="F113" s="221">
        <f t="shared" si="22"/>
        <v>19239</v>
      </c>
      <c r="G113" s="193">
        <f t="shared" ref="G113:G144" si="33">C113-(C$7+F113*C$8)</f>
        <v>-1.1630310000327881E-2</v>
      </c>
      <c r="K113" s="193">
        <f>G113</f>
        <v>-1.1630310000327881E-2</v>
      </c>
      <c r="N113" s="271">
        <f t="shared" si="23"/>
        <v>-9.1204214627398864E-3</v>
      </c>
      <c r="O113" s="347">
        <f t="shared" si="24"/>
        <v>35471.109199999999</v>
      </c>
      <c r="P113" s="222"/>
      <c r="Q113" s="193">
        <f t="shared" ref="Q113:Q144" si="34">(G113-N113)^2</f>
        <v>6.2995404711156043E-6</v>
      </c>
      <c r="S113" s="196">
        <v>1</v>
      </c>
      <c r="T113" s="193">
        <f t="shared" ref="T113:T144" si="35">S113*Q113</f>
        <v>6.2995404711156043E-6</v>
      </c>
      <c r="AL113" s="193">
        <v>14569.5</v>
      </c>
      <c r="AM113" s="193">
        <v>-2.9945000002044253E-2</v>
      </c>
      <c r="BB113" s="193">
        <v>12798.5</v>
      </c>
      <c r="BC113" s="193">
        <v>-4.0480650059180334E-3</v>
      </c>
      <c r="BD113" s="193">
        <v>1</v>
      </c>
    </row>
    <row r="114" spans="1:56" ht="12.95" customHeight="1">
      <c r="A114" s="294" t="s">
        <v>79</v>
      </c>
      <c r="B114" s="295"/>
      <c r="C114" s="291">
        <v>50814.168799999999</v>
      </c>
      <c r="D114" s="291" t="s">
        <v>28</v>
      </c>
      <c r="E114" s="274">
        <f t="shared" si="21"/>
        <v>20179.966158638406</v>
      </c>
      <c r="F114" s="221">
        <f t="shared" si="22"/>
        <v>20180</v>
      </c>
      <c r="G114" s="193">
        <f t="shared" si="33"/>
        <v>-1.1672200002067257E-2</v>
      </c>
      <c r="J114" s="193">
        <f>G114</f>
        <v>-1.1672200002067257E-2</v>
      </c>
      <c r="N114" s="271">
        <f t="shared" si="23"/>
        <v>-1.0044218842390056E-2</v>
      </c>
      <c r="O114" s="347">
        <f t="shared" si="24"/>
        <v>35795.668799999999</v>
      </c>
      <c r="Q114" s="193">
        <f t="shared" si="34"/>
        <v>2.6503226562639239E-6</v>
      </c>
      <c r="S114" s="283">
        <f>S$16</f>
        <v>1</v>
      </c>
      <c r="T114" s="193">
        <f t="shared" si="35"/>
        <v>2.6503226562639239E-6</v>
      </c>
    </row>
    <row r="115" spans="1:56" ht="12.95" customHeight="1">
      <c r="A115" s="294" t="s">
        <v>79</v>
      </c>
      <c r="B115" s="295"/>
      <c r="C115" s="291">
        <v>50818.135900000001</v>
      </c>
      <c r="D115" s="291" t="s">
        <v>28</v>
      </c>
      <c r="E115" s="274">
        <f t="shared" si="21"/>
        <v>20191.468023375077</v>
      </c>
      <c r="F115" s="221">
        <f t="shared" si="22"/>
        <v>20191.5</v>
      </c>
      <c r="G115" s="193">
        <f t="shared" si="33"/>
        <v>-1.102903499850072E-2</v>
      </c>
      <c r="J115" s="193">
        <f>G115</f>
        <v>-1.102903499850072E-2</v>
      </c>
      <c r="N115" s="271">
        <f t="shared" si="23"/>
        <v>-1.0055771294005802E-2</v>
      </c>
      <c r="O115" s="347">
        <f t="shared" si="24"/>
        <v>35799.635900000001</v>
      </c>
      <c r="Q115" s="193">
        <f t="shared" si="34"/>
        <v>9.4724223848717017E-7</v>
      </c>
      <c r="S115" s="283">
        <f>S$16</f>
        <v>1</v>
      </c>
      <c r="T115" s="193">
        <f t="shared" si="35"/>
        <v>9.4724223848717017E-7</v>
      </c>
      <c r="AL115" s="193">
        <v>14630.5</v>
      </c>
      <c r="AM115" s="193">
        <v>-3.4155000001192093E-2</v>
      </c>
      <c r="BB115" s="193">
        <v>12799</v>
      </c>
      <c r="BC115" s="193">
        <v>-2.6027100029750727E-3</v>
      </c>
      <c r="BD115" s="193">
        <v>1</v>
      </c>
    </row>
    <row r="116" spans="1:56" ht="12.95" customHeight="1">
      <c r="A116" s="294" t="s">
        <v>80</v>
      </c>
      <c r="B116" s="295" t="s">
        <v>56</v>
      </c>
      <c r="C116" s="291">
        <v>50859.524799999999</v>
      </c>
      <c r="D116" s="291">
        <v>8.0000000000000004E-4</v>
      </c>
      <c r="E116" s="274">
        <f t="shared" si="21"/>
        <v>20311.467400602633</v>
      </c>
      <c r="F116" s="221">
        <f t="shared" si="22"/>
        <v>20311.5</v>
      </c>
      <c r="G116" s="193">
        <f t="shared" si="33"/>
        <v>-1.124383500427939E-2</v>
      </c>
      <c r="K116" s="193">
        <f>G116</f>
        <v>-1.124383500427939E-2</v>
      </c>
      <c r="N116" s="271">
        <f t="shared" si="23"/>
        <v>-1.0176697040685318E-2</v>
      </c>
      <c r="O116" s="347">
        <f t="shared" si="24"/>
        <v>35841.024799999999</v>
      </c>
      <c r="P116" s="222"/>
      <c r="Q116" s="193">
        <f t="shared" si="34"/>
        <v>1.1387834333437026E-6</v>
      </c>
      <c r="S116" s="196">
        <v>1</v>
      </c>
      <c r="T116" s="193">
        <f t="shared" si="35"/>
        <v>1.1387834333437026E-6</v>
      </c>
      <c r="AL116" s="193">
        <v>14653</v>
      </c>
      <c r="AM116" s="193">
        <v>-3.2829999996465631E-2</v>
      </c>
      <c r="BB116" s="193">
        <v>12859.5</v>
      </c>
      <c r="BC116" s="193">
        <v>-6.1147550004534423E-3</v>
      </c>
      <c r="BD116" s="193">
        <v>0.1</v>
      </c>
    </row>
    <row r="117" spans="1:56" ht="12.95" customHeight="1">
      <c r="A117" s="294" t="s">
        <v>81</v>
      </c>
      <c r="B117" s="82"/>
      <c r="C117" s="291">
        <v>51960.296699999999</v>
      </c>
      <c r="D117" s="291"/>
      <c r="E117" s="274">
        <f t="shared" si="21"/>
        <v>23502.949717590964</v>
      </c>
      <c r="F117" s="221">
        <f t="shared" si="22"/>
        <v>23503</v>
      </c>
      <c r="G117" s="193">
        <f t="shared" si="33"/>
        <v>-1.7342869999993127E-2</v>
      </c>
      <c r="K117" s="193">
        <f>G117</f>
        <v>-1.7342869999993127E-2</v>
      </c>
      <c r="N117" s="271">
        <f t="shared" si="23"/>
        <v>-1.3646268438810803E-2</v>
      </c>
      <c r="O117" s="347">
        <f t="shared" si="24"/>
        <v>36941.796699999999</v>
      </c>
      <c r="P117" s="222"/>
      <c r="Q117" s="193">
        <f t="shared" si="34"/>
        <v>1.3664863102135593E-5</v>
      </c>
      <c r="S117" s="196">
        <v>1</v>
      </c>
      <c r="T117" s="193">
        <f t="shared" si="35"/>
        <v>1.3664863102135593E-5</v>
      </c>
      <c r="AE117" s="193">
        <v>9</v>
      </c>
      <c r="AG117" s="193" t="s">
        <v>82</v>
      </c>
      <c r="AI117" s="193" t="s">
        <v>83</v>
      </c>
      <c r="AL117" s="193">
        <v>14699</v>
      </c>
      <c r="AM117" s="193">
        <v>-3.4589999995660037E-2</v>
      </c>
      <c r="BB117" s="193">
        <v>13781.5</v>
      </c>
      <c r="BC117" s="193">
        <v>-6.0801350045949221E-3</v>
      </c>
      <c r="BD117" s="193">
        <v>1</v>
      </c>
    </row>
    <row r="118" spans="1:56" ht="12.95" customHeight="1">
      <c r="A118" s="294" t="s">
        <v>84</v>
      </c>
      <c r="B118" s="82" t="s">
        <v>56</v>
      </c>
      <c r="C118" s="79">
        <v>52229.504200000003</v>
      </c>
      <c r="D118" s="79">
        <v>1.8E-3</v>
      </c>
      <c r="E118" s="274">
        <f t="shared" si="21"/>
        <v>24283.46653115665</v>
      </c>
      <c r="F118" s="221">
        <f t="shared" si="22"/>
        <v>24283.5</v>
      </c>
      <c r="G118" s="193">
        <f t="shared" si="33"/>
        <v>-1.1543714994331822E-2</v>
      </c>
      <c r="J118" s="193">
        <f>G118</f>
        <v>-1.1543714994331822E-2</v>
      </c>
      <c r="N118" s="271">
        <f t="shared" si="23"/>
        <v>-1.4569118067189251E-2</v>
      </c>
      <c r="O118" s="347">
        <f t="shared" si="24"/>
        <v>37211.004200000003</v>
      </c>
      <c r="P118" s="222"/>
      <c r="Q118" s="193">
        <f t="shared" si="34"/>
        <v>9.1530637532551778E-6</v>
      </c>
      <c r="S118" s="283">
        <f>S$16</f>
        <v>1</v>
      </c>
      <c r="T118" s="193">
        <f t="shared" si="35"/>
        <v>9.1530637532551778E-6</v>
      </c>
      <c r="AL118" s="193">
        <v>15507</v>
      </c>
      <c r="AM118" s="193">
        <v>-3.4370000001217704E-2</v>
      </c>
      <c r="BB118" s="193">
        <v>13781.5</v>
      </c>
      <c r="BC118" s="193">
        <v>-4.9801350032794289E-3</v>
      </c>
      <c r="BD118" s="193">
        <v>1</v>
      </c>
    </row>
    <row r="119" spans="1:56" ht="12.95" customHeight="1">
      <c r="A119" s="294" t="s">
        <v>84</v>
      </c>
      <c r="B119" s="82" t="s">
        <v>56</v>
      </c>
      <c r="C119" s="79">
        <v>52230.536099999998</v>
      </c>
      <c r="D119" s="79">
        <v>8.9999999999999998E-4</v>
      </c>
      <c r="E119" s="274">
        <f t="shared" si="21"/>
        <v>24286.458332276285</v>
      </c>
      <c r="F119" s="221">
        <f t="shared" si="22"/>
        <v>24286.5</v>
      </c>
      <c r="G119" s="193">
        <f t="shared" si="33"/>
        <v>-1.4371584999025799E-2</v>
      </c>
      <c r="J119" s="193">
        <f>G119</f>
        <v>-1.4371584999025799E-2</v>
      </c>
      <c r="N119" s="271">
        <f t="shared" si="23"/>
        <v>-1.457272158315287E-2</v>
      </c>
      <c r="O119" s="347">
        <f t="shared" si="24"/>
        <v>37212.036099999998</v>
      </c>
      <c r="P119" s="222"/>
      <c r="Q119" s="193">
        <f t="shared" si="34"/>
        <v>4.0455925474306185E-8</v>
      </c>
      <c r="S119" s="283">
        <f>S$16</f>
        <v>1</v>
      </c>
      <c r="T119" s="193">
        <f t="shared" si="35"/>
        <v>4.0455925474306185E-8</v>
      </c>
      <c r="AL119" s="193">
        <v>15622</v>
      </c>
      <c r="AM119" s="193">
        <v>-3.4720000003289897E-2</v>
      </c>
      <c r="BB119" s="193">
        <v>13782</v>
      </c>
      <c r="BC119" s="193">
        <v>-6.1347800001385622E-3</v>
      </c>
      <c r="BD119" s="193">
        <v>1</v>
      </c>
    </row>
    <row r="120" spans="1:56" ht="12.95" customHeight="1">
      <c r="A120" s="294" t="s">
        <v>84</v>
      </c>
      <c r="B120" s="82" t="s">
        <v>59</v>
      </c>
      <c r="C120" s="79">
        <v>52231.3946</v>
      </c>
      <c r="D120" s="79">
        <v>5.9999999999999995E-4</v>
      </c>
      <c r="E120" s="274">
        <f t="shared" si="21"/>
        <v>24288.947392515871</v>
      </c>
      <c r="F120" s="221">
        <f t="shared" si="22"/>
        <v>24289</v>
      </c>
      <c r="G120" s="193">
        <f t="shared" si="33"/>
        <v>-1.8144809997465927E-2</v>
      </c>
      <c r="J120" s="193">
        <f>G120</f>
        <v>-1.8144809997465927E-2</v>
      </c>
      <c r="N120" s="271">
        <f t="shared" si="23"/>
        <v>-1.4575724842865912E-2</v>
      </c>
      <c r="O120" s="347">
        <f t="shared" si="24"/>
        <v>37212.8946</v>
      </c>
      <c r="P120" s="222"/>
      <c r="Q120" s="193">
        <f t="shared" si="34"/>
        <v>1.273836884078621E-5</v>
      </c>
      <c r="S120" s="283">
        <f>S$16</f>
        <v>1</v>
      </c>
      <c r="T120" s="193">
        <f t="shared" si="35"/>
        <v>1.273836884078621E-5</v>
      </c>
      <c r="AE120" s="193">
        <v>9</v>
      </c>
      <c r="AG120" s="193" t="s">
        <v>82</v>
      </c>
      <c r="AI120" s="193" t="s">
        <v>83</v>
      </c>
      <c r="AL120" s="193">
        <v>15702.5</v>
      </c>
      <c r="AM120" s="193">
        <v>-3.3775000003515743E-2</v>
      </c>
      <c r="BB120" s="193">
        <v>13782</v>
      </c>
      <c r="BC120" s="193">
        <v>-4.8347799965995364E-3</v>
      </c>
      <c r="BD120" s="193">
        <v>1</v>
      </c>
    </row>
    <row r="121" spans="1:56" ht="12.95" customHeight="1">
      <c r="A121" s="294" t="s">
        <v>84</v>
      </c>
      <c r="B121" s="82" t="s">
        <v>56</v>
      </c>
      <c r="C121" s="79">
        <v>52231.5723</v>
      </c>
      <c r="D121" s="79">
        <v>1.1999999999999999E-3</v>
      </c>
      <c r="E121" s="274">
        <f t="shared" si="21"/>
        <v>24289.462600441988</v>
      </c>
      <c r="F121" s="221">
        <f t="shared" si="22"/>
        <v>24289.5</v>
      </c>
      <c r="G121" s="193">
        <f t="shared" si="33"/>
        <v>-1.2899455003207549E-2</v>
      </c>
      <c r="J121" s="193">
        <f>G121</f>
        <v>-1.2899455003207549E-2</v>
      </c>
      <c r="N121" s="271">
        <f t="shared" si="23"/>
        <v>-1.4576325530780523E-2</v>
      </c>
      <c r="O121" s="347">
        <f t="shared" si="24"/>
        <v>37213.0723</v>
      </c>
      <c r="P121" s="222"/>
      <c r="Q121" s="193">
        <f t="shared" si="34"/>
        <v>2.811894766242863E-6</v>
      </c>
      <c r="S121" s="283">
        <f>S$16</f>
        <v>1</v>
      </c>
      <c r="T121" s="193">
        <f t="shared" si="35"/>
        <v>2.811894766242863E-6</v>
      </c>
      <c r="AL121" s="193">
        <v>15779</v>
      </c>
      <c r="AM121" s="193">
        <v>-3.4902490631793626E-2</v>
      </c>
      <c r="BB121" s="193">
        <v>14886.5</v>
      </c>
      <c r="BC121" s="193">
        <v>-5.9455849986989051E-3</v>
      </c>
      <c r="BD121" s="193">
        <v>0.1</v>
      </c>
    </row>
    <row r="122" spans="1:56" ht="12.95" customHeight="1">
      <c r="A122" s="294" t="s">
        <v>85</v>
      </c>
      <c r="B122" s="82" t="s">
        <v>56</v>
      </c>
      <c r="C122" s="291">
        <v>52240.364699999998</v>
      </c>
      <c r="D122" s="291" t="s">
        <v>28</v>
      </c>
      <c r="E122" s="274">
        <f t="shared" si="21"/>
        <v>24314.954520360989</v>
      </c>
      <c r="F122" s="221">
        <f t="shared" si="22"/>
        <v>24315</v>
      </c>
      <c r="G122" s="193">
        <f t="shared" si="33"/>
        <v>-1.5686350001487881E-2</v>
      </c>
      <c r="K122" s="193">
        <f>G122</f>
        <v>-1.5686350001487881E-2</v>
      </c>
      <c r="N122" s="271">
        <f t="shared" si="23"/>
        <v>-1.4606976514051042E-2</v>
      </c>
      <c r="O122" s="347">
        <f t="shared" si="24"/>
        <v>37221.864699999998</v>
      </c>
      <c r="Q122" s="193">
        <f t="shared" si="34"/>
        <v>1.165047125381564E-6</v>
      </c>
      <c r="S122" s="196">
        <v>1</v>
      </c>
      <c r="T122" s="193">
        <f t="shared" si="35"/>
        <v>1.165047125381564E-6</v>
      </c>
      <c r="AL122" s="193">
        <v>15790.5</v>
      </c>
      <c r="AM122" s="193">
        <v>-3.2455000007757917E-2</v>
      </c>
      <c r="BB122" s="193">
        <v>14889</v>
      </c>
      <c r="BC122" s="193">
        <v>-7.8188100014813244E-3</v>
      </c>
      <c r="BD122" s="193">
        <v>0.1</v>
      </c>
    </row>
    <row r="123" spans="1:56" ht="12.95" customHeight="1">
      <c r="A123" s="294" t="s">
        <v>84</v>
      </c>
      <c r="B123" s="82" t="s">
        <v>59</v>
      </c>
      <c r="C123" s="79">
        <v>52252.436900000001</v>
      </c>
      <c r="D123" s="79">
        <v>6.6E-3</v>
      </c>
      <c r="E123" s="274">
        <f t="shared" si="21"/>
        <v>24349.955607168486</v>
      </c>
      <c r="F123" s="221">
        <f t="shared" si="22"/>
        <v>24350</v>
      </c>
      <c r="G123" s="193">
        <f t="shared" si="33"/>
        <v>-1.5311499999370426E-2</v>
      </c>
      <c r="J123" s="193">
        <f>G123</f>
        <v>-1.5311499999370426E-2</v>
      </c>
      <c r="N123" s="271">
        <f t="shared" si="23"/>
        <v>-1.4649097271566601E-2</v>
      </c>
      <c r="O123" s="347">
        <f t="shared" si="24"/>
        <v>37233.936900000001</v>
      </c>
      <c r="P123" s="222"/>
      <c r="Q123" s="193">
        <f t="shared" si="34"/>
        <v>4.3877737380194868E-7</v>
      </c>
      <c r="S123" s="283">
        <f>S$16</f>
        <v>1</v>
      </c>
      <c r="T123" s="193">
        <f t="shared" si="35"/>
        <v>4.3877737380194868E-7</v>
      </c>
      <c r="AL123" s="193">
        <v>15807</v>
      </c>
      <c r="AM123" s="193">
        <v>-3.1670000003941823E-2</v>
      </c>
      <c r="BB123" s="193">
        <v>16013</v>
      </c>
      <c r="BC123" s="193">
        <v>-5.6607700025779195E-3</v>
      </c>
      <c r="BD123" s="193">
        <v>0.2</v>
      </c>
    </row>
    <row r="124" spans="1:56" ht="12.95" customHeight="1">
      <c r="A124" s="294" t="s">
        <v>84</v>
      </c>
      <c r="B124" s="82" t="s">
        <v>56</v>
      </c>
      <c r="C124" s="79">
        <v>52252.607600000003</v>
      </c>
      <c r="D124" s="79">
        <v>5.7000000000000002E-3</v>
      </c>
      <c r="E124" s="274">
        <f t="shared" si="21"/>
        <v>24350.450519903374</v>
      </c>
      <c r="F124" s="221">
        <f t="shared" si="22"/>
        <v>24350.5</v>
      </c>
      <c r="G124" s="193">
        <f t="shared" si="33"/>
        <v>-1.70661449956242E-2</v>
      </c>
      <c r="J124" s="193">
        <f>G124</f>
        <v>-1.70661449956242E-2</v>
      </c>
      <c r="N124" s="271">
        <f t="shared" si="23"/>
        <v>-1.4649699422342668E-2</v>
      </c>
      <c r="O124" s="347">
        <f t="shared" si="24"/>
        <v>37234.107600000003</v>
      </c>
      <c r="P124" s="222"/>
      <c r="Q124" s="193">
        <f t="shared" si="34"/>
        <v>5.8392092086319089E-6</v>
      </c>
      <c r="S124" s="283">
        <f>S$16</f>
        <v>1</v>
      </c>
      <c r="T124" s="193">
        <f t="shared" si="35"/>
        <v>5.8392092086319089E-6</v>
      </c>
      <c r="AL124" s="193">
        <v>15810</v>
      </c>
      <c r="AM124" s="193">
        <v>-3.7900000002991874E-2</v>
      </c>
      <c r="BB124" s="193">
        <v>16016.5</v>
      </c>
      <c r="BC124" s="193">
        <v>-6.2432850027107634E-3</v>
      </c>
      <c r="BD124" s="193">
        <v>0.2</v>
      </c>
    </row>
    <row r="125" spans="1:56" ht="12.95" customHeight="1">
      <c r="A125" s="294" t="s">
        <v>85</v>
      </c>
      <c r="B125" s="82" t="s">
        <v>59</v>
      </c>
      <c r="C125" s="291">
        <v>52258.4735</v>
      </c>
      <c r="D125" s="291" t="s">
        <v>28</v>
      </c>
      <c r="E125" s="274">
        <f t="shared" si="21"/>
        <v>24367.457600228747</v>
      </c>
      <c r="F125" s="221">
        <f t="shared" si="22"/>
        <v>24367.5</v>
      </c>
      <c r="G125" s="193">
        <f t="shared" si="33"/>
        <v>-1.4624074996390846E-2</v>
      </c>
      <c r="K125" s="193">
        <f>G125</f>
        <v>-1.4624074996390846E-2</v>
      </c>
      <c r="N125" s="271">
        <f t="shared" si="23"/>
        <v>-1.4670179683176226E-2</v>
      </c>
      <c r="O125" s="347">
        <f t="shared" si="24"/>
        <v>37239.9735</v>
      </c>
      <c r="Q125" s="193">
        <f t="shared" si="34"/>
        <v>2.1256421435780154E-9</v>
      </c>
      <c r="S125" s="196">
        <v>1</v>
      </c>
      <c r="T125" s="193">
        <f t="shared" si="35"/>
        <v>2.1256421435780154E-9</v>
      </c>
      <c r="AL125" s="193">
        <v>15830</v>
      </c>
      <c r="AM125" s="193">
        <v>-3.3700000007229391E-2</v>
      </c>
      <c r="BB125" s="193">
        <v>16019.5</v>
      </c>
      <c r="BC125" s="193">
        <v>-7.0711549997213297E-3</v>
      </c>
      <c r="BD125" s="193">
        <v>0.2</v>
      </c>
    </row>
    <row r="126" spans="1:56" ht="12.95" customHeight="1">
      <c r="A126" s="294" t="s">
        <v>84</v>
      </c>
      <c r="B126" s="82" t="s">
        <v>59</v>
      </c>
      <c r="C126" s="79">
        <v>52260.369400000003</v>
      </c>
      <c r="D126" s="79">
        <v>2.7000000000000001E-3</v>
      </c>
      <c r="E126" s="274">
        <f t="shared" si="21"/>
        <v>24372.95440780967</v>
      </c>
      <c r="F126" s="221">
        <f t="shared" si="22"/>
        <v>24373</v>
      </c>
      <c r="G126" s="193">
        <f t="shared" si="33"/>
        <v>-1.5725169992947485E-2</v>
      </c>
      <c r="J126" s="193">
        <f>G126</f>
        <v>-1.5725169992947485E-2</v>
      </c>
      <c r="N126" s="271">
        <f t="shared" si="23"/>
        <v>-1.4676808617606743E-2</v>
      </c>
      <c r="O126" s="347">
        <f t="shared" si="24"/>
        <v>37241.869400000003</v>
      </c>
      <c r="P126" s="222"/>
      <c r="Q126" s="193">
        <f t="shared" si="34"/>
        <v>1.0990615733063327E-6</v>
      </c>
      <c r="S126" s="283">
        <f>S$16</f>
        <v>1</v>
      </c>
      <c r="T126" s="193">
        <f t="shared" si="35"/>
        <v>1.0990615733063327E-6</v>
      </c>
      <c r="AL126" s="193">
        <v>15962.5</v>
      </c>
      <c r="AM126" s="193">
        <v>-3.3974999998463318E-2</v>
      </c>
      <c r="BB126" s="193">
        <v>19239</v>
      </c>
      <c r="BC126" s="193">
        <v>-1.1630310000327881E-2</v>
      </c>
      <c r="BD126" s="193">
        <v>1</v>
      </c>
    </row>
    <row r="127" spans="1:56" ht="12.95" customHeight="1">
      <c r="A127" s="294" t="s">
        <v>86</v>
      </c>
      <c r="B127" s="82"/>
      <c r="C127" s="291">
        <v>52276.233500000002</v>
      </c>
      <c r="D127" s="291" t="s">
        <v>31</v>
      </c>
      <c r="E127" s="274">
        <f t="shared" si="21"/>
        <v>24418.949399710291</v>
      </c>
      <c r="F127" s="221">
        <f t="shared" si="22"/>
        <v>24419</v>
      </c>
      <c r="G127" s="193">
        <f t="shared" si="33"/>
        <v>-1.7452510001021437E-2</v>
      </c>
      <c r="K127" s="193">
        <f>G127</f>
        <v>-1.7452510001021437E-2</v>
      </c>
      <c r="N127" s="271">
        <f t="shared" si="23"/>
        <v>-1.4732307426445403E-2</v>
      </c>
      <c r="O127" s="347">
        <f t="shared" si="24"/>
        <v>37257.733500000002</v>
      </c>
      <c r="P127" s="222"/>
      <c r="Q127" s="193">
        <f t="shared" si="34"/>
        <v>7.399502046730084E-6</v>
      </c>
      <c r="S127" s="196">
        <v>1</v>
      </c>
      <c r="T127" s="193">
        <f t="shared" si="35"/>
        <v>7.399502046730084E-6</v>
      </c>
      <c r="AL127" s="193">
        <v>16680</v>
      </c>
      <c r="AM127" s="193">
        <v>-3.6100000004807953E-2</v>
      </c>
      <c r="BB127" s="193">
        <v>23503</v>
      </c>
      <c r="BC127" s="193">
        <v>-1.7342869999993127E-2</v>
      </c>
      <c r="BD127" s="193">
        <v>1</v>
      </c>
    </row>
    <row r="128" spans="1:56" ht="12.95" customHeight="1">
      <c r="A128" s="294" t="s">
        <v>85</v>
      </c>
      <c r="B128" s="82" t="s">
        <v>59</v>
      </c>
      <c r="C128" s="291">
        <v>52303.312100000003</v>
      </c>
      <c r="D128" s="291" t="s">
        <v>28</v>
      </c>
      <c r="E128" s="274">
        <f t="shared" si="21"/>
        <v>24497.458737629258</v>
      </c>
      <c r="F128" s="221">
        <f t="shared" si="22"/>
        <v>24497.5</v>
      </c>
      <c r="G128" s="193">
        <f t="shared" si="33"/>
        <v>-1.4231774992367718E-2</v>
      </c>
      <c r="K128" s="193">
        <f>G128</f>
        <v>-1.4231774992367718E-2</v>
      </c>
      <c r="N128" s="271">
        <f t="shared" si="23"/>
        <v>-1.4827251725810061E-2</v>
      </c>
      <c r="O128" s="347">
        <f t="shared" si="24"/>
        <v>37284.812100000003</v>
      </c>
      <c r="Q128" s="193">
        <f t="shared" si="34"/>
        <v>3.5459254007116274E-7</v>
      </c>
      <c r="S128" s="196">
        <v>1</v>
      </c>
      <c r="T128" s="193">
        <f t="shared" si="35"/>
        <v>3.5459254007116274E-7</v>
      </c>
      <c r="AL128" s="193">
        <v>16900</v>
      </c>
      <c r="AM128" s="193">
        <v>-4.469999999855645E-2</v>
      </c>
      <c r="BB128" s="193">
        <v>24283.5</v>
      </c>
      <c r="BC128" s="193">
        <v>-1.1543714994331822E-2</v>
      </c>
      <c r="BD128" s="193">
        <v>1</v>
      </c>
    </row>
    <row r="129" spans="1:56" ht="12.95" customHeight="1">
      <c r="A129" s="294" t="s">
        <v>85</v>
      </c>
      <c r="B129" s="82" t="s">
        <v>56</v>
      </c>
      <c r="C129" s="291">
        <v>52303.481500000002</v>
      </c>
      <c r="D129" s="291" t="s">
        <v>28</v>
      </c>
      <c r="E129" s="274">
        <f t="shared" si="21"/>
        <v>24497.949881257191</v>
      </c>
      <c r="F129" s="221">
        <f t="shared" si="22"/>
        <v>24498</v>
      </c>
      <c r="G129" s="193">
        <f t="shared" si="33"/>
        <v>-1.7286419999436475E-2</v>
      </c>
      <c r="K129" s="193">
        <f>G129</f>
        <v>-1.7286419999436475E-2</v>
      </c>
      <c r="N129" s="271">
        <f t="shared" si="23"/>
        <v>-1.4827857413833091E-2</v>
      </c>
      <c r="O129" s="347">
        <f t="shared" si="24"/>
        <v>37284.981500000002</v>
      </c>
      <c r="Q129" s="193">
        <f t="shared" si="34"/>
        <v>6.0445299873287986E-6</v>
      </c>
      <c r="S129" s="196">
        <v>1</v>
      </c>
      <c r="T129" s="193">
        <f t="shared" si="35"/>
        <v>6.0445299873287986E-6</v>
      </c>
      <c r="AL129" s="193">
        <v>16908</v>
      </c>
      <c r="AM129" s="193">
        <v>-3.6979999997129198E-2</v>
      </c>
      <c r="BB129" s="193">
        <v>24286.5</v>
      </c>
      <c r="BC129" s="193">
        <v>-1.4371584999025799E-2</v>
      </c>
      <c r="BD129" s="193">
        <v>1</v>
      </c>
    </row>
    <row r="130" spans="1:56" ht="12.95" customHeight="1">
      <c r="A130" s="296" t="s">
        <v>87</v>
      </c>
      <c r="B130" s="82"/>
      <c r="C130" s="297">
        <v>52554.921000000002</v>
      </c>
      <c r="D130" s="291">
        <v>1E-4</v>
      </c>
      <c r="E130" s="274">
        <f t="shared" si="21"/>
        <v>25226.95170083706</v>
      </c>
      <c r="F130" s="221">
        <f t="shared" si="22"/>
        <v>25227</v>
      </c>
      <c r="G130" s="193">
        <f t="shared" si="33"/>
        <v>-1.6658829998050351E-2</v>
      </c>
      <c r="K130" s="193">
        <f>G130</f>
        <v>-1.6658829998050351E-2</v>
      </c>
      <c r="N130" s="271">
        <f t="shared" si="23"/>
        <v>-1.5723703957444161E-2</v>
      </c>
      <c r="O130" s="347">
        <f t="shared" si="24"/>
        <v>37536.421000000002</v>
      </c>
      <c r="P130" s="222"/>
      <c r="Q130" s="193">
        <f t="shared" si="34"/>
        <v>8.7446071181980957E-7</v>
      </c>
      <c r="S130" s="196">
        <v>1</v>
      </c>
      <c r="T130" s="193">
        <f t="shared" si="35"/>
        <v>8.7446071181980957E-7</v>
      </c>
      <c r="AL130" s="193">
        <v>16914.5</v>
      </c>
      <c r="AM130" s="193">
        <v>-3.6994999994931277E-2</v>
      </c>
      <c r="BB130" s="193">
        <v>24289</v>
      </c>
      <c r="BC130" s="193">
        <v>-1.8144809997465927E-2</v>
      </c>
      <c r="BD130" s="193">
        <v>1</v>
      </c>
    </row>
    <row r="131" spans="1:56" ht="12.95" customHeight="1">
      <c r="A131" s="294" t="s">
        <v>85</v>
      </c>
      <c r="B131" s="82" t="s">
        <v>59</v>
      </c>
      <c r="C131" s="291">
        <v>52576.478799999997</v>
      </c>
      <c r="D131" s="291" t="s">
        <v>28</v>
      </c>
      <c r="E131" s="274">
        <f t="shared" si="21"/>
        <v>25289.454511358617</v>
      </c>
      <c r="F131" s="221">
        <f t="shared" si="22"/>
        <v>25289.5</v>
      </c>
      <c r="G131" s="193">
        <f t="shared" si="33"/>
        <v>-1.5689455001847818E-2</v>
      </c>
      <c r="K131" s="193">
        <f>G131</f>
        <v>-1.5689455001847818E-2</v>
      </c>
      <c r="N131" s="271">
        <f t="shared" si="23"/>
        <v>-1.580169468601399E-2</v>
      </c>
      <c r="O131" s="347">
        <f t="shared" si="24"/>
        <v>37557.978799999997</v>
      </c>
      <c r="Q131" s="193">
        <f t="shared" si="34"/>
        <v>1.2597746701721978E-8</v>
      </c>
      <c r="S131" s="196">
        <v>1</v>
      </c>
      <c r="T131" s="193">
        <f t="shared" si="35"/>
        <v>1.2597746701721978E-8</v>
      </c>
      <c r="AL131" s="193">
        <v>17037</v>
      </c>
      <c r="AM131" s="193">
        <v>-3.7270000000717118E-2</v>
      </c>
      <c r="BB131" s="193">
        <v>24289.5</v>
      </c>
      <c r="BC131" s="193">
        <v>-1.2899455003207549E-2</v>
      </c>
      <c r="BD131" s="193">
        <v>0.6</v>
      </c>
    </row>
    <row r="132" spans="1:56" ht="12.95" customHeight="1">
      <c r="A132" s="294" t="s">
        <v>88</v>
      </c>
      <c r="B132" s="82" t="s">
        <v>59</v>
      </c>
      <c r="C132" s="291">
        <v>52594.585299999999</v>
      </c>
      <c r="D132" s="291">
        <v>1E-4</v>
      </c>
      <c r="E132" s="274">
        <f t="shared" si="21"/>
        <v>25341.950922806398</v>
      </c>
      <c r="F132" s="221">
        <f t="shared" si="22"/>
        <v>25342</v>
      </c>
      <c r="G132" s="193">
        <f t="shared" si="33"/>
        <v>-1.6927180004131515E-2</v>
      </c>
      <c r="J132" s="193">
        <f>G132</f>
        <v>-1.6927180004131515E-2</v>
      </c>
      <c r="N132" s="271">
        <f t="shared" si="23"/>
        <v>-1.5867351685324781E-2</v>
      </c>
      <c r="O132" s="347">
        <f t="shared" si="24"/>
        <v>37576.085299999999</v>
      </c>
      <c r="P132" s="222"/>
      <c r="Q132" s="193">
        <f t="shared" si="34"/>
        <v>1.1232360653447066E-6</v>
      </c>
      <c r="S132" s="283">
        <f>S$16</f>
        <v>1</v>
      </c>
      <c r="T132" s="193">
        <f t="shared" si="35"/>
        <v>1.1232360653447066E-6</v>
      </c>
      <c r="AL132" s="193">
        <v>17683.5</v>
      </c>
      <c r="AM132" s="193">
        <v>-7.4885000001813751E-2</v>
      </c>
      <c r="BB132" s="193">
        <v>24350</v>
      </c>
      <c r="BC132" s="193">
        <v>-1.5311499999370426E-2</v>
      </c>
      <c r="BD132" s="193">
        <v>0.4</v>
      </c>
    </row>
    <row r="133" spans="1:56" ht="12.95" customHeight="1">
      <c r="A133" s="184" t="s">
        <v>89</v>
      </c>
      <c r="B133" s="82" t="s">
        <v>59</v>
      </c>
      <c r="C133" s="79">
        <v>52597.689599999998</v>
      </c>
      <c r="D133" s="79">
        <v>1E-4</v>
      </c>
      <c r="E133" s="274">
        <f t="shared" si="21"/>
        <v>25350.95126025744</v>
      </c>
      <c r="F133" s="221">
        <f t="shared" si="22"/>
        <v>25351</v>
      </c>
      <c r="G133" s="193">
        <f t="shared" si="33"/>
        <v>-1.6810790002637077E-2</v>
      </c>
      <c r="K133" s="193">
        <f>G133</f>
        <v>-1.6810790002637077E-2</v>
      </c>
      <c r="N133" s="271">
        <f t="shared" si="23"/>
        <v>-1.5878620444590028E-2</v>
      </c>
      <c r="O133" s="347">
        <f t="shared" si="24"/>
        <v>37579.189599999998</v>
      </c>
      <c r="P133" s="222"/>
      <c r="Q133" s="193">
        <f t="shared" si="34"/>
        <v>8.6894008494963181E-7</v>
      </c>
      <c r="S133" s="196">
        <f>S$69</f>
        <v>1</v>
      </c>
      <c r="T133" s="193">
        <f t="shared" si="35"/>
        <v>8.6894008494963181E-7</v>
      </c>
      <c r="AL133" s="193">
        <v>17768</v>
      </c>
      <c r="AM133" s="193">
        <v>-3.0780000000959262E-2</v>
      </c>
      <c r="BB133" s="193">
        <v>24350.5</v>
      </c>
      <c r="BC133" s="193">
        <v>-1.70661449956242E-2</v>
      </c>
      <c r="BD133" s="193">
        <v>0.4</v>
      </c>
    </row>
    <row r="134" spans="1:56" ht="12.95" customHeight="1">
      <c r="A134" s="294" t="s">
        <v>69</v>
      </c>
      <c r="B134" s="82" t="s">
        <v>56</v>
      </c>
      <c r="C134" s="291">
        <v>52622.351499999997</v>
      </c>
      <c r="D134" s="291">
        <v>6.9999999999999999E-4</v>
      </c>
      <c r="E134" s="274">
        <f t="shared" si="21"/>
        <v>25422.453828367445</v>
      </c>
      <c r="F134" s="221">
        <f t="shared" si="22"/>
        <v>25422.5</v>
      </c>
      <c r="G134" s="193">
        <f t="shared" si="33"/>
        <v>-1.5925024999887682E-2</v>
      </c>
      <c r="I134" s="193">
        <f>G134</f>
        <v>-1.5925024999887682E-2</v>
      </c>
      <c r="N134" s="271">
        <f t="shared" si="23"/>
        <v>-1.5968282507101507E-2</v>
      </c>
      <c r="O134" s="347">
        <f t="shared" si="24"/>
        <v>37603.851499999997</v>
      </c>
      <c r="P134" s="222"/>
      <c r="Q134" s="193">
        <f t="shared" si="34"/>
        <v>1.8712119303540725E-9</v>
      </c>
      <c r="S134" s="280">
        <f>S$15</f>
        <v>0.1</v>
      </c>
      <c r="T134" s="193">
        <f t="shared" si="35"/>
        <v>1.8712119303540727E-10</v>
      </c>
      <c r="AL134" s="193">
        <v>17794</v>
      </c>
      <c r="AM134" s="193">
        <v>-4.2940000006638002E-2</v>
      </c>
      <c r="BB134" s="193">
        <v>24373</v>
      </c>
      <c r="BC134" s="193">
        <v>-1.5725169992947485E-2</v>
      </c>
      <c r="BD134" s="193">
        <v>0.5</v>
      </c>
    </row>
    <row r="135" spans="1:56" ht="12.95" customHeight="1">
      <c r="A135" s="294" t="s">
        <v>90</v>
      </c>
      <c r="B135" s="82" t="s">
        <v>59</v>
      </c>
      <c r="C135" s="291">
        <v>52645.9761</v>
      </c>
      <c r="D135" s="291" t="s">
        <v>25</v>
      </c>
      <c r="E135" s="274">
        <f t="shared" si="21"/>
        <v>25490.948939067428</v>
      </c>
      <c r="F135" s="221">
        <f t="shared" si="22"/>
        <v>25491</v>
      </c>
      <c r="G135" s="193">
        <f t="shared" si="33"/>
        <v>-1.7611390001547989E-2</v>
      </c>
      <c r="K135" s="193">
        <f>G135</f>
        <v>-1.7611390001547989E-2</v>
      </c>
      <c r="N135" s="271">
        <f t="shared" si="23"/>
        <v>-1.6054412506038021E-2</v>
      </c>
      <c r="O135" s="347">
        <f t="shared" si="24"/>
        <v>37627.4761</v>
      </c>
      <c r="P135" s="222"/>
      <c r="Q135" s="193">
        <f t="shared" si="34"/>
        <v>2.4241789215244905E-6</v>
      </c>
      <c r="S135" s="196">
        <v>1</v>
      </c>
      <c r="T135" s="193">
        <f t="shared" si="35"/>
        <v>2.4241789215244905E-6</v>
      </c>
      <c r="AL135" s="193">
        <v>17797</v>
      </c>
      <c r="AM135" s="193">
        <v>-4.1670000005979091E-2</v>
      </c>
      <c r="BB135" s="193">
        <v>24419</v>
      </c>
      <c r="BC135" s="193">
        <v>-1.7452510001021437E-2</v>
      </c>
      <c r="BD135" s="193">
        <v>1</v>
      </c>
    </row>
    <row r="136" spans="1:56" ht="12.95" customHeight="1">
      <c r="A136" s="294" t="s">
        <v>90</v>
      </c>
      <c r="B136" s="82" t="s">
        <v>56</v>
      </c>
      <c r="C136" s="291">
        <v>52646.152099999999</v>
      </c>
      <c r="D136" s="291" t="s">
        <v>25</v>
      </c>
      <c r="E136" s="274">
        <f t="shared" si="21"/>
        <v>25491.459218161388</v>
      </c>
      <c r="F136" s="221">
        <f t="shared" si="22"/>
        <v>25491.5</v>
      </c>
      <c r="G136" s="193">
        <f t="shared" si="33"/>
        <v>-1.4066035000723787E-2</v>
      </c>
      <c r="K136" s="193">
        <f>G136</f>
        <v>-1.4066035000723787E-2</v>
      </c>
      <c r="N136" s="271">
        <f t="shared" si="23"/>
        <v>-1.6055042019517712E-2</v>
      </c>
      <c r="O136" s="347">
        <f t="shared" si="24"/>
        <v>37627.652099999999</v>
      </c>
      <c r="P136" s="222"/>
      <c r="Q136" s="193">
        <f t="shared" si="34"/>
        <v>3.9561489208114996E-6</v>
      </c>
      <c r="S136" s="196">
        <v>1</v>
      </c>
      <c r="T136" s="193">
        <f t="shared" si="35"/>
        <v>3.9561489208114996E-6</v>
      </c>
      <c r="AL136" s="193">
        <v>17808.5</v>
      </c>
      <c r="AM136" s="193">
        <v>-4.0735000002314337E-2</v>
      </c>
      <c r="BB136" s="193">
        <v>25227</v>
      </c>
      <c r="BC136" s="193">
        <v>-1.6658829998050351E-2</v>
      </c>
      <c r="BD136" s="193">
        <v>1</v>
      </c>
    </row>
    <row r="137" spans="1:56" ht="12.95" customHeight="1">
      <c r="A137" s="296" t="s">
        <v>91</v>
      </c>
      <c r="B137" s="82"/>
      <c r="C137" s="291">
        <v>52648.735987509368</v>
      </c>
      <c r="D137" s="291">
        <v>1E-4</v>
      </c>
      <c r="E137" s="274">
        <f t="shared" si="21"/>
        <v>25498.950716895357</v>
      </c>
      <c r="F137" s="221">
        <f t="shared" si="22"/>
        <v>25499</v>
      </c>
      <c r="G137" s="193">
        <f t="shared" si="33"/>
        <v>-1.6998200633679517E-2</v>
      </c>
      <c r="K137" s="193">
        <f>G137</f>
        <v>-1.6998200633679517E-2</v>
      </c>
      <c r="N137" s="271">
        <f t="shared" si="23"/>
        <v>-1.6064486160593236E-2</v>
      </c>
      <c r="O137" s="347">
        <f t="shared" si="24"/>
        <v>37630.235987509368</v>
      </c>
      <c r="P137" s="222"/>
      <c r="Q137" s="193">
        <f t="shared" si="34"/>
        <v>8.7182271725079067E-7</v>
      </c>
      <c r="S137" s="196">
        <v>1</v>
      </c>
      <c r="T137" s="193">
        <f t="shared" si="35"/>
        <v>8.7182271725079067E-7</v>
      </c>
      <c r="AL137" s="193">
        <v>17820</v>
      </c>
      <c r="AM137" s="193">
        <v>-4.2199999996228144E-2</v>
      </c>
      <c r="BB137" s="193">
        <v>25342</v>
      </c>
      <c r="BC137" s="193">
        <v>-1.6927180004131515E-2</v>
      </c>
      <c r="BD137" s="193">
        <v>1</v>
      </c>
    </row>
    <row r="138" spans="1:56" ht="12.95" customHeight="1">
      <c r="A138" s="296" t="s">
        <v>91</v>
      </c>
      <c r="B138" s="82" t="s">
        <v>56</v>
      </c>
      <c r="C138" s="298">
        <v>52652.704899999997</v>
      </c>
      <c r="D138" s="291">
        <v>1E-3</v>
      </c>
      <c r="E138" s="274">
        <f t="shared" si="21"/>
        <v>25510.45783660973</v>
      </c>
      <c r="F138" s="221">
        <f t="shared" si="22"/>
        <v>25510.5</v>
      </c>
      <c r="G138" s="193">
        <f t="shared" si="33"/>
        <v>-1.4542545002768748E-2</v>
      </c>
      <c r="K138" s="193">
        <f>G138</f>
        <v>-1.4542545002768748E-2</v>
      </c>
      <c r="N138" s="271">
        <f t="shared" si="23"/>
        <v>-1.6078972416830813E-2</v>
      </c>
      <c r="O138" s="347">
        <f t="shared" si="24"/>
        <v>37634.204899999997</v>
      </c>
      <c r="P138" s="222"/>
      <c r="Q138" s="193">
        <f t="shared" si="34"/>
        <v>2.3606091986814465E-6</v>
      </c>
      <c r="S138" s="196">
        <v>1</v>
      </c>
      <c r="T138" s="193">
        <f t="shared" si="35"/>
        <v>2.3606091986814465E-6</v>
      </c>
      <c r="AL138" s="193">
        <v>17823</v>
      </c>
      <c r="AM138" s="193">
        <v>-3.6029999995662365E-2</v>
      </c>
      <c r="BB138" s="193">
        <v>25422.5</v>
      </c>
      <c r="BC138" s="193">
        <v>-1.5925024999887682E-2</v>
      </c>
      <c r="BD138" s="193">
        <v>1</v>
      </c>
    </row>
    <row r="139" spans="1:56" ht="12.95" customHeight="1">
      <c r="A139" s="294" t="s">
        <v>84</v>
      </c>
      <c r="B139" s="82" t="s">
        <v>59</v>
      </c>
      <c r="C139" s="79">
        <v>52658.396699999998</v>
      </c>
      <c r="D139" s="79">
        <v>6.6E-3</v>
      </c>
      <c r="E139" s="274">
        <f t="shared" si="21"/>
        <v>25526.960146535916</v>
      </c>
      <c r="F139" s="221">
        <f t="shared" si="22"/>
        <v>25527</v>
      </c>
      <c r="G139" s="193">
        <f t="shared" si="33"/>
        <v>-1.3745830001425929E-2</v>
      </c>
      <c r="J139" s="193">
        <f>G139</f>
        <v>-1.3745830001425929E-2</v>
      </c>
      <c r="N139" s="271">
        <f t="shared" si="23"/>
        <v>-1.6099768124722521E-2</v>
      </c>
      <c r="O139" s="347">
        <f t="shared" si="24"/>
        <v>37639.896699999998</v>
      </c>
      <c r="P139" s="222"/>
      <c r="Q139" s="193">
        <f t="shared" si="34"/>
        <v>5.5410246883090795E-6</v>
      </c>
      <c r="S139" s="283">
        <f>S$16</f>
        <v>1</v>
      </c>
      <c r="T139" s="193">
        <f t="shared" si="35"/>
        <v>5.5410246883090795E-6</v>
      </c>
      <c r="AL139" s="193">
        <v>17872</v>
      </c>
      <c r="AM139" s="193">
        <v>-3.9220000006025657E-2</v>
      </c>
      <c r="BB139" s="193">
        <v>25530</v>
      </c>
      <c r="BC139" s="193">
        <v>-1.9973700000264216E-2</v>
      </c>
      <c r="BD139" s="193">
        <v>0.4</v>
      </c>
    </row>
    <row r="140" spans="1:56" ht="12.95" customHeight="1">
      <c r="A140" s="294" t="s">
        <v>84</v>
      </c>
      <c r="B140" s="82" t="s">
        <v>59</v>
      </c>
      <c r="C140" s="79">
        <v>52659.425199999998</v>
      </c>
      <c r="D140" s="79">
        <v>3.8999999999999998E-3</v>
      </c>
      <c r="E140" s="274">
        <f t="shared" si="21"/>
        <v>25529.942089991251</v>
      </c>
      <c r="F140" s="221">
        <f t="shared" si="22"/>
        <v>25530</v>
      </c>
      <c r="G140" s="193">
        <f t="shared" si="33"/>
        <v>-1.9973700000264216E-2</v>
      </c>
      <c r="J140" s="193">
        <f>G140</f>
        <v>-1.9973700000264216E-2</v>
      </c>
      <c r="N140" s="271">
        <f t="shared" si="23"/>
        <v>-1.6103550565429132E-2</v>
      </c>
      <c r="O140" s="347">
        <f t="shared" si="24"/>
        <v>37640.925199999998</v>
      </c>
      <c r="P140" s="222"/>
      <c r="Q140" s="193">
        <f t="shared" si="34"/>
        <v>1.4978056647954324E-5</v>
      </c>
      <c r="S140" s="283">
        <f>S$16</f>
        <v>1</v>
      </c>
      <c r="T140" s="193">
        <f t="shared" si="35"/>
        <v>1.4978056647954324E-5</v>
      </c>
      <c r="AL140" s="193">
        <v>18729.5</v>
      </c>
      <c r="AM140" s="193">
        <v>-3.9244999999937136E-2</v>
      </c>
      <c r="BB140" s="193">
        <v>26400</v>
      </c>
      <c r="BC140" s="193">
        <v>-1.7556000006152317E-2</v>
      </c>
      <c r="BD140" s="193">
        <v>1</v>
      </c>
    </row>
    <row r="141" spans="1:56" ht="12.95" customHeight="1">
      <c r="A141" s="294" t="s">
        <v>84</v>
      </c>
      <c r="B141" s="82" t="s">
        <v>59</v>
      </c>
      <c r="C141" s="79">
        <v>52666.327599999997</v>
      </c>
      <c r="D141" s="79">
        <v>1.5E-3</v>
      </c>
      <c r="E141" s="274">
        <f t="shared" si="21"/>
        <v>25549.954308276236</v>
      </c>
      <c r="F141" s="221">
        <f t="shared" si="22"/>
        <v>25550</v>
      </c>
      <c r="G141" s="193">
        <f t="shared" si="33"/>
        <v>-1.5759499998239335E-2</v>
      </c>
      <c r="J141" s="193">
        <f>G141</f>
        <v>-1.5759499998239335E-2</v>
      </c>
      <c r="N141" s="271">
        <f t="shared" si="23"/>
        <v>-1.6128777868220791E-2</v>
      </c>
      <c r="O141" s="347">
        <f t="shared" si="24"/>
        <v>37647.827599999997</v>
      </c>
      <c r="P141" s="222"/>
      <c r="Q141" s="193">
        <f t="shared" si="34"/>
        <v>1.3636614525804122E-7</v>
      </c>
      <c r="S141" s="283">
        <f>S$16</f>
        <v>1</v>
      </c>
      <c r="T141" s="193">
        <f t="shared" si="35"/>
        <v>1.3636614525804122E-7</v>
      </c>
      <c r="AL141" s="193">
        <v>18730</v>
      </c>
      <c r="AM141" s="193">
        <v>-4.0000000000873115E-2</v>
      </c>
      <c r="BB141" s="193">
        <v>26620</v>
      </c>
      <c r="BC141" s="193">
        <v>-2.5999799996498041E-2</v>
      </c>
      <c r="BD141" s="193">
        <v>0.1</v>
      </c>
    </row>
    <row r="142" spans="1:56" ht="12.95" customHeight="1">
      <c r="A142" s="184" t="s">
        <v>92</v>
      </c>
      <c r="B142" s="80" t="s">
        <v>56</v>
      </c>
      <c r="C142" s="81">
        <v>52712.027900000001</v>
      </c>
      <c r="D142" s="81">
        <v>5.9999999999999995E-4</v>
      </c>
      <c r="E142" s="274">
        <f t="shared" si="21"/>
        <v>25682.453783718036</v>
      </c>
      <c r="F142" s="221">
        <f t="shared" si="22"/>
        <v>25682.5</v>
      </c>
      <c r="G142" s="193">
        <f t="shared" si="33"/>
        <v>-1.5940425000735559E-2</v>
      </c>
      <c r="K142" s="193">
        <f>G142</f>
        <v>-1.5940425000735559E-2</v>
      </c>
      <c r="N142" s="271">
        <f t="shared" si="23"/>
        <v>-1.6296393322072802E-2</v>
      </c>
      <c r="O142" s="347">
        <f t="shared" si="24"/>
        <v>37693.527900000001</v>
      </c>
      <c r="P142" s="222"/>
      <c r="Q142" s="193">
        <f t="shared" si="34"/>
        <v>1.2671344579565482E-7</v>
      </c>
      <c r="S142" s="196">
        <v>1</v>
      </c>
      <c r="T142" s="193">
        <f t="shared" si="35"/>
        <v>1.2671344579565482E-7</v>
      </c>
      <c r="AL142" s="193">
        <v>18851</v>
      </c>
      <c r="AM142" s="193">
        <v>-4.041000000142958E-2</v>
      </c>
      <c r="BB142" s="193">
        <v>26634.5</v>
      </c>
      <c r="BC142" s="193">
        <v>-1.8284504993062001E-2</v>
      </c>
      <c r="BD142" s="193">
        <v>1</v>
      </c>
    </row>
    <row r="143" spans="1:56" ht="12.95" customHeight="1">
      <c r="A143" s="294" t="s">
        <v>93</v>
      </c>
      <c r="B143" s="82" t="s">
        <v>56</v>
      </c>
      <c r="C143" s="291">
        <v>52924.495199999998</v>
      </c>
      <c r="D143" s="291">
        <v>1E-4</v>
      </c>
      <c r="E143" s="274">
        <f t="shared" si="21"/>
        <v>26298.462995879287</v>
      </c>
      <c r="F143" s="221">
        <f t="shared" si="22"/>
        <v>26298.5</v>
      </c>
      <c r="G143" s="193">
        <f t="shared" si="33"/>
        <v>-1.2763065002218354E-2</v>
      </c>
      <c r="J143" s="193">
        <f>G143</f>
        <v>-1.2763065002218354E-2</v>
      </c>
      <c r="N143" s="271">
        <f t="shared" si="23"/>
        <v>-1.7086704272872486E-2</v>
      </c>
      <c r="O143" s="347">
        <f t="shared" si="24"/>
        <v>37905.995199999998</v>
      </c>
      <c r="P143" s="222"/>
      <c r="Q143" s="193">
        <f t="shared" si="34"/>
        <v>1.8693856542742592E-5</v>
      </c>
      <c r="S143" s="283">
        <f>S$16</f>
        <v>1</v>
      </c>
      <c r="T143" s="193">
        <f t="shared" si="35"/>
        <v>1.8693856542742592E-5</v>
      </c>
      <c r="AL143" s="193">
        <v>18851.5</v>
      </c>
      <c r="AM143" s="193">
        <v>-3.9165000001958106E-2</v>
      </c>
      <c r="BB143" s="193">
        <v>26757</v>
      </c>
      <c r="BC143" s="193">
        <v>-1.8472529998689424E-2</v>
      </c>
      <c r="BD143" s="193">
        <v>1</v>
      </c>
    </row>
    <row r="144" spans="1:56" ht="12.95" customHeight="1">
      <c r="A144" s="294" t="s">
        <v>90</v>
      </c>
      <c r="B144" s="82" t="s">
        <v>56</v>
      </c>
      <c r="C144" s="291">
        <v>52936.218800000002</v>
      </c>
      <c r="D144" s="291" t="s">
        <v>25</v>
      </c>
      <c r="E144" s="274">
        <f t="shared" si="21"/>
        <v>26332.453382163185</v>
      </c>
      <c r="F144" s="221">
        <f t="shared" si="22"/>
        <v>26332.5</v>
      </c>
      <c r="G144" s="193">
        <f t="shared" si="33"/>
        <v>-1.6078924993053079E-2</v>
      </c>
      <c r="K144" s="193">
        <f t="shared" ref="K144:K149" si="36">G144</f>
        <v>-1.6078924993053079E-2</v>
      </c>
      <c r="N144" s="271">
        <f t="shared" si="23"/>
        <v>-1.7130855319356271E-2</v>
      </c>
      <c r="O144" s="347">
        <f t="shared" si="24"/>
        <v>37917.718800000002</v>
      </c>
      <c r="P144" s="222"/>
      <c r="Q144" s="193">
        <f t="shared" si="34"/>
        <v>1.1065574113963406E-6</v>
      </c>
      <c r="S144" s="196">
        <v>1</v>
      </c>
      <c r="T144" s="193">
        <f t="shared" si="35"/>
        <v>1.1065574113963406E-6</v>
      </c>
      <c r="AL144" s="193">
        <v>19022</v>
      </c>
      <c r="AM144" s="193">
        <v>-4.1020000004209578E-2</v>
      </c>
      <c r="BB144" s="193">
        <v>27540</v>
      </c>
      <c r="BC144" s="193">
        <v>-2.2846599997137673E-2</v>
      </c>
      <c r="BD144" s="193">
        <v>1</v>
      </c>
    </row>
    <row r="145" spans="1:56" ht="12.95" customHeight="1">
      <c r="A145" s="294" t="s">
        <v>90</v>
      </c>
      <c r="B145" s="82" t="s">
        <v>56</v>
      </c>
      <c r="C145" s="291">
        <v>52937.251300000004</v>
      </c>
      <c r="D145" s="291" t="s">
        <v>25</v>
      </c>
      <c r="E145" s="274">
        <f t="shared" si="21"/>
        <v>26335.446922870658</v>
      </c>
      <c r="F145" s="221">
        <f t="shared" si="22"/>
        <v>26335.5</v>
      </c>
      <c r="G145" s="193">
        <f t="shared" ref="G145:G169" si="37">C145-(C$7+F145*C$8)</f>
        <v>-1.8306794998352416E-2</v>
      </c>
      <c r="K145" s="193">
        <f t="shared" si="36"/>
        <v>-1.8306794998352416E-2</v>
      </c>
      <c r="N145" s="271">
        <f t="shared" si="23"/>
        <v>-1.7134753661856593E-2</v>
      </c>
      <c r="O145" s="347">
        <f t="shared" si="24"/>
        <v>37918.751300000004</v>
      </c>
      <c r="P145" s="222"/>
      <c r="Q145" s="193">
        <f t="shared" ref="Q145:Q169" si="38">(G145-N145)^2</f>
        <v>1.3736808944549147E-6</v>
      </c>
      <c r="S145" s="196">
        <v>1</v>
      </c>
      <c r="T145" s="193">
        <f t="shared" ref="T145:T176" si="39">S145*Q145</f>
        <v>1.3736808944549147E-6</v>
      </c>
      <c r="AL145" s="193">
        <v>19100.5</v>
      </c>
      <c r="AM145" s="193">
        <v>-4.17550000056508E-2</v>
      </c>
      <c r="BB145" s="193">
        <v>27543</v>
      </c>
      <c r="BC145" s="193">
        <v>-1.6674469996360131E-2</v>
      </c>
      <c r="BD145" s="193">
        <v>1</v>
      </c>
    </row>
    <row r="146" spans="1:56" ht="12.95" customHeight="1">
      <c r="A146" s="294" t="s">
        <v>90</v>
      </c>
      <c r="B146" s="82" t="s">
        <v>56</v>
      </c>
      <c r="C146" s="291">
        <v>52938.286200000002</v>
      </c>
      <c r="D146" s="291" t="s">
        <v>25</v>
      </c>
      <c r="E146" s="274">
        <f t="shared" si="21"/>
        <v>26338.44742192941</v>
      </c>
      <c r="F146" s="221">
        <f t="shared" si="22"/>
        <v>26338.5</v>
      </c>
      <c r="G146" s="193">
        <f t="shared" si="37"/>
        <v>-1.8134664998797234E-2</v>
      </c>
      <c r="K146" s="193">
        <f t="shared" si="36"/>
        <v>-1.8134664998797234E-2</v>
      </c>
      <c r="N146" s="271">
        <f t="shared" si="23"/>
        <v>-1.7138652436020949E-2</v>
      </c>
      <c r="O146" s="347">
        <f t="shared" si="24"/>
        <v>37919.786200000002</v>
      </c>
      <c r="P146" s="222"/>
      <c r="Q146" s="193">
        <f t="shared" si="38"/>
        <v>9.9204102520818275E-7</v>
      </c>
      <c r="S146" s="196">
        <v>1</v>
      </c>
      <c r="T146" s="193">
        <f t="shared" si="39"/>
        <v>9.9204102520818275E-7</v>
      </c>
      <c r="AL146" s="193">
        <v>19976.5</v>
      </c>
      <c r="AM146" s="193">
        <v>-5.2115000005869661E-2</v>
      </c>
      <c r="BB146" s="193">
        <v>27551.5</v>
      </c>
      <c r="BC146" s="193">
        <v>-1.8403434994979762E-2</v>
      </c>
      <c r="BD146" s="193">
        <v>1</v>
      </c>
    </row>
    <row r="147" spans="1:56" ht="12.95" customHeight="1">
      <c r="A147" s="294" t="s">
        <v>90</v>
      </c>
      <c r="B147" s="82" t="s">
        <v>59</v>
      </c>
      <c r="C147" s="291">
        <v>52939.147799999999</v>
      </c>
      <c r="D147" s="291" t="s">
        <v>25</v>
      </c>
      <c r="E147" s="274">
        <f t="shared" si="21"/>
        <v>26340.94547003938</v>
      </c>
      <c r="F147" s="221">
        <f t="shared" si="22"/>
        <v>26341</v>
      </c>
      <c r="G147" s="193">
        <f t="shared" si="37"/>
        <v>-1.8807890002790373E-2</v>
      </c>
      <c r="K147" s="193">
        <f t="shared" si="36"/>
        <v>-1.8807890002790373E-2</v>
      </c>
      <c r="N147" s="271">
        <f t="shared" si="23"/>
        <v>-1.7141901744234609E-2</v>
      </c>
      <c r="O147" s="347">
        <f t="shared" si="24"/>
        <v>37920.647799999999</v>
      </c>
      <c r="P147" s="222"/>
      <c r="Q147" s="193">
        <f t="shared" si="38"/>
        <v>2.7755168776456666E-6</v>
      </c>
      <c r="S147" s="196">
        <v>1</v>
      </c>
      <c r="T147" s="193">
        <f t="shared" si="39"/>
        <v>2.7755168776456666E-6</v>
      </c>
      <c r="AL147" s="193">
        <v>20885</v>
      </c>
      <c r="AM147" s="193">
        <v>-4.3550000002142042E-2</v>
      </c>
      <c r="BB147" s="193">
        <v>28449.5</v>
      </c>
      <c r="BC147" s="193">
        <v>-1.92458550009178E-2</v>
      </c>
      <c r="BD147" s="193">
        <v>1</v>
      </c>
    </row>
    <row r="148" spans="1:56" ht="12.95" customHeight="1">
      <c r="A148" s="294" t="s">
        <v>90</v>
      </c>
      <c r="B148" s="82" t="s">
        <v>59</v>
      </c>
      <c r="C148" s="291">
        <v>52943.2889</v>
      </c>
      <c r="D148" s="291" t="s">
        <v>25</v>
      </c>
      <c r="E148" s="274">
        <f t="shared" si="21"/>
        <v>26352.951815243945</v>
      </c>
      <c r="F148" s="221">
        <f t="shared" si="22"/>
        <v>26353</v>
      </c>
      <c r="G148" s="193">
        <f t="shared" si="37"/>
        <v>-1.6619369998807088E-2</v>
      </c>
      <c r="K148" s="193">
        <f t="shared" si="36"/>
        <v>-1.6619369998807088E-2</v>
      </c>
      <c r="N148" s="271">
        <f t="shared" si="23"/>
        <v>-1.7157502596412525E-2</v>
      </c>
      <c r="O148" s="347">
        <f t="shared" si="24"/>
        <v>37924.7889</v>
      </c>
      <c r="P148" s="222"/>
      <c r="Q148" s="193">
        <f t="shared" si="38"/>
        <v>2.8958669260557578E-7</v>
      </c>
      <c r="S148" s="196">
        <v>1</v>
      </c>
      <c r="T148" s="193">
        <f t="shared" si="39"/>
        <v>2.8958669260557578E-7</v>
      </c>
      <c r="AL148" s="193">
        <v>20962.5</v>
      </c>
      <c r="AM148" s="193">
        <v>-4.1075000001001172E-2</v>
      </c>
      <c r="BB148" s="193">
        <v>28450</v>
      </c>
      <c r="BC148" s="193">
        <v>-2.0000500000605825E-2</v>
      </c>
      <c r="BD148" s="193">
        <v>1</v>
      </c>
    </row>
    <row r="149" spans="1:56" ht="12.95" customHeight="1">
      <c r="A149" s="294" t="s">
        <v>90</v>
      </c>
      <c r="B149" s="82" t="s">
        <v>59</v>
      </c>
      <c r="C149" s="291">
        <v>52948.117700000003</v>
      </c>
      <c r="D149" s="291" t="s">
        <v>25</v>
      </c>
      <c r="E149" s="274">
        <f t="shared" ref="E149:E212" si="40">(C149-C$7)/C$8</f>
        <v>26366.952018021908</v>
      </c>
      <c r="F149" s="221">
        <f t="shared" ref="F149:F212" si="41">ROUND(2*E149,0)/2</f>
        <v>26367</v>
      </c>
      <c r="G149" s="193">
        <f t="shared" si="37"/>
        <v>-1.6549429994483944E-2</v>
      </c>
      <c r="K149" s="193">
        <f t="shared" si="36"/>
        <v>-1.6549429994483944E-2</v>
      </c>
      <c r="N149" s="271">
        <f t="shared" ref="N149:N212" si="42">D$11+D$12*F149+D$13*F149^2</f>
        <v>-1.7175712319826154E-2</v>
      </c>
      <c r="O149" s="347">
        <f t="shared" ref="O149:O212" si="43">C149-15018.5</f>
        <v>37929.617700000003</v>
      </c>
      <c r="P149" s="222"/>
      <c r="Q149" s="193">
        <f t="shared" si="38"/>
        <v>3.922295510360462E-7</v>
      </c>
      <c r="S149" s="196">
        <v>1</v>
      </c>
      <c r="T149" s="193">
        <f t="shared" si="39"/>
        <v>3.922295510360462E-7</v>
      </c>
      <c r="AL149" s="193">
        <v>21205.5</v>
      </c>
      <c r="AM149" s="193">
        <v>-4.3304999999236315E-2</v>
      </c>
      <c r="BB149" s="193">
        <v>28473</v>
      </c>
      <c r="BC149" s="193">
        <v>-2.0014170004287735E-2</v>
      </c>
      <c r="BD149" s="193">
        <v>1</v>
      </c>
    </row>
    <row r="150" spans="1:56" ht="12.95" customHeight="1">
      <c r="A150" s="79" t="s">
        <v>94</v>
      </c>
      <c r="B150" s="80" t="s">
        <v>59</v>
      </c>
      <c r="C150" s="81">
        <v>52959.498699999996</v>
      </c>
      <c r="D150" s="81">
        <v>2.9999999999999997E-4</v>
      </c>
      <c r="E150" s="274">
        <f t="shared" si="40"/>
        <v>26399.949099660367</v>
      </c>
      <c r="F150" s="221">
        <f t="shared" si="41"/>
        <v>26400</v>
      </c>
      <c r="G150" s="193">
        <f t="shared" si="37"/>
        <v>-1.7556000006152317E-2</v>
      </c>
      <c r="J150" s="193">
        <f>G150</f>
        <v>-1.7556000006152317E-2</v>
      </c>
      <c r="N150" s="271">
        <f t="shared" si="42"/>
        <v>-1.7218672434352256E-2</v>
      </c>
      <c r="O150" s="347">
        <f t="shared" si="43"/>
        <v>37940.998699999996</v>
      </c>
      <c r="P150" s="222"/>
      <c r="Q150" s="193">
        <f t="shared" si="38"/>
        <v>1.13789890696525E-7</v>
      </c>
      <c r="S150" s="283">
        <f>S$16</f>
        <v>1</v>
      </c>
      <c r="T150" s="193">
        <f t="shared" si="39"/>
        <v>1.13789890696525E-7</v>
      </c>
    </row>
    <row r="151" spans="1:56" ht="12.95" customHeight="1">
      <c r="A151" s="294" t="s">
        <v>90</v>
      </c>
      <c r="B151" s="82" t="s">
        <v>59</v>
      </c>
      <c r="C151" s="291">
        <v>52961.2212</v>
      </c>
      <c r="D151" s="291" t="s">
        <v>25</v>
      </c>
      <c r="E151" s="274">
        <f t="shared" si="40"/>
        <v>26404.943166361219</v>
      </c>
      <c r="F151" s="221">
        <f t="shared" si="41"/>
        <v>26405</v>
      </c>
      <c r="G151" s="193">
        <f t="shared" si="37"/>
        <v>-1.9602450003731064E-2</v>
      </c>
      <c r="K151" s="193">
        <f t="shared" ref="K151:K164" si="44">G151</f>
        <v>-1.9602450003731064E-2</v>
      </c>
      <c r="N151" s="271">
        <f t="shared" si="42"/>
        <v>-1.7225186099067504E-2</v>
      </c>
      <c r="O151" s="347">
        <f t="shared" si="43"/>
        <v>37942.7212</v>
      </c>
      <c r="P151" s="222"/>
      <c r="Q151" s="193">
        <f t="shared" si="38"/>
        <v>5.6513836724162369E-6</v>
      </c>
      <c r="S151" s="196">
        <v>1</v>
      </c>
      <c r="T151" s="193">
        <f t="shared" si="39"/>
        <v>5.6513836724162369E-6</v>
      </c>
      <c r="BB151" s="193">
        <v>29983</v>
      </c>
      <c r="BC151" s="193">
        <v>-2.1612069998809602E-2</v>
      </c>
      <c r="BD151" s="193">
        <v>0.5</v>
      </c>
    </row>
    <row r="152" spans="1:56" ht="12.95" customHeight="1">
      <c r="A152" s="294" t="s">
        <v>90</v>
      </c>
      <c r="B152" s="82" t="s">
        <v>56</v>
      </c>
      <c r="C152" s="291">
        <v>52966.224900000001</v>
      </c>
      <c r="D152" s="291" t="s">
        <v>25</v>
      </c>
      <c r="E152" s="274">
        <f t="shared" si="40"/>
        <v>26419.450458988802</v>
      </c>
      <c r="F152" s="221">
        <f t="shared" si="41"/>
        <v>26419.5</v>
      </c>
      <c r="G152" s="193">
        <f t="shared" si="37"/>
        <v>-1.7087154999899212E-2</v>
      </c>
      <c r="K152" s="193">
        <f t="shared" si="44"/>
        <v>-1.7087154999899212E-2</v>
      </c>
      <c r="N152" s="271">
        <f t="shared" si="42"/>
        <v>-1.7244082507464283E-2</v>
      </c>
      <c r="O152" s="347">
        <f t="shared" si="43"/>
        <v>37947.724900000001</v>
      </c>
      <c r="P152" s="222"/>
      <c r="Q152" s="193">
        <f t="shared" si="38"/>
        <v>2.462624263058541E-8</v>
      </c>
      <c r="S152" s="196">
        <v>1</v>
      </c>
      <c r="T152" s="193">
        <f t="shared" si="39"/>
        <v>2.462624263058541E-8</v>
      </c>
      <c r="BB152" s="193">
        <v>29983</v>
      </c>
      <c r="BC152" s="193">
        <v>-2.1312069999112282E-2</v>
      </c>
      <c r="BD152" s="193">
        <v>0.5</v>
      </c>
    </row>
    <row r="153" spans="1:56" ht="12.95" customHeight="1">
      <c r="A153" s="294" t="s">
        <v>90</v>
      </c>
      <c r="B153" s="82" t="s">
        <v>56</v>
      </c>
      <c r="C153" s="291">
        <v>52984.159399999997</v>
      </c>
      <c r="D153" s="291" t="s">
        <v>25</v>
      </c>
      <c r="E153" s="274">
        <f t="shared" si="40"/>
        <v>26471.448188594739</v>
      </c>
      <c r="F153" s="221">
        <f t="shared" si="41"/>
        <v>26471.5</v>
      </c>
      <c r="G153" s="193">
        <f t="shared" si="37"/>
        <v>-1.7870235002192203E-2</v>
      </c>
      <c r="K153" s="193">
        <f t="shared" si="44"/>
        <v>-1.7870235002192203E-2</v>
      </c>
      <c r="N153" s="271">
        <f t="shared" si="42"/>
        <v>-1.7311931865034495E-2</v>
      </c>
      <c r="O153" s="347">
        <f t="shared" si="43"/>
        <v>37965.659399999997</v>
      </c>
      <c r="P153" s="222"/>
      <c r="Q153" s="193">
        <f t="shared" si="38"/>
        <v>3.1170239296013891E-7</v>
      </c>
      <c r="S153" s="196">
        <v>1</v>
      </c>
      <c r="T153" s="193">
        <f t="shared" si="39"/>
        <v>3.1170239296013891E-7</v>
      </c>
      <c r="BB153" s="193">
        <v>30527</v>
      </c>
      <c r="BC153" s="193">
        <v>-2.2395829997549299E-2</v>
      </c>
      <c r="BD153" s="193">
        <v>1</v>
      </c>
    </row>
    <row r="154" spans="1:56" ht="12.95" customHeight="1">
      <c r="A154" s="294" t="s">
        <v>90</v>
      </c>
      <c r="B154" s="82" t="s">
        <v>56</v>
      </c>
      <c r="C154" s="291">
        <v>52988.988700000002</v>
      </c>
      <c r="D154" s="291" t="s">
        <v>25</v>
      </c>
      <c r="E154" s="274">
        <f t="shared" si="40"/>
        <v>26485.449841029222</v>
      </c>
      <c r="F154" s="221">
        <f t="shared" si="41"/>
        <v>26485.5</v>
      </c>
      <c r="G154" s="193">
        <f t="shared" si="37"/>
        <v>-1.7300294995948207E-2</v>
      </c>
      <c r="K154" s="193">
        <f t="shared" si="44"/>
        <v>-1.7300294995948207E-2</v>
      </c>
      <c r="N154" s="271">
        <f t="shared" si="42"/>
        <v>-1.7330221158518795E-2</v>
      </c>
      <c r="O154" s="347">
        <f t="shared" si="43"/>
        <v>37970.488700000002</v>
      </c>
      <c r="P154" s="222"/>
      <c r="Q154" s="193">
        <f t="shared" si="38"/>
        <v>8.9557520620129203E-10</v>
      </c>
      <c r="S154" s="196">
        <v>1</v>
      </c>
      <c r="T154" s="193">
        <f t="shared" si="39"/>
        <v>8.9557520620129203E-10</v>
      </c>
    </row>
    <row r="155" spans="1:56" ht="12.95" customHeight="1">
      <c r="A155" s="294" t="s">
        <v>90</v>
      </c>
      <c r="B155" s="82" t="s">
        <v>59</v>
      </c>
      <c r="C155" s="291">
        <v>52991.227800000001</v>
      </c>
      <c r="D155" s="291" t="s">
        <v>25</v>
      </c>
      <c r="E155" s="274">
        <f t="shared" si="40"/>
        <v>26491.94169284336</v>
      </c>
      <c r="F155" s="221">
        <f t="shared" si="41"/>
        <v>26492</v>
      </c>
      <c r="G155" s="193">
        <f t="shared" si="37"/>
        <v>-2.0110680001380388E-2</v>
      </c>
      <c r="K155" s="193">
        <f t="shared" si="44"/>
        <v>-2.0110680001380388E-2</v>
      </c>
      <c r="N155" s="271">
        <f t="shared" si="42"/>
        <v>-1.7338715811720869E-2</v>
      </c>
      <c r="O155" s="347">
        <f t="shared" si="43"/>
        <v>37972.727800000001</v>
      </c>
      <c r="P155" s="222"/>
      <c r="Q155" s="193">
        <f t="shared" si="38"/>
        <v>7.6837854687547532E-6</v>
      </c>
      <c r="S155" s="196">
        <v>1</v>
      </c>
      <c r="T155" s="193">
        <f t="shared" si="39"/>
        <v>7.6837854687547532E-6</v>
      </c>
      <c r="BB155" s="193">
        <v>30682.5</v>
      </c>
      <c r="BC155" s="193">
        <v>-1.9490424994728528E-2</v>
      </c>
      <c r="BD155" s="193">
        <v>1</v>
      </c>
    </row>
    <row r="156" spans="1:56" ht="12.95" customHeight="1">
      <c r="A156" s="294" t="s">
        <v>90</v>
      </c>
      <c r="B156" s="82" t="s">
        <v>59</v>
      </c>
      <c r="C156" s="291">
        <v>52992.262600000002</v>
      </c>
      <c r="D156" s="291" t="s">
        <v>25</v>
      </c>
      <c r="E156" s="274">
        <f t="shared" si="40"/>
        <v>26494.941901970811</v>
      </c>
      <c r="F156" s="221">
        <f t="shared" si="41"/>
        <v>26495</v>
      </c>
      <c r="G156" s="193">
        <f t="shared" si="37"/>
        <v>-2.0038549999298993E-2</v>
      </c>
      <c r="K156" s="193">
        <f t="shared" si="44"/>
        <v>-2.0038549999298993E-2</v>
      </c>
      <c r="N156" s="271">
        <f t="shared" si="42"/>
        <v>-1.7342637104359109E-2</v>
      </c>
      <c r="O156" s="347">
        <f t="shared" si="43"/>
        <v>37973.762600000002</v>
      </c>
      <c r="P156" s="222"/>
      <c r="Q156" s="193">
        <f t="shared" si="38"/>
        <v>7.2679463371031476E-6</v>
      </c>
      <c r="S156" s="196">
        <v>1</v>
      </c>
      <c r="T156" s="193">
        <f t="shared" si="39"/>
        <v>7.2679463371031476E-6</v>
      </c>
      <c r="BB156" s="193">
        <v>30925.5</v>
      </c>
      <c r="BC156" s="193">
        <v>-2.154789499763865E-2</v>
      </c>
      <c r="BD156" s="193">
        <v>1</v>
      </c>
    </row>
    <row r="157" spans="1:56" ht="12.95" customHeight="1">
      <c r="A157" s="294" t="s">
        <v>90</v>
      </c>
      <c r="B157" s="82" t="s">
        <v>59</v>
      </c>
      <c r="C157" s="291">
        <v>52995.023300000001</v>
      </c>
      <c r="D157" s="291" t="s">
        <v>25</v>
      </c>
      <c r="E157" s="274">
        <f t="shared" si="40"/>
        <v>26502.946035463414</v>
      </c>
      <c r="F157" s="221">
        <f t="shared" si="41"/>
        <v>26503</v>
      </c>
      <c r="G157" s="193">
        <f t="shared" si="37"/>
        <v>-1.8612870000652038E-2</v>
      </c>
      <c r="K157" s="193">
        <f t="shared" si="44"/>
        <v>-1.8612870000652038E-2</v>
      </c>
      <c r="N157" s="271">
        <f t="shared" si="42"/>
        <v>-1.7353095995085277E-2</v>
      </c>
      <c r="O157" s="347">
        <f t="shared" si="43"/>
        <v>37976.523300000001</v>
      </c>
      <c r="P157" s="222"/>
      <c r="Q157" s="193">
        <f t="shared" si="38"/>
        <v>1.5870305451017204E-6</v>
      </c>
      <c r="S157" s="196">
        <v>1</v>
      </c>
      <c r="T157" s="193">
        <f t="shared" si="39"/>
        <v>1.5870305451017204E-6</v>
      </c>
      <c r="BB157" s="193">
        <v>31595.5</v>
      </c>
      <c r="BC157" s="193">
        <v>-1.9472195002890658E-2</v>
      </c>
      <c r="BD157" s="193">
        <v>1</v>
      </c>
    </row>
    <row r="158" spans="1:56" ht="12.95" customHeight="1">
      <c r="A158" s="294" t="s">
        <v>90</v>
      </c>
      <c r="B158" s="82" t="s">
        <v>59</v>
      </c>
      <c r="C158" s="291">
        <v>52996.057200000003</v>
      </c>
      <c r="D158" s="291" t="s">
        <v>25</v>
      </c>
      <c r="E158" s="274">
        <f t="shared" si="40"/>
        <v>26505.94363520914</v>
      </c>
      <c r="F158" s="221">
        <f t="shared" si="41"/>
        <v>26506</v>
      </c>
      <c r="G158" s="193">
        <f t="shared" si="37"/>
        <v>-1.9440739997662604E-2</v>
      </c>
      <c r="K158" s="193">
        <f t="shared" si="44"/>
        <v>-1.9440739997662604E-2</v>
      </c>
      <c r="N158" s="271">
        <f t="shared" si="42"/>
        <v>-1.7357018870491649E-2</v>
      </c>
      <c r="O158" s="347">
        <f t="shared" si="43"/>
        <v>37977.557200000003</v>
      </c>
      <c r="P158" s="222"/>
      <c r="Q158" s="193">
        <f t="shared" si="38"/>
        <v>4.3418937358185935E-6</v>
      </c>
      <c r="S158" s="196">
        <v>1</v>
      </c>
      <c r="T158" s="193">
        <f t="shared" si="39"/>
        <v>4.3418937358185935E-6</v>
      </c>
      <c r="BB158" s="193">
        <v>31610</v>
      </c>
      <c r="BC158" s="193">
        <v>-2.0856899995123968E-2</v>
      </c>
      <c r="BD158" s="193">
        <v>1</v>
      </c>
    </row>
    <row r="159" spans="1:56" ht="12.95" customHeight="1">
      <c r="A159" s="294" t="s">
        <v>90</v>
      </c>
      <c r="B159" s="82" t="s">
        <v>59</v>
      </c>
      <c r="C159" s="291">
        <v>52997.093500000003</v>
      </c>
      <c r="D159" s="291" t="s">
        <v>25</v>
      </c>
      <c r="E159" s="274">
        <f t="shared" si="40"/>
        <v>26508.94819330614</v>
      </c>
      <c r="F159" s="221">
        <f t="shared" si="41"/>
        <v>26509</v>
      </c>
      <c r="G159" s="193">
        <f t="shared" si="37"/>
        <v>-1.7868609997094609E-2</v>
      </c>
      <c r="K159" s="193">
        <f t="shared" si="44"/>
        <v>-1.7868609997094609E-2</v>
      </c>
      <c r="N159" s="271">
        <f t="shared" si="42"/>
        <v>-1.7360942177562066E-2</v>
      </c>
      <c r="O159" s="347">
        <f t="shared" si="43"/>
        <v>37978.593500000003</v>
      </c>
      <c r="P159" s="222"/>
      <c r="Q159" s="193">
        <f t="shared" si="38"/>
        <v>2.5772661498892602E-7</v>
      </c>
      <c r="S159" s="196">
        <v>1</v>
      </c>
      <c r="T159" s="193">
        <f t="shared" si="39"/>
        <v>2.5772661498892602E-7</v>
      </c>
      <c r="BB159" s="193">
        <v>31621.5</v>
      </c>
      <c r="BC159" s="193">
        <v>-1.7513734994281549E-2</v>
      </c>
      <c r="BD159" s="193">
        <v>1</v>
      </c>
    </row>
    <row r="160" spans="1:56" ht="12.95" customHeight="1">
      <c r="A160" s="274" t="s">
        <v>90</v>
      </c>
      <c r="B160" s="78" t="s">
        <v>59</v>
      </c>
      <c r="C160" s="277">
        <v>52998.126799999998</v>
      </c>
      <c r="D160" s="277" t="s">
        <v>25</v>
      </c>
      <c r="E160" s="274">
        <f t="shared" si="40"/>
        <v>26511.944053464023</v>
      </c>
      <c r="F160" s="221">
        <f t="shared" si="41"/>
        <v>26512</v>
      </c>
      <c r="G160" s="193">
        <f t="shared" si="37"/>
        <v>-1.9296480000775773E-2</v>
      </c>
      <c r="K160" s="193">
        <f t="shared" si="44"/>
        <v>-1.9296480000775773E-2</v>
      </c>
      <c r="N160" s="271">
        <f t="shared" si="42"/>
        <v>-1.7364865916296515E-2</v>
      </c>
      <c r="O160" s="347">
        <f t="shared" si="43"/>
        <v>37979.626799999998</v>
      </c>
      <c r="P160" s="222"/>
      <c r="Q160" s="193">
        <f t="shared" si="38"/>
        <v>3.7311329713586443E-6</v>
      </c>
      <c r="S160" s="196">
        <v>1</v>
      </c>
      <c r="T160" s="193">
        <f t="shared" si="39"/>
        <v>3.7311329713586443E-6</v>
      </c>
      <c r="BB160" s="193">
        <v>32955</v>
      </c>
      <c r="BC160" s="193">
        <v>-2.1051949996035546E-2</v>
      </c>
      <c r="BD160" s="193">
        <v>1</v>
      </c>
    </row>
    <row r="161" spans="1:56" ht="12.95" customHeight="1">
      <c r="A161" s="274" t="s">
        <v>90</v>
      </c>
      <c r="B161" s="78" t="s">
        <v>59</v>
      </c>
      <c r="C161" s="277">
        <v>53001.920599999998</v>
      </c>
      <c r="D161" s="277" t="s">
        <v>25</v>
      </c>
      <c r="E161" s="274">
        <f t="shared" si="40"/>
        <v>26522.94346725192</v>
      </c>
      <c r="F161" s="221">
        <f t="shared" si="41"/>
        <v>26523</v>
      </c>
      <c r="G161" s="193">
        <f t="shared" si="37"/>
        <v>-1.9498670000757556E-2</v>
      </c>
      <c r="K161" s="193">
        <f t="shared" si="44"/>
        <v>-1.9498670000757556E-2</v>
      </c>
      <c r="N161" s="271">
        <f t="shared" si="42"/>
        <v>-1.7379256651448474E-2</v>
      </c>
      <c r="O161" s="347">
        <f t="shared" si="43"/>
        <v>37983.420599999998</v>
      </c>
      <c r="P161" s="222"/>
      <c r="Q161" s="193">
        <f t="shared" si="38"/>
        <v>4.4919129452295417E-6</v>
      </c>
      <c r="S161" s="196">
        <v>1</v>
      </c>
      <c r="T161" s="193">
        <f t="shared" si="39"/>
        <v>4.4919129452295417E-6</v>
      </c>
      <c r="BB161" s="193">
        <v>34141</v>
      </c>
      <c r="BC161" s="193">
        <v>-1.8369890000030864E-2</v>
      </c>
      <c r="BD161" s="193">
        <v>0.1</v>
      </c>
    </row>
    <row r="162" spans="1:56" ht="12.95" customHeight="1">
      <c r="A162" s="274" t="s">
        <v>90</v>
      </c>
      <c r="B162" s="78" t="s">
        <v>56</v>
      </c>
      <c r="C162" s="277">
        <v>53003.128100000002</v>
      </c>
      <c r="D162" s="277" t="s">
        <v>25</v>
      </c>
      <c r="E162" s="274">
        <f t="shared" si="40"/>
        <v>26526.444387740332</v>
      </c>
      <c r="F162" s="221">
        <f t="shared" si="41"/>
        <v>26526.5</v>
      </c>
      <c r="G162" s="193">
        <f t="shared" si="37"/>
        <v>-1.9181184994522482E-2</v>
      </c>
      <c r="K162" s="193">
        <f t="shared" si="44"/>
        <v>-1.9181184994522482E-2</v>
      </c>
      <c r="N162" s="271">
        <f t="shared" si="42"/>
        <v>-1.7383836738776862E-2</v>
      </c>
      <c r="O162" s="347">
        <f t="shared" si="43"/>
        <v>37984.628100000002</v>
      </c>
      <c r="P162" s="222"/>
      <c r="Q162" s="193">
        <f t="shared" si="38"/>
        <v>3.2304607524318218E-6</v>
      </c>
      <c r="S162" s="196">
        <v>1</v>
      </c>
      <c r="T162" s="193">
        <f t="shared" si="39"/>
        <v>3.2304607524318218E-6</v>
      </c>
    </row>
    <row r="163" spans="1:56" ht="12.95" customHeight="1">
      <c r="A163" s="274" t="s">
        <v>95</v>
      </c>
      <c r="B163" s="78" t="s">
        <v>56</v>
      </c>
      <c r="C163" s="277">
        <v>53007.959900000002</v>
      </c>
      <c r="D163" s="277" t="s">
        <v>25</v>
      </c>
      <c r="E163" s="274">
        <f t="shared" si="40"/>
        <v>26540.453288457385</v>
      </c>
      <c r="F163" s="221">
        <f t="shared" si="41"/>
        <v>26540.5</v>
      </c>
      <c r="G163" s="193">
        <f t="shared" si="37"/>
        <v>-1.6111245000502095E-2</v>
      </c>
      <c r="K163" s="193">
        <f t="shared" si="44"/>
        <v>-1.6111245000502095E-2</v>
      </c>
      <c r="N163" s="271">
        <f t="shared" si="42"/>
        <v>-1.7402162963517591E-2</v>
      </c>
      <c r="O163" s="347">
        <f t="shared" si="43"/>
        <v>37989.459900000002</v>
      </c>
      <c r="P163" s="222"/>
      <c r="Q163" s="193">
        <f t="shared" si="38"/>
        <v>1.6664691872360782E-6</v>
      </c>
      <c r="S163" s="196">
        <v>1</v>
      </c>
      <c r="T163" s="193">
        <f t="shared" si="39"/>
        <v>1.6664691872360782E-6</v>
      </c>
    </row>
    <row r="164" spans="1:56" ht="12.95" customHeight="1">
      <c r="A164" s="274" t="s">
        <v>95</v>
      </c>
      <c r="B164" s="78" t="s">
        <v>59</v>
      </c>
      <c r="C164" s="277">
        <v>53010.197500000002</v>
      </c>
      <c r="D164" s="277" t="s">
        <v>25</v>
      </c>
      <c r="E164" s="274">
        <f t="shared" si="40"/>
        <v>26546.940791301975</v>
      </c>
      <c r="F164" s="221">
        <f t="shared" si="41"/>
        <v>26547</v>
      </c>
      <c r="G164" s="193">
        <f t="shared" si="37"/>
        <v>-2.0421629997144919E-2</v>
      </c>
      <c r="K164" s="193">
        <f t="shared" si="44"/>
        <v>-2.0421629997144919E-2</v>
      </c>
      <c r="N164" s="271">
        <f t="shared" si="42"/>
        <v>-1.7410674763374434E-2</v>
      </c>
      <c r="O164" s="347">
        <f t="shared" si="43"/>
        <v>37991.697500000002</v>
      </c>
      <c r="P164" s="222"/>
      <c r="Q164" s="193">
        <f t="shared" si="38"/>
        <v>9.0658514197698741E-6</v>
      </c>
      <c r="S164" s="196">
        <v>1</v>
      </c>
      <c r="T164" s="193">
        <f t="shared" si="39"/>
        <v>9.0658514197698741E-6</v>
      </c>
    </row>
    <row r="165" spans="1:56" ht="12.95" customHeight="1">
      <c r="A165" s="74" t="s">
        <v>96</v>
      </c>
      <c r="B165" s="161"/>
      <c r="C165" s="77">
        <v>53035.370300000002</v>
      </c>
      <c r="D165" s="77">
        <v>1.15E-2</v>
      </c>
      <c r="E165" s="274">
        <f t="shared" si="40"/>
        <v>26619.924618440989</v>
      </c>
      <c r="F165" s="221">
        <f t="shared" si="41"/>
        <v>26620</v>
      </c>
      <c r="G165" s="193">
        <f t="shared" si="37"/>
        <v>-2.5999799996498041E-2</v>
      </c>
      <c r="J165" s="193">
        <f>G165</f>
        <v>-2.5999799996498041E-2</v>
      </c>
      <c r="N165" s="271">
        <f t="shared" si="42"/>
        <v>-1.7506407998984792E-2</v>
      </c>
      <c r="O165" s="347">
        <f t="shared" si="43"/>
        <v>38016.870300000002</v>
      </c>
      <c r="P165" s="222"/>
      <c r="Q165" s="193">
        <f t="shared" si="38"/>
        <v>7.2137707623422088E-5</v>
      </c>
      <c r="S165" s="283">
        <f>S$16</f>
        <v>1</v>
      </c>
      <c r="T165" s="193">
        <f t="shared" si="39"/>
        <v>7.2137707623422088E-5</v>
      </c>
      <c r="AL165" s="193">
        <v>4061.5</v>
      </c>
      <c r="AM165" s="193">
        <v>-1.4565000004949979E-2</v>
      </c>
      <c r="BB165" s="193">
        <v>9720</v>
      </c>
      <c r="BC165" s="193">
        <v>6.7011999999522232E-3</v>
      </c>
      <c r="BD165" s="193">
        <v>1</v>
      </c>
    </row>
    <row r="166" spans="1:56" ht="12.95" customHeight="1">
      <c r="A166" s="274" t="s">
        <v>97</v>
      </c>
      <c r="B166" s="78" t="s">
        <v>59</v>
      </c>
      <c r="C166" s="277">
        <v>53038.137300000002</v>
      </c>
      <c r="D166" s="277">
        <v>4.0000000000000002E-4</v>
      </c>
      <c r="E166" s="274">
        <f t="shared" si="40"/>
        <v>26627.947017605708</v>
      </c>
      <c r="F166" s="221">
        <f t="shared" si="41"/>
        <v>26628</v>
      </c>
      <c r="G166" s="193">
        <f t="shared" si="37"/>
        <v>-1.8274119996931404E-2</v>
      </c>
      <c r="K166" s="193">
        <f>G166</f>
        <v>-1.8274119996931404E-2</v>
      </c>
      <c r="N166" s="271">
        <f t="shared" si="42"/>
        <v>-1.7516914852381642E-2</v>
      </c>
      <c r="O166" s="347">
        <f t="shared" si="43"/>
        <v>38019.637300000002</v>
      </c>
      <c r="P166" s="222"/>
      <c r="Q166" s="193">
        <f t="shared" si="38"/>
        <v>5.7335963093262507E-7</v>
      </c>
      <c r="S166" s="196">
        <v>1</v>
      </c>
      <c r="T166" s="193">
        <f t="shared" si="39"/>
        <v>5.7335963093262507E-7</v>
      </c>
      <c r="AL166" s="193">
        <v>4062</v>
      </c>
      <c r="AM166" s="193">
        <v>-1.5720000003057066E-2</v>
      </c>
      <c r="BB166" s="193">
        <v>10483</v>
      </c>
      <c r="BC166" s="193">
        <v>-9.8707000142894685E-4</v>
      </c>
      <c r="BD166" s="193">
        <v>0.1</v>
      </c>
    </row>
    <row r="167" spans="1:56" ht="12.95" customHeight="1">
      <c r="A167" s="77" t="s">
        <v>94</v>
      </c>
      <c r="B167" s="161" t="s">
        <v>56</v>
      </c>
      <c r="C167" s="162">
        <v>53040.379200000003</v>
      </c>
      <c r="D167" s="162">
        <v>2.9999999999999997E-4</v>
      </c>
      <c r="E167" s="274">
        <f t="shared" si="40"/>
        <v>26634.446987496347</v>
      </c>
      <c r="F167" s="221">
        <f t="shared" si="41"/>
        <v>26634.5</v>
      </c>
      <c r="G167" s="193">
        <f t="shared" si="37"/>
        <v>-1.8284504993062001E-2</v>
      </c>
      <c r="J167" s="193">
        <f>G167</f>
        <v>-1.8284504993062001E-2</v>
      </c>
      <c r="N167" s="271">
        <f t="shared" si="42"/>
        <v>-1.7525453931007434E-2</v>
      </c>
      <c r="O167" s="347">
        <f t="shared" si="43"/>
        <v>38021.879200000003</v>
      </c>
      <c r="P167" s="222"/>
      <c r="Q167" s="193">
        <f t="shared" si="38"/>
        <v>5.7615851480616536E-7</v>
      </c>
      <c r="S167" s="283">
        <f>S$16</f>
        <v>1</v>
      </c>
      <c r="T167" s="193">
        <f t="shared" si="39"/>
        <v>5.7615851480616536E-7</v>
      </c>
      <c r="AL167" s="193">
        <v>4062</v>
      </c>
      <c r="AM167" s="193">
        <v>-1.4419999999518041E-2</v>
      </c>
      <c r="BB167" s="193">
        <v>10645</v>
      </c>
      <c r="BC167" s="193">
        <v>1.4079499960644171E-3</v>
      </c>
      <c r="BD167" s="193">
        <v>0.1</v>
      </c>
    </row>
    <row r="168" spans="1:56" ht="12.95" customHeight="1">
      <c r="A168" s="274" t="s">
        <v>95</v>
      </c>
      <c r="B168" s="78" t="s">
        <v>56</v>
      </c>
      <c r="C168" s="277">
        <v>53069.006999999998</v>
      </c>
      <c r="D168" s="277" t="s">
        <v>25</v>
      </c>
      <c r="E168" s="274">
        <f t="shared" si="40"/>
        <v>26717.447941167367</v>
      </c>
      <c r="F168" s="221">
        <f t="shared" si="41"/>
        <v>26717.5</v>
      </c>
      <c r="G168" s="193">
        <f t="shared" si="37"/>
        <v>-1.7955575000087265E-2</v>
      </c>
      <c r="K168" s="193">
        <f>G168</f>
        <v>-1.7955575000087265E-2</v>
      </c>
      <c r="N168" s="271">
        <f t="shared" si="42"/>
        <v>-1.7634669541886416E-2</v>
      </c>
      <c r="O168" s="347">
        <f t="shared" si="43"/>
        <v>38050.506999999998</v>
      </c>
      <c r="P168" s="222"/>
      <c r="Q168" s="193">
        <f t="shared" si="38"/>
        <v>1.0298031310309659E-7</v>
      </c>
      <c r="S168" s="196">
        <v>1</v>
      </c>
      <c r="T168" s="193">
        <f t="shared" si="39"/>
        <v>1.0298031310309659E-7</v>
      </c>
    </row>
    <row r="169" spans="1:56" ht="12.95" customHeight="1">
      <c r="A169" s="77" t="s">
        <v>98</v>
      </c>
      <c r="B169" s="161" t="s">
        <v>59</v>
      </c>
      <c r="C169" s="162">
        <v>53082.630400000002</v>
      </c>
      <c r="D169" s="77">
        <v>2.0000000000000001E-4</v>
      </c>
      <c r="E169" s="274">
        <f t="shared" si="40"/>
        <v>26756.946442353008</v>
      </c>
      <c r="F169" s="221">
        <f t="shared" si="41"/>
        <v>26757</v>
      </c>
      <c r="G169" s="193">
        <f t="shared" si="37"/>
        <v>-1.8472529998689424E-2</v>
      </c>
      <c r="K169" s="193">
        <f>G169</f>
        <v>-1.8472529998689424E-2</v>
      </c>
      <c r="N169" s="271">
        <f t="shared" si="42"/>
        <v>-1.7686761685545331E-2</v>
      </c>
      <c r="O169" s="347">
        <f t="shared" si="43"/>
        <v>38064.130400000002</v>
      </c>
      <c r="P169" s="222"/>
      <c r="Q169" s="193">
        <f t="shared" si="38"/>
        <v>6.1743184194131364E-7</v>
      </c>
      <c r="S169" s="196">
        <v>1</v>
      </c>
      <c r="T169" s="193">
        <f t="shared" si="39"/>
        <v>6.1743184194131364E-7</v>
      </c>
      <c r="AL169" s="193">
        <v>5169</v>
      </c>
      <c r="AM169" s="193">
        <v>-1.8190000002505258E-2</v>
      </c>
      <c r="BB169" s="193">
        <v>10682.5</v>
      </c>
      <c r="BC169" s="193">
        <v>-7.4904249995597638E-3</v>
      </c>
      <c r="BD169" s="193">
        <v>1</v>
      </c>
    </row>
    <row r="170" spans="1:56" ht="12.95" customHeight="1">
      <c r="A170" s="77" t="s">
        <v>99</v>
      </c>
      <c r="B170" s="161" t="s">
        <v>56</v>
      </c>
      <c r="C170" s="162">
        <v>53305.577100000002</v>
      </c>
      <c r="D170" s="162">
        <v>4.0000000000000002E-4</v>
      </c>
      <c r="E170" s="274">
        <f t="shared" si="40"/>
        <v>27403.338715521415</v>
      </c>
      <c r="F170" s="221">
        <f t="shared" si="41"/>
        <v>27403.5</v>
      </c>
      <c r="N170" s="271">
        <f t="shared" si="42"/>
        <v>-1.8549994114813551E-2</v>
      </c>
      <c r="O170" s="347">
        <f t="shared" si="43"/>
        <v>38287.077100000002</v>
      </c>
      <c r="P170" s="222">
        <v>-7.4885000001813751E-2</v>
      </c>
      <c r="T170" s="193">
        <f t="shared" si="39"/>
        <v>0</v>
      </c>
      <c r="AL170" s="193">
        <v>6293</v>
      </c>
      <c r="AM170" s="193">
        <v>-1.6830000000481959E-2</v>
      </c>
      <c r="BB170" s="193">
        <v>10688</v>
      </c>
      <c r="BC170" s="193">
        <v>4.5084800003678538E-3</v>
      </c>
      <c r="BD170" s="193">
        <v>1</v>
      </c>
    </row>
    <row r="171" spans="1:56" ht="12.95" customHeight="1">
      <c r="A171" s="74" t="s">
        <v>100</v>
      </c>
      <c r="B171" s="78" t="s">
        <v>59</v>
      </c>
      <c r="C171" s="77">
        <v>53334.766100000001</v>
      </c>
      <c r="D171" s="77">
        <v>8.9999999999999998E-4</v>
      </c>
      <c r="E171" s="274">
        <f t="shared" si="40"/>
        <v>27487.966763667053</v>
      </c>
      <c r="F171" s="221">
        <f t="shared" si="41"/>
        <v>27488</v>
      </c>
      <c r="G171" s="193">
        <f t="shared" ref="G171:G204" si="45">C171-(C$7+F171*C$8)</f>
        <v>-1.1463520000688732E-2</v>
      </c>
      <c r="K171" s="193">
        <f t="shared" ref="K171:K189" si="46">G171</f>
        <v>-1.1463520000688732E-2</v>
      </c>
      <c r="N171" s="271">
        <f t="shared" si="42"/>
        <v>-1.866430317974949E-2</v>
      </c>
      <c r="O171" s="347">
        <f t="shared" si="43"/>
        <v>38316.266100000001</v>
      </c>
      <c r="P171" s="222"/>
      <c r="Q171" s="193">
        <f t="shared" ref="Q171:Q204" si="47">(G171-N171)^2</f>
        <v>5.1851278391844356E-5</v>
      </c>
      <c r="S171" s="196">
        <v>1</v>
      </c>
      <c r="T171" s="193">
        <f t="shared" si="39"/>
        <v>5.1851278391844356E-5</v>
      </c>
    </row>
    <row r="172" spans="1:56" ht="12.95" customHeight="1">
      <c r="A172" s="74" t="s">
        <v>100</v>
      </c>
      <c r="B172" s="78" t="s">
        <v>59</v>
      </c>
      <c r="C172" s="77">
        <v>53343.721599999997</v>
      </c>
      <c r="D172" s="77">
        <v>1.2999999999999999E-3</v>
      </c>
      <c r="E172" s="274">
        <f t="shared" si="40"/>
        <v>27513.931561541871</v>
      </c>
      <c r="F172" s="221">
        <f t="shared" si="41"/>
        <v>27514</v>
      </c>
      <c r="G172" s="193">
        <f t="shared" si="45"/>
        <v>-2.3605059999681544E-2</v>
      </c>
      <c r="K172" s="193">
        <f t="shared" si="46"/>
        <v>-2.3605059999681544E-2</v>
      </c>
      <c r="N172" s="271">
        <f t="shared" si="42"/>
        <v>-1.8699544098106216E-2</v>
      </c>
      <c r="O172" s="347">
        <f t="shared" si="43"/>
        <v>38325.221599999997</v>
      </c>
      <c r="P172" s="222"/>
      <c r="Q172" s="193">
        <f t="shared" si="47"/>
        <v>2.4064086260608399E-5</v>
      </c>
      <c r="S172" s="196">
        <v>1</v>
      </c>
      <c r="T172" s="193">
        <f t="shared" si="39"/>
        <v>2.4064086260608399E-5</v>
      </c>
      <c r="AL172" s="193">
        <v>6299.5</v>
      </c>
      <c r="AM172" s="193">
        <v>-1.8244999999296851E-2</v>
      </c>
      <c r="BB172" s="193">
        <v>10731.5</v>
      </c>
      <c r="BC172" s="193">
        <v>1.9543649978004396E-3</v>
      </c>
      <c r="BD172" s="193">
        <v>1</v>
      </c>
    </row>
    <row r="173" spans="1:56" ht="12.95" customHeight="1">
      <c r="A173" s="184" t="s">
        <v>100</v>
      </c>
      <c r="B173" s="82" t="s">
        <v>59</v>
      </c>
      <c r="C173" s="79">
        <v>53344.757599999997</v>
      </c>
      <c r="D173" s="79">
        <v>1E-3</v>
      </c>
      <c r="E173" s="274">
        <f t="shared" si="40"/>
        <v>27516.935249844959</v>
      </c>
      <c r="F173" s="221">
        <f t="shared" si="41"/>
        <v>27517</v>
      </c>
      <c r="G173" s="193">
        <f t="shared" si="45"/>
        <v>-2.2332930006086826E-2</v>
      </c>
      <c r="K173" s="193">
        <f t="shared" si="46"/>
        <v>-2.2332930006086826E-2</v>
      </c>
      <c r="N173" s="271">
        <f t="shared" si="42"/>
        <v>-1.8703612444292781E-2</v>
      </c>
      <c r="O173" s="347">
        <f t="shared" si="43"/>
        <v>38326.257599999997</v>
      </c>
      <c r="P173" s="222"/>
      <c r="Q173" s="193">
        <f t="shared" si="47"/>
        <v>1.3171945964346673E-5</v>
      </c>
      <c r="S173" s="196">
        <v>1</v>
      </c>
      <c r="T173" s="193">
        <f t="shared" si="39"/>
        <v>1.3171945964346673E-5</v>
      </c>
      <c r="AL173" s="193">
        <v>9519</v>
      </c>
      <c r="AM173" s="193">
        <v>-2.5090000002819579E-2</v>
      </c>
      <c r="BB173" s="193">
        <v>10746</v>
      </c>
      <c r="BC173" s="193">
        <v>7.7696599983028136E-3</v>
      </c>
      <c r="BD173" s="193">
        <v>0.5</v>
      </c>
    </row>
    <row r="174" spans="1:56" ht="12.95" customHeight="1">
      <c r="A174" s="294" t="s">
        <v>95</v>
      </c>
      <c r="B174" s="82" t="s">
        <v>59</v>
      </c>
      <c r="C174" s="291">
        <v>53346.139199999998</v>
      </c>
      <c r="D174" s="291" t="s">
        <v>25</v>
      </c>
      <c r="E174" s="274">
        <f t="shared" si="40"/>
        <v>27520.940940732558</v>
      </c>
      <c r="F174" s="221">
        <f t="shared" si="41"/>
        <v>27521</v>
      </c>
      <c r="G174" s="193">
        <f t="shared" si="45"/>
        <v>-2.0370090001961216E-2</v>
      </c>
      <c r="K174" s="193">
        <f t="shared" si="46"/>
        <v>-2.0370090001961216E-2</v>
      </c>
      <c r="N174" s="271">
        <f t="shared" si="42"/>
        <v>-1.8709037577352261E-2</v>
      </c>
      <c r="O174" s="347">
        <f t="shared" si="43"/>
        <v>38327.639199999998</v>
      </c>
      <c r="P174" s="222"/>
      <c r="Q174" s="193">
        <f t="shared" si="47"/>
        <v>2.759095157299289E-6</v>
      </c>
      <c r="S174" s="196">
        <v>1</v>
      </c>
      <c r="T174" s="193">
        <f t="shared" si="39"/>
        <v>2.759095157299289E-6</v>
      </c>
    </row>
    <row r="175" spans="1:56" ht="12.95" customHeight="1">
      <c r="A175" s="294" t="s">
        <v>95</v>
      </c>
      <c r="B175" s="82" t="s">
        <v>59</v>
      </c>
      <c r="C175" s="291">
        <v>53348.208899999998</v>
      </c>
      <c r="D175" s="291" t="s">
        <v>25</v>
      </c>
      <c r="E175" s="274">
        <f t="shared" si="40"/>
        <v>27526.941648918757</v>
      </c>
      <c r="F175" s="221">
        <f t="shared" si="41"/>
        <v>27527</v>
      </c>
      <c r="G175" s="193">
        <f t="shared" si="45"/>
        <v>-2.012583000032464E-2</v>
      </c>
      <c r="K175" s="193">
        <f t="shared" si="46"/>
        <v>-2.012583000032464E-2</v>
      </c>
      <c r="N175" s="271">
        <f t="shared" si="42"/>
        <v>-1.8717176715821598E-2</v>
      </c>
      <c r="O175" s="347">
        <f t="shared" si="43"/>
        <v>38329.708899999998</v>
      </c>
      <c r="P175" s="222"/>
      <c r="Q175" s="193">
        <f t="shared" si="47"/>
        <v>1.984304075941208E-6</v>
      </c>
      <c r="S175" s="196">
        <v>1</v>
      </c>
      <c r="T175" s="193">
        <f t="shared" si="39"/>
        <v>1.984304075941208E-6</v>
      </c>
      <c r="AL175" s="193">
        <v>13783</v>
      </c>
      <c r="AM175" s="193">
        <v>-3.3830000000307336E-2</v>
      </c>
      <c r="BB175" s="193">
        <v>10763.5</v>
      </c>
      <c r="BC175" s="193">
        <v>1.3570850060204975E-3</v>
      </c>
      <c r="BD175" s="193">
        <v>1</v>
      </c>
    </row>
    <row r="176" spans="1:56" ht="12.95" customHeight="1">
      <c r="A176" s="184" t="s">
        <v>100</v>
      </c>
      <c r="B176" s="82" t="s">
        <v>56</v>
      </c>
      <c r="C176" s="79">
        <v>53348.724999999999</v>
      </c>
      <c r="D176" s="79">
        <v>5.0000000000000001E-4</v>
      </c>
      <c r="E176" s="274">
        <f t="shared" si="40"/>
        <v>27528.437984375541</v>
      </c>
      <c r="F176" s="221">
        <f t="shared" si="41"/>
        <v>27528.5</v>
      </c>
      <c r="G176" s="193">
        <f t="shared" si="45"/>
        <v>-2.1389765002822969E-2</v>
      </c>
      <c r="K176" s="193">
        <f t="shared" si="46"/>
        <v>-2.1389765002822969E-2</v>
      </c>
      <c r="N176" s="271">
        <f t="shared" si="42"/>
        <v>-1.8719211770228956E-2</v>
      </c>
      <c r="O176" s="347">
        <f t="shared" si="43"/>
        <v>38330.224999999999</v>
      </c>
      <c r="P176" s="222"/>
      <c r="Q176" s="193">
        <f t="shared" si="47"/>
        <v>7.1318545681183303E-6</v>
      </c>
      <c r="S176" s="196">
        <v>1</v>
      </c>
      <c r="T176" s="193">
        <f t="shared" si="39"/>
        <v>7.1318545681183303E-6</v>
      </c>
    </row>
    <row r="177" spans="1:56" ht="12.95" customHeight="1">
      <c r="A177" s="184" t="s">
        <v>100</v>
      </c>
      <c r="B177" s="82" t="s">
        <v>59</v>
      </c>
      <c r="C177" s="79">
        <v>53352.69</v>
      </c>
      <c r="D177" s="79">
        <v>5.0000000000000001E-4</v>
      </c>
      <c r="E177" s="274">
        <f t="shared" si="40"/>
        <v>27539.93376055485</v>
      </c>
      <c r="F177" s="221">
        <f t="shared" si="41"/>
        <v>27540</v>
      </c>
      <c r="G177" s="193">
        <f t="shared" si="45"/>
        <v>-2.2846599997137673E-2</v>
      </c>
      <c r="K177" s="193">
        <f t="shared" si="46"/>
        <v>-2.2846599997137673E-2</v>
      </c>
      <c r="N177" s="271">
        <f t="shared" si="42"/>
        <v>-1.8734817439228328E-2</v>
      </c>
      <c r="O177" s="347">
        <f t="shared" si="43"/>
        <v>38334.19</v>
      </c>
      <c r="P177" s="222"/>
      <c r="Q177" s="193">
        <f t="shared" si="47"/>
        <v>1.6906755803527518E-5</v>
      </c>
      <c r="S177" s="196">
        <v>1</v>
      </c>
      <c r="T177" s="193">
        <f t="shared" ref="T177:T208" si="48">S177*Q177</f>
        <v>1.6906755803527518E-5</v>
      </c>
      <c r="AE177" s="193">
        <v>6</v>
      </c>
      <c r="AG177" s="193" t="s">
        <v>82</v>
      </c>
      <c r="AI177" s="193" t="s">
        <v>83</v>
      </c>
      <c r="AL177" s="193">
        <v>14566.5</v>
      </c>
      <c r="AM177" s="193">
        <v>-3.1415000004926696E-2</v>
      </c>
      <c r="BB177" s="193">
        <v>11506.5</v>
      </c>
      <c r="BC177" s="193">
        <v>-5.7453850022284314E-3</v>
      </c>
      <c r="BD177" s="193">
        <v>0.1</v>
      </c>
    </row>
    <row r="178" spans="1:56" ht="12.95" customHeight="1">
      <c r="A178" s="294" t="s">
        <v>95</v>
      </c>
      <c r="B178" s="82" t="s">
        <v>59</v>
      </c>
      <c r="C178" s="291">
        <v>53353.037700000001</v>
      </c>
      <c r="D178" s="291" t="s">
        <v>25</v>
      </c>
      <c r="E178" s="274">
        <f t="shared" si="40"/>
        <v>27540.94185169672</v>
      </c>
      <c r="F178" s="221">
        <f t="shared" si="41"/>
        <v>27541</v>
      </c>
      <c r="G178" s="193">
        <f t="shared" si="45"/>
        <v>-2.0055889996001497E-2</v>
      </c>
      <c r="K178" s="193">
        <f t="shared" si="46"/>
        <v>-2.0055889996001497E-2</v>
      </c>
      <c r="N178" s="271">
        <f t="shared" si="42"/>
        <v>-1.8736174753690618E-2</v>
      </c>
      <c r="O178" s="347">
        <f t="shared" si="43"/>
        <v>38334.537700000001</v>
      </c>
      <c r="P178" s="222"/>
      <c r="Q178" s="193">
        <f t="shared" si="47"/>
        <v>1.7416483207876616E-6</v>
      </c>
      <c r="S178" s="196">
        <v>1</v>
      </c>
      <c r="T178" s="193">
        <f t="shared" si="48"/>
        <v>1.7416483207876616E-6</v>
      </c>
      <c r="AL178" s="193">
        <v>14569</v>
      </c>
      <c r="AM178" s="193">
        <v>-3.5190000002330635E-2</v>
      </c>
      <c r="BB178" s="193">
        <v>11711.5</v>
      </c>
      <c r="BC178" s="193">
        <v>-4.1498350037727505E-3</v>
      </c>
      <c r="BD178" s="193">
        <v>1</v>
      </c>
    </row>
    <row r="179" spans="1:56" ht="12.95" customHeight="1">
      <c r="A179" s="184" t="s">
        <v>100</v>
      </c>
      <c r="B179" s="82" t="s">
        <v>59</v>
      </c>
      <c r="C179" s="79">
        <v>53353.730900000002</v>
      </c>
      <c r="D179" s="79">
        <v>5.0000000000000001E-4</v>
      </c>
      <c r="E179" s="274">
        <f t="shared" si="40"/>
        <v>27542.951655491805</v>
      </c>
      <c r="F179" s="221">
        <f t="shared" si="41"/>
        <v>27543</v>
      </c>
      <c r="G179" s="193">
        <f t="shared" si="45"/>
        <v>-1.6674469996360131E-2</v>
      </c>
      <c r="K179" s="193">
        <f t="shared" si="46"/>
        <v>-1.6674469996360131E-2</v>
      </c>
      <c r="N179" s="271">
        <f t="shared" si="42"/>
        <v>-1.8738889526503207E-2</v>
      </c>
      <c r="O179" s="347">
        <f t="shared" si="43"/>
        <v>38335.230900000002</v>
      </c>
      <c r="P179" s="222"/>
      <c r="Q179" s="193">
        <f t="shared" si="47"/>
        <v>4.2618279964361609E-6</v>
      </c>
      <c r="S179" s="196">
        <v>1</v>
      </c>
      <c r="T179" s="193">
        <f t="shared" si="48"/>
        <v>4.2618279964361609E-6</v>
      </c>
      <c r="AL179" s="193">
        <v>17831.5</v>
      </c>
      <c r="AM179" s="193">
        <v>-3.7765000000945292E-2</v>
      </c>
      <c r="BB179" s="193">
        <v>25499</v>
      </c>
      <c r="BC179" s="193">
        <v>-1.6998200633679517E-2</v>
      </c>
      <c r="BD179" s="193">
        <v>1</v>
      </c>
    </row>
    <row r="180" spans="1:56" ht="12.95" customHeight="1">
      <c r="A180" s="184" t="s">
        <v>100</v>
      </c>
      <c r="B180" s="82" t="s">
        <v>56</v>
      </c>
      <c r="C180" s="79">
        <v>53356.660900000003</v>
      </c>
      <c r="D180" s="79">
        <v>5.0000000000000001E-4</v>
      </c>
      <c r="E180" s="274">
        <f t="shared" si="40"/>
        <v>27551.446642681047</v>
      </c>
      <c r="F180" s="221">
        <f t="shared" si="41"/>
        <v>27551.5</v>
      </c>
      <c r="G180" s="193">
        <f t="shared" si="45"/>
        <v>-1.8403434994979762E-2</v>
      </c>
      <c r="K180" s="193">
        <f t="shared" si="46"/>
        <v>-1.8403434994979762E-2</v>
      </c>
      <c r="N180" s="271">
        <f t="shared" si="42"/>
        <v>-1.8750429451290896E-2</v>
      </c>
      <c r="O180" s="347">
        <f t="shared" si="43"/>
        <v>38338.160900000003</v>
      </c>
      <c r="P180" s="222"/>
      <c r="Q180" s="193">
        <f t="shared" si="47"/>
        <v>1.2040515271065982E-7</v>
      </c>
      <c r="S180" s="196">
        <v>1</v>
      </c>
      <c r="T180" s="193">
        <f t="shared" si="48"/>
        <v>1.2040515271065982E-7</v>
      </c>
      <c r="AL180" s="193">
        <v>17834.5</v>
      </c>
      <c r="AM180" s="193">
        <v>-4.1395000000193249E-2</v>
      </c>
      <c r="BB180" s="193">
        <v>25510.5</v>
      </c>
      <c r="BC180" s="193">
        <v>-1.4542545002768748E-2</v>
      </c>
      <c r="BD180" s="193">
        <v>1</v>
      </c>
    </row>
    <row r="181" spans="1:56" ht="12.95" customHeight="1">
      <c r="A181" s="184" t="s">
        <v>100</v>
      </c>
      <c r="B181" s="82" t="s">
        <v>56</v>
      </c>
      <c r="C181" s="79">
        <v>53357.692000000003</v>
      </c>
      <c r="D181" s="79">
        <v>4.0000000000000002E-4</v>
      </c>
      <c r="E181" s="274">
        <f t="shared" si="40"/>
        <v>27554.436124350268</v>
      </c>
      <c r="F181" s="221">
        <f t="shared" si="41"/>
        <v>27554.5</v>
      </c>
      <c r="G181" s="193">
        <f t="shared" si="45"/>
        <v>-2.2031305001291912E-2</v>
      </c>
      <c r="K181" s="193">
        <f t="shared" si="46"/>
        <v>-2.2031305001291912E-2</v>
      </c>
      <c r="N181" s="271">
        <f t="shared" si="42"/>
        <v>-1.8754503193277917E-2</v>
      </c>
      <c r="O181" s="347">
        <f t="shared" si="43"/>
        <v>38339.192000000003</v>
      </c>
      <c r="P181" s="222"/>
      <c r="Q181" s="193">
        <f t="shared" si="47"/>
        <v>1.0737430089003788E-5</v>
      </c>
      <c r="S181" s="196">
        <v>1</v>
      </c>
      <c r="T181" s="193">
        <f t="shared" si="48"/>
        <v>1.0737430089003788E-5</v>
      </c>
      <c r="AL181" s="193">
        <v>17847</v>
      </c>
      <c r="AM181" s="193">
        <v>-3.8269999997282866E-2</v>
      </c>
      <c r="BB181" s="193">
        <v>25527</v>
      </c>
      <c r="BC181" s="193">
        <v>-1.3745830001425929E-2</v>
      </c>
      <c r="BD181" s="193">
        <v>0.3</v>
      </c>
    </row>
    <row r="182" spans="1:56" ht="12.95" customHeight="1">
      <c r="A182" s="294" t="s">
        <v>95</v>
      </c>
      <c r="B182" s="82" t="s">
        <v>59</v>
      </c>
      <c r="C182" s="291">
        <v>53360.2811</v>
      </c>
      <c r="D182" s="291" t="s">
        <v>25</v>
      </c>
      <c r="E182" s="274">
        <f t="shared" si="40"/>
        <v>27561.942735726258</v>
      </c>
      <c r="F182" s="221">
        <f t="shared" si="41"/>
        <v>27562</v>
      </c>
      <c r="G182" s="193">
        <f t="shared" si="45"/>
        <v>-1.9750979998207185E-2</v>
      </c>
      <c r="K182" s="193">
        <f t="shared" si="46"/>
        <v>-1.9750979998207185E-2</v>
      </c>
      <c r="N182" s="271">
        <f t="shared" si="42"/>
        <v>-1.876468943677562E-2</v>
      </c>
      <c r="O182" s="347">
        <f t="shared" si="43"/>
        <v>38341.7811</v>
      </c>
      <c r="P182" s="222"/>
      <c r="Q182" s="193">
        <f t="shared" si="47"/>
        <v>9.7276907156899201E-7</v>
      </c>
      <c r="S182" s="196">
        <v>1</v>
      </c>
      <c r="T182" s="193">
        <f t="shared" si="48"/>
        <v>9.7276907156899201E-7</v>
      </c>
    </row>
    <row r="183" spans="1:56" ht="12.95" customHeight="1">
      <c r="A183" s="184" t="s">
        <v>92</v>
      </c>
      <c r="B183" s="80" t="s">
        <v>59</v>
      </c>
      <c r="C183" s="81">
        <v>53362.006500000003</v>
      </c>
      <c r="D183" s="81">
        <v>1E-4</v>
      </c>
      <c r="E183" s="274">
        <f t="shared" si="40"/>
        <v>27566.945210434904</v>
      </c>
      <c r="F183" s="221">
        <f t="shared" si="41"/>
        <v>27567</v>
      </c>
      <c r="G183" s="193">
        <f t="shared" si="45"/>
        <v>-1.8897429996286519E-2</v>
      </c>
      <c r="K183" s="193">
        <f t="shared" si="46"/>
        <v>-1.8897429996286519E-2</v>
      </c>
      <c r="N183" s="271">
        <f t="shared" si="42"/>
        <v>-1.877148176460755E-2</v>
      </c>
      <c r="O183" s="347">
        <f t="shared" si="43"/>
        <v>38343.506500000003</v>
      </c>
      <c r="P183" s="222"/>
      <c r="Q183" s="193">
        <f t="shared" si="47"/>
        <v>1.5862957063059099E-8</v>
      </c>
      <c r="S183" s="196">
        <v>1</v>
      </c>
      <c r="T183" s="193">
        <f t="shared" si="48"/>
        <v>1.5862957063059099E-8</v>
      </c>
    </row>
    <row r="184" spans="1:56" ht="12.95" customHeight="1">
      <c r="A184" s="294" t="s">
        <v>95</v>
      </c>
      <c r="B184" s="82" t="s">
        <v>59</v>
      </c>
      <c r="C184" s="291">
        <v>53363.042800000003</v>
      </c>
      <c r="D184" s="291" t="s">
        <v>25</v>
      </c>
      <c r="E184" s="274">
        <f t="shared" si="40"/>
        <v>27569.949768531904</v>
      </c>
      <c r="F184" s="221">
        <f t="shared" si="41"/>
        <v>27570</v>
      </c>
      <c r="G184" s="193">
        <f t="shared" si="45"/>
        <v>-1.7325299995718524E-2</v>
      </c>
      <c r="K184" s="193">
        <f t="shared" si="46"/>
        <v>-1.7325299995718524E-2</v>
      </c>
      <c r="N184" s="271">
        <f t="shared" si="42"/>
        <v>-1.8775557736858753E-2</v>
      </c>
      <c r="O184" s="347">
        <f t="shared" si="43"/>
        <v>38344.542800000003</v>
      </c>
      <c r="P184" s="222"/>
      <c r="Q184" s="193">
        <f t="shared" si="47"/>
        <v>2.1032475157371594E-6</v>
      </c>
      <c r="S184" s="196">
        <v>1</v>
      </c>
      <c r="T184" s="193">
        <f t="shared" si="48"/>
        <v>2.1032475157371594E-6</v>
      </c>
    </row>
    <row r="185" spans="1:56" ht="12.95" customHeight="1">
      <c r="A185" s="294" t="s">
        <v>95</v>
      </c>
      <c r="B185" s="82" t="s">
        <v>59</v>
      </c>
      <c r="C185" s="291">
        <v>53365.109600000003</v>
      </c>
      <c r="D185" s="291" t="s">
        <v>25</v>
      </c>
      <c r="E185" s="274">
        <f t="shared" si="40"/>
        <v>27575.942068710308</v>
      </c>
      <c r="F185" s="221">
        <f t="shared" si="41"/>
        <v>27576</v>
      </c>
      <c r="G185" s="193">
        <f t="shared" si="45"/>
        <v>-1.9981039993581362E-2</v>
      </c>
      <c r="K185" s="193">
        <f t="shared" si="46"/>
        <v>-1.9981039993581362E-2</v>
      </c>
      <c r="N185" s="271">
        <f t="shared" si="42"/>
        <v>-1.8783710976353275E-2</v>
      </c>
      <c r="O185" s="347">
        <f t="shared" si="43"/>
        <v>38346.609600000003</v>
      </c>
      <c r="P185" s="222"/>
      <c r="Q185" s="193">
        <f t="shared" si="47"/>
        <v>1.4335967754963778E-6</v>
      </c>
      <c r="S185" s="196">
        <v>1</v>
      </c>
      <c r="T185" s="193">
        <f t="shared" si="48"/>
        <v>1.4335967754963778E-6</v>
      </c>
    </row>
    <row r="186" spans="1:56" ht="12.95" customHeight="1">
      <c r="A186" s="294" t="s">
        <v>95</v>
      </c>
      <c r="B186" s="82" t="s">
        <v>56</v>
      </c>
      <c r="C186" s="291">
        <v>53366.311699999998</v>
      </c>
      <c r="D186" s="291" t="s">
        <v>25</v>
      </c>
      <c r="E186" s="274">
        <f t="shared" si="40"/>
        <v>27579.427332908312</v>
      </c>
      <c r="F186" s="221">
        <f t="shared" si="41"/>
        <v>27579.5</v>
      </c>
      <c r="G186" s="193">
        <f t="shared" si="45"/>
        <v>-2.5063555003725924E-2</v>
      </c>
      <c r="K186" s="193">
        <f t="shared" si="46"/>
        <v>-2.5063555003725924E-2</v>
      </c>
      <c r="N186" s="271">
        <f t="shared" si="42"/>
        <v>-1.8788467830104478E-2</v>
      </c>
      <c r="O186" s="347">
        <f t="shared" si="43"/>
        <v>38347.811699999998</v>
      </c>
      <c r="P186" s="222"/>
      <c r="Q186" s="193">
        <f t="shared" si="47"/>
        <v>3.9376719036548385E-5</v>
      </c>
      <c r="S186" s="196">
        <v>1</v>
      </c>
      <c r="T186" s="193">
        <f t="shared" si="48"/>
        <v>3.9376719036548385E-5</v>
      </c>
    </row>
    <row r="187" spans="1:56" ht="12.95" customHeight="1">
      <c r="A187" s="184" t="s">
        <v>100</v>
      </c>
      <c r="B187" s="82" t="s">
        <v>59</v>
      </c>
      <c r="C187" s="79">
        <v>53370.628299999997</v>
      </c>
      <c r="D187" s="79">
        <v>5.9999999999999995E-4</v>
      </c>
      <c r="E187" s="274">
        <f t="shared" si="40"/>
        <v>27591.94250755031</v>
      </c>
      <c r="F187" s="221">
        <f t="shared" si="41"/>
        <v>27592</v>
      </c>
      <c r="G187" s="193">
        <f t="shared" si="45"/>
        <v>-1.9829680000839289E-2</v>
      </c>
      <c r="K187" s="193">
        <f t="shared" si="46"/>
        <v>-1.9829680000839289E-2</v>
      </c>
      <c r="N187" s="271">
        <f t="shared" si="42"/>
        <v>-1.8805461389768699E-2</v>
      </c>
      <c r="O187" s="347">
        <f t="shared" si="43"/>
        <v>38352.128299999997</v>
      </c>
      <c r="P187" s="222"/>
      <c r="Q187" s="193">
        <f t="shared" si="47"/>
        <v>1.0490237632633692E-6</v>
      </c>
      <c r="S187" s="196">
        <v>1</v>
      </c>
      <c r="T187" s="193">
        <f t="shared" si="48"/>
        <v>1.0490237632633692E-6</v>
      </c>
    </row>
    <row r="188" spans="1:56" ht="12.95" customHeight="1">
      <c r="A188" s="274" t="s">
        <v>101</v>
      </c>
      <c r="B188" s="78" t="s">
        <v>56</v>
      </c>
      <c r="C188" s="277">
        <v>53378.0452</v>
      </c>
      <c r="D188" s="277" t="s">
        <v>25</v>
      </c>
      <c r="E188" s="274">
        <f t="shared" si="40"/>
        <v>27613.446422391236</v>
      </c>
      <c r="F188" s="221">
        <f t="shared" si="41"/>
        <v>27613.5</v>
      </c>
      <c r="G188" s="193">
        <f t="shared" si="45"/>
        <v>-1.8479414997273125E-2</v>
      </c>
      <c r="K188" s="193">
        <f t="shared" si="46"/>
        <v>-1.8479414997273125E-2</v>
      </c>
      <c r="N188" s="271">
        <f t="shared" si="42"/>
        <v>-1.8834707842747298E-2</v>
      </c>
      <c r="O188" s="347">
        <f t="shared" si="43"/>
        <v>38359.5452</v>
      </c>
      <c r="P188" s="222"/>
      <c r="Q188" s="193">
        <f t="shared" si="47"/>
        <v>1.2623300604513488E-7</v>
      </c>
      <c r="S188" s="196">
        <v>1</v>
      </c>
      <c r="T188" s="193">
        <f t="shared" si="48"/>
        <v>1.2623300604513488E-7</v>
      </c>
    </row>
    <row r="189" spans="1:56" ht="12.95" customHeight="1">
      <c r="A189" s="274" t="s">
        <v>101</v>
      </c>
      <c r="B189" s="78" t="s">
        <v>59</v>
      </c>
      <c r="C189" s="277">
        <v>53378.217299999997</v>
      </c>
      <c r="D189" s="277" t="s">
        <v>25</v>
      </c>
      <c r="E189" s="274">
        <f t="shared" si="40"/>
        <v>27613.945394164351</v>
      </c>
      <c r="F189" s="221">
        <f t="shared" si="41"/>
        <v>27614</v>
      </c>
      <c r="G189" s="193">
        <f t="shared" si="45"/>
        <v>-1.8834060007066E-2</v>
      </c>
      <c r="K189" s="193">
        <f t="shared" si="46"/>
        <v>-1.8834060007066E-2</v>
      </c>
      <c r="N189" s="271">
        <f t="shared" si="42"/>
        <v>-1.8835388256611255E-2</v>
      </c>
      <c r="O189" s="347">
        <f t="shared" si="43"/>
        <v>38359.717299999997</v>
      </c>
      <c r="P189" s="222"/>
      <c r="Q189" s="193">
        <f t="shared" si="47"/>
        <v>1.764246854468375E-12</v>
      </c>
      <c r="S189" s="196">
        <v>1</v>
      </c>
      <c r="T189" s="193">
        <f t="shared" si="48"/>
        <v>1.764246854468375E-12</v>
      </c>
    </row>
    <row r="190" spans="1:56" ht="12.95" customHeight="1">
      <c r="A190" s="74" t="s">
        <v>102</v>
      </c>
      <c r="B190" s="161" t="s">
        <v>59</v>
      </c>
      <c r="C190" s="162">
        <v>53380.2863</v>
      </c>
      <c r="D190" s="162">
        <v>2.9999999999999997E-4</v>
      </c>
      <c r="E190" s="274">
        <f t="shared" si="40"/>
        <v>27619.94407283144</v>
      </c>
      <c r="F190" s="221">
        <f t="shared" si="41"/>
        <v>27620</v>
      </c>
      <c r="G190" s="193">
        <f t="shared" si="45"/>
        <v>-1.9289800002297852E-2</v>
      </c>
      <c r="J190" s="193">
        <f>G190</f>
        <v>-1.9289800002297852E-2</v>
      </c>
      <c r="N190" s="271">
        <f t="shared" si="42"/>
        <v>-1.8843554158250838E-2</v>
      </c>
      <c r="O190" s="347">
        <f t="shared" si="43"/>
        <v>38361.7863</v>
      </c>
      <c r="P190" s="222"/>
      <c r="Q190" s="193">
        <f t="shared" si="47"/>
        <v>1.9913535332923212E-7</v>
      </c>
      <c r="S190" s="283">
        <f>S$16</f>
        <v>1</v>
      </c>
      <c r="T190" s="193">
        <f t="shared" si="48"/>
        <v>1.9913535332923212E-7</v>
      </c>
    </row>
    <row r="191" spans="1:56" ht="12.95" customHeight="1">
      <c r="A191" s="74" t="s">
        <v>103</v>
      </c>
      <c r="B191" s="78" t="s">
        <v>56</v>
      </c>
      <c r="C191" s="77">
        <v>53384.251499999998</v>
      </c>
      <c r="D191" s="77">
        <v>1.1999999999999999E-3</v>
      </c>
      <c r="E191" s="274">
        <f t="shared" si="40"/>
        <v>27631.440428873339</v>
      </c>
      <c r="F191" s="221">
        <f t="shared" si="41"/>
        <v>27631.5</v>
      </c>
      <c r="G191" s="193">
        <f t="shared" si="45"/>
        <v>-2.0546635001664981E-2</v>
      </c>
      <c r="K191" s="193">
        <f>G191</f>
        <v>-2.0546635001664981E-2</v>
      </c>
      <c r="N191" s="271">
        <f t="shared" si="42"/>
        <v>-1.8859210295970437E-2</v>
      </c>
      <c r="O191" s="347">
        <f t="shared" si="43"/>
        <v>38365.751499999998</v>
      </c>
      <c r="P191" s="222"/>
      <c r="Q191" s="193">
        <f t="shared" si="47"/>
        <v>2.8474021373883194E-6</v>
      </c>
      <c r="S191" s="196">
        <v>1</v>
      </c>
      <c r="T191" s="193">
        <f t="shared" si="48"/>
        <v>2.8474021373883194E-6</v>
      </c>
    </row>
    <row r="192" spans="1:56" ht="12.95" customHeight="1">
      <c r="A192" s="77" t="s">
        <v>99</v>
      </c>
      <c r="B192" s="161" t="s">
        <v>56</v>
      </c>
      <c r="C192" s="162">
        <v>53426.329299999998</v>
      </c>
      <c r="D192" s="162">
        <v>6.9999999999999999E-4</v>
      </c>
      <c r="E192" s="274">
        <f t="shared" si="40"/>
        <v>27753.437142849929</v>
      </c>
      <c r="F192" s="221">
        <f t="shared" si="41"/>
        <v>27753.5</v>
      </c>
      <c r="G192" s="193">
        <f t="shared" si="45"/>
        <v>-2.1680015001038555E-2</v>
      </c>
      <c r="K192" s="193">
        <f>G192</f>
        <v>-2.1680015001038555E-2</v>
      </c>
      <c r="N192" s="271">
        <f t="shared" si="42"/>
        <v>-1.9025692080134927E-2</v>
      </c>
      <c r="O192" s="347">
        <f t="shared" si="43"/>
        <v>38407.829299999998</v>
      </c>
      <c r="P192" s="222"/>
      <c r="Q192" s="193">
        <f t="shared" si="47"/>
        <v>7.0454301684343692E-6</v>
      </c>
      <c r="S192" s="196">
        <v>1</v>
      </c>
      <c r="T192" s="193">
        <f t="shared" si="48"/>
        <v>7.0454301684343692E-6</v>
      </c>
    </row>
    <row r="193" spans="1:20" ht="12.95" customHeight="1">
      <c r="A193" s="77" t="s">
        <v>99</v>
      </c>
      <c r="B193" s="161" t="s">
        <v>56</v>
      </c>
      <c r="C193" s="162">
        <v>53666.388599999998</v>
      </c>
      <c r="D193" s="162">
        <v>5.9999999999999995E-4</v>
      </c>
      <c r="E193" s="274">
        <f t="shared" si="40"/>
        <v>28449.444200241749</v>
      </c>
      <c r="F193" s="221">
        <f t="shared" si="41"/>
        <v>28449.5</v>
      </c>
      <c r="G193" s="193">
        <f t="shared" si="45"/>
        <v>-1.92458550009178E-2</v>
      </c>
      <c r="K193" s="193">
        <f>G193</f>
        <v>-1.92458550009178E-2</v>
      </c>
      <c r="N193" s="271">
        <f t="shared" si="42"/>
        <v>-1.9989110258433463E-2</v>
      </c>
      <c r="O193" s="347">
        <f t="shared" si="43"/>
        <v>38647.888599999998</v>
      </c>
      <c r="P193" s="222"/>
      <c r="Q193" s="193">
        <f t="shared" si="47"/>
        <v>5.524283778246749E-7</v>
      </c>
      <c r="S193" s="196">
        <v>1</v>
      </c>
      <c r="T193" s="193">
        <f t="shared" si="48"/>
        <v>5.524283778246749E-7</v>
      </c>
    </row>
    <row r="194" spans="1:20" ht="12.95" customHeight="1">
      <c r="A194" s="77" t="s">
        <v>104</v>
      </c>
      <c r="B194" s="161" t="s">
        <v>59</v>
      </c>
      <c r="C194" s="162">
        <v>53666.560299999997</v>
      </c>
      <c r="D194" s="162">
        <v>2.0000000000000001E-4</v>
      </c>
      <c r="E194" s="274">
        <f t="shared" si="40"/>
        <v>28449.942012289659</v>
      </c>
      <c r="F194" s="221">
        <f t="shared" si="41"/>
        <v>28450</v>
      </c>
      <c r="G194" s="193">
        <f t="shared" si="45"/>
        <v>-2.0000500000605825E-2</v>
      </c>
      <c r="J194" s="193">
        <f>G194</f>
        <v>-2.0000500000605825E-2</v>
      </c>
      <c r="N194" s="271">
        <f t="shared" si="42"/>
        <v>-1.9989810720693765E-2</v>
      </c>
      <c r="O194" s="347">
        <f t="shared" si="43"/>
        <v>38648.060299999997</v>
      </c>
      <c r="P194" s="222"/>
      <c r="Q194" s="193">
        <f t="shared" si="47"/>
        <v>1.1426070503837018E-10</v>
      </c>
      <c r="S194" s="283">
        <f>S$16</f>
        <v>1</v>
      </c>
      <c r="T194" s="193">
        <f t="shared" si="48"/>
        <v>1.1426070503837018E-10</v>
      </c>
    </row>
    <row r="195" spans="1:20" ht="12.95" customHeight="1">
      <c r="A195" s="77" t="s">
        <v>104</v>
      </c>
      <c r="B195" s="161" t="s">
        <v>59</v>
      </c>
      <c r="C195" s="162">
        <v>53674.493199999997</v>
      </c>
      <c r="D195" s="162">
        <v>2.9999999999999997E-4</v>
      </c>
      <c r="E195" s="274">
        <f t="shared" si="40"/>
        <v>28472.941972656052</v>
      </c>
      <c r="F195" s="221">
        <f t="shared" si="41"/>
        <v>28473</v>
      </c>
      <c r="G195" s="193">
        <f t="shared" si="45"/>
        <v>-2.0014170004287735E-2</v>
      </c>
      <c r="J195" s="193">
        <f>G195</f>
        <v>-2.0014170004287735E-2</v>
      </c>
      <c r="N195" s="271">
        <f t="shared" si="42"/>
        <v>-2.0022044946579554E-2</v>
      </c>
      <c r="O195" s="347">
        <f t="shared" si="43"/>
        <v>38655.993199999997</v>
      </c>
      <c r="P195" s="222"/>
      <c r="Q195" s="193">
        <f t="shared" si="47"/>
        <v>6.2014716099478753E-11</v>
      </c>
      <c r="S195" s="283">
        <f>S$16</f>
        <v>1</v>
      </c>
      <c r="T195" s="193">
        <f t="shared" si="48"/>
        <v>6.2014716099478753E-11</v>
      </c>
    </row>
    <row r="196" spans="1:20" ht="12.95" customHeight="1">
      <c r="A196" s="77" t="s">
        <v>105</v>
      </c>
      <c r="B196" s="78" t="s">
        <v>56</v>
      </c>
      <c r="C196" s="77">
        <v>53696.74</v>
      </c>
      <c r="D196" s="77">
        <v>1E-3</v>
      </c>
      <c r="E196" s="274">
        <f t="shared" si="40"/>
        <v>28537.442409857962</v>
      </c>
      <c r="F196" s="221">
        <f t="shared" si="41"/>
        <v>28537.5</v>
      </c>
      <c r="G196" s="193">
        <f t="shared" si="45"/>
        <v>-1.9863375004206318E-2</v>
      </c>
      <c r="K196" s="193">
        <f>G196</f>
        <v>-1.9863375004206318E-2</v>
      </c>
      <c r="N196" s="271">
        <f t="shared" si="42"/>
        <v>-2.0112576272529291E-2</v>
      </c>
      <c r="O196" s="347">
        <f t="shared" si="43"/>
        <v>38678.239999999998</v>
      </c>
      <c r="P196" s="222"/>
      <c r="Q196" s="193">
        <f t="shared" si="47"/>
        <v>6.2101272133778123E-8</v>
      </c>
      <c r="S196" s="196">
        <v>1</v>
      </c>
      <c r="T196" s="193">
        <f t="shared" si="48"/>
        <v>6.2101272133778123E-8</v>
      </c>
    </row>
    <row r="197" spans="1:20" ht="12.95" customHeight="1">
      <c r="A197" s="77" t="s">
        <v>99</v>
      </c>
      <c r="B197" s="161" t="s">
        <v>59</v>
      </c>
      <c r="C197" s="162">
        <v>53708.294000000002</v>
      </c>
      <c r="D197" s="162">
        <v>2.0000000000000001E-4</v>
      </c>
      <c r="E197" s="274">
        <f t="shared" si="40"/>
        <v>28570.941072651312</v>
      </c>
      <c r="F197" s="221">
        <f t="shared" si="41"/>
        <v>28571</v>
      </c>
      <c r="G197" s="193">
        <f t="shared" si="45"/>
        <v>-2.0324589997471776E-2</v>
      </c>
      <c r="K197" s="193">
        <f>G197</f>
        <v>-2.0324589997471776E-2</v>
      </c>
      <c r="N197" s="271">
        <f t="shared" si="42"/>
        <v>-2.0159675149289128E-2</v>
      </c>
      <c r="O197" s="347">
        <f t="shared" si="43"/>
        <v>38689.794000000002</v>
      </c>
      <c r="P197" s="222"/>
      <c r="Q197" s="193">
        <f t="shared" si="47"/>
        <v>2.719690715110576E-8</v>
      </c>
      <c r="S197" s="196">
        <v>1</v>
      </c>
      <c r="T197" s="193">
        <f t="shared" si="48"/>
        <v>2.719690715110576E-8</v>
      </c>
    </row>
    <row r="198" spans="1:20" ht="12.95" customHeight="1">
      <c r="A198" s="77" t="s">
        <v>99</v>
      </c>
      <c r="B198" s="161" t="s">
        <v>56</v>
      </c>
      <c r="C198" s="162">
        <v>53708.467700000001</v>
      </c>
      <c r="D198" s="162">
        <v>2.0000000000000001E-4</v>
      </c>
      <c r="E198" s="274">
        <f t="shared" si="40"/>
        <v>28571.444683325291</v>
      </c>
      <c r="F198" s="221">
        <f t="shared" si="41"/>
        <v>28571.5</v>
      </c>
      <c r="G198" s="193">
        <f t="shared" si="45"/>
        <v>-1.9079234996752348E-2</v>
      </c>
      <c r="K198" s="193">
        <f>G198</f>
        <v>-1.9079234996752348E-2</v>
      </c>
      <c r="N198" s="271">
        <f t="shared" si="42"/>
        <v>-2.0160378525281679E-2</v>
      </c>
      <c r="O198" s="347">
        <f t="shared" si="43"/>
        <v>38689.967700000001</v>
      </c>
      <c r="P198" s="222"/>
      <c r="Q198" s="193">
        <f t="shared" si="47"/>
        <v>1.1688713292808526E-6</v>
      </c>
      <c r="S198" s="196">
        <v>1</v>
      </c>
      <c r="T198" s="193">
        <f t="shared" si="48"/>
        <v>1.1688713292808526E-6</v>
      </c>
    </row>
    <row r="199" spans="1:20" ht="12.95" customHeight="1">
      <c r="A199" s="77" t="s">
        <v>99</v>
      </c>
      <c r="B199" s="161" t="s">
        <v>59</v>
      </c>
      <c r="C199" s="162">
        <v>53729.331200000001</v>
      </c>
      <c r="D199" s="162">
        <v>5.0000000000000001E-4</v>
      </c>
      <c r="E199" s="274">
        <f t="shared" si="40"/>
        <v>28631.934500807449</v>
      </c>
      <c r="F199" s="221">
        <f t="shared" si="41"/>
        <v>28632</v>
      </c>
      <c r="G199" s="193">
        <f t="shared" si="45"/>
        <v>-2.2591280001506675E-2</v>
      </c>
      <c r="K199" s="193">
        <f>G199</f>
        <v>-2.2591280001506675E-2</v>
      </c>
      <c r="N199" s="271">
        <f t="shared" si="42"/>
        <v>-2.0245575523498212E-2</v>
      </c>
      <c r="O199" s="347">
        <f t="shared" si="43"/>
        <v>38710.831200000001</v>
      </c>
      <c r="P199" s="222"/>
      <c r="Q199" s="193">
        <f t="shared" si="47"/>
        <v>5.5023294981489566E-6</v>
      </c>
      <c r="S199" s="196">
        <v>1</v>
      </c>
      <c r="T199" s="193">
        <f t="shared" si="48"/>
        <v>5.5023294981489566E-6</v>
      </c>
    </row>
    <row r="200" spans="1:20" ht="12.95" customHeight="1">
      <c r="A200" s="77" t="s">
        <v>106</v>
      </c>
      <c r="B200" s="78" t="s">
        <v>59</v>
      </c>
      <c r="C200" s="77">
        <v>53761.409480000002</v>
      </c>
      <c r="D200" s="77" t="s">
        <v>107</v>
      </c>
      <c r="E200" s="274">
        <f t="shared" si="40"/>
        <v>28724.939476115596</v>
      </c>
      <c r="F200" s="221">
        <f t="shared" si="41"/>
        <v>28725</v>
      </c>
      <c r="G200" s="193">
        <f t="shared" si="45"/>
        <v>-2.0875249996606726E-2</v>
      </c>
      <c r="K200" s="193">
        <f>G200</f>
        <v>-2.0875249996606726E-2</v>
      </c>
      <c r="N200" s="271">
        <f t="shared" si="42"/>
        <v>-2.0376881849780447E-2</v>
      </c>
      <c r="O200" s="347">
        <f t="shared" si="43"/>
        <v>38742.909480000002</v>
      </c>
      <c r="P200" s="222"/>
      <c r="Q200" s="193">
        <f t="shared" si="47"/>
        <v>2.4837080977105993E-7</v>
      </c>
      <c r="S200" s="196">
        <v>1</v>
      </c>
      <c r="T200" s="193">
        <f t="shared" si="48"/>
        <v>2.4837080977105993E-7</v>
      </c>
    </row>
    <row r="201" spans="1:20" ht="12.95" customHeight="1">
      <c r="A201" s="74" t="s">
        <v>108</v>
      </c>
      <c r="B201" s="78" t="s">
        <v>56</v>
      </c>
      <c r="C201" s="77">
        <v>53765.376300000004</v>
      </c>
      <c r="D201" s="77">
        <v>5.0000000000000001E-4</v>
      </c>
      <c r="E201" s="274">
        <f t="shared" si="40"/>
        <v>28736.440529044619</v>
      </c>
      <c r="F201" s="221">
        <f t="shared" si="41"/>
        <v>28736.5</v>
      </c>
      <c r="G201" s="193">
        <f t="shared" si="45"/>
        <v>-2.0512084993242752E-2</v>
      </c>
      <c r="J201" s="193">
        <f>G201</f>
        <v>-2.0512084993242752E-2</v>
      </c>
      <c r="N201" s="271">
        <f t="shared" si="42"/>
        <v>-2.0393147473137783E-2</v>
      </c>
      <c r="O201" s="347">
        <f t="shared" si="43"/>
        <v>38746.876300000004</v>
      </c>
      <c r="P201" s="222"/>
      <c r="Q201" s="193">
        <f t="shared" si="47"/>
        <v>1.4146133688719911E-8</v>
      </c>
      <c r="S201" s="283">
        <f>S$16</f>
        <v>1</v>
      </c>
      <c r="T201" s="193">
        <f t="shared" si="48"/>
        <v>1.4146133688719911E-8</v>
      </c>
    </row>
    <row r="202" spans="1:20" ht="12.95" customHeight="1">
      <c r="A202" s="74" t="s">
        <v>108</v>
      </c>
      <c r="B202" s="161"/>
      <c r="C202" s="77">
        <v>53765.549700000003</v>
      </c>
      <c r="D202" s="77">
        <v>1.1000000000000001E-3</v>
      </c>
      <c r="E202" s="193">
        <f t="shared" si="40"/>
        <v>28736.94326992469</v>
      </c>
      <c r="F202" s="221">
        <f t="shared" si="41"/>
        <v>28737</v>
      </c>
      <c r="G202" s="193">
        <f t="shared" si="45"/>
        <v>-1.9566729999496602E-2</v>
      </c>
      <c r="J202" s="193">
        <f>G202</f>
        <v>-1.9566729999496602E-2</v>
      </c>
      <c r="N202" s="271">
        <f t="shared" si="42"/>
        <v>-2.0393854818041336E-2</v>
      </c>
      <c r="O202" s="347">
        <f t="shared" si="43"/>
        <v>38747.049700000003</v>
      </c>
      <c r="P202" s="222"/>
      <c r="Q202" s="193">
        <f t="shared" si="47"/>
        <v>6.8413546545265912E-7</v>
      </c>
      <c r="S202" s="283">
        <f>S$16</f>
        <v>1</v>
      </c>
      <c r="T202" s="193">
        <f t="shared" si="48"/>
        <v>6.8413546545265912E-7</v>
      </c>
    </row>
    <row r="203" spans="1:20" ht="12.95" customHeight="1">
      <c r="A203" s="79" t="s">
        <v>109</v>
      </c>
      <c r="B203" s="80" t="s">
        <v>59</v>
      </c>
      <c r="C203" s="81">
        <v>53767.273000000001</v>
      </c>
      <c r="D203" s="81">
        <v>2.9999999999999997E-4</v>
      </c>
      <c r="E203" s="274">
        <f t="shared" si="40"/>
        <v>28741.939656075956</v>
      </c>
      <c r="F203" s="221">
        <f t="shared" si="41"/>
        <v>28742</v>
      </c>
      <c r="G203" s="193">
        <f t="shared" si="45"/>
        <v>-2.0813180002733134E-2</v>
      </c>
      <c r="K203" s="193">
        <f>G203</f>
        <v>-2.0813180002733134E-2</v>
      </c>
      <c r="N203" s="271">
        <f t="shared" si="42"/>
        <v>-2.040092892656354E-2</v>
      </c>
      <c r="O203" s="347">
        <f t="shared" si="43"/>
        <v>38748.773000000001</v>
      </c>
      <c r="P203" s="222"/>
      <c r="Q203" s="193">
        <f t="shared" si="47"/>
        <v>1.6995094980298825E-7</v>
      </c>
      <c r="S203" s="196">
        <v>1</v>
      </c>
      <c r="T203" s="193">
        <f t="shared" si="48"/>
        <v>1.6995094980298825E-7</v>
      </c>
    </row>
    <row r="204" spans="1:20" ht="12.95" customHeight="1">
      <c r="A204" s="184" t="s">
        <v>108</v>
      </c>
      <c r="B204" s="82" t="s">
        <v>56</v>
      </c>
      <c r="C204" s="79">
        <v>53794.347699999998</v>
      </c>
      <c r="D204" s="79">
        <v>1.4E-3</v>
      </c>
      <c r="E204" s="193">
        <f t="shared" si="40"/>
        <v>28820.437686674079</v>
      </c>
      <c r="F204" s="221">
        <f t="shared" si="41"/>
        <v>28820.5</v>
      </c>
      <c r="G204" s="193">
        <f t="shared" si="45"/>
        <v>-2.1492444997420534E-2</v>
      </c>
      <c r="J204" s="193">
        <f>G204</f>
        <v>-2.1492444997420534E-2</v>
      </c>
      <c r="N204" s="271">
        <f t="shared" si="42"/>
        <v>-2.0512149622020012E-2</v>
      </c>
      <c r="O204" s="347">
        <f t="shared" si="43"/>
        <v>38775.847699999998</v>
      </c>
      <c r="P204" s="222"/>
      <c r="Q204" s="193">
        <f t="shared" si="47"/>
        <v>9.6097902303165089E-7</v>
      </c>
      <c r="S204" s="283">
        <f>S$16</f>
        <v>1</v>
      </c>
      <c r="T204" s="193">
        <f t="shared" si="48"/>
        <v>9.6097902303165089E-7</v>
      </c>
    </row>
    <row r="205" spans="1:20" ht="12.95" customHeight="1">
      <c r="A205" s="79" t="s">
        <v>110</v>
      </c>
      <c r="B205" s="80" t="s">
        <v>59</v>
      </c>
      <c r="C205" s="81">
        <v>54013.577499999999</v>
      </c>
      <c r="D205" s="81">
        <v>5.0000000000000001E-4</v>
      </c>
      <c r="E205" s="274">
        <f t="shared" si="40"/>
        <v>29456.053503226893</v>
      </c>
      <c r="F205" s="221">
        <f t="shared" si="41"/>
        <v>29456</v>
      </c>
      <c r="N205" s="271">
        <f t="shared" si="42"/>
        <v>-2.1423422825734142E-2</v>
      </c>
      <c r="O205" s="347">
        <f t="shared" si="43"/>
        <v>38995.077499999999</v>
      </c>
      <c r="P205" s="222">
        <v>-2.2600000011152588E-3</v>
      </c>
      <c r="T205" s="193">
        <f t="shared" si="48"/>
        <v>0</v>
      </c>
    </row>
    <row r="206" spans="1:20" ht="12.95" customHeight="1">
      <c r="A206" s="79" t="s">
        <v>111</v>
      </c>
      <c r="B206" s="82" t="s">
        <v>56</v>
      </c>
      <c r="C206" s="79">
        <v>54096.478499999997</v>
      </c>
      <c r="D206" s="79">
        <v>4.0000000000000002E-4</v>
      </c>
      <c r="E206" s="274">
        <f t="shared" si="40"/>
        <v>29696.409453047778</v>
      </c>
      <c r="F206" s="221">
        <f t="shared" si="41"/>
        <v>29696.5</v>
      </c>
      <c r="G206" s="193">
        <f t="shared" ref="G206:G237" si="49">C206-(C$7+F206*C$8)</f>
        <v>-3.1230485001287889E-2</v>
      </c>
      <c r="J206" s="193">
        <f>G206</f>
        <v>-3.1230485001287889E-2</v>
      </c>
      <c r="N206" s="271">
        <f t="shared" si="42"/>
        <v>-2.1773339375561671E-2</v>
      </c>
      <c r="O206" s="347">
        <f t="shared" si="43"/>
        <v>39077.978499999997</v>
      </c>
      <c r="P206" s="222"/>
      <c r="Q206" s="193">
        <f t="shared" ref="Q206:Q237" si="50">(G206-N206)^2</f>
        <v>8.9437603386192537E-5</v>
      </c>
      <c r="S206" s="283">
        <f>S$16</f>
        <v>1</v>
      </c>
      <c r="T206" s="193">
        <f t="shared" si="48"/>
        <v>8.9437603386192537E-5</v>
      </c>
    </row>
    <row r="207" spans="1:20" ht="12.95" customHeight="1">
      <c r="A207" s="79" t="s">
        <v>106</v>
      </c>
      <c r="B207" s="82" t="s">
        <v>59</v>
      </c>
      <c r="C207" s="79">
        <v>54122.529289999999</v>
      </c>
      <c r="D207" s="79">
        <v>2.0000000000000001E-4</v>
      </c>
      <c r="E207" s="274">
        <f t="shared" si="40"/>
        <v>29771.938848037404</v>
      </c>
      <c r="F207" s="221">
        <f t="shared" si="41"/>
        <v>29772</v>
      </c>
      <c r="G207" s="193">
        <f t="shared" si="49"/>
        <v>-2.1091880000312813E-2</v>
      </c>
      <c r="K207" s="193">
        <f>G207</f>
        <v>-2.1091880000312813E-2</v>
      </c>
      <c r="N207" s="271">
        <f t="shared" si="42"/>
        <v>-2.1883760584680147E-2</v>
      </c>
      <c r="O207" s="347">
        <f t="shared" si="43"/>
        <v>39104.029289999999</v>
      </c>
      <c r="P207" s="222"/>
      <c r="Q207" s="193">
        <f t="shared" si="50"/>
        <v>6.2707485989795049E-7</v>
      </c>
      <c r="S207" s="196">
        <v>1</v>
      </c>
      <c r="T207" s="193">
        <f t="shared" si="48"/>
        <v>6.2707485989795049E-7</v>
      </c>
    </row>
    <row r="208" spans="1:20" ht="12.95" customHeight="1">
      <c r="A208" s="79" t="s">
        <v>106</v>
      </c>
      <c r="B208" s="82" t="s">
        <v>59</v>
      </c>
      <c r="C208" s="79">
        <v>54122.529690000003</v>
      </c>
      <c r="D208" s="79">
        <v>2.9999999999999997E-4</v>
      </c>
      <c r="E208" s="274">
        <f t="shared" si="40"/>
        <v>29771.940007762631</v>
      </c>
      <c r="F208" s="221">
        <f t="shared" si="41"/>
        <v>29772</v>
      </c>
      <c r="G208" s="193">
        <f t="shared" si="49"/>
        <v>-2.0691879995865747E-2</v>
      </c>
      <c r="K208" s="193">
        <f>G208</f>
        <v>-2.0691879995865747E-2</v>
      </c>
      <c r="N208" s="271">
        <f t="shared" si="42"/>
        <v>-2.1883760584680147E-2</v>
      </c>
      <c r="O208" s="347">
        <f t="shared" si="43"/>
        <v>39104.029690000003</v>
      </c>
      <c r="P208" s="222"/>
      <c r="Q208" s="193">
        <f t="shared" si="50"/>
        <v>1.4205793379925593E-6</v>
      </c>
      <c r="S208" s="196">
        <v>1</v>
      </c>
      <c r="T208" s="193">
        <f t="shared" si="48"/>
        <v>1.4205793379925593E-6</v>
      </c>
    </row>
    <row r="209" spans="1:20" ht="12.95" customHeight="1">
      <c r="A209" s="294" t="s">
        <v>112</v>
      </c>
      <c r="B209" s="82" t="s">
        <v>59</v>
      </c>
      <c r="C209" s="291">
        <v>54147.017</v>
      </c>
      <c r="D209" s="291" t="s">
        <v>25</v>
      </c>
      <c r="E209" s="274">
        <f t="shared" si="40"/>
        <v>29842.936384810047</v>
      </c>
      <c r="F209" s="221">
        <f t="shared" si="41"/>
        <v>29843</v>
      </c>
      <c r="G209" s="193">
        <f t="shared" si="49"/>
        <v>-2.1941470004094299E-2</v>
      </c>
      <c r="K209" s="193">
        <f>G209</f>
        <v>-2.1941470004094299E-2</v>
      </c>
      <c r="N209" s="271">
        <f t="shared" si="42"/>
        <v>-2.1987849839088216E-2</v>
      </c>
      <c r="O209" s="347">
        <f t="shared" si="43"/>
        <v>39128.517</v>
      </c>
      <c r="P209" s="222"/>
      <c r="Q209" s="193">
        <f t="shared" si="50"/>
        <v>2.1510890940629616E-9</v>
      </c>
      <c r="S209" s="196">
        <v>1</v>
      </c>
      <c r="T209" s="193">
        <f t="shared" ref="T209:T231" si="51">S209*Q209</f>
        <v>2.1510890940629616E-9</v>
      </c>
    </row>
    <row r="210" spans="1:20" ht="12.95" customHeight="1">
      <c r="A210" s="79" t="s">
        <v>113</v>
      </c>
      <c r="B210" s="80" t="s">
        <v>59</v>
      </c>
      <c r="C210" s="81">
        <v>54166.331899999997</v>
      </c>
      <c r="D210" s="81">
        <v>4.0000000000000002E-4</v>
      </c>
      <c r="E210" s="274">
        <f t="shared" si="40"/>
        <v>29898.936326127947</v>
      </c>
      <c r="F210" s="221">
        <f t="shared" si="41"/>
        <v>29899</v>
      </c>
      <c r="G210" s="193">
        <f t="shared" si="49"/>
        <v>-2.196171000105096E-2</v>
      </c>
      <c r="J210" s="193">
        <f>G210</f>
        <v>-2.196171000105096E-2</v>
      </c>
      <c r="N210" s="271">
        <f t="shared" si="42"/>
        <v>-2.2070118961202239E-2</v>
      </c>
      <c r="O210" s="347">
        <f t="shared" si="43"/>
        <v>39147.831899999997</v>
      </c>
      <c r="P210" s="222"/>
      <c r="Q210" s="193">
        <f t="shared" si="50"/>
        <v>1.1752502641081541E-8</v>
      </c>
      <c r="S210" s="283">
        <f>S$16</f>
        <v>1</v>
      </c>
      <c r="T210" s="193">
        <f t="shared" si="51"/>
        <v>1.1752502641081541E-8</v>
      </c>
    </row>
    <row r="211" spans="1:20" ht="12.95" customHeight="1">
      <c r="A211" s="79" t="s">
        <v>106</v>
      </c>
      <c r="B211" s="82" t="s">
        <v>59</v>
      </c>
      <c r="C211" s="79">
        <v>54195.304129999997</v>
      </c>
      <c r="D211" s="79">
        <v>2.9999999999999997E-4</v>
      </c>
      <c r="E211" s="274">
        <f t="shared" si="40"/>
        <v>29982.935890187237</v>
      </c>
      <c r="F211" s="221">
        <f t="shared" si="41"/>
        <v>29983</v>
      </c>
      <c r="G211" s="193">
        <f t="shared" si="49"/>
        <v>-2.2112070000730455E-2</v>
      </c>
      <c r="K211" s="193">
        <f t="shared" ref="K211:K217" si="52">G211</f>
        <v>-2.2112070000730455E-2</v>
      </c>
      <c r="N211" s="271">
        <f t="shared" si="42"/>
        <v>-2.2193804664876908E-2</v>
      </c>
      <c r="O211" s="347">
        <f t="shared" si="43"/>
        <v>39176.804129999997</v>
      </c>
      <c r="P211" s="222"/>
      <c r="Q211" s="193">
        <f t="shared" si="50"/>
        <v>6.6805553231334832E-9</v>
      </c>
      <c r="S211" s="196">
        <v>1</v>
      </c>
      <c r="T211" s="193">
        <f t="shared" si="51"/>
        <v>6.6805553231334832E-9</v>
      </c>
    </row>
    <row r="212" spans="1:20" ht="12.95" customHeight="1">
      <c r="A212" s="79" t="s">
        <v>106</v>
      </c>
      <c r="B212" s="82" t="s">
        <v>59</v>
      </c>
      <c r="C212" s="79">
        <v>54195.304629999999</v>
      </c>
      <c r="D212" s="79">
        <v>2.9999999999999997E-4</v>
      </c>
      <c r="E212" s="274">
        <f t="shared" si="40"/>
        <v>29982.937339843756</v>
      </c>
      <c r="F212" s="221">
        <f t="shared" si="41"/>
        <v>29983</v>
      </c>
      <c r="G212" s="193">
        <f t="shared" si="49"/>
        <v>-2.1612069998809602E-2</v>
      </c>
      <c r="K212" s="193">
        <f t="shared" si="52"/>
        <v>-2.1612069998809602E-2</v>
      </c>
      <c r="N212" s="271">
        <f t="shared" si="42"/>
        <v>-2.2193804664876908E-2</v>
      </c>
      <c r="O212" s="347">
        <f t="shared" si="43"/>
        <v>39176.804629999999</v>
      </c>
      <c r="P212" s="222"/>
      <c r="Q212" s="193">
        <f t="shared" si="50"/>
        <v>3.3841522170443988E-7</v>
      </c>
      <c r="S212" s="196">
        <v>1</v>
      </c>
      <c r="T212" s="193">
        <f t="shared" si="51"/>
        <v>3.3841522170443988E-7</v>
      </c>
    </row>
    <row r="213" spans="1:20" ht="12.95" customHeight="1">
      <c r="A213" s="79" t="s">
        <v>106</v>
      </c>
      <c r="B213" s="82" t="s">
        <v>59</v>
      </c>
      <c r="C213" s="79">
        <v>54195.304929999998</v>
      </c>
      <c r="D213" s="79">
        <v>2.9999999999999997E-4</v>
      </c>
      <c r="E213" s="274">
        <f t="shared" ref="E213:E276" si="53">(C213-C$7)/C$8</f>
        <v>29982.938209637668</v>
      </c>
      <c r="F213" s="221">
        <f t="shared" ref="F213:F276" si="54">ROUND(2*E213,0)/2</f>
        <v>29983</v>
      </c>
      <c r="G213" s="193">
        <f t="shared" si="49"/>
        <v>-2.1312069999112282E-2</v>
      </c>
      <c r="K213" s="193">
        <f t="shared" si="52"/>
        <v>-2.1312069999112282E-2</v>
      </c>
      <c r="N213" s="271">
        <f t="shared" ref="N213:N276" si="55">D$11+D$12*F213+D$13*F213^2</f>
        <v>-2.2193804664876908E-2</v>
      </c>
      <c r="O213" s="347">
        <f t="shared" ref="O213:O276" si="56">C213-15018.5</f>
        <v>39176.804929999998</v>
      </c>
      <c r="P213" s="222"/>
      <c r="Q213" s="193">
        <f t="shared" si="50"/>
        <v>7.774560208110568E-7</v>
      </c>
      <c r="S213" s="196">
        <v>1</v>
      </c>
      <c r="T213" s="193">
        <f t="shared" si="51"/>
        <v>7.774560208110568E-7</v>
      </c>
    </row>
    <row r="214" spans="1:20" ht="12.95" customHeight="1">
      <c r="A214" s="296" t="s">
        <v>114</v>
      </c>
      <c r="B214" s="82"/>
      <c r="C214" s="291">
        <v>54382.934500000003</v>
      </c>
      <c r="D214" s="299">
        <v>5.0000000000000001E-4</v>
      </c>
      <c r="E214" s="274">
        <f t="shared" si="53"/>
        <v>30526.935067478185</v>
      </c>
      <c r="F214" s="221">
        <f t="shared" si="54"/>
        <v>30527</v>
      </c>
      <c r="G214" s="193">
        <f t="shared" si="49"/>
        <v>-2.2395829997549299E-2</v>
      </c>
      <c r="K214" s="193">
        <f t="shared" si="52"/>
        <v>-2.2395829997549299E-2</v>
      </c>
      <c r="M214" s="193">
        <f t="shared" ref="M214:M245" ca="1" si="57">+C$11+C$12*F214</f>
        <v>-2.2935026151292781E-2</v>
      </c>
      <c r="N214" s="271">
        <f t="shared" si="55"/>
        <v>-2.300300963261153E-2</v>
      </c>
      <c r="O214" s="347">
        <f t="shared" si="56"/>
        <v>39364.434500000003</v>
      </c>
      <c r="P214" s="222"/>
      <c r="Q214" s="193">
        <f t="shared" si="50"/>
        <v>3.6866710923430443E-7</v>
      </c>
      <c r="S214" s="196">
        <v>1</v>
      </c>
      <c r="T214" s="193">
        <f t="shared" si="51"/>
        <v>3.6866710923430443E-7</v>
      </c>
    </row>
    <row r="215" spans="1:20" ht="12.95" customHeight="1">
      <c r="A215" s="81" t="s">
        <v>115</v>
      </c>
      <c r="B215" s="80" t="s">
        <v>59</v>
      </c>
      <c r="C215" s="81">
        <v>54409.837800000001</v>
      </c>
      <c r="D215" s="81">
        <v>1E-4</v>
      </c>
      <c r="E215" s="274">
        <f t="shared" si="53"/>
        <v>30604.93615582231</v>
      </c>
      <c r="F215" s="221">
        <f t="shared" si="54"/>
        <v>30605</v>
      </c>
      <c r="G215" s="193">
        <f t="shared" si="49"/>
        <v>-2.2020450000127312E-2</v>
      </c>
      <c r="K215" s="193">
        <f t="shared" si="52"/>
        <v>-2.2020450000127312E-2</v>
      </c>
      <c r="M215" s="193">
        <f t="shared" ca="1" si="57"/>
        <v>-2.2863684270643132E-2</v>
      </c>
      <c r="N215" s="271">
        <f t="shared" si="55"/>
        <v>-2.3120198823362501E-2</v>
      </c>
      <c r="O215" s="347">
        <f t="shared" si="56"/>
        <v>39391.337800000001</v>
      </c>
      <c r="P215" s="222"/>
      <c r="Q215" s="193">
        <f t="shared" si="50"/>
        <v>1.2094474742071839E-6</v>
      </c>
      <c r="S215" s="196">
        <v>1</v>
      </c>
      <c r="T215" s="193">
        <f t="shared" si="51"/>
        <v>1.2094474742071839E-6</v>
      </c>
    </row>
    <row r="216" spans="1:20" ht="12.95" customHeight="1">
      <c r="A216" s="274" t="s">
        <v>112</v>
      </c>
      <c r="B216" s="78" t="s">
        <v>59</v>
      </c>
      <c r="C216" s="277">
        <v>54427.083599999998</v>
      </c>
      <c r="D216" s="277" t="s">
        <v>25</v>
      </c>
      <c r="E216" s="274">
        <f t="shared" si="53"/>
        <v>30654.937128541824</v>
      </c>
      <c r="F216" s="221">
        <f t="shared" si="54"/>
        <v>30655</v>
      </c>
      <c r="G216" s="193">
        <f t="shared" si="49"/>
        <v>-2.1684949999325909E-2</v>
      </c>
      <c r="K216" s="193">
        <f t="shared" si="52"/>
        <v>-2.1684949999325909E-2</v>
      </c>
      <c r="M216" s="193">
        <f t="shared" ca="1" si="57"/>
        <v>-2.2817952295867715E-2</v>
      </c>
      <c r="N216" s="271">
        <f t="shared" si="55"/>
        <v>-2.3195473580031108E-2</v>
      </c>
      <c r="O216" s="347">
        <f t="shared" si="56"/>
        <v>39408.583599999998</v>
      </c>
      <c r="P216" s="222"/>
      <c r="Q216" s="193">
        <f t="shared" si="50"/>
        <v>2.2816814878664558E-6</v>
      </c>
      <c r="S216" s="196">
        <v>1</v>
      </c>
      <c r="T216" s="193">
        <f t="shared" si="51"/>
        <v>2.2816814878664558E-6</v>
      </c>
    </row>
    <row r="217" spans="1:20" ht="12.95" customHeight="1">
      <c r="A217" s="274" t="s">
        <v>112</v>
      </c>
      <c r="B217" s="78" t="s">
        <v>56</v>
      </c>
      <c r="C217" s="277">
        <v>54427.256600000001</v>
      </c>
      <c r="D217" s="277" t="s">
        <v>25</v>
      </c>
      <c r="E217" s="274">
        <f t="shared" si="53"/>
        <v>30655.438709696689</v>
      </c>
      <c r="F217" s="221">
        <f t="shared" si="54"/>
        <v>30655.5</v>
      </c>
      <c r="G217" s="193">
        <f t="shared" si="49"/>
        <v>-2.1139594995474909E-2</v>
      </c>
      <c r="K217" s="193">
        <f t="shared" si="52"/>
        <v>-2.1139594995474909E-2</v>
      </c>
      <c r="M217" s="193">
        <f t="shared" ca="1" si="57"/>
        <v>-2.2817494976119963E-2</v>
      </c>
      <c r="N217" s="271">
        <f t="shared" si="55"/>
        <v>-2.3196226933126514E-2</v>
      </c>
      <c r="O217" s="347">
        <f t="shared" si="56"/>
        <v>39408.756600000001</v>
      </c>
      <c r="P217" s="222"/>
      <c r="Q217" s="193">
        <f t="shared" si="50"/>
        <v>4.2297349269685968E-6</v>
      </c>
      <c r="S217" s="196">
        <v>1</v>
      </c>
      <c r="T217" s="193">
        <f t="shared" si="51"/>
        <v>4.2297349269685968E-6</v>
      </c>
    </row>
    <row r="218" spans="1:20" ht="12.95" customHeight="1">
      <c r="A218" s="77" t="s">
        <v>116</v>
      </c>
      <c r="B218" s="78" t="s">
        <v>56</v>
      </c>
      <c r="C218" s="77">
        <v>54436.570800000001</v>
      </c>
      <c r="D218" s="77">
        <v>2.9999999999999997E-4</v>
      </c>
      <c r="E218" s="274">
        <f t="shared" si="53"/>
        <v>30682.443491156766</v>
      </c>
      <c r="F218" s="221">
        <f t="shared" si="54"/>
        <v>30682.5</v>
      </c>
      <c r="G218" s="193">
        <f t="shared" si="49"/>
        <v>-1.9490424994728528E-2</v>
      </c>
      <c r="J218" s="193">
        <f>G218</f>
        <v>-1.9490424994728528E-2</v>
      </c>
      <c r="M218" s="193">
        <f t="shared" ca="1" si="57"/>
        <v>-2.2792799709741237E-2</v>
      </c>
      <c r="N218" s="271">
        <f t="shared" si="55"/>
        <v>-2.3236925806419794E-2</v>
      </c>
      <c r="O218" s="347">
        <f t="shared" si="56"/>
        <v>39418.070800000001</v>
      </c>
      <c r="P218" s="222"/>
      <c r="Q218" s="193">
        <f t="shared" si="50"/>
        <v>1.4036268332003316E-5</v>
      </c>
      <c r="S218" s="283">
        <f>S$16</f>
        <v>1</v>
      </c>
      <c r="T218" s="193">
        <f t="shared" si="51"/>
        <v>1.4036268332003316E-5</v>
      </c>
    </row>
    <row r="219" spans="1:20" ht="12.95" customHeight="1">
      <c r="A219" s="274" t="s">
        <v>117</v>
      </c>
      <c r="B219" s="78" t="s">
        <v>59</v>
      </c>
      <c r="C219" s="277">
        <v>54473.991099999999</v>
      </c>
      <c r="D219" s="277" t="s">
        <v>25</v>
      </c>
      <c r="E219" s="274">
        <f t="shared" si="53"/>
        <v>30790.936654678102</v>
      </c>
      <c r="F219" s="221">
        <f t="shared" si="54"/>
        <v>30791</v>
      </c>
      <c r="G219" s="193">
        <f t="shared" si="49"/>
        <v>-2.1848390002560336E-2</v>
      </c>
      <c r="K219" s="193">
        <f>G219</f>
        <v>-2.1848390002560336E-2</v>
      </c>
      <c r="M219" s="193">
        <f t="shared" ca="1" si="57"/>
        <v>-2.2693561324478584E-2</v>
      </c>
      <c r="N219" s="271">
        <f t="shared" si="55"/>
        <v>-2.340082755002856E-2</v>
      </c>
      <c r="O219" s="347">
        <f t="shared" si="56"/>
        <v>39455.491099999999</v>
      </c>
      <c r="P219" s="222"/>
      <c r="Q219" s="193">
        <f t="shared" si="50"/>
        <v>2.4100623387891535E-6</v>
      </c>
      <c r="S219" s="196">
        <v>1</v>
      </c>
      <c r="T219" s="193">
        <f t="shared" si="51"/>
        <v>2.4100623387891535E-6</v>
      </c>
    </row>
    <row r="220" spans="1:20" ht="12.95" customHeight="1">
      <c r="A220" s="77" t="s">
        <v>116</v>
      </c>
      <c r="B220" s="78" t="s">
        <v>56</v>
      </c>
      <c r="C220" s="77">
        <v>54520.381699999998</v>
      </c>
      <c r="D220" s="77">
        <v>5.0000000000000001E-4</v>
      </c>
      <c r="E220" s="274">
        <f t="shared" si="53"/>
        <v>30925.437525907171</v>
      </c>
      <c r="F220" s="221">
        <f t="shared" si="54"/>
        <v>30925.5</v>
      </c>
      <c r="G220" s="193">
        <f t="shared" si="49"/>
        <v>-2.154789499763865E-2</v>
      </c>
      <c r="J220" s="193">
        <f>G220</f>
        <v>-2.154789499763865E-2</v>
      </c>
      <c r="M220" s="193">
        <f t="shared" ca="1" si="57"/>
        <v>-2.2570542312332711E-2</v>
      </c>
      <c r="N220" s="271">
        <f t="shared" si="55"/>
        <v>-2.3604789081471157E-2</v>
      </c>
      <c r="O220" s="347">
        <f t="shared" si="56"/>
        <v>39501.881699999998</v>
      </c>
      <c r="P220" s="222"/>
      <c r="Q220" s="193">
        <f t="shared" si="50"/>
        <v>4.2308132721051685E-6</v>
      </c>
      <c r="S220" s="283">
        <f>S$16</f>
        <v>1</v>
      </c>
      <c r="T220" s="193">
        <f t="shared" si="51"/>
        <v>4.2308132721051685E-6</v>
      </c>
    </row>
    <row r="221" spans="1:20" ht="12.95" customHeight="1">
      <c r="A221" s="162" t="s">
        <v>118</v>
      </c>
      <c r="B221" s="161" t="s">
        <v>56</v>
      </c>
      <c r="C221" s="162">
        <v>54751.472999999998</v>
      </c>
      <c r="D221" s="162">
        <v>2.0000000000000001E-4</v>
      </c>
      <c r="E221" s="274">
        <f t="shared" si="53"/>
        <v>31595.443544011236</v>
      </c>
      <c r="F221" s="221">
        <f t="shared" si="54"/>
        <v>31595.5</v>
      </c>
      <c r="G221" s="193">
        <f t="shared" si="49"/>
        <v>-1.9472195002890658E-2</v>
      </c>
      <c r="K221" s="193">
        <f>G221</f>
        <v>-1.9472195002890658E-2</v>
      </c>
      <c r="M221" s="193">
        <f t="shared" ca="1" si="57"/>
        <v>-2.195773385034213E-2</v>
      </c>
      <c r="N221" s="271">
        <f t="shared" si="55"/>
        <v>-2.4633731931621553E-2</v>
      </c>
      <c r="O221" s="347">
        <f t="shared" si="56"/>
        <v>39732.972999999998</v>
      </c>
      <c r="P221" s="222"/>
      <c r="Q221" s="193">
        <f t="shared" si="50"/>
        <v>2.6641463466652766E-5</v>
      </c>
      <c r="S221" s="196">
        <v>1</v>
      </c>
      <c r="T221" s="193">
        <f t="shared" si="51"/>
        <v>2.6641463466652766E-5</v>
      </c>
    </row>
    <row r="222" spans="1:20" ht="12.95" customHeight="1">
      <c r="A222" s="77" t="s">
        <v>116</v>
      </c>
      <c r="B222" s="78" t="s">
        <v>59</v>
      </c>
      <c r="C222" s="77">
        <v>54756.472800000003</v>
      </c>
      <c r="D222" s="77">
        <v>5.0000000000000001E-4</v>
      </c>
      <c r="E222" s="274">
        <f t="shared" si="53"/>
        <v>31609.939529317995</v>
      </c>
      <c r="F222" s="221">
        <f t="shared" si="54"/>
        <v>31610</v>
      </c>
      <c r="G222" s="193">
        <f t="shared" si="49"/>
        <v>-2.0856899995123968E-2</v>
      </c>
      <c r="J222" s="193">
        <f t="shared" ref="J222:J227" si="58">G222</f>
        <v>-2.0856899995123968E-2</v>
      </c>
      <c r="M222" s="193">
        <f t="shared" ca="1" si="57"/>
        <v>-2.1944471577657259E-2</v>
      </c>
      <c r="N222" s="271">
        <f t="shared" si="55"/>
        <v>-2.4656238118530134E-2</v>
      </c>
      <c r="O222" s="347">
        <f t="shared" si="56"/>
        <v>39737.972800000003</v>
      </c>
      <c r="P222" s="222"/>
      <c r="Q222" s="193">
        <f t="shared" si="50"/>
        <v>1.4434970175967491E-5</v>
      </c>
      <c r="S222" s="283">
        <f t="shared" ref="S222:S227" si="59">S$16</f>
        <v>1</v>
      </c>
      <c r="T222" s="193">
        <f t="shared" si="51"/>
        <v>1.4434970175967491E-5</v>
      </c>
    </row>
    <row r="223" spans="1:20" ht="12.95" customHeight="1">
      <c r="A223" s="77" t="s">
        <v>116</v>
      </c>
      <c r="B223" s="78" t="s">
        <v>59</v>
      </c>
      <c r="C223" s="77">
        <v>54757.506000000001</v>
      </c>
      <c r="D223" s="77">
        <v>2.9999999999999997E-4</v>
      </c>
      <c r="E223" s="274">
        <f t="shared" si="53"/>
        <v>31612.935099544586</v>
      </c>
      <c r="F223" s="221">
        <f t="shared" si="54"/>
        <v>31613</v>
      </c>
      <c r="G223" s="193">
        <f t="shared" si="49"/>
        <v>-2.2384769996278919E-2</v>
      </c>
      <c r="J223" s="193">
        <f t="shared" si="58"/>
        <v>-2.2384769996278919E-2</v>
      </c>
      <c r="M223" s="193">
        <f t="shared" ca="1" si="57"/>
        <v>-2.1941727659170737E-2</v>
      </c>
      <c r="N223" s="271">
        <f t="shared" si="55"/>
        <v>-2.4660895830014084E-2</v>
      </c>
      <c r="O223" s="347">
        <f t="shared" si="56"/>
        <v>39739.006000000001</v>
      </c>
      <c r="P223" s="222"/>
      <c r="Q223" s="193">
        <f t="shared" si="50"/>
        <v>5.1807488109965978E-6</v>
      </c>
      <c r="S223" s="283">
        <f t="shared" si="59"/>
        <v>1</v>
      </c>
      <c r="T223" s="193">
        <f t="shared" si="51"/>
        <v>5.1807488109965978E-6</v>
      </c>
    </row>
    <row r="224" spans="1:20" ht="12.95" customHeight="1">
      <c r="A224" s="77" t="s">
        <v>116</v>
      </c>
      <c r="B224" s="78" t="s">
        <v>56</v>
      </c>
      <c r="C224" s="77">
        <v>54760.442600000002</v>
      </c>
      <c r="D224" s="77">
        <v>1E-4</v>
      </c>
      <c r="E224" s="274">
        <f t="shared" si="53"/>
        <v>31621.449222199852</v>
      </c>
      <c r="F224" s="221">
        <f t="shared" si="54"/>
        <v>31621.5</v>
      </c>
      <c r="G224" s="193">
        <f t="shared" si="49"/>
        <v>-1.7513734994281549E-2</v>
      </c>
      <c r="J224" s="193">
        <f t="shared" si="58"/>
        <v>-1.7513734994281549E-2</v>
      </c>
      <c r="M224" s="193">
        <f t="shared" ca="1" si="57"/>
        <v>-2.1933953223458914E-2</v>
      </c>
      <c r="N224" s="271">
        <f t="shared" si="55"/>
        <v>-2.4674095023394141E-2</v>
      </c>
      <c r="O224" s="347">
        <f t="shared" si="56"/>
        <v>39741.942600000002</v>
      </c>
      <c r="P224" s="222"/>
      <c r="Q224" s="193">
        <f t="shared" si="50"/>
        <v>5.1270755746513278E-5</v>
      </c>
      <c r="S224" s="283">
        <f t="shared" si="59"/>
        <v>1</v>
      </c>
      <c r="T224" s="193">
        <f t="shared" si="51"/>
        <v>5.1270755746513278E-5</v>
      </c>
    </row>
    <row r="225" spans="1:20" ht="12.95" customHeight="1">
      <c r="A225" s="77" t="s">
        <v>116</v>
      </c>
      <c r="B225" s="78" t="s">
        <v>59</v>
      </c>
      <c r="C225" s="77">
        <v>54760.611799999999</v>
      </c>
      <c r="D225" s="77">
        <v>1E-4</v>
      </c>
      <c r="E225" s="274">
        <f t="shared" si="53"/>
        <v>31621.939785965173</v>
      </c>
      <c r="F225" s="221">
        <f t="shared" si="54"/>
        <v>31622</v>
      </c>
      <c r="G225" s="193">
        <f t="shared" si="49"/>
        <v>-2.0768379996297881E-2</v>
      </c>
      <c r="J225" s="193">
        <f t="shared" si="58"/>
        <v>-2.0768379996297881E-2</v>
      </c>
      <c r="M225" s="193">
        <f t="shared" ca="1" si="57"/>
        <v>-2.1933495903711159E-2</v>
      </c>
      <c r="N225" s="271">
        <f t="shared" si="55"/>
        <v>-2.467487155445015E-2</v>
      </c>
      <c r="O225" s="347">
        <f t="shared" si="56"/>
        <v>39742.111799999999</v>
      </c>
      <c r="P225" s="222"/>
      <c r="Q225" s="193">
        <f t="shared" si="50"/>
        <v>1.5260676293914943E-5</v>
      </c>
      <c r="S225" s="283">
        <f t="shared" si="59"/>
        <v>1</v>
      </c>
      <c r="T225" s="193">
        <f t="shared" si="51"/>
        <v>1.5260676293914943E-5</v>
      </c>
    </row>
    <row r="226" spans="1:20" ht="12.95" customHeight="1">
      <c r="A226" s="77" t="s">
        <v>116</v>
      </c>
      <c r="B226" s="78" t="s">
        <v>59</v>
      </c>
      <c r="C226" s="77">
        <v>54775.444199999998</v>
      </c>
      <c r="D226" s="77">
        <v>1E-4</v>
      </c>
      <c r="E226" s="274">
        <f t="shared" si="53"/>
        <v>31664.943556608749</v>
      </c>
      <c r="F226" s="221">
        <f t="shared" si="54"/>
        <v>31665</v>
      </c>
      <c r="G226" s="193">
        <f t="shared" si="49"/>
        <v>-1.9467849997454323E-2</v>
      </c>
      <c r="J226" s="193">
        <f t="shared" si="58"/>
        <v>-1.9467849997454323E-2</v>
      </c>
      <c r="M226" s="193">
        <f t="shared" ca="1" si="57"/>
        <v>-2.1894166405404304E-2</v>
      </c>
      <c r="N226" s="271">
        <f t="shared" si="55"/>
        <v>-2.4741698082354966E-2</v>
      </c>
      <c r="O226" s="347">
        <f t="shared" si="56"/>
        <v>39756.944199999998</v>
      </c>
      <c r="P226" s="222"/>
      <c r="Q226" s="193">
        <f t="shared" si="50"/>
        <v>2.7813473622610182E-5</v>
      </c>
      <c r="S226" s="283">
        <f t="shared" si="59"/>
        <v>1</v>
      </c>
      <c r="T226" s="193">
        <f t="shared" si="51"/>
        <v>2.7813473622610182E-5</v>
      </c>
    </row>
    <row r="227" spans="1:20" ht="12.95" customHeight="1">
      <c r="A227" s="77" t="s">
        <v>116</v>
      </c>
      <c r="B227" s="78" t="s">
        <v>56</v>
      </c>
      <c r="C227" s="77">
        <v>54775.617700000003</v>
      </c>
      <c r="D227" s="77">
        <v>1E-4</v>
      </c>
      <c r="E227" s="274">
        <f t="shared" si="53"/>
        <v>31665.446587420138</v>
      </c>
      <c r="F227" s="221">
        <f t="shared" si="54"/>
        <v>31665.5</v>
      </c>
      <c r="G227" s="193">
        <f t="shared" si="49"/>
        <v>-1.8422494998958427E-2</v>
      </c>
      <c r="J227" s="193">
        <f t="shared" si="58"/>
        <v>-1.8422494998958427E-2</v>
      </c>
      <c r="M227" s="193">
        <f t="shared" ca="1" si="57"/>
        <v>-2.1893709085656549E-2</v>
      </c>
      <c r="N227" s="271">
        <f t="shared" si="55"/>
        <v>-2.4742475656599067E-2</v>
      </c>
      <c r="O227" s="347">
        <f t="shared" si="56"/>
        <v>39757.117700000003</v>
      </c>
      <c r="P227" s="222"/>
      <c r="Q227" s="193">
        <f t="shared" si="50"/>
        <v>3.9942155512951805E-5</v>
      </c>
      <c r="S227" s="283">
        <f t="shared" si="59"/>
        <v>1</v>
      </c>
      <c r="T227" s="193">
        <f t="shared" si="51"/>
        <v>3.9942155512951805E-5</v>
      </c>
    </row>
    <row r="228" spans="1:20" ht="12.95" customHeight="1">
      <c r="A228" s="77" t="s">
        <v>119</v>
      </c>
      <c r="B228" s="78" t="s">
        <v>56</v>
      </c>
      <c r="C228" s="77">
        <v>54792.863700000002</v>
      </c>
      <c r="D228" s="77">
        <v>2.9999999999999997E-4</v>
      </c>
      <c r="E228" s="274">
        <f t="shared" si="53"/>
        <v>31715.448140002267</v>
      </c>
      <c r="F228" s="221">
        <f t="shared" si="54"/>
        <v>31715.5</v>
      </c>
      <c r="G228" s="193">
        <f t="shared" si="49"/>
        <v>-1.7886994995933492E-2</v>
      </c>
      <c r="K228" s="193">
        <f>G228</f>
        <v>-1.7886994995933492E-2</v>
      </c>
      <c r="M228" s="193">
        <f t="shared" ca="1" si="57"/>
        <v>-2.1847977110881132E-2</v>
      </c>
      <c r="N228" s="271">
        <f t="shared" si="55"/>
        <v>-2.4820293633880771E-2</v>
      </c>
      <c r="O228" s="347">
        <f t="shared" si="56"/>
        <v>39774.363700000002</v>
      </c>
      <c r="P228" s="222"/>
      <c r="Q228" s="193">
        <f t="shared" si="50"/>
        <v>4.8070630002961595E-5</v>
      </c>
      <c r="S228" s="196">
        <v>1</v>
      </c>
      <c r="T228" s="193">
        <f t="shared" si="51"/>
        <v>4.8070630002961595E-5</v>
      </c>
    </row>
    <row r="229" spans="1:20" ht="12.95" customHeight="1">
      <c r="A229" s="274" t="s">
        <v>120</v>
      </c>
      <c r="B229" s="78" t="s">
        <v>56</v>
      </c>
      <c r="C229" s="277">
        <v>54815.279300000002</v>
      </c>
      <c r="D229" s="277" t="s">
        <v>25</v>
      </c>
      <c r="E229" s="274">
        <f t="shared" si="53"/>
        <v>31780.437981244293</v>
      </c>
      <c r="F229" s="221">
        <f t="shared" si="54"/>
        <v>31780.5</v>
      </c>
      <c r="G229" s="193">
        <f t="shared" si="49"/>
        <v>-2.1390844995039515E-2</v>
      </c>
      <c r="I229" s="193">
        <f>G229</f>
        <v>-2.1390844995039515E-2</v>
      </c>
      <c r="M229" s="193">
        <f t="shared" ca="1" si="57"/>
        <v>-2.1788525543673089E-2</v>
      </c>
      <c r="N229" s="271">
        <f t="shared" si="55"/>
        <v>-2.492163626482868E-2</v>
      </c>
      <c r="O229" s="347">
        <f t="shared" si="56"/>
        <v>39796.779300000002</v>
      </c>
      <c r="P229" s="222"/>
      <c r="Q229" s="193">
        <f t="shared" si="50"/>
        <v>1.2466486990819385E-5</v>
      </c>
      <c r="S229" s="280">
        <f>S$15</f>
        <v>0.1</v>
      </c>
      <c r="T229" s="193">
        <f t="shared" si="51"/>
        <v>1.2466486990819386E-6</v>
      </c>
    </row>
    <row r="230" spans="1:20" ht="12.95" customHeight="1">
      <c r="A230" s="274" t="s">
        <v>120</v>
      </c>
      <c r="B230" s="78" t="s">
        <v>59</v>
      </c>
      <c r="C230" s="277">
        <v>54815.450400000002</v>
      </c>
      <c r="D230" s="277" t="s">
        <v>25</v>
      </c>
      <c r="E230" s="274">
        <f t="shared" si="53"/>
        <v>31780.934053704386</v>
      </c>
      <c r="F230" s="221">
        <f t="shared" si="54"/>
        <v>31781</v>
      </c>
      <c r="G230" s="193">
        <f t="shared" si="49"/>
        <v>-2.2745490001398139E-2</v>
      </c>
      <c r="I230" s="193">
        <f>G230</f>
        <v>-2.2745490001398139E-2</v>
      </c>
      <c r="M230" s="193">
        <f t="shared" ca="1" si="57"/>
        <v>-2.1788068223925334E-2</v>
      </c>
      <c r="N230" s="271">
        <f t="shared" si="55"/>
        <v>-2.4922416608917013E-2</v>
      </c>
      <c r="O230" s="347">
        <f t="shared" si="56"/>
        <v>39796.950400000002</v>
      </c>
      <c r="P230" s="222"/>
      <c r="Q230" s="193">
        <f t="shared" si="50"/>
        <v>4.7390094545236363E-6</v>
      </c>
      <c r="S230" s="280">
        <f>S$15</f>
        <v>0.1</v>
      </c>
      <c r="T230" s="193">
        <f t="shared" si="51"/>
        <v>4.7390094545236363E-7</v>
      </c>
    </row>
    <row r="231" spans="1:20" ht="12.95" customHeight="1">
      <c r="A231" s="300" t="s">
        <v>121</v>
      </c>
      <c r="B231" s="301" t="s">
        <v>59</v>
      </c>
      <c r="C231" s="302">
        <v>54852.011299999998</v>
      </c>
      <c r="D231" s="302" t="s">
        <v>25</v>
      </c>
      <c r="E231" s="300">
        <f t="shared" si="53"/>
        <v>31886.935547604411</v>
      </c>
      <c r="F231" s="303">
        <f t="shared" si="54"/>
        <v>31887</v>
      </c>
      <c r="G231" s="303">
        <f t="shared" si="49"/>
        <v>-2.2230230002605822E-2</v>
      </c>
      <c r="H231" s="303"/>
      <c r="I231" s="303"/>
      <c r="J231" s="303"/>
      <c r="K231" s="303">
        <f>G231</f>
        <v>-2.2230230002605822E-2</v>
      </c>
      <c r="L231" s="303"/>
      <c r="M231" s="193">
        <f t="shared" ca="1" si="57"/>
        <v>-2.1691116437401452E-2</v>
      </c>
      <c r="N231" s="304">
        <f t="shared" si="55"/>
        <v>-2.5088120280938032E-2</v>
      </c>
      <c r="O231" s="357">
        <f t="shared" si="56"/>
        <v>39833.511299999998</v>
      </c>
      <c r="P231" s="306"/>
      <c r="Q231" s="303">
        <f t="shared" si="50"/>
        <v>8.1675368429857555E-6</v>
      </c>
      <c r="R231" s="303"/>
      <c r="S231" s="261">
        <v>1</v>
      </c>
      <c r="T231" s="303">
        <f t="shared" si="51"/>
        <v>8.1675368429857555E-6</v>
      </c>
    </row>
    <row r="232" spans="1:20" ht="12.95" customHeight="1">
      <c r="A232" s="307" t="s">
        <v>122</v>
      </c>
      <c r="B232" s="308" t="s">
        <v>59</v>
      </c>
      <c r="C232" s="309">
        <v>55199.6806</v>
      </c>
      <c r="D232" s="309">
        <v>1E-4</v>
      </c>
      <c r="E232" s="310">
        <f t="shared" si="53"/>
        <v>32894.937680571027</v>
      </c>
      <c r="F232" s="221">
        <f t="shared" si="54"/>
        <v>32895</v>
      </c>
      <c r="G232" s="221">
        <f t="shared" si="49"/>
        <v>-2.1494549997441936E-2</v>
      </c>
      <c r="H232" s="221"/>
      <c r="I232" s="221"/>
      <c r="J232" s="221"/>
      <c r="K232" s="221">
        <f>G232</f>
        <v>-2.1494549997441936E-2</v>
      </c>
      <c r="L232" s="221"/>
      <c r="M232" s="193">
        <f t="shared" ca="1" si="57"/>
        <v>-2.0769159825929057E-2</v>
      </c>
      <c r="N232" s="271">
        <f t="shared" si="55"/>
        <v>-2.6690797336558991E-2</v>
      </c>
      <c r="O232" s="358">
        <f t="shared" si="56"/>
        <v>40181.1806</v>
      </c>
      <c r="P232" s="272"/>
      <c r="Q232" s="221">
        <f t="shared" si="50"/>
        <v>2.7000986409281075E-5</v>
      </c>
      <c r="R232" s="221"/>
      <c r="S232" s="279">
        <v>1</v>
      </c>
      <c r="T232" s="221"/>
    </row>
    <row r="233" spans="1:20" ht="12.95" customHeight="1">
      <c r="A233" s="312" t="s">
        <v>123</v>
      </c>
      <c r="B233" s="161" t="s">
        <v>59</v>
      </c>
      <c r="C233" s="162">
        <v>55213.477299999999</v>
      </c>
      <c r="D233" s="162">
        <v>4.0000000000000002E-4</v>
      </c>
      <c r="E233" s="274">
        <f t="shared" si="53"/>
        <v>32934.938632705424</v>
      </c>
      <c r="F233" s="221">
        <f t="shared" si="54"/>
        <v>32935</v>
      </c>
      <c r="G233" s="193">
        <f t="shared" si="49"/>
        <v>-2.1166149999771733E-2</v>
      </c>
      <c r="K233" s="193">
        <f>G233</f>
        <v>-2.1166149999771733E-2</v>
      </c>
      <c r="M233" s="193">
        <f t="shared" ca="1" si="57"/>
        <v>-2.073257424610872E-2</v>
      </c>
      <c r="N233" s="271">
        <f t="shared" si="55"/>
        <v>-2.6755400929994531E-2</v>
      </c>
      <c r="O233" s="347">
        <f t="shared" si="56"/>
        <v>40194.977299999999</v>
      </c>
      <c r="P233" s="222"/>
      <c r="Q233" s="193">
        <f t="shared" si="50"/>
        <v>3.1239725960996419E-5</v>
      </c>
      <c r="R233" s="221"/>
      <c r="S233" s="279">
        <v>1</v>
      </c>
    </row>
    <row r="234" spans="1:20" ht="12.95" customHeight="1">
      <c r="A234" s="312" t="s">
        <v>123</v>
      </c>
      <c r="B234" s="161" t="s">
        <v>59</v>
      </c>
      <c r="C234" s="162">
        <v>55220.375599999999</v>
      </c>
      <c r="D234" s="162">
        <v>2.0000000000000001E-4</v>
      </c>
      <c r="E234" s="274">
        <f t="shared" si="53"/>
        <v>32954.938963806977</v>
      </c>
      <c r="F234" s="221">
        <f t="shared" si="54"/>
        <v>32955</v>
      </c>
      <c r="G234" s="193">
        <f t="shared" si="49"/>
        <v>-2.1051949996035546E-2</v>
      </c>
      <c r="K234" s="193">
        <f>G234</f>
        <v>-2.1051949996035546E-2</v>
      </c>
      <c r="M234" s="193">
        <f t="shared" ca="1" si="57"/>
        <v>-2.0714281456198556E-2</v>
      </c>
      <c r="N234" s="271">
        <f t="shared" si="55"/>
        <v>-2.6787731504314714E-2</v>
      </c>
      <c r="O234" s="347">
        <f t="shared" si="56"/>
        <v>40201.875599999999</v>
      </c>
      <c r="P234" s="222"/>
      <c r="Q234" s="193">
        <f t="shared" si="50"/>
        <v>3.2899189510717243E-5</v>
      </c>
      <c r="R234" s="221"/>
      <c r="S234" s="279">
        <v>1</v>
      </c>
    </row>
    <row r="235" spans="1:20" ht="12.95" customHeight="1">
      <c r="A235" s="77" t="s">
        <v>124</v>
      </c>
      <c r="B235" s="78" t="s">
        <v>56</v>
      </c>
      <c r="C235" s="77">
        <v>55295.398000000001</v>
      </c>
      <c r="D235" s="77">
        <v>1.5E-3</v>
      </c>
      <c r="E235" s="274">
        <f t="shared" si="53"/>
        <v>33172.452385959223</v>
      </c>
      <c r="F235" s="221">
        <f t="shared" si="54"/>
        <v>33172.5</v>
      </c>
      <c r="G235" s="193">
        <f t="shared" si="49"/>
        <v>-1.6422524997324217E-2</v>
      </c>
      <c r="J235" s="193">
        <f>G235</f>
        <v>-1.6422524997324217E-2</v>
      </c>
      <c r="M235" s="193">
        <f t="shared" ca="1" si="57"/>
        <v>-2.0515347365925495E-2</v>
      </c>
      <c r="N235" s="271">
        <f t="shared" si="55"/>
        <v>-2.71405652859005E-2</v>
      </c>
      <c r="O235" s="347">
        <f t="shared" si="56"/>
        <v>40276.898000000001</v>
      </c>
      <c r="P235" s="222"/>
      <c r="Q235" s="193">
        <f t="shared" si="50"/>
        <v>1.1487638762754436E-4</v>
      </c>
      <c r="R235" s="221"/>
      <c r="S235" s="279">
        <v>1</v>
      </c>
    </row>
    <row r="236" spans="1:20" ht="12.95" customHeight="1">
      <c r="A236" s="312" t="s">
        <v>123</v>
      </c>
      <c r="B236" s="161" t="s">
        <v>59</v>
      </c>
      <c r="C236" s="162">
        <v>55463.538699999997</v>
      </c>
      <c r="D236" s="162">
        <v>5.0000000000000001E-4</v>
      </c>
      <c r="E236" s="274">
        <f t="shared" si="53"/>
        <v>33659.944908993311</v>
      </c>
      <c r="F236" s="221">
        <f t="shared" si="54"/>
        <v>33660</v>
      </c>
      <c r="G236" s="193">
        <f t="shared" si="49"/>
        <v>-1.9001400003617164E-2</v>
      </c>
      <c r="K236" s="193">
        <f>G236</f>
        <v>-1.9001400003617164E-2</v>
      </c>
      <c r="M236" s="193">
        <f t="shared" ca="1" si="57"/>
        <v>-2.0069460611865181E-2</v>
      </c>
      <c r="N236" s="271">
        <f t="shared" si="55"/>
        <v>-2.7939641709128219E-2</v>
      </c>
      <c r="O236" s="347">
        <f t="shared" si="56"/>
        <v>40445.038699999997</v>
      </c>
      <c r="P236" s="222"/>
      <c r="Q236" s="193">
        <f t="shared" si="50"/>
        <v>7.9892164786137183E-5</v>
      </c>
      <c r="R236" s="221"/>
      <c r="S236" s="279">
        <v>1</v>
      </c>
    </row>
    <row r="237" spans="1:20" ht="12.95" customHeight="1">
      <c r="A237" s="312" t="s">
        <v>123</v>
      </c>
      <c r="B237" s="161" t="s">
        <v>59</v>
      </c>
      <c r="C237" s="162">
        <v>55500.442799999997</v>
      </c>
      <c r="D237" s="162">
        <v>4.0000000000000002E-4</v>
      </c>
      <c r="E237" s="274">
        <f t="shared" si="53"/>
        <v>33766.94144712657</v>
      </c>
      <c r="F237" s="221">
        <f t="shared" si="54"/>
        <v>33767</v>
      </c>
      <c r="G237" s="193">
        <f t="shared" si="49"/>
        <v>-2.0195430006424431E-2</v>
      </c>
      <c r="K237" s="193">
        <f>G237</f>
        <v>-2.0195430006424431E-2</v>
      </c>
      <c r="M237" s="193">
        <f t="shared" ca="1" si="57"/>
        <v>-1.9971594185845792E-2</v>
      </c>
      <c r="N237" s="271">
        <f t="shared" si="55"/>
        <v>-2.8116554228170332E-2</v>
      </c>
      <c r="O237" s="347">
        <f t="shared" si="56"/>
        <v>40481.942799999997</v>
      </c>
      <c r="P237" s="222"/>
      <c r="Q237" s="193">
        <f t="shared" si="50"/>
        <v>6.2744208936329603E-5</v>
      </c>
      <c r="R237" s="221"/>
      <c r="S237" s="279">
        <v>1</v>
      </c>
    </row>
    <row r="238" spans="1:20" ht="12.95" customHeight="1">
      <c r="A238" s="74" t="s">
        <v>125</v>
      </c>
      <c r="B238" s="78" t="s">
        <v>56</v>
      </c>
      <c r="C238" s="77">
        <v>55527.862800000003</v>
      </c>
      <c r="D238" s="77">
        <v>4.0000000000000002E-4</v>
      </c>
      <c r="E238" s="274">
        <f t="shared" si="53"/>
        <v>33846.44061051531</v>
      </c>
      <c r="F238" s="221">
        <f t="shared" si="54"/>
        <v>33846.5</v>
      </c>
      <c r="G238" s="193">
        <f t="shared" ref="G238:G269" si="60">C238-(C$7+F238*C$8)</f>
        <v>-2.0483984997554217E-2</v>
      </c>
      <c r="K238" s="193">
        <f>G238</f>
        <v>-2.0483984997554217E-2</v>
      </c>
      <c r="M238" s="193">
        <f t="shared" ca="1" si="57"/>
        <v>-1.9898880345952878E-2</v>
      </c>
      <c r="N238" s="271">
        <f t="shared" si="55"/>
        <v>-2.8248354141694385E-2</v>
      </c>
      <c r="O238" s="347">
        <f t="shared" si="56"/>
        <v>40509.362800000003</v>
      </c>
      <c r="P238" s="222"/>
      <c r="Q238" s="193">
        <f t="shared" ref="Q238:Q269" si="61">(G238-N238)^2</f>
        <v>6.0285428206475937E-5</v>
      </c>
      <c r="R238" s="221"/>
      <c r="S238" s="279">
        <v>1</v>
      </c>
    </row>
    <row r="239" spans="1:20" ht="12.95" customHeight="1">
      <c r="A239" s="274" t="s">
        <v>126</v>
      </c>
      <c r="B239" s="78" t="s">
        <v>56</v>
      </c>
      <c r="C239" s="277">
        <v>55590.292699999998</v>
      </c>
      <c r="D239" s="277" t="s">
        <v>25</v>
      </c>
      <c r="E239" s="274">
        <f t="shared" si="53"/>
        <v>34027.444433288525</v>
      </c>
      <c r="F239" s="221">
        <f t="shared" si="54"/>
        <v>34027.5</v>
      </c>
      <c r="G239" s="193">
        <f t="shared" si="60"/>
        <v>-1.9165475001500454E-2</v>
      </c>
      <c r="I239" s="193">
        <f>G239</f>
        <v>-1.9165475001500454E-2</v>
      </c>
      <c r="M239" s="193">
        <f t="shared" ca="1" si="57"/>
        <v>-1.9733330597265872E-2</v>
      </c>
      <c r="N239" s="271">
        <f t="shared" si="55"/>
        <v>-2.8549557632738962E-2</v>
      </c>
      <c r="O239" s="347">
        <f t="shared" si="56"/>
        <v>40571.792699999998</v>
      </c>
      <c r="P239" s="222"/>
      <c r="Q239" s="193">
        <f t="shared" si="61"/>
        <v>8.8061006829912242E-5</v>
      </c>
      <c r="R239" s="221"/>
      <c r="S239" s="279">
        <v>1</v>
      </c>
    </row>
    <row r="240" spans="1:20" ht="12.95" customHeight="1">
      <c r="A240" s="74" t="s">
        <v>128</v>
      </c>
      <c r="B240" s="74"/>
      <c r="C240" s="77">
        <v>55590.292699999998</v>
      </c>
      <c r="D240" s="77">
        <v>2.5000000000000001E-3</v>
      </c>
      <c r="E240" s="274">
        <f t="shared" si="53"/>
        <v>34027.444433288525</v>
      </c>
      <c r="F240" s="221">
        <f t="shared" si="54"/>
        <v>34027.5</v>
      </c>
      <c r="G240" s="193">
        <f t="shared" si="60"/>
        <v>-1.9165475001500454E-2</v>
      </c>
      <c r="K240" s="193">
        <f>G240</f>
        <v>-1.9165475001500454E-2</v>
      </c>
      <c r="M240" s="193">
        <f t="shared" ca="1" si="57"/>
        <v>-1.9733330597265872E-2</v>
      </c>
      <c r="N240" s="271">
        <f t="shared" si="55"/>
        <v>-2.8549557632738962E-2</v>
      </c>
      <c r="O240" s="347">
        <f t="shared" si="56"/>
        <v>40571.792699999998</v>
      </c>
      <c r="P240" s="222"/>
      <c r="Q240" s="193">
        <f t="shared" si="61"/>
        <v>8.8061006829912242E-5</v>
      </c>
      <c r="R240" s="221"/>
      <c r="S240" s="279">
        <v>1</v>
      </c>
    </row>
    <row r="241" spans="1:42" ht="12.95" customHeight="1">
      <c r="A241" s="274" t="s">
        <v>126</v>
      </c>
      <c r="B241" s="78" t="s">
        <v>56</v>
      </c>
      <c r="C241" s="277">
        <v>55590.2929</v>
      </c>
      <c r="D241" s="277" t="s">
        <v>25</v>
      </c>
      <c r="E241" s="274">
        <f t="shared" si="53"/>
        <v>34027.44501315114</v>
      </c>
      <c r="F241" s="221">
        <f t="shared" si="54"/>
        <v>34027.5</v>
      </c>
      <c r="G241" s="193">
        <f t="shared" si="60"/>
        <v>-1.8965474999276921E-2</v>
      </c>
      <c r="I241" s="193">
        <f>G241</f>
        <v>-1.8965474999276921E-2</v>
      </c>
      <c r="M241" s="193">
        <f t="shared" ca="1" si="57"/>
        <v>-1.9733330597265872E-2</v>
      </c>
      <c r="N241" s="271">
        <f t="shared" si="55"/>
        <v>-2.8549557632738962E-2</v>
      </c>
      <c r="O241" s="347">
        <f t="shared" si="56"/>
        <v>40571.7929</v>
      </c>
      <c r="P241" s="222"/>
      <c r="Q241" s="193">
        <f t="shared" si="61"/>
        <v>9.1854639925028676E-5</v>
      </c>
      <c r="R241" s="221"/>
      <c r="S241" s="279">
        <v>1</v>
      </c>
    </row>
    <row r="242" spans="1:42" ht="12.95" customHeight="1">
      <c r="A242" s="74" t="s">
        <v>128</v>
      </c>
      <c r="B242" s="74"/>
      <c r="C242" s="77">
        <v>55590.2929</v>
      </c>
      <c r="D242" s="77">
        <v>3.0000000000000001E-3</v>
      </c>
      <c r="E242" s="274">
        <f t="shared" si="53"/>
        <v>34027.44501315114</v>
      </c>
      <c r="F242" s="221">
        <f t="shared" si="54"/>
        <v>34027.5</v>
      </c>
      <c r="G242" s="193">
        <f t="shared" si="60"/>
        <v>-1.8965474999276921E-2</v>
      </c>
      <c r="K242" s="193">
        <f>G242</f>
        <v>-1.8965474999276921E-2</v>
      </c>
      <c r="M242" s="193">
        <f t="shared" ca="1" si="57"/>
        <v>-1.9733330597265872E-2</v>
      </c>
      <c r="N242" s="271">
        <f t="shared" si="55"/>
        <v>-2.8549557632738962E-2</v>
      </c>
      <c r="O242" s="347">
        <f t="shared" si="56"/>
        <v>40571.7929</v>
      </c>
      <c r="P242" s="222"/>
      <c r="Q242" s="193">
        <f t="shared" si="61"/>
        <v>9.1854639925028676E-5</v>
      </c>
      <c r="R242" s="221"/>
      <c r="S242" s="279">
        <v>1</v>
      </c>
    </row>
    <row r="243" spans="1:42" ht="12.95" customHeight="1">
      <c r="A243" s="274" t="s">
        <v>126</v>
      </c>
      <c r="B243" s="78" t="s">
        <v>59</v>
      </c>
      <c r="C243" s="277">
        <v>55590.463900000002</v>
      </c>
      <c r="D243" s="277" t="s">
        <v>25</v>
      </c>
      <c r="E243" s="274">
        <f t="shared" si="53"/>
        <v>34027.94079567994</v>
      </c>
      <c r="F243" s="221">
        <f t="shared" si="54"/>
        <v>34028</v>
      </c>
      <c r="G243" s="193">
        <f t="shared" si="60"/>
        <v>-2.0420119995833375E-2</v>
      </c>
      <c r="I243" s="193">
        <f>G243</f>
        <v>-2.0420119995833375E-2</v>
      </c>
      <c r="M243" s="193">
        <f t="shared" ca="1" si="57"/>
        <v>-1.9732873277518118E-2</v>
      </c>
      <c r="N243" s="271">
        <f t="shared" si="55"/>
        <v>-2.8550391862887808E-2</v>
      </c>
      <c r="O243" s="347">
        <f t="shared" si="56"/>
        <v>40571.963900000002</v>
      </c>
      <c r="P243" s="222"/>
      <c r="Q243" s="193">
        <f t="shared" si="61"/>
        <v>6.6101320632216777E-5</v>
      </c>
      <c r="R243" s="221"/>
      <c r="S243" s="279">
        <v>1</v>
      </c>
    </row>
    <row r="244" spans="1:42" ht="12.95" customHeight="1">
      <c r="A244" s="74" t="s">
        <v>128</v>
      </c>
      <c r="B244" s="74"/>
      <c r="C244" s="77">
        <v>55590.463900000002</v>
      </c>
      <c r="D244" s="77">
        <v>4.0000000000000001E-3</v>
      </c>
      <c r="E244" s="274">
        <f t="shared" si="53"/>
        <v>34027.94079567994</v>
      </c>
      <c r="F244" s="221">
        <f t="shared" si="54"/>
        <v>34028</v>
      </c>
      <c r="G244" s="193">
        <f t="shared" si="60"/>
        <v>-2.0420119995833375E-2</v>
      </c>
      <c r="K244" s="193">
        <f>G244</f>
        <v>-2.0420119995833375E-2</v>
      </c>
      <c r="M244" s="193">
        <f t="shared" ca="1" si="57"/>
        <v>-1.9732873277518118E-2</v>
      </c>
      <c r="N244" s="271">
        <f t="shared" si="55"/>
        <v>-2.8550391862887808E-2</v>
      </c>
      <c r="O244" s="347">
        <f t="shared" si="56"/>
        <v>40571.963900000002</v>
      </c>
      <c r="P244" s="222"/>
      <c r="Q244" s="193">
        <f t="shared" si="61"/>
        <v>6.6101320632216777E-5</v>
      </c>
      <c r="R244" s="221"/>
      <c r="S244" s="279">
        <v>1</v>
      </c>
    </row>
    <row r="245" spans="1:42" ht="12.95" customHeight="1">
      <c r="A245" s="274" t="s">
        <v>126</v>
      </c>
      <c r="B245" s="78" t="s">
        <v>59</v>
      </c>
      <c r="C245" s="277">
        <v>55590.464099999997</v>
      </c>
      <c r="D245" s="277" t="s">
        <v>25</v>
      </c>
      <c r="E245" s="274">
        <f t="shared" si="53"/>
        <v>34027.941375542534</v>
      </c>
      <c r="F245" s="221">
        <f t="shared" si="54"/>
        <v>34028</v>
      </c>
      <c r="G245" s="193">
        <f t="shared" si="60"/>
        <v>-2.02201200008858E-2</v>
      </c>
      <c r="I245" s="193">
        <f>G245</f>
        <v>-2.02201200008858E-2</v>
      </c>
      <c r="M245" s="193">
        <f t="shared" ca="1" si="57"/>
        <v>-1.9732873277518118E-2</v>
      </c>
      <c r="N245" s="271">
        <f t="shared" si="55"/>
        <v>-2.8550391862887808E-2</v>
      </c>
      <c r="O245" s="347">
        <f t="shared" si="56"/>
        <v>40571.964099999997</v>
      </c>
      <c r="P245" s="222"/>
      <c r="Q245" s="193">
        <f t="shared" si="61"/>
        <v>6.9393429294862399E-5</v>
      </c>
      <c r="R245" s="221"/>
      <c r="S245" s="279">
        <v>1</v>
      </c>
    </row>
    <row r="246" spans="1:42" ht="12.95" customHeight="1">
      <c r="A246" s="74" t="s">
        <v>128</v>
      </c>
      <c r="B246" s="74"/>
      <c r="C246" s="77">
        <v>55590.464099999997</v>
      </c>
      <c r="D246" s="77">
        <v>2.8999999999999998E-3</v>
      </c>
      <c r="E246" s="274">
        <f t="shared" si="53"/>
        <v>34027.941375542534</v>
      </c>
      <c r="F246" s="221">
        <f t="shared" si="54"/>
        <v>34028</v>
      </c>
      <c r="G246" s="193">
        <f t="shared" si="60"/>
        <v>-2.02201200008858E-2</v>
      </c>
      <c r="K246" s="193">
        <f>G246</f>
        <v>-2.02201200008858E-2</v>
      </c>
      <c r="M246" s="193">
        <f t="shared" ref="M246:M277" ca="1" si="62">+C$11+C$12*F246</f>
        <v>-1.9732873277518118E-2</v>
      </c>
      <c r="N246" s="271">
        <f t="shared" si="55"/>
        <v>-2.8550391862887808E-2</v>
      </c>
      <c r="O246" s="347">
        <f t="shared" si="56"/>
        <v>40571.964099999997</v>
      </c>
      <c r="P246" s="222"/>
      <c r="Q246" s="193">
        <f t="shared" si="61"/>
        <v>6.9393429294862399E-5</v>
      </c>
      <c r="R246" s="221"/>
      <c r="S246" s="279">
        <v>1</v>
      </c>
    </row>
    <row r="247" spans="1:42" ht="12.95" customHeight="1">
      <c r="A247" s="282" t="s">
        <v>127</v>
      </c>
      <c r="B247" s="78"/>
      <c r="C247" s="277">
        <v>55591.844100000002</v>
      </c>
      <c r="D247" s="277">
        <v>2.0000000000000001E-4</v>
      </c>
      <c r="E247" s="274">
        <f t="shared" si="53"/>
        <v>34031.942427529284</v>
      </c>
      <c r="F247" s="221">
        <f t="shared" si="54"/>
        <v>34032</v>
      </c>
      <c r="G247" s="193">
        <f t="shared" si="60"/>
        <v>-1.9857279999996535E-2</v>
      </c>
      <c r="K247" s="193">
        <f>G247</f>
        <v>-1.9857279999996535E-2</v>
      </c>
      <c r="M247" s="193">
        <f t="shared" ca="1" si="62"/>
        <v>-1.9729214719536082E-2</v>
      </c>
      <c r="N247" s="271">
        <f t="shared" si="55"/>
        <v>-2.8557066135742624E-2</v>
      </c>
      <c r="O247" s="347">
        <f t="shared" si="56"/>
        <v>40573.344100000002</v>
      </c>
      <c r="Q247" s="193">
        <f t="shared" si="61"/>
        <v>7.5686278807719865E-5</v>
      </c>
      <c r="R247" s="221"/>
      <c r="S247" s="279">
        <v>1</v>
      </c>
    </row>
    <row r="248" spans="1:42" ht="12.95" customHeight="1">
      <c r="A248" s="86" t="s">
        <v>129</v>
      </c>
      <c r="B248" s="87" t="s">
        <v>59</v>
      </c>
      <c r="C248" s="86">
        <v>55629.440699999999</v>
      </c>
      <c r="D248" s="86">
        <v>6.1000000000000004E-3</v>
      </c>
      <c r="E248" s="313">
        <f t="shared" si="53"/>
        <v>34140.946739938488</v>
      </c>
      <c r="F248" s="314">
        <f t="shared" si="54"/>
        <v>34141</v>
      </c>
      <c r="G248" s="194">
        <f t="shared" si="60"/>
        <v>-1.8369890000030864E-2</v>
      </c>
      <c r="H248" s="194"/>
      <c r="I248" s="194"/>
      <c r="J248" s="194">
        <f>G248</f>
        <v>-1.8369890000030864E-2</v>
      </c>
      <c r="K248" s="194"/>
      <c r="L248" s="194"/>
      <c r="M248" s="193">
        <f t="shared" ca="1" si="62"/>
        <v>-1.9629519014525674E-2</v>
      </c>
      <c r="N248" s="315">
        <f t="shared" si="55"/>
        <v>-2.8739235449143655E-2</v>
      </c>
      <c r="O248" s="359">
        <f t="shared" si="56"/>
        <v>40610.940699999999</v>
      </c>
      <c r="P248" s="317"/>
      <c r="Q248" s="194">
        <f t="shared" si="61"/>
        <v>1.0752332504303614E-4</v>
      </c>
      <c r="R248" s="314"/>
      <c r="S248" s="279">
        <v>0.1</v>
      </c>
      <c r="T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</row>
    <row r="249" spans="1:42" ht="12.95" customHeight="1">
      <c r="A249" s="184" t="s">
        <v>130</v>
      </c>
      <c r="B249" s="82" t="s">
        <v>59</v>
      </c>
      <c r="C249" s="79">
        <v>55894.673949999997</v>
      </c>
      <c r="D249" s="79">
        <v>1E-4</v>
      </c>
      <c r="E249" s="294">
        <f t="shared" si="53"/>
        <v>34909.940958679304</v>
      </c>
      <c r="F249" s="205">
        <f t="shared" si="54"/>
        <v>34910</v>
      </c>
      <c r="G249" s="205">
        <f t="shared" si="60"/>
        <v>-2.0363900002848823E-2</v>
      </c>
      <c r="H249" s="205"/>
      <c r="I249" s="205"/>
      <c r="J249" s="205"/>
      <c r="K249" s="205">
        <f t="shared" ref="K249:K257" si="63">G249</f>
        <v>-2.0363900002848823E-2</v>
      </c>
      <c r="L249" s="205"/>
      <c r="M249" s="193">
        <f t="shared" ca="1" si="62"/>
        <v>-1.8926161242479769E-2</v>
      </c>
      <c r="N249" s="318">
        <f t="shared" si="55"/>
        <v>-3.0040640077537865E-2</v>
      </c>
      <c r="O249" s="360">
        <f t="shared" si="56"/>
        <v>40876.173949999997</v>
      </c>
      <c r="P249" s="320"/>
      <c r="Q249" s="205">
        <f t="shared" si="61"/>
        <v>9.3639298473092896E-5</v>
      </c>
      <c r="R249" s="205"/>
      <c r="S249" s="279">
        <v>1</v>
      </c>
      <c r="T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52"/>
    </row>
    <row r="250" spans="1:42" ht="12.95" customHeight="1">
      <c r="A250" s="184" t="s">
        <v>130</v>
      </c>
      <c r="B250" s="82" t="s">
        <v>59</v>
      </c>
      <c r="C250" s="79">
        <v>55902.953079999999</v>
      </c>
      <c r="D250" s="79">
        <v>3.0000000000000001E-3</v>
      </c>
      <c r="E250" s="294">
        <f t="shared" si="53"/>
        <v>34933.94474819742</v>
      </c>
      <c r="F250" s="205">
        <f t="shared" si="54"/>
        <v>34934</v>
      </c>
      <c r="G250" s="205">
        <f t="shared" si="60"/>
        <v>-1.9056860001001041E-2</v>
      </c>
      <c r="H250" s="205"/>
      <c r="I250" s="205"/>
      <c r="J250" s="205"/>
      <c r="K250" s="205">
        <f t="shared" si="63"/>
        <v>-1.9056860001001041E-2</v>
      </c>
      <c r="L250" s="205"/>
      <c r="M250" s="193">
        <f t="shared" ca="1" si="62"/>
        <v>-1.8904209894587569E-2</v>
      </c>
      <c r="N250" s="318">
        <f t="shared" si="55"/>
        <v>-3.0081712499520772E-2</v>
      </c>
      <c r="O250" s="360">
        <f t="shared" si="56"/>
        <v>40884.453079999999</v>
      </c>
      <c r="P250" s="320"/>
      <c r="Q250" s="205">
        <f t="shared" si="61"/>
        <v>1.2154737261411675E-4</v>
      </c>
      <c r="R250" s="205"/>
      <c r="S250" s="279">
        <v>0.2</v>
      </c>
      <c r="T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52"/>
    </row>
    <row r="251" spans="1:42" ht="12.95" customHeight="1">
      <c r="A251" s="79" t="s">
        <v>131</v>
      </c>
      <c r="B251" s="82" t="s">
        <v>59</v>
      </c>
      <c r="C251" s="79">
        <v>55955.720999999998</v>
      </c>
      <c r="D251" s="79">
        <v>4.0000000000000002E-4</v>
      </c>
      <c r="E251" s="294">
        <f t="shared" si="53"/>
        <v>35086.935466423645</v>
      </c>
      <c r="F251" s="205">
        <f t="shared" si="54"/>
        <v>35087</v>
      </c>
      <c r="G251" s="205">
        <f t="shared" si="60"/>
        <v>-2.2258229997532908E-2</v>
      </c>
      <c r="H251" s="205"/>
      <c r="I251" s="205"/>
      <c r="J251" s="205"/>
      <c r="K251" s="205">
        <f t="shared" si="63"/>
        <v>-2.2258229997532908E-2</v>
      </c>
      <c r="L251" s="205"/>
      <c r="M251" s="193">
        <f t="shared" ca="1" si="62"/>
        <v>-1.8764270051774792E-2</v>
      </c>
      <c r="N251" s="318">
        <f t="shared" si="55"/>
        <v>-3.034419862820421E-2</v>
      </c>
      <c r="O251" s="360">
        <f t="shared" si="56"/>
        <v>40937.220999999998</v>
      </c>
      <c r="P251" s="320"/>
      <c r="Q251" s="205">
        <f t="shared" si="61"/>
        <v>6.5382888696200334E-5</v>
      </c>
      <c r="R251" s="205"/>
      <c r="S251" s="279">
        <v>1</v>
      </c>
      <c r="T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52"/>
    </row>
    <row r="252" spans="1:42" ht="12.95" customHeight="1">
      <c r="A252" s="184" t="s">
        <v>132</v>
      </c>
      <c r="B252" s="80" t="s">
        <v>59</v>
      </c>
      <c r="C252" s="81">
        <v>55994.352800000001</v>
      </c>
      <c r="D252" s="81">
        <v>2.0000000000000001E-4</v>
      </c>
      <c r="E252" s="294">
        <f t="shared" si="53"/>
        <v>35198.941147685531</v>
      </c>
      <c r="F252" s="205">
        <f t="shared" si="54"/>
        <v>35199</v>
      </c>
      <c r="G252" s="205">
        <f t="shared" si="60"/>
        <v>-2.0298709998314735E-2</v>
      </c>
      <c r="H252" s="205"/>
      <c r="I252" s="205"/>
      <c r="J252" s="205"/>
      <c r="K252" s="205">
        <f t="shared" si="63"/>
        <v>-2.0298709998314735E-2</v>
      </c>
      <c r="L252" s="205"/>
      <c r="M252" s="193">
        <f t="shared" ca="1" si="62"/>
        <v>-1.8661830428277862E-2</v>
      </c>
      <c r="N252" s="318">
        <f t="shared" si="55"/>
        <v>-3.0537057102815908E-2</v>
      </c>
      <c r="O252" s="360">
        <f t="shared" si="56"/>
        <v>40975.852800000001</v>
      </c>
      <c r="P252" s="320"/>
      <c r="Q252" s="205">
        <f t="shared" si="61"/>
        <v>1.0482375143224756E-4</v>
      </c>
      <c r="R252" s="205"/>
      <c r="S252" s="279">
        <v>1</v>
      </c>
      <c r="T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52"/>
    </row>
    <row r="253" spans="1:42" ht="12.95" customHeight="1">
      <c r="A253" s="184" t="s">
        <v>132</v>
      </c>
      <c r="B253" s="80" t="s">
        <v>59</v>
      </c>
      <c r="C253" s="81">
        <v>56199.574800000002</v>
      </c>
      <c r="D253" s="81">
        <v>2.0000000000000001E-4</v>
      </c>
      <c r="E253" s="294">
        <f t="shared" si="53"/>
        <v>35793.943967122497</v>
      </c>
      <c r="F253" s="205">
        <f t="shared" si="54"/>
        <v>35794</v>
      </c>
      <c r="G253" s="205">
        <f t="shared" si="60"/>
        <v>-1.932625999324955E-2</v>
      </c>
      <c r="H253" s="205"/>
      <c r="I253" s="205"/>
      <c r="J253" s="205"/>
      <c r="K253" s="205">
        <f t="shared" si="63"/>
        <v>-1.932625999324955E-2</v>
      </c>
      <c r="L253" s="205"/>
      <c r="M253" s="193">
        <f t="shared" ca="1" si="62"/>
        <v>-1.8117619928450401E-2</v>
      </c>
      <c r="N253" s="318">
        <f t="shared" si="55"/>
        <v>-3.157170585762252E-2</v>
      </c>
      <c r="O253" s="360">
        <f t="shared" si="56"/>
        <v>41181.074800000002</v>
      </c>
      <c r="P253" s="320"/>
      <c r="Q253" s="205">
        <f t="shared" si="61"/>
        <v>1.4995094441728907E-4</v>
      </c>
      <c r="R253" s="205"/>
      <c r="S253" s="279">
        <v>1</v>
      </c>
      <c r="T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52"/>
    </row>
    <row r="254" spans="1:42" ht="12.95" customHeight="1">
      <c r="A254" s="296" t="s">
        <v>133</v>
      </c>
      <c r="B254" s="82"/>
      <c r="C254" s="291">
        <v>56217.854800000001</v>
      </c>
      <c r="D254" s="291">
        <v>5.0000000000000001E-4</v>
      </c>
      <c r="E254" s="294">
        <f t="shared" si="53"/>
        <v>35846.943409381645</v>
      </c>
      <c r="F254" s="205">
        <f t="shared" si="54"/>
        <v>35847</v>
      </c>
      <c r="G254" s="205">
        <f t="shared" si="60"/>
        <v>-1.9518629997037351E-2</v>
      </c>
      <c r="H254" s="205"/>
      <c r="I254" s="205"/>
      <c r="J254" s="205"/>
      <c r="K254" s="205">
        <f t="shared" si="63"/>
        <v>-1.9518629997037351E-2</v>
      </c>
      <c r="L254" s="205"/>
      <c r="M254" s="193">
        <f t="shared" ca="1" si="62"/>
        <v>-1.8069144035188466E-2</v>
      </c>
      <c r="N254" s="318">
        <f t="shared" si="55"/>
        <v>-3.1664691462527476E-2</v>
      </c>
      <c r="O254" s="360">
        <f t="shared" si="56"/>
        <v>41199.354800000001</v>
      </c>
      <c r="P254" s="205"/>
      <c r="Q254" s="205">
        <f t="shared" si="61"/>
        <v>1.4752680912346412E-4</v>
      </c>
      <c r="R254" s="205"/>
      <c r="S254" s="279">
        <v>1</v>
      </c>
      <c r="T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52"/>
    </row>
    <row r="255" spans="1:42" ht="12.95" customHeight="1">
      <c r="A255" s="79" t="s">
        <v>134</v>
      </c>
      <c r="B255" s="82" t="s">
        <v>56</v>
      </c>
      <c r="C255" s="79">
        <v>56325.2961</v>
      </c>
      <c r="D255" s="79">
        <v>2.0000000000000001E-4</v>
      </c>
      <c r="E255" s="294">
        <f t="shared" si="53"/>
        <v>36158.449370847622</v>
      </c>
      <c r="F255" s="205">
        <f t="shared" si="54"/>
        <v>36158.5</v>
      </c>
      <c r="G255" s="205">
        <f t="shared" si="60"/>
        <v>-1.7462465002608951E-2</v>
      </c>
      <c r="H255" s="205"/>
      <c r="I255" s="205"/>
      <c r="J255" s="205"/>
      <c r="K255" s="205">
        <f t="shared" si="63"/>
        <v>-1.7462465002608951E-2</v>
      </c>
      <c r="L255" s="205"/>
      <c r="M255" s="193">
        <f t="shared" ca="1" si="62"/>
        <v>-1.7784233832337619E-2</v>
      </c>
      <c r="N255" s="318">
        <f t="shared" si="55"/>
        <v>-3.2213924079798235E-2</v>
      </c>
      <c r="O255" s="360">
        <f t="shared" si="56"/>
        <v>41306.7961</v>
      </c>
      <c r="P255" s="320"/>
      <c r="Q255" s="205">
        <f t="shared" si="61"/>
        <v>2.1760554490599012E-4</v>
      </c>
      <c r="R255" s="205"/>
      <c r="S255" s="279">
        <v>1</v>
      </c>
      <c r="T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52"/>
    </row>
    <row r="256" spans="1:42" ht="12.95" customHeight="1">
      <c r="A256" s="79" t="s">
        <v>134</v>
      </c>
      <c r="B256" s="82" t="s">
        <v>56</v>
      </c>
      <c r="C256" s="79">
        <v>56325.296499999997</v>
      </c>
      <c r="D256" s="79">
        <v>2.0000000000000001E-4</v>
      </c>
      <c r="E256" s="294">
        <f t="shared" si="53"/>
        <v>36158.450530572831</v>
      </c>
      <c r="F256" s="205">
        <f t="shared" si="54"/>
        <v>36158.5</v>
      </c>
      <c r="G256" s="205">
        <f t="shared" si="60"/>
        <v>-1.7062465005437844E-2</v>
      </c>
      <c r="H256" s="205"/>
      <c r="I256" s="205"/>
      <c r="J256" s="205"/>
      <c r="K256" s="205">
        <f t="shared" si="63"/>
        <v>-1.7062465005437844E-2</v>
      </c>
      <c r="L256" s="205"/>
      <c r="M256" s="193">
        <f t="shared" ca="1" si="62"/>
        <v>-1.7784233832337619E-2</v>
      </c>
      <c r="N256" s="318">
        <f t="shared" si="55"/>
        <v>-3.2213924079798235E-2</v>
      </c>
      <c r="O256" s="360">
        <f t="shared" si="56"/>
        <v>41306.796499999997</v>
      </c>
      <c r="P256" s="320"/>
      <c r="Q256" s="205">
        <f t="shared" si="61"/>
        <v>2.2956671208201787E-4</v>
      </c>
      <c r="R256" s="205"/>
      <c r="S256" s="279">
        <v>1</v>
      </c>
      <c r="T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52"/>
    </row>
    <row r="257" spans="1:42" ht="12.95" customHeight="1">
      <c r="A257" s="79" t="s">
        <v>134</v>
      </c>
      <c r="B257" s="82" t="s">
        <v>59</v>
      </c>
      <c r="C257" s="79">
        <v>56638.299500000001</v>
      </c>
      <c r="D257" s="79">
        <v>1E-4</v>
      </c>
      <c r="E257" s="294">
        <f t="shared" si="53"/>
        <v>37065.944208113389</v>
      </c>
      <c r="F257" s="205">
        <f t="shared" si="54"/>
        <v>37066</v>
      </c>
      <c r="G257" s="205">
        <f t="shared" si="60"/>
        <v>-1.924313999916194E-2</v>
      </c>
      <c r="H257" s="205"/>
      <c r="I257" s="205"/>
      <c r="J257" s="205"/>
      <c r="K257" s="205">
        <f t="shared" si="63"/>
        <v>-1.924313999916194E-2</v>
      </c>
      <c r="L257" s="205"/>
      <c r="M257" s="193">
        <f t="shared" ca="1" si="62"/>
        <v>-1.6954198490163809E-2</v>
      </c>
      <c r="N257" s="318">
        <f t="shared" si="55"/>
        <v>-3.3840545066521344E-2</v>
      </c>
      <c r="O257" s="360">
        <f t="shared" si="56"/>
        <v>41619.799500000001</v>
      </c>
      <c r="P257" s="320"/>
      <c r="Q257" s="205">
        <f t="shared" si="61"/>
        <v>2.1308423470056998E-4</v>
      </c>
      <c r="R257" s="205"/>
      <c r="S257" s="279">
        <v>1</v>
      </c>
      <c r="T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52"/>
    </row>
    <row r="258" spans="1:42" ht="12.95" customHeight="1">
      <c r="A258" s="321" t="s">
        <v>135</v>
      </c>
      <c r="B258" s="80" t="s">
        <v>59</v>
      </c>
      <c r="C258" s="79">
        <v>56657.270100000002</v>
      </c>
      <c r="D258" s="81">
        <v>3.3E-3</v>
      </c>
      <c r="E258" s="294">
        <f t="shared" si="53"/>
        <v>37120.945915953736</v>
      </c>
      <c r="F258" s="205">
        <f t="shared" si="54"/>
        <v>37121</v>
      </c>
      <c r="G258" s="205">
        <f t="shared" si="60"/>
        <v>-1.8654089995834511E-2</v>
      </c>
      <c r="H258" s="205"/>
      <c r="I258" s="205"/>
      <c r="J258" s="193">
        <f>G258</f>
        <v>-1.8654089995834511E-2</v>
      </c>
      <c r="K258" s="205"/>
      <c r="L258" s="205"/>
      <c r="M258" s="193">
        <f t="shared" ca="1" si="62"/>
        <v>-1.6903893317910847E-2</v>
      </c>
      <c r="N258" s="318">
        <f t="shared" si="55"/>
        <v>-3.3940397668565478E-2</v>
      </c>
      <c r="O258" s="360">
        <f t="shared" si="56"/>
        <v>41638.770100000002</v>
      </c>
      <c r="P258" s="320"/>
      <c r="Q258" s="205">
        <f t="shared" si="61"/>
        <v>2.3367120226539364E-4</v>
      </c>
      <c r="R258" s="205"/>
      <c r="S258" s="279">
        <v>0.2</v>
      </c>
      <c r="T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52"/>
    </row>
    <row r="259" spans="1:42" ht="12.95" customHeight="1">
      <c r="A259" s="321" t="s">
        <v>135</v>
      </c>
      <c r="B259" s="80" t="s">
        <v>59</v>
      </c>
      <c r="C259" s="79">
        <v>56657.445800000001</v>
      </c>
      <c r="D259" s="81">
        <v>4.0000000000000001E-3</v>
      </c>
      <c r="E259" s="294">
        <f t="shared" si="53"/>
        <v>37121.455325253788</v>
      </c>
      <c r="F259" s="205">
        <f t="shared" si="54"/>
        <v>37121.5</v>
      </c>
      <c r="G259" s="205">
        <f t="shared" si="60"/>
        <v>-1.5408734994707629E-2</v>
      </c>
      <c r="H259" s="205"/>
      <c r="I259" s="205"/>
      <c r="J259" s="193">
        <f>G259</f>
        <v>-1.5408734994707629E-2</v>
      </c>
      <c r="K259" s="205"/>
      <c r="L259" s="205"/>
      <c r="M259" s="193">
        <f t="shared" ca="1" si="62"/>
        <v>-1.6903435998163095E-2</v>
      </c>
      <c r="N259" s="318">
        <f t="shared" si="55"/>
        <v>-3.3941306084975205E-2</v>
      </c>
      <c r="O259" s="360">
        <f t="shared" si="56"/>
        <v>41638.945800000001</v>
      </c>
      <c r="P259" s="320"/>
      <c r="Q259" s="205">
        <f t="shared" si="61"/>
        <v>3.4345619121582151E-4</v>
      </c>
      <c r="R259" s="205"/>
      <c r="S259" s="279">
        <v>0.2</v>
      </c>
      <c r="T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52"/>
    </row>
    <row r="260" spans="1:42" ht="12.95" customHeight="1">
      <c r="A260" s="321" t="s">
        <v>135</v>
      </c>
      <c r="B260" s="80" t="s">
        <v>59</v>
      </c>
      <c r="C260" s="79">
        <v>56668.308400000002</v>
      </c>
      <c r="D260" s="81">
        <v>1.9E-3</v>
      </c>
      <c r="E260" s="294">
        <f t="shared" si="53"/>
        <v>37152.949403015504</v>
      </c>
      <c r="F260" s="205">
        <f t="shared" si="54"/>
        <v>37153</v>
      </c>
      <c r="G260" s="205">
        <f t="shared" si="60"/>
        <v>-1.7451369996706489E-2</v>
      </c>
      <c r="H260" s="205"/>
      <c r="I260" s="205"/>
      <c r="J260" s="193">
        <f>G260</f>
        <v>-1.7451369996706489E-2</v>
      </c>
      <c r="K260" s="205"/>
      <c r="L260" s="205"/>
      <c r="M260" s="193">
        <f t="shared" ca="1" si="62"/>
        <v>-1.6874624854054582E-2</v>
      </c>
      <c r="N260" s="318">
        <f t="shared" si="55"/>
        <v>-3.3998560491974208E-2</v>
      </c>
      <c r="O260" s="360">
        <f t="shared" si="56"/>
        <v>41649.808400000002</v>
      </c>
      <c r="P260" s="320"/>
      <c r="Q260" s="205">
        <f t="shared" si="61"/>
        <v>2.7380951328667832E-4</v>
      </c>
      <c r="R260" s="205"/>
      <c r="S260" s="279">
        <v>0.5</v>
      </c>
      <c r="T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52"/>
    </row>
    <row r="261" spans="1:42" ht="12.95" customHeight="1">
      <c r="A261" s="321" t="s">
        <v>135</v>
      </c>
      <c r="B261" s="80" t="s">
        <v>59</v>
      </c>
      <c r="C261" s="79">
        <v>56668.481</v>
      </c>
      <c r="D261" s="81">
        <v>2.8999999999999998E-3</v>
      </c>
      <c r="E261" s="294">
        <f t="shared" si="53"/>
        <v>37153.449824445146</v>
      </c>
      <c r="F261" s="205">
        <f t="shared" si="54"/>
        <v>37153.5</v>
      </c>
      <c r="G261" s="205">
        <f t="shared" si="60"/>
        <v>-1.7306014997302555E-2</v>
      </c>
      <c r="H261" s="205"/>
      <c r="I261" s="205"/>
      <c r="J261" s="193">
        <f>G261</f>
        <v>-1.7306014997302555E-2</v>
      </c>
      <c r="K261" s="205"/>
      <c r="L261" s="205"/>
      <c r="M261" s="193">
        <f t="shared" ca="1" si="62"/>
        <v>-1.687416753430683E-2</v>
      </c>
      <c r="N261" s="318">
        <f t="shared" si="55"/>
        <v>-3.3999469675786667E-2</v>
      </c>
      <c r="O261" s="360">
        <f t="shared" si="56"/>
        <v>41649.981</v>
      </c>
      <c r="P261" s="320"/>
      <c r="Q261" s="205">
        <f t="shared" si="61"/>
        <v>2.7867142910260309E-4</v>
      </c>
      <c r="R261" s="205"/>
      <c r="S261" s="279">
        <v>0.4</v>
      </c>
      <c r="T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52"/>
    </row>
    <row r="262" spans="1:42" ht="12.95" customHeight="1">
      <c r="A262" s="322" t="s">
        <v>136</v>
      </c>
      <c r="B262" s="323" t="s">
        <v>59</v>
      </c>
      <c r="C262" s="322">
        <v>56960.100500000175</v>
      </c>
      <c r="D262" s="322" t="s">
        <v>137</v>
      </c>
      <c r="E262" s="294">
        <f t="shared" si="53"/>
        <v>37998.946041726434</v>
      </c>
      <c r="F262" s="205">
        <f t="shared" si="54"/>
        <v>37999</v>
      </c>
      <c r="G262" s="205">
        <f t="shared" si="60"/>
        <v>-1.8610709827044047E-2</v>
      </c>
      <c r="H262" s="205"/>
      <c r="I262" s="205"/>
      <c r="K262" s="205">
        <f t="shared" ref="K262:K288" si="64">G262</f>
        <v>-1.8610709827044047E-2</v>
      </c>
      <c r="L262" s="205"/>
      <c r="M262" s="193">
        <f t="shared" ca="1" si="62"/>
        <v>-1.6100839840854538E-2</v>
      </c>
      <c r="N262" s="318">
        <f t="shared" si="55"/>
        <v>-3.5554053183959065E-2</v>
      </c>
      <c r="O262" s="360">
        <f t="shared" si="56"/>
        <v>41941.600500000175</v>
      </c>
      <c r="P262" s="205"/>
      <c r="Q262" s="205">
        <f t="shared" si="61"/>
        <v>2.8707688411031625E-4</v>
      </c>
      <c r="R262" s="205"/>
      <c r="S262" s="279">
        <v>1</v>
      </c>
      <c r="T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52"/>
    </row>
    <row r="263" spans="1:42" ht="12.95" customHeight="1">
      <c r="A263" s="309" t="s">
        <v>138</v>
      </c>
      <c r="B263" s="275"/>
      <c r="C263" s="309">
        <v>56964.584799999997</v>
      </c>
      <c r="D263" s="309">
        <v>4.0000000000000002E-4</v>
      </c>
      <c r="E263" s="274">
        <f t="shared" si="53"/>
        <v>38011.947431163702</v>
      </c>
      <c r="F263" s="221">
        <f t="shared" si="54"/>
        <v>38012</v>
      </c>
      <c r="G263" s="193">
        <f t="shared" si="60"/>
        <v>-1.8131479999283329E-2</v>
      </c>
      <c r="K263" s="193">
        <f t="shared" si="64"/>
        <v>-1.8131479999283329E-2</v>
      </c>
      <c r="M263" s="193">
        <f t="shared" ca="1" si="62"/>
        <v>-1.6088949527412924E-2</v>
      </c>
      <c r="N263" s="271">
        <f t="shared" si="55"/>
        <v>-3.5578223353502234E-2</v>
      </c>
      <c r="O263" s="347">
        <f t="shared" si="56"/>
        <v>41946.084799999997</v>
      </c>
      <c r="P263" s="222"/>
      <c r="Q263" s="193">
        <f t="shared" si="61"/>
        <v>3.0438885366798152E-4</v>
      </c>
      <c r="R263" s="221"/>
      <c r="S263" s="279">
        <v>1</v>
      </c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221"/>
    </row>
    <row r="264" spans="1:42" ht="12.95" customHeight="1">
      <c r="A264" s="324" t="s">
        <v>139</v>
      </c>
      <c r="B264" s="325" t="s">
        <v>56</v>
      </c>
      <c r="C264" s="326">
        <v>56966.484689999997</v>
      </c>
      <c r="D264" s="326">
        <v>4.0000000000000002E-4</v>
      </c>
      <c r="E264" s="294">
        <f t="shared" si="53"/>
        <v>38017.455807003629</v>
      </c>
      <c r="F264" s="205">
        <f t="shared" si="54"/>
        <v>38017.5</v>
      </c>
      <c r="G264" s="205">
        <f t="shared" si="60"/>
        <v>-1.5242574998410419E-2</v>
      </c>
      <c r="H264" s="205"/>
      <c r="I264" s="205"/>
      <c r="K264" s="205">
        <f t="shared" si="64"/>
        <v>-1.5242574998410419E-2</v>
      </c>
      <c r="L264" s="205"/>
      <c r="M264" s="193">
        <f t="shared" ca="1" si="62"/>
        <v>-1.6083919010187631E-2</v>
      </c>
      <c r="N264" s="318">
        <f t="shared" si="55"/>
        <v>-3.5588451634563679E-2</v>
      </c>
      <c r="O264" s="360">
        <f t="shared" si="56"/>
        <v>41947.984689999997</v>
      </c>
      <c r="P264" s="320"/>
      <c r="Q264" s="205">
        <f t="shared" si="61"/>
        <v>4.1395469609356713E-4</v>
      </c>
      <c r="R264" s="205"/>
      <c r="S264" s="279">
        <v>1</v>
      </c>
    </row>
    <row r="265" spans="1:42" ht="12.95" customHeight="1">
      <c r="A265" s="324" t="s">
        <v>139</v>
      </c>
      <c r="B265" s="325" t="s">
        <v>56</v>
      </c>
      <c r="C265" s="326">
        <v>57327.603219999997</v>
      </c>
      <c r="D265" s="326">
        <v>1E-4</v>
      </c>
      <c r="E265" s="274">
        <f t="shared" si="53"/>
        <v>39064.451467804764</v>
      </c>
      <c r="F265" s="221">
        <f t="shared" si="54"/>
        <v>39064.5</v>
      </c>
      <c r="G265" s="193">
        <f t="shared" si="60"/>
        <v>-1.6739204998884816E-2</v>
      </c>
      <c r="K265" s="193">
        <f t="shared" si="64"/>
        <v>-1.6739204998884816E-2</v>
      </c>
      <c r="M265" s="193">
        <f t="shared" ca="1" si="62"/>
        <v>-1.5126291458390409E-2</v>
      </c>
      <c r="N265" s="271">
        <f t="shared" si="55"/>
        <v>-3.7561971063323686E-2</v>
      </c>
      <c r="O265" s="347">
        <f t="shared" si="56"/>
        <v>42309.103219999997</v>
      </c>
      <c r="Q265" s="193">
        <f t="shared" si="61"/>
        <v>4.3358758657434702E-4</v>
      </c>
      <c r="R265" s="221"/>
      <c r="S265" s="279">
        <v>1</v>
      </c>
    </row>
    <row r="266" spans="1:42" ht="12.95" customHeight="1">
      <c r="A266" s="327" t="s">
        <v>140</v>
      </c>
      <c r="B266" s="328" t="s">
        <v>59</v>
      </c>
      <c r="C266" s="327">
        <v>57361.228300000002</v>
      </c>
      <c r="D266" s="327" t="s">
        <v>137</v>
      </c>
      <c r="E266" s="294">
        <f t="shared" si="53"/>
        <v>39161.941100513715</v>
      </c>
      <c r="F266" s="205">
        <f t="shared" si="54"/>
        <v>39162</v>
      </c>
      <c r="G266" s="205">
        <f t="shared" si="60"/>
        <v>-2.0314979992690496E-2</v>
      </c>
      <c r="H266" s="205"/>
      <c r="I266" s="205"/>
      <c r="K266" s="205">
        <f t="shared" si="64"/>
        <v>-2.0314979992690496E-2</v>
      </c>
      <c r="L266" s="205"/>
      <c r="M266" s="193">
        <f t="shared" ca="1" si="62"/>
        <v>-1.5037114107578346E-2</v>
      </c>
      <c r="N266" s="318">
        <f t="shared" si="55"/>
        <v>-3.774842757312153E-2</v>
      </c>
      <c r="O266" s="360">
        <f t="shared" si="56"/>
        <v>42342.728300000002</v>
      </c>
      <c r="P266" s="320"/>
      <c r="Q266" s="205">
        <f t="shared" si="61"/>
        <v>3.0392509453963667E-4</v>
      </c>
      <c r="R266" s="205"/>
      <c r="S266" s="279">
        <v>1</v>
      </c>
    </row>
    <row r="267" spans="1:42" ht="12.95" customHeight="1">
      <c r="A267" s="329" t="s">
        <v>141</v>
      </c>
      <c r="B267" s="330" t="s">
        <v>59</v>
      </c>
      <c r="C267" s="331">
        <v>57383.304300000003</v>
      </c>
      <c r="D267" s="331">
        <v>1.5E-3</v>
      </c>
      <c r="E267" s="274">
        <f t="shared" si="53"/>
        <v>39225.946335049441</v>
      </c>
      <c r="F267" s="221">
        <f t="shared" si="54"/>
        <v>39226</v>
      </c>
      <c r="G267" s="193">
        <f t="shared" si="60"/>
        <v>-1.8509539993829094E-2</v>
      </c>
      <c r="K267" s="193">
        <f t="shared" si="64"/>
        <v>-1.8509539993829094E-2</v>
      </c>
      <c r="M267" s="193">
        <f t="shared" ca="1" si="62"/>
        <v>-1.4978577179865817E-2</v>
      </c>
      <c r="N267" s="271">
        <f t="shared" si="55"/>
        <v>-3.7871067409609389E-2</v>
      </c>
      <c r="O267" s="347">
        <f t="shared" si="56"/>
        <v>42364.804300000003</v>
      </c>
      <c r="P267" s="222"/>
      <c r="Q267" s="193">
        <f t="shared" si="61"/>
        <v>3.7486874387201199E-4</v>
      </c>
      <c r="R267" s="221"/>
      <c r="S267" s="279">
        <v>1</v>
      </c>
    </row>
    <row r="268" spans="1:42" ht="12.95" customHeight="1">
      <c r="A268" s="329" t="s">
        <v>141</v>
      </c>
      <c r="B268" s="330" t="s">
        <v>59</v>
      </c>
      <c r="C268" s="331">
        <v>57383.478300000002</v>
      </c>
      <c r="D268" s="331">
        <v>1.9E-3</v>
      </c>
      <c r="E268" s="294">
        <f t="shared" si="53"/>
        <v>39226.450815517332</v>
      </c>
      <c r="F268" s="205">
        <f t="shared" si="54"/>
        <v>39226.5</v>
      </c>
      <c r="G268" s="205">
        <f t="shared" si="60"/>
        <v>-1.6964184993412346E-2</v>
      </c>
      <c r="H268" s="205"/>
      <c r="I268" s="205"/>
      <c r="K268" s="205">
        <f t="shared" si="64"/>
        <v>-1.6964184993412346E-2</v>
      </c>
      <c r="L268" s="205"/>
      <c r="M268" s="193">
        <f t="shared" ca="1" si="62"/>
        <v>-1.4978119860118058E-2</v>
      </c>
      <c r="N268" s="318">
        <f t="shared" si="55"/>
        <v>-3.7872026306730013E-2</v>
      </c>
      <c r="O268" s="360">
        <f t="shared" si="56"/>
        <v>42364.978300000002</v>
      </c>
      <c r="P268" s="205"/>
      <c r="Q268" s="205">
        <f t="shared" si="61"/>
        <v>4.3713782838287302E-4</v>
      </c>
      <c r="R268" s="205"/>
      <c r="S268" s="279">
        <v>1</v>
      </c>
    </row>
    <row r="269" spans="1:42" ht="12.95" customHeight="1">
      <c r="A269" s="329" t="s">
        <v>141</v>
      </c>
      <c r="B269" s="330" t="s">
        <v>59</v>
      </c>
      <c r="C269" s="331">
        <v>57383.6463</v>
      </c>
      <c r="D269" s="331">
        <v>3.3999999999999998E-3</v>
      </c>
      <c r="E269" s="274">
        <f t="shared" si="53"/>
        <v>39226.937900107012</v>
      </c>
      <c r="F269" s="221">
        <f t="shared" si="54"/>
        <v>39227</v>
      </c>
      <c r="G269" s="193">
        <f t="shared" si="60"/>
        <v>-2.1418830001493916E-2</v>
      </c>
      <c r="K269" s="193">
        <f t="shared" si="64"/>
        <v>-2.1418830001493916E-2</v>
      </c>
      <c r="M269" s="193">
        <f t="shared" ca="1" si="62"/>
        <v>-1.4977662540370307E-2</v>
      </c>
      <c r="N269" s="271">
        <f t="shared" si="55"/>
        <v>-3.7872985215841308E-2</v>
      </c>
      <c r="O269" s="347">
        <f t="shared" si="56"/>
        <v>42365.1463</v>
      </c>
      <c r="Q269" s="193">
        <f t="shared" si="61"/>
        <v>2.7073922381783545E-4</v>
      </c>
      <c r="R269" s="221"/>
      <c r="S269" s="279">
        <v>1</v>
      </c>
    </row>
    <row r="270" spans="1:42" ht="12.95" customHeight="1">
      <c r="A270" s="329" t="s">
        <v>141</v>
      </c>
      <c r="B270" s="330" t="s">
        <v>59</v>
      </c>
      <c r="C270" s="331">
        <v>57384.337399999997</v>
      </c>
      <c r="D270" s="331">
        <v>3.0000000000000001E-3</v>
      </c>
      <c r="E270" s="294">
        <f t="shared" si="53"/>
        <v>39228.941615344709</v>
      </c>
      <c r="F270" s="205">
        <f t="shared" si="54"/>
        <v>39229</v>
      </c>
      <c r="G270" s="205">
        <f t="shared" ref="G270:G288" si="65">C270-(C$7+F270*C$8)</f>
        <v>-2.0137410007009748E-2</v>
      </c>
      <c r="H270" s="205"/>
      <c r="I270" s="205"/>
      <c r="K270" s="205">
        <f t="shared" si="64"/>
        <v>-2.0137410007009748E-2</v>
      </c>
      <c r="L270" s="205"/>
      <c r="M270" s="193">
        <f t="shared" ca="1" si="62"/>
        <v>-1.4975833261379287E-2</v>
      </c>
      <c r="N270" s="318">
        <f t="shared" si="55"/>
        <v>-3.7876820972193165E-2</v>
      </c>
      <c r="O270" s="360">
        <f t="shared" si="56"/>
        <v>42365.837399999997</v>
      </c>
      <c r="P270" s="205"/>
      <c r="Q270" s="205">
        <f t="shared" ref="Q270:Q288" si="66">(G270-N270)^2</f>
        <v>3.1468670139166963E-4</v>
      </c>
      <c r="R270" s="205"/>
      <c r="S270" s="279">
        <v>1</v>
      </c>
    </row>
    <row r="271" spans="1:42" ht="12.95" customHeight="1">
      <c r="A271" s="329" t="s">
        <v>141</v>
      </c>
      <c r="B271" s="330" t="s">
        <v>59</v>
      </c>
      <c r="C271" s="331">
        <v>57384.513800000001</v>
      </c>
      <c r="D271" s="331">
        <v>2.0999999999999999E-3</v>
      </c>
      <c r="E271" s="274">
        <f t="shared" si="53"/>
        <v>39229.453054163896</v>
      </c>
      <c r="F271" s="221">
        <f t="shared" si="54"/>
        <v>39229.5</v>
      </c>
      <c r="G271" s="193">
        <f t="shared" si="65"/>
        <v>-1.6192055001738481E-2</v>
      </c>
      <c r="K271" s="193">
        <f t="shared" si="64"/>
        <v>-1.6192055001738481E-2</v>
      </c>
      <c r="M271" s="193">
        <f t="shared" ca="1" si="62"/>
        <v>-1.4975375941631536E-2</v>
      </c>
      <c r="N271" s="271">
        <f t="shared" si="55"/>
        <v>-3.7877779941257794E-2</v>
      </c>
      <c r="O271" s="347">
        <f t="shared" si="56"/>
        <v>42366.013800000001</v>
      </c>
      <c r="P271" s="222"/>
      <c r="Q271" s="193">
        <f t="shared" si="66"/>
        <v>4.702706661524899E-4</v>
      </c>
      <c r="R271" s="221"/>
      <c r="S271" s="279">
        <v>1</v>
      </c>
    </row>
    <row r="272" spans="1:42" ht="12.95" customHeight="1">
      <c r="A272" s="329" t="s">
        <v>141</v>
      </c>
      <c r="B272" s="330" t="s">
        <v>59</v>
      </c>
      <c r="C272" s="331">
        <v>57384.683400000002</v>
      </c>
      <c r="D272" s="331">
        <v>3.2000000000000002E-3</v>
      </c>
      <c r="E272" s="294">
        <f t="shared" si="53"/>
        <v>39229.944777654448</v>
      </c>
      <c r="F272" s="205">
        <f t="shared" si="54"/>
        <v>39230</v>
      </c>
      <c r="G272" s="205">
        <f t="shared" si="65"/>
        <v>-1.9046699999307748E-2</v>
      </c>
      <c r="H272" s="205"/>
      <c r="I272" s="205"/>
      <c r="K272" s="205">
        <f t="shared" si="64"/>
        <v>-1.9046699999307748E-2</v>
      </c>
      <c r="L272" s="205"/>
      <c r="M272" s="193">
        <f t="shared" ca="1" si="62"/>
        <v>-1.4974918621883777E-2</v>
      </c>
      <c r="N272" s="318">
        <f t="shared" si="55"/>
        <v>-3.7878738922313096E-2</v>
      </c>
      <c r="O272" s="360">
        <f t="shared" si="56"/>
        <v>42366.183400000002</v>
      </c>
      <c r="P272" s="320"/>
      <c r="Q272" s="205">
        <f t="shared" si="66"/>
        <v>3.5464568999758842E-4</v>
      </c>
      <c r="R272" s="205"/>
      <c r="S272" s="279">
        <v>1</v>
      </c>
    </row>
    <row r="273" spans="1:19" ht="12.95" customHeight="1">
      <c r="A273" s="88" t="s">
        <v>142</v>
      </c>
      <c r="B273" s="89" t="s">
        <v>59</v>
      </c>
      <c r="C273" s="88">
        <v>57724.7641</v>
      </c>
      <c r="D273" s="88">
        <v>1E-4</v>
      </c>
      <c r="E273" s="294">
        <f t="shared" si="53"/>
        <v>40215.945183732227</v>
      </c>
      <c r="F273" s="205">
        <f t="shared" si="54"/>
        <v>40216</v>
      </c>
      <c r="G273" s="205">
        <f t="shared" si="65"/>
        <v>-1.8906639998022001E-2</v>
      </c>
      <c r="H273" s="205"/>
      <c r="I273" s="205"/>
      <c r="K273" s="205">
        <f t="shared" si="64"/>
        <v>-1.8906639998022001E-2</v>
      </c>
      <c r="L273" s="205"/>
      <c r="M273" s="193">
        <f t="shared" ca="1" si="62"/>
        <v>-1.407308407931257E-2</v>
      </c>
      <c r="N273" s="318">
        <f t="shared" si="55"/>
        <v>-3.979317594445779E-2</v>
      </c>
      <c r="O273" s="360">
        <f t="shared" si="56"/>
        <v>42706.2641</v>
      </c>
      <c r="P273" s="205"/>
      <c r="Q273" s="205">
        <f t="shared" si="66"/>
        <v>4.3624738384175435E-4</v>
      </c>
      <c r="R273" s="205"/>
      <c r="S273" s="279">
        <v>1</v>
      </c>
    </row>
    <row r="274" spans="1:19" ht="12.95" customHeight="1">
      <c r="A274" s="296" t="s">
        <v>143</v>
      </c>
      <c r="B274" s="82"/>
      <c r="C274" s="291">
        <v>57751.667300000001</v>
      </c>
      <c r="D274" s="332">
        <v>2.0000000000000001E-4</v>
      </c>
      <c r="E274" s="294">
        <f t="shared" si="53"/>
        <v>40293.945982145051</v>
      </c>
      <c r="F274" s="205">
        <f t="shared" si="54"/>
        <v>40294</v>
      </c>
      <c r="G274" s="205">
        <f t="shared" si="65"/>
        <v>-1.8631259998073801E-2</v>
      </c>
      <c r="H274" s="205"/>
      <c r="I274" s="205"/>
      <c r="K274" s="205">
        <f t="shared" si="64"/>
        <v>-1.8631259998073801E-2</v>
      </c>
      <c r="L274" s="205"/>
      <c r="M274" s="193">
        <f t="shared" ca="1" si="62"/>
        <v>-1.4001742198662917E-2</v>
      </c>
      <c r="N274" s="318">
        <f t="shared" si="55"/>
        <v>-3.9946612539877968E-2</v>
      </c>
      <c r="O274" s="360">
        <f t="shared" si="56"/>
        <v>42733.167300000001</v>
      </c>
      <c r="P274" s="205"/>
      <c r="Q274" s="205">
        <f t="shared" si="66"/>
        <v>4.5434425398139735E-4</v>
      </c>
      <c r="R274" s="205"/>
      <c r="S274" s="279">
        <v>1</v>
      </c>
    </row>
    <row r="275" spans="1:19" ht="12.95" customHeight="1">
      <c r="A275" s="333" t="s">
        <v>293</v>
      </c>
      <c r="B275" s="334" t="s">
        <v>56</v>
      </c>
      <c r="C275" s="335">
        <v>58182.632129999809</v>
      </c>
      <c r="D275" s="335">
        <v>1E-4</v>
      </c>
      <c r="E275" s="294">
        <f t="shared" si="53"/>
        <v>41543.447930903254</v>
      </c>
      <c r="F275" s="205">
        <f t="shared" si="54"/>
        <v>41543.5</v>
      </c>
      <c r="G275" s="205">
        <f t="shared" si="65"/>
        <v>-1.7959115190024022E-2</v>
      </c>
      <c r="H275" s="205"/>
      <c r="I275" s="205"/>
      <c r="K275" s="205">
        <f t="shared" si="64"/>
        <v>-1.7959115190024022E-2</v>
      </c>
      <c r="L275" s="205"/>
      <c r="M275" s="193">
        <f t="shared" ca="1" si="62"/>
        <v>-1.2858900149025257E-2</v>
      </c>
      <c r="N275" s="318">
        <f t="shared" si="55"/>
        <v>-4.2444326881081913E-2</v>
      </c>
      <c r="O275" s="360">
        <f t="shared" si="56"/>
        <v>43164.132129999809</v>
      </c>
      <c r="P275" s="205"/>
      <c r="Q275" s="205">
        <f t="shared" si="66"/>
        <v>5.9952559155591802E-4</v>
      </c>
      <c r="R275" s="205"/>
      <c r="S275" s="279">
        <v>1</v>
      </c>
    </row>
    <row r="276" spans="1:19" ht="12.95" customHeight="1">
      <c r="A276" s="296" t="s">
        <v>144</v>
      </c>
      <c r="B276" s="82"/>
      <c r="C276" s="291">
        <v>58525.644800000002</v>
      </c>
      <c r="D276" s="291">
        <v>2.0000000000000001E-4</v>
      </c>
      <c r="E276" s="294">
        <f t="shared" si="53"/>
        <v>42537.94903581751</v>
      </c>
      <c r="F276" s="205">
        <f t="shared" si="54"/>
        <v>42538</v>
      </c>
      <c r="G276" s="205">
        <f t="shared" si="65"/>
        <v>-1.757802000065567E-2</v>
      </c>
      <c r="H276" s="205"/>
      <c r="I276" s="205"/>
      <c r="K276" s="205">
        <f t="shared" si="64"/>
        <v>-1.757802000065567E-2</v>
      </c>
      <c r="L276" s="205"/>
      <c r="M276" s="193">
        <f t="shared" ca="1" si="62"/>
        <v>-1.194929117074222E-2</v>
      </c>
      <c r="N276" s="318">
        <f t="shared" si="55"/>
        <v>-4.448582174050033E-2</v>
      </c>
      <c r="O276" s="360">
        <f t="shared" si="56"/>
        <v>43507.144800000002</v>
      </c>
      <c r="P276" s="205"/>
      <c r="Q276" s="205">
        <f t="shared" si="66"/>
        <v>7.2402979447078728E-4</v>
      </c>
      <c r="R276" s="205"/>
      <c r="S276" s="279">
        <v>1</v>
      </c>
    </row>
    <row r="277" spans="1:19" ht="12.95" customHeight="1">
      <c r="A277" s="336" t="s">
        <v>291</v>
      </c>
      <c r="B277" s="337" t="s">
        <v>56</v>
      </c>
      <c r="C277" s="338">
        <v>58542.374199999998</v>
      </c>
      <c r="D277" s="338">
        <v>2.0000000000000001E-4</v>
      </c>
      <c r="E277" s="294">
        <f t="shared" ref="E277:E288" si="67">(C277-C$7)/C$8</f>
        <v>42586.452803286331</v>
      </c>
      <c r="F277" s="205">
        <f t="shared" ref="F277:F290" si="68">ROUND(2*E277,0)/2</f>
        <v>42586.5</v>
      </c>
      <c r="G277" s="205">
        <f t="shared" si="65"/>
        <v>-1.6278585004329216E-2</v>
      </c>
      <c r="H277" s="205"/>
      <c r="I277" s="205"/>
      <c r="K277" s="205">
        <f t="shared" si="64"/>
        <v>-1.6278585004329216E-2</v>
      </c>
      <c r="L277" s="205"/>
      <c r="M277" s="193">
        <f t="shared" ca="1" si="62"/>
        <v>-1.1904931155210068E-2</v>
      </c>
      <c r="N277" s="318">
        <f t="shared" ref="N277:N288" si="69">D$11+D$12*F277+D$13*F277^2</f>
        <v>-4.4586594929467309E-2</v>
      </c>
      <c r="O277" s="360">
        <f t="shared" ref="O277:O288" si="70">C277-15018.5</f>
        <v>43523.874199999998</v>
      </c>
      <c r="P277" s="205"/>
      <c r="Q277" s="205">
        <f t="shared" si="66"/>
        <v>8.0134342592171677E-4</v>
      </c>
      <c r="R277" s="205"/>
      <c r="S277" s="279">
        <v>1</v>
      </c>
    </row>
    <row r="278" spans="1:19" ht="12.95" customHeight="1">
      <c r="A278" s="333" t="s">
        <v>292</v>
      </c>
      <c r="B278" s="334" t="s">
        <v>59</v>
      </c>
      <c r="C278" s="335">
        <v>58854.344799999999</v>
      </c>
      <c r="D278" s="335">
        <v>5.9999999999999995E-4</v>
      </c>
      <c r="E278" s="294">
        <f t="shared" si="67"/>
        <v>43490.95323005072</v>
      </c>
      <c r="F278" s="205">
        <f t="shared" si="68"/>
        <v>43491</v>
      </c>
      <c r="G278" s="205">
        <f t="shared" si="65"/>
        <v>-1.6131390002556145E-2</v>
      </c>
      <c r="H278" s="205"/>
      <c r="I278" s="205"/>
      <c r="K278" s="205">
        <f t="shared" si="64"/>
        <v>-1.6131390002556145E-2</v>
      </c>
      <c r="L278" s="205"/>
      <c r="M278" s="193">
        <f t="shared" ref="M278:M288" ca="1" si="71">+C$11+C$12*F278</f>
        <v>-1.1077639731522787E-2</v>
      </c>
      <c r="N278" s="318">
        <f t="shared" si="69"/>
        <v>-4.6486634594038782E-2</v>
      </c>
      <c r="O278" s="360">
        <f t="shared" si="70"/>
        <v>43835.844799999999</v>
      </c>
      <c r="P278" s="205"/>
      <c r="Q278" s="205">
        <f t="shared" si="66"/>
        <v>9.2144087420873593E-4</v>
      </c>
      <c r="R278" s="205"/>
      <c r="S278" s="279">
        <v>1</v>
      </c>
    </row>
    <row r="279" spans="1:19" ht="12.95" customHeight="1">
      <c r="A279" s="339" t="s">
        <v>294</v>
      </c>
      <c r="B279" s="340" t="s">
        <v>59</v>
      </c>
      <c r="C279" s="335">
        <v>58883.318899999998</v>
      </c>
      <c r="D279" s="335">
        <v>5.0000000000000001E-4</v>
      </c>
      <c r="E279" s="294">
        <f t="shared" si="67"/>
        <v>43574.958215825383</v>
      </c>
      <c r="F279" s="205">
        <f t="shared" si="68"/>
        <v>43575</v>
      </c>
      <c r="G279" s="205">
        <f t="shared" si="65"/>
        <v>-1.4411750002182089E-2</v>
      </c>
      <c r="H279" s="205"/>
      <c r="I279" s="205"/>
      <c r="K279" s="205">
        <f t="shared" si="64"/>
        <v>-1.4411750002182089E-2</v>
      </c>
      <c r="L279" s="205"/>
      <c r="M279" s="193">
        <f t="shared" ca="1" si="71"/>
        <v>-1.1000810013900082E-2</v>
      </c>
      <c r="N279" s="318">
        <f t="shared" si="69"/>
        <v>-4.6665080621789881E-2</v>
      </c>
      <c r="O279" s="360">
        <f t="shared" si="70"/>
        <v>43864.818899999998</v>
      </c>
      <c r="P279" s="205"/>
      <c r="Q279" s="205">
        <f t="shared" si="66"/>
        <v>1.0402773360577296E-3</v>
      </c>
      <c r="R279" s="205"/>
      <c r="S279" s="279">
        <v>1</v>
      </c>
    </row>
    <row r="280" spans="1:19" ht="12.95" customHeight="1">
      <c r="A280" s="189" t="s">
        <v>1053</v>
      </c>
      <c r="B280" s="187" t="s">
        <v>59</v>
      </c>
      <c r="C280" s="364">
        <v>59234.093100000173</v>
      </c>
      <c r="D280" s="186" t="s">
        <v>137</v>
      </c>
      <c r="E280" s="294">
        <f t="shared" si="67"/>
        <v>44591.962425831363</v>
      </c>
      <c r="F280" s="205">
        <f t="shared" si="68"/>
        <v>44592</v>
      </c>
      <c r="G280" s="205">
        <f t="shared" si="65"/>
        <v>-1.29596798287821E-2</v>
      </c>
      <c r="H280" s="205"/>
      <c r="I280" s="205"/>
      <c r="K280" s="205">
        <f t="shared" si="64"/>
        <v>-1.29596798287821E-2</v>
      </c>
      <c r="L280" s="205"/>
      <c r="M280" s="193">
        <f t="shared" ca="1" si="71"/>
        <v>-1.0070621646968113E-2</v>
      </c>
      <c r="N280" s="318">
        <f t="shared" si="69"/>
        <v>-4.8852404480928022E-2</v>
      </c>
      <c r="O280" s="360">
        <f t="shared" si="70"/>
        <v>44215.593100000173</v>
      </c>
      <c r="P280" s="205"/>
      <c r="Q280" s="205">
        <f t="shared" si="66"/>
        <v>1.2882876829547636E-3</v>
      </c>
      <c r="R280" s="205"/>
      <c r="S280" s="279">
        <v>1</v>
      </c>
    </row>
    <row r="281" spans="1:19" ht="12.95" customHeight="1">
      <c r="A281" s="189" t="s">
        <v>1053</v>
      </c>
      <c r="B281" s="187" t="s">
        <v>59</v>
      </c>
      <c r="C281" s="364">
        <v>59271.343599999789</v>
      </c>
      <c r="D281" s="186" t="s">
        <v>1056</v>
      </c>
      <c r="E281" s="294">
        <f t="shared" si="67"/>
        <v>44699.963285998441</v>
      </c>
      <c r="F281" s="205">
        <f t="shared" si="68"/>
        <v>44700</v>
      </c>
      <c r="G281" s="205">
        <f t="shared" si="65"/>
        <v>-1.2663000212342013E-2</v>
      </c>
      <c r="H281" s="205"/>
      <c r="I281" s="205"/>
      <c r="K281" s="205">
        <f t="shared" si="64"/>
        <v>-1.2663000212342013E-2</v>
      </c>
      <c r="L281" s="205"/>
      <c r="M281" s="193">
        <f t="shared" ca="1" si="71"/>
        <v>-9.9718405814532146E-3</v>
      </c>
      <c r="N281" s="318">
        <f t="shared" si="69"/>
        <v>-4.9087600392903656E-2</v>
      </c>
      <c r="O281" s="360">
        <f t="shared" si="70"/>
        <v>44252.843599999789</v>
      </c>
      <c r="P281" s="205"/>
      <c r="Q281" s="205">
        <f t="shared" si="66"/>
        <v>1.3267514983137713E-3</v>
      </c>
      <c r="R281" s="205"/>
      <c r="S281" s="279">
        <v>1</v>
      </c>
    </row>
    <row r="282" spans="1:19" ht="12.95" customHeight="1">
      <c r="A282" s="296" t="s">
        <v>295</v>
      </c>
      <c r="B282" s="82"/>
      <c r="C282" s="139">
        <v>59511.919500000004</v>
      </c>
      <c r="D282" s="79">
        <v>1E-4</v>
      </c>
      <c r="E282" s="294">
        <f t="shared" si="67"/>
        <v>45397.468128504181</v>
      </c>
      <c r="F282" s="205">
        <f t="shared" si="68"/>
        <v>45397.5</v>
      </c>
      <c r="G282" s="205">
        <f t="shared" si="65"/>
        <v>-1.0992774994520005E-2</v>
      </c>
      <c r="H282" s="205"/>
      <c r="I282" s="205"/>
      <c r="K282" s="205">
        <f t="shared" si="64"/>
        <v>-1.0992774994520005E-2</v>
      </c>
      <c r="L282" s="205"/>
      <c r="M282" s="193">
        <f t="shared" ca="1" si="71"/>
        <v>-9.3338795333361493E-3</v>
      </c>
      <c r="N282" s="318">
        <f t="shared" si="69"/>
        <v>-5.0620047574598558E-2</v>
      </c>
      <c r="O282" s="360">
        <f t="shared" si="70"/>
        <v>44493.419500000004</v>
      </c>
      <c r="P282" s="205"/>
      <c r="Q282" s="205">
        <f t="shared" si="66"/>
        <v>1.5703207321358455E-3</v>
      </c>
      <c r="R282" s="205"/>
      <c r="S282" s="279">
        <v>1</v>
      </c>
    </row>
    <row r="283" spans="1:19" ht="12.95" customHeight="1">
      <c r="A283" s="190" t="s">
        <v>1057</v>
      </c>
      <c r="B283" s="341" t="s">
        <v>56</v>
      </c>
      <c r="C283" s="342">
        <v>59526.826300000001</v>
      </c>
      <c r="D283" s="343">
        <v>5.0000000000000001E-4</v>
      </c>
      <c r="E283" s="294">
        <f t="shared" si="67"/>
        <v>45440.687608037471</v>
      </c>
      <c r="F283" s="205">
        <f t="shared" si="68"/>
        <v>45440.5</v>
      </c>
      <c r="G283" s="205">
        <f t="shared" si="65"/>
        <v>6.470775500201853E-2</v>
      </c>
      <c r="H283" s="205"/>
      <c r="I283" s="205"/>
      <c r="K283" s="205">
        <f t="shared" si="64"/>
        <v>6.470775500201853E-2</v>
      </c>
      <c r="L283" s="205"/>
      <c r="M283" s="193">
        <f t="shared" ca="1" si="71"/>
        <v>-9.2945500350292906E-3</v>
      </c>
      <c r="N283" s="318">
        <f t="shared" si="69"/>
        <v>-5.0715284622614584E-2</v>
      </c>
      <c r="O283" s="360">
        <f t="shared" si="70"/>
        <v>44508.326300000001</v>
      </c>
      <c r="P283" s="205"/>
      <c r="Q283" s="205">
        <f t="shared" si="66"/>
        <v>1.3322478076189626E-2</v>
      </c>
      <c r="R283" s="205"/>
      <c r="S283" s="279">
        <v>1</v>
      </c>
    </row>
    <row r="284" spans="1:19" ht="12.95" customHeight="1">
      <c r="A284" s="296" t="s">
        <v>295</v>
      </c>
      <c r="B284" s="202"/>
      <c r="C284" s="139">
        <v>59565.7255</v>
      </c>
      <c r="D284" s="79">
        <v>2.9999999999999997E-4</v>
      </c>
      <c r="E284" s="294">
        <f t="shared" si="67"/>
        <v>45553.468565604599</v>
      </c>
      <c r="F284" s="205">
        <f t="shared" si="68"/>
        <v>45553.5</v>
      </c>
      <c r="G284" s="205">
        <f t="shared" si="65"/>
        <v>-1.084201499907067E-2</v>
      </c>
      <c r="H284" s="205"/>
      <c r="I284" s="205"/>
      <c r="K284" s="205">
        <f t="shared" si="64"/>
        <v>-1.084201499907067E-2</v>
      </c>
      <c r="L284" s="205"/>
      <c r="M284" s="193">
        <f t="shared" ca="1" si="71"/>
        <v>-9.1911957720368503E-3</v>
      </c>
      <c r="N284" s="318">
        <f t="shared" si="69"/>
        <v>-5.0965981468519848E-2</v>
      </c>
      <c r="O284" s="360">
        <f t="shared" si="70"/>
        <v>44547.2255</v>
      </c>
      <c r="P284" s="205"/>
      <c r="Q284" s="205">
        <f t="shared" si="66"/>
        <v>1.6099326852414819E-3</v>
      </c>
      <c r="R284" s="205"/>
      <c r="S284" s="279">
        <v>1</v>
      </c>
    </row>
    <row r="285" spans="1:19" ht="12.95" customHeight="1">
      <c r="A285" s="190" t="s">
        <v>1057</v>
      </c>
      <c r="B285" s="341" t="s">
        <v>56</v>
      </c>
      <c r="C285" s="342">
        <v>59565.7255</v>
      </c>
      <c r="D285" s="343">
        <v>2.9999999999999997E-4</v>
      </c>
      <c r="E285" s="294">
        <f t="shared" si="67"/>
        <v>45553.468565604599</v>
      </c>
      <c r="F285" s="205">
        <f t="shared" si="68"/>
        <v>45553.5</v>
      </c>
      <c r="G285" s="205">
        <f t="shared" si="65"/>
        <v>-1.084201499907067E-2</v>
      </c>
      <c r="H285" s="205"/>
      <c r="I285" s="205"/>
      <c r="K285" s="205">
        <f t="shared" si="64"/>
        <v>-1.084201499907067E-2</v>
      </c>
      <c r="L285" s="205"/>
      <c r="M285" s="193">
        <f t="shared" ca="1" si="71"/>
        <v>-9.1911957720368503E-3</v>
      </c>
      <c r="N285" s="318">
        <f t="shared" si="69"/>
        <v>-5.0965981468519848E-2</v>
      </c>
      <c r="O285" s="360">
        <f t="shared" si="70"/>
        <v>44547.2255</v>
      </c>
      <c r="P285" s="205"/>
      <c r="Q285" s="205">
        <f t="shared" si="66"/>
        <v>1.6099326852414819E-3</v>
      </c>
      <c r="R285" s="205"/>
      <c r="S285" s="279">
        <v>1</v>
      </c>
    </row>
    <row r="286" spans="1:19" ht="12.95" customHeight="1">
      <c r="A286" s="186" t="s">
        <v>1054</v>
      </c>
      <c r="B286" s="187" t="s">
        <v>59</v>
      </c>
      <c r="C286" s="364">
        <v>59602.457300000002</v>
      </c>
      <c r="D286" s="186">
        <v>2.0000000000000001E-4</v>
      </c>
      <c r="E286" s="294">
        <f t="shared" si="67"/>
        <v>45659.965552102127</v>
      </c>
      <c r="F286" s="205">
        <f t="shared" si="68"/>
        <v>45660</v>
      </c>
      <c r="G286" s="205">
        <f t="shared" si="65"/>
        <v>-1.1881399994308595E-2</v>
      </c>
      <c r="H286" s="205"/>
      <c r="I286" s="205"/>
      <c r="K286" s="205">
        <f t="shared" si="64"/>
        <v>-1.1881399994308595E-2</v>
      </c>
      <c r="L286" s="205"/>
      <c r="M286" s="193">
        <f t="shared" ca="1" si="71"/>
        <v>-9.0937866657652133E-3</v>
      </c>
      <c r="N286" s="318">
        <f t="shared" si="69"/>
        <v>-5.1202818305076135E-2</v>
      </c>
      <c r="O286" s="360">
        <f t="shared" si="70"/>
        <v>44583.957300000002</v>
      </c>
      <c r="P286" s="205"/>
      <c r="Q286" s="205">
        <f t="shared" si="66"/>
        <v>1.5461739379703649E-3</v>
      </c>
      <c r="R286" s="205"/>
      <c r="S286" s="279">
        <v>1</v>
      </c>
    </row>
    <row r="287" spans="1:19" ht="12.95" customHeight="1">
      <c r="A287" s="186" t="s">
        <v>1054</v>
      </c>
      <c r="B287" s="187" t="s">
        <v>56</v>
      </c>
      <c r="C287" s="364">
        <v>59605.388899999998</v>
      </c>
      <c r="D287" s="186">
        <v>2.0000000000000001E-4</v>
      </c>
      <c r="E287" s="294">
        <f t="shared" si="67"/>
        <v>45668.465178192208</v>
      </c>
      <c r="F287" s="205">
        <f t="shared" si="68"/>
        <v>45668.5</v>
      </c>
      <c r="G287" s="205">
        <f t="shared" si="65"/>
        <v>-1.2010365004243795E-2</v>
      </c>
      <c r="H287" s="205"/>
      <c r="I287" s="205"/>
      <c r="K287" s="205">
        <f t="shared" si="64"/>
        <v>-1.2010365004243795E-2</v>
      </c>
      <c r="L287" s="205"/>
      <c r="M287" s="193">
        <f t="shared" ca="1" si="71"/>
        <v>-9.0860122300533905E-3</v>
      </c>
      <c r="N287" s="318">
        <f t="shared" si="69"/>
        <v>-5.1221744217354703E-2</v>
      </c>
      <c r="O287" s="360">
        <f t="shared" si="70"/>
        <v>44586.888899999998</v>
      </c>
      <c r="P287" s="205"/>
      <c r="Q287" s="205">
        <f t="shared" si="66"/>
        <v>1.5375322597943862E-3</v>
      </c>
      <c r="R287" s="205"/>
      <c r="S287" s="279">
        <v>1</v>
      </c>
    </row>
    <row r="288" spans="1:19" ht="12.95" customHeight="1">
      <c r="A288" s="189" t="s">
        <v>1055</v>
      </c>
      <c r="B288" s="187" t="s">
        <v>59</v>
      </c>
      <c r="C288" s="364">
        <v>59619.358099999998</v>
      </c>
      <c r="D288" s="186">
        <v>2.0000000000000001E-4</v>
      </c>
      <c r="E288" s="294">
        <f t="shared" si="67"/>
        <v>45708.966261824949</v>
      </c>
      <c r="F288" s="205">
        <f t="shared" si="68"/>
        <v>45709</v>
      </c>
      <c r="G288" s="205">
        <f t="shared" si="65"/>
        <v>-1.1636609997367486E-2</v>
      </c>
      <c r="H288" s="205"/>
      <c r="I288" s="205"/>
      <c r="K288" s="205">
        <f t="shared" si="64"/>
        <v>-1.1636609997367486E-2</v>
      </c>
      <c r="L288" s="205"/>
      <c r="M288" s="193">
        <f t="shared" ca="1" si="71"/>
        <v>-9.0489693304853097E-3</v>
      </c>
      <c r="N288" s="318">
        <f t="shared" si="69"/>
        <v>-5.131196821387729E-2</v>
      </c>
      <c r="O288" s="360">
        <f t="shared" si="70"/>
        <v>44600.858099999998</v>
      </c>
      <c r="P288" s="205"/>
      <c r="Q288" s="205">
        <f t="shared" si="66"/>
        <v>1.5741340496083719E-3</v>
      </c>
      <c r="R288" s="205"/>
      <c r="S288" s="279">
        <v>1</v>
      </c>
    </row>
    <row r="289" spans="1:19" ht="12.95" customHeight="1">
      <c r="A289" s="361" t="s">
        <v>1058</v>
      </c>
      <c r="B289" s="362" t="s">
        <v>56</v>
      </c>
      <c r="C289" s="186">
        <v>59990.307399999998</v>
      </c>
      <c r="D289" s="186">
        <v>1E-4</v>
      </c>
      <c r="E289" s="294">
        <f t="shared" ref="E289:E290" si="72">(C289-C$7)/C$8</f>
        <v>46784.464402220066</v>
      </c>
      <c r="F289" s="205">
        <f t="shared" si="68"/>
        <v>46784.5</v>
      </c>
      <c r="G289" s="205">
        <f t="shared" ref="G289:G290" si="73">C289-(C$7+F289*C$8)</f>
        <v>-1.2278005000553094E-2</v>
      </c>
      <c r="H289" s="205"/>
      <c r="I289" s="205"/>
      <c r="K289" s="205">
        <f t="shared" ref="K289:K290" si="74">G289</f>
        <v>-1.2278005000553094E-2</v>
      </c>
      <c r="L289" s="205"/>
      <c r="M289" s="193">
        <f t="shared" ref="M289:M290" ca="1" si="75">+C$11+C$12*F289</f>
        <v>-8.0652745530660971E-3</v>
      </c>
      <c r="N289" s="318">
        <f t="shared" ref="N289:N290" si="76">D$11+D$12*F289+D$13*F289^2</f>
        <v>-5.3736700355572799E-2</v>
      </c>
      <c r="O289" s="360">
        <f t="shared" ref="O289:O290" si="77">C289-15018.5</f>
        <v>44971.807399999998</v>
      </c>
      <c r="P289" s="205"/>
      <c r="Q289" s="205">
        <f t="shared" ref="Q289:Q290" si="78">(G289-N289)^2</f>
        <v>1.7188234205403326E-3</v>
      </c>
      <c r="R289" s="205"/>
      <c r="S289" s="279">
        <v>1</v>
      </c>
    </row>
    <row r="290" spans="1:19" ht="12.95" customHeight="1">
      <c r="A290" s="361" t="s">
        <v>1058</v>
      </c>
      <c r="B290" s="362" t="s">
        <v>59</v>
      </c>
      <c r="C290" s="186">
        <v>59990.479899999998</v>
      </c>
      <c r="D290" s="186">
        <v>1E-4</v>
      </c>
      <c r="E290" s="294">
        <f t="shared" si="72"/>
        <v>46784.964533718412</v>
      </c>
      <c r="F290" s="205">
        <f t="shared" si="68"/>
        <v>46785</v>
      </c>
      <c r="G290" s="205">
        <f t="shared" si="73"/>
        <v>-1.2232649998622946E-2</v>
      </c>
      <c r="H290" s="205"/>
      <c r="I290" s="205"/>
      <c r="K290" s="205">
        <f t="shared" si="74"/>
        <v>-1.2232649998622946E-2</v>
      </c>
      <c r="L290" s="205"/>
      <c r="M290" s="193">
        <f t="shared" ca="1" si="75"/>
        <v>-8.0648172333183457E-3</v>
      </c>
      <c r="N290" s="318">
        <f t="shared" si="76"/>
        <v>-5.3737840515616607E-2</v>
      </c>
      <c r="O290" s="360">
        <f t="shared" si="77"/>
        <v>44971.979899999998</v>
      </c>
      <c r="P290" s="205"/>
      <c r="Q290" s="205">
        <f t="shared" si="78"/>
        <v>1.7226808398519405E-3</v>
      </c>
      <c r="R290" s="205"/>
      <c r="S290" s="279">
        <v>1</v>
      </c>
    </row>
    <row r="291" spans="1:19" ht="12.95" customHeight="1">
      <c r="C291" s="270"/>
      <c r="D291" s="270"/>
    </row>
    <row r="292" spans="1:19" ht="12.95" customHeight="1">
      <c r="C292" s="270"/>
      <c r="D292" s="270"/>
    </row>
    <row r="293" spans="1:19" ht="12.95" customHeight="1">
      <c r="C293" s="270"/>
      <c r="D293" s="270"/>
    </row>
    <row r="294" spans="1:19" ht="12.95" customHeight="1">
      <c r="C294" s="270"/>
      <c r="D294" s="270"/>
    </row>
    <row r="295" spans="1:19" ht="12.95" customHeight="1">
      <c r="C295" s="270"/>
      <c r="D295" s="270"/>
    </row>
    <row r="296" spans="1:19" ht="12.95" customHeight="1">
      <c r="C296" s="270"/>
      <c r="D296" s="270"/>
    </row>
    <row r="297" spans="1:19" ht="12.95" customHeight="1">
      <c r="C297" s="270"/>
      <c r="D297" s="270"/>
    </row>
    <row r="298" spans="1:19" ht="12.95" customHeight="1">
      <c r="C298" s="270"/>
      <c r="D298" s="270"/>
    </row>
    <row r="299" spans="1:19" ht="12.95" customHeight="1">
      <c r="C299" s="270"/>
      <c r="D299" s="270"/>
    </row>
    <row r="300" spans="1:19" ht="12.95" customHeight="1">
      <c r="C300" s="270"/>
      <c r="D300" s="270"/>
    </row>
    <row r="301" spans="1:19" ht="12.95" customHeight="1">
      <c r="C301" s="270"/>
      <c r="D301" s="270"/>
    </row>
    <row r="302" spans="1:19" ht="12.95" customHeight="1">
      <c r="C302" s="270"/>
      <c r="D302" s="270"/>
    </row>
    <row r="303" spans="1:19" ht="12.95" customHeight="1">
      <c r="C303" s="270"/>
      <c r="D303" s="270"/>
    </row>
    <row r="304" spans="1:19" ht="12.95" customHeight="1">
      <c r="C304" s="270"/>
      <c r="D304" s="270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</sheetData>
  <sheetProtection selectLockedCells="1" selectUnlockedCells="1"/>
  <sortState xmlns:xlrd2="http://schemas.microsoft.com/office/spreadsheetml/2017/richdata2" ref="A21:V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FD9B-9886-4B96-9986-A70CDD861456}">
  <sheetPr>
    <tabColor indexed="12"/>
  </sheetPr>
  <dimension ref="A1"/>
  <sheetViews>
    <sheetView workbookViewId="0">
      <selection activeCell="Y20" sqref="Y20:Z2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L400"/>
  <sheetViews>
    <sheetView workbookViewId="0">
      <pane xSplit="13" ySplit="22" topLeftCell="N27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5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25" width="9.140625" style="193"/>
    <col min="26" max="26" width="10.28515625" style="191" customWidth="1"/>
    <col min="27" max="27" width="12.140625" style="191" customWidth="1"/>
    <col min="28" max="28" width="11.140625" style="191" customWidth="1"/>
    <col min="29" max="31" width="10.42578125" style="191" customWidth="1"/>
    <col min="32" max="32" width="10.5703125" style="191" customWidth="1"/>
    <col min="33" max="33" width="10.28515625" style="191" customWidth="1"/>
    <col min="34" max="37" width="9.42578125" style="191" customWidth="1"/>
    <col min="38" max="52" width="10.28515625" style="191" customWidth="1"/>
    <col min="53" max="53" width="11.85546875" style="191" customWidth="1"/>
    <col min="54" max="54" width="14.7109375" style="191" customWidth="1"/>
    <col min="55" max="64" width="10.28515625" style="191" customWidth="1"/>
    <col min="65" max="16384" width="9.140625" style="193"/>
  </cols>
  <sheetData>
    <row r="1" spans="1:64" s="1" customFormat="1" ht="20.25">
      <c r="A1" s="4" t="s">
        <v>0</v>
      </c>
      <c r="B1" s="2"/>
      <c r="F1" s="5" t="s">
        <v>1</v>
      </c>
      <c r="O1" s="185"/>
      <c r="S1" s="3"/>
      <c r="T1" s="5"/>
      <c r="V1" s="6"/>
      <c r="W1" s="7" t="s">
        <v>2</v>
      </c>
      <c r="Z1"/>
      <c r="AA1" s="127" t="s">
        <v>231</v>
      </c>
      <c r="AB1" s="128"/>
      <c r="AC1" s="128" t="s">
        <v>232</v>
      </c>
      <c r="AD1" s="128" t="s">
        <v>233</v>
      </c>
      <c r="AE1" s="129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130" t="s">
        <v>42</v>
      </c>
      <c r="AX1" s="131" t="s">
        <v>234</v>
      </c>
      <c r="AY1" s="92" t="s">
        <v>235</v>
      </c>
      <c r="AZ1" s="132" t="s">
        <v>236</v>
      </c>
      <c r="BA1" s="133" t="s">
        <v>237</v>
      </c>
      <c r="BB1" s="132" t="s">
        <v>238</v>
      </c>
      <c r="BC1" s="133" t="s">
        <v>239</v>
      </c>
      <c r="BD1" s="132" t="s">
        <v>240</v>
      </c>
      <c r="BE1" s="134" t="s">
        <v>241</v>
      </c>
      <c r="BF1" s="133" t="s">
        <v>242</v>
      </c>
      <c r="BG1" s="132" t="s">
        <v>243</v>
      </c>
      <c r="BH1" s="134" t="s">
        <v>244</v>
      </c>
      <c r="BI1" s="133" t="s">
        <v>245</v>
      </c>
      <c r="BJ1" s="132" t="s">
        <v>246</v>
      </c>
      <c r="BK1" s="134" t="s">
        <v>247</v>
      </c>
      <c r="BL1" s="133" t="s">
        <v>196</v>
      </c>
    </row>
    <row r="2" spans="1:64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W2" s="197">
        <f t="shared" ref="W2:W16" si="0">D$11+D$12*V2+D$13*V2^2</f>
        <v>-8.5792722239701174E-3</v>
      </c>
      <c r="AA2" s="198" t="s">
        <v>248</v>
      </c>
      <c r="AB2" s="199">
        <f>C7</f>
        <v>43853.911</v>
      </c>
      <c r="AC2" s="200" t="s">
        <v>249</v>
      </c>
      <c r="AD2" s="199">
        <f>C8</f>
        <v>0.34490928999999998</v>
      </c>
      <c r="AE2" s="201" t="s">
        <v>250</v>
      </c>
      <c r="AL2" s="202"/>
      <c r="AW2" s="191">
        <v>-40000</v>
      </c>
      <c r="AX2" s="191">
        <f>AB$3+AB$4*AW2+AB$5*AW2^2+AZ2</f>
        <v>-1.7589461217146059E-2</v>
      </c>
      <c r="AY2" s="191">
        <f>AB$3+AB$4*AW2+AB$5*AW2^2</f>
        <v>-1.5649127344982174E-2</v>
      </c>
      <c r="AZ2" s="191">
        <f>$AB$6*($AB$11/BA2*BB2+$AB$12)</f>
        <v>-1.9403338721638854E-3</v>
      </c>
      <c r="BA2" s="191">
        <f>1+$AB$7*COS(BC2)</f>
        <v>1.0673876595492511</v>
      </c>
      <c r="BB2" s="191">
        <f>SIN(BC2+RADIANS($AB$9))</f>
        <v>0.27821772779595533</v>
      </c>
      <c r="BC2" s="191">
        <f>2*ATAN(BD2)</f>
        <v>-1.4242650585371748</v>
      </c>
      <c r="BD2" s="191">
        <f>SQRT((1+$AB$7)/(1-$AB$7))*TAN(BE2/2)</f>
        <v>-0.86324349958513236</v>
      </c>
      <c r="BE2" s="191">
        <f t="shared" ref="BE2:BK17" si="1">$BL2+$AB$7*SIN(BF2)</f>
        <v>5.3179057101799065</v>
      </c>
      <c r="BF2" s="191">
        <f t="shared" si="1"/>
        <v>5.3180346707693511</v>
      </c>
      <c r="BG2" s="191">
        <f t="shared" si="1"/>
        <v>5.3185253096830509</v>
      </c>
      <c r="BH2" s="191">
        <f t="shared" si="1"/>
        <v>5.3203888127360619</v>
      </c>
      <c r="BI2" s="191">
        <f t="shared" si="1"/>
        <v>5.3274216548418023</v>
      </c>
      <c r="BJ2" s="191">
        <f t="shared" si="1"/>
        <v>5.3533580121507818</v>
      </c>
      <c r="BK2" s="191">
        <f t="shared" si="1"/>
        <v>5.4421692632619463</v>
      </c>
      <c r="BL2" s="191">
        <f>RADIANS($AB$9)+$AB$18*(AW2-AB$15)</f>
        <v>5.6973502436773202</v>
      </c>
    </row>
    <row r="3" spans="1:64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5" t="s">
        <v>5</v>
      </c>
      <c r="P3" s="196" t="s">
        <v>6</v>
      </c>
      <c r="Q3" s="206"/>
      <c r="R3" s="206"/>
      <c r="S3" s="192" t="s">
        <v>7</v>
      </c>
      <c r="W3" s="197">
        <f t="shared" si="0"/>
        <v>-8.5792722239701174E-3</v>
      </c>
      <c r="Z3" s="191">
        <f t="shared" ref="Z3:Z10" si="2">AC3-AF3</f>
        <v>-0.85792722239701169</v>
      </c>
      <c r="AA3" s="207" t="s">
        <v>251</v>
      </c>
      <c r="AB3" s="208">
        <f t="shared" ref="AB3:AB10" si="3">AC3*AD3</f>
        <v>-8.5792722239701174E-3</v>
      </c>
      <c r="AC3" s="209">
        <v>-0.85792722239701169</v>
      </c>
      <c r="AD3" s="191">
        <v>0.01</v>
      </c>
      <c r="AE3" s="210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W3" s="191">
        <v>-39500</v>
      </c>
      <c r="AX3" s="191">
        <f>AB$3+AB$4*AW3+AB$5*AW3^2+AZ3</f>
        <v>-1.8018680015263633E-2</v>
      </c>
      <c r="AY3" s="191">
        <f>AB$3+AB$4*AW3+AB$5*AW3^2</f>
        <v>-1.5477662158011978E-2</v>
      </c>
      <c r="AZ3" s="191">
        <f>$AB$6*($AB$11/BA3*BB3+$AB$12)</f>
        <v>-2.5410178572516542E-3</v>
      </c>
      <c r="BA3" s="191">
        <f>1+$AB$7*COS(BC3)</f>
        <v>1.1062485723164561</v>
      </c>
      <c r="BB3" s="191">
        <f>SIN(BC3+RADIANS($AB$9))</f>
        <v>0.19492341313726888</v>
      </c>
      <c r="BC3" s="191">
        <f>2*ATAN(BD3)</f>
        <v>-1.3385063464773788</v>
      </c>
      <c r="BD3" s="191">
        <f>SQRT((1+$AB$7)/(1-$AB$7))*TAN(BE3/2)</f>
        <v>-0.79103930827731084</v>
      </c>
      <c r="BE3" s="191">
        <f t="shared" si="1"/>
        <v>5.3879107898814667</v>
      </c>
      <c r="BF3" s="191">
        <f t="shared" si="1"/>
        <v>5.3881083348643193</v>
      </c>
      <c r="BG3" s="191">
        <f t="shared" si="1"/>
        <v>5.3887923674156646</v>
      </c>
      <c r="BH3" s="191">
        <f t="shared" si="1"/>
        <v>5.3911564562150396</v>
      </c>
      <c r="BI3" s="191">
        <f t="shared" si="1"/>
        <v>5.3992742570795391</v>
      </c>
      <c r="BJ3" s="191">
        <f t="shared" si="1"/>
        <v>5.4265603668868962</v>
      </c>
      <c r="BK3" s="191">
        <f t="shared" si="1"/>
        <v>5.5126548224024372</v>
      </c>
      <c r="BL3" s="191">
        <f>RADIANS($AB$9)+$AB$18*(AW3-AB$15)</f>
        <v>5.7480273812343272</v>
      </c>
    </row>
    <row r="4" spans="1:64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W4" s="197">
        <f t="shared" si="0"/>
        <v>-8.5792722239701174E-3</v>
      </c>
      <c r="Z4" s="191">
        <f t="shared" si="2"/>
        <v>8.4587872252082589E-3</v>
      </c>
      <c r="AA4" s="216" t="s">
        <v>252</v>
      </c>
      <c r="AB4" s="217">
        <f t="shared" si="3"/>
        <v>8.4587872252082579E-9</v>
      </c>
      <c r="AC4" s="218">
        <v>8.4587872252082589E-3</v>
      </c>
      <c r="AD4" s="219">
        <v>9.9999999999999995E-7</v>
      </c>
      <c r="AE4" s="210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W4" s="191">
        <v>-39000</v>
      </c>
      <c r="AX4" s="191">
        <f t="shared" ref="AX4:AX67" si="4">AB$3+AB$4*AW4+AB$5*AW4^2+AZ4</f>
        <v>-1.8458983683661428E-2</v>
      </c>
      <c r="AY4" s="191">
        <f t="shared" ref="AY4:AY67" si="5">AB$3+AB$4*AW4+AB$5*AW4^2</f>
        <v>-1.5308300565926782E-2</v>
      </c>
      <c r="AZ4" s="191">
        <f t="shared" ref="AZ4:AZ67" si="6">$AB$6*($AB$11/BA4*BB4+$AB$12)</f>
        <v>-3.1506831177346463E-3</v>
      </c>
      <c r="BA4" s="191">
        <f t="shared" ref="BA4:BA67" si="7">1+$AB$7*COS(BC4)</f>
        <v>1.1471442500236688</v>
      </c>
      <c r="BB4" s="191">
        <f t="shared" ref="BB4:BB67" si="8">SIN(BC4+RADIANS($AB$9))</f>
        <v>0.10380364092605308</v>
      </c>
      <c r="BC4" s="191">
        <f t="shared" ref="BC4:BC67" si="9">2*ATAN(BD4)</f>
        <v>-1.2463179496672006</v>
      </c>
      <c r="BD4" s="191">
        <f t="shared" ref="BD4:BD67" si="10">SQRT((1+$AB$7)/(1-$AB$7))*TAN(BE4/2)</f>
        <v>-0.71868879916668993</v>
      </c>
      <c r="BE4" s="191">
        <f t="shared" si="1"/>
        <v>5.4604989181804759</v>
      </c>
      <c r="BF4" s="191">
        <f t="shared" si="1"/>
        <v>5.4607822515324838</v>
      </c>
      <c r="BG4" s="191">
        <f t="shared" si="1"/>
        <v>5.4616839837238889</v>
      </c>
      <c r="BH4" s="191">
        <f t="shared" si="1"/>
        <v>5.4645480260643868</v>
      </c>
      <c r="BI4" s="191">
        <f t="shared" si="1"/>
        <v>5.4735871967278875</v>
      </c>
      <c r="BJ4" s="191">
        <f t="shared" si="1"/>
        <v>5.5015725596743472</v>
      </c>
      <c r="BK4" s="191">
        <f t="shared" si="1"/>
        <v>5.583744729466126</v>
      </c>
      <c r="BL4" s="191">
        <f t="shared" ref="BL4:BL67" si="11">RADIANS($AB$9)+$AB$18*(AW4-AB$15)</f>
        <v>5.7987045187913333</v>
      </c>
    </row>
    <row r="5" spans="1:64" ht="12.95" customHeight="1">
      <c r="A5" s="220" t="s">
        <v>9</v>
      </c>
      <c r="B5" s="191"/>
      <c r="C5" s="203">
        <v>-9.5</v>
      </c>
      <c r="D5" s="191" t="s">
        <v>10</v>
      </c>
      <c r="E5" s="221"/>
      <c r="W5" s="197">
        <f t="shared" si="0"/>
        <v>-8.5792722239701174E-3</v>
      </c>
      <c r="Z5" s="191">
        <f t="shared" si="2"/>
        <v>-0.42071897700023292</v>
      </c>
      <c r="AA5" s="216" t="s">
        <v>253</v>
      </c>
      <c r="AB5" s="217">
        <f t="shared" si="3"/>
        <v>-4.2071897700023289E-12</v>
      </c>
      <c r="AC5" s="218">
        <v>-0.42071897700023292</v>
      </c>
      <c r="AD5" s="191">
        <v>9.9999999999999994E-12</v>
      </c>
      <c r="AE5" s="210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W5" s="191">
        <v>-38500</v>
      </c>
      <c r="AX5" s="191">
        <f t="shared" si="4"/>
        <v>-1.8906530189057968E-2</v>
      </c>
      <c r="AY5" s="191">
        <f t="shared" si="5"/>
        <v>-1.5141042568726587E-2</v>
      </c>
      <c r="AZ5" s="191">
        <f t="shared" si="6"/>
        <v>-3.7654876203313805E-3</v>
      </c>
      <c r="BA5" s="191">
        <f t="shared" si="7"/>
        <v>1.1897319537668261</v>
      </c>
      <c r="BB5" s="191">
        <f t="shared" si="8"/>
        <v>4.8217118576538865E-3</v>
      </c>
      <c r="BC5" s="191">
        <f t="shared" si="9"/>
        <v>-1.1471487121068169</v>
      </c>
      <c r="BD5" s="191">
        <f t="shared" si="10"/>
        <v>-0.64602300016992797</v>
      </c>
      <c r="BE5" s="191">
        <f t="shared" si="1"/>
        <v>5.5357913231269569</v>
      </c>
      <c r="BF5" s="191">
        <f t="shared" si="1"/>
        <v>5.5361728928919849</v>
      </c>
      <c r="BG5" s="191">
        <f t="shared" si="1"/>
        <v>5.5372990804918372</v>
      </c>
      <c r="BH5" s="191">
        <f t="shared" si="1"/>
        <v>5.5406161702339949</v>
      </c>
      <c r="BI5" s="191">
        <f t="shared" si="1"/>
        <v>5.5503283514365869</v>
      </c>
      <c r="BJ5" s="191">
        <f t="shared" si="1"/>
        <v>5.5782918820744802</v>
      </c>
      <c r="BK5" s="191">
        <f t="shared" si="1"/>
        <v>5.6553865721628158</v>
      </c>
      <c r="BL5" s="191">
        <f t="shared" si="11"/>
        <v>5.8493816563483403</v>
      </c>
    </row>
    <row r="6" spans="1:64" ht="12.95" customHeight="1">
      <c r="A6" s="211" t="s">
        <v>11</v>
      </c>
      <c r="W6" s="197">
        <f t="shared" si="0"/>
        <v>-8.5792722239701174E-3</v>
      </c>
      <c r="Z6" s="191">
        <f t="shared" si="2"/>
        <v>0.9038080341688719</v>
      </c>
      <c r="AA6" s="216" t="s">
        <v>254</v>
      </c>
      <c r="AB6" s="217">
        <f t="shared" si="3"/>
        <v>9.0380803416887194E-3</v>
      </c>
      <c r="AC6" s="218">
        <v>0.9038080341688719</v>
      </c>
      <c r="AD6" s="191">
        <v>0.01</v>
      </c>
      <c r="AE6" s="210" t="s">
        <v>250</v>
      </c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W6" s="191">
        <v>-38000</v>
      </c>
      <c r="AX6" s="191">
        <f t="shared" si="4"/>
        <v>-1.9356401989223823E-2</v>
      </c>
      <c r="AY6" s="191">
        <f t="shared" si="5"/>
        <v>-1.4975888166411395E-2</v>
      </c>
      <c r="AZ6" s="191">
        <f t="shared" si="6"/>
        <v>-4.3805138228124266E-3</v>
      </c>
      <c r="BA6" s="191">
        <f t="shared" si="7"/>
        <v>1.2334405418814698</v>
      </c>
      <c r="BB6" s="191">
        <f t="shared" si="8"/>
        <v>-0.10165322343089377</v>
      </c>
      <c r="BC6" s="191">
        <f t="shared" si="9"/>
        <v>-1.0404978688178772</v>
      </c>
      <c r="BD6" s="191">
        <f t="shared" si="10"/>
        <v>-0.57289241921918554</v>
      </c>
      <c r="BE6" s="191">
        <f t="shared" si="1"/>
        <v>5.6138764423428809</v>
      </c>
      <c r="BF6" s="191">
        <f t="shared" si="1"/>
        <v>5.614359212739342</v>
      </c>
      <c r="BG6" s="191">
        <f t="shared" si="1"/>
        <v>5.6156917707026448</v>
      </c>
      <c r="BH6" s="191">
        <f t="shared" si="1"/>
        <v>5.6193627038126053</v>
      </c>
      <c r="BI6" s="191">
        <f t="shared" si="1"/>
        <v>5.6294214512792067</v>
      </c>
      <c r="BJ6" s="191">
        <f t="shared" si="1"/>
        <v>5.6565972690517023</v>
      </c>
      <c r="BK6" s="191">
        <f t="shared" si="1"/>
        <v>5.7275265210398514</v>
      </c>
      <c r="BL6" s="191">
        <f t="shared" si="11"/>
        <v>5.9000587939053464</v>
      </c>
    </row>
    <row r="7" spans="1:64" ht="12.95" customHeight="1">
      <c r="A7" s="191" t="s">
        <v>12</v>
      </c>
      <c r="C7" s="193">
        <v>43853.911</v>
      </c>
      <c r="D7" s="222" t="s">
        <v>13</v>
      </c>
      <c r="W7" s="197">
        <f t="shared" si="0"/>
        <v>-8.5792722239701174E-3</v>
      </c>
      <c r="Z7" s="191">
        <f t="shared" si="2"/>
        <v>0.46153573350750554</v>
      </c>
      <c r="AA7" s="216" t="s">
        <v>255</v>
      </c>
      <c r="AB7" s="217">
        <f t="shared" si="3"/>
        <v>0.46153573350750554</v>
      </c>
      <c r="AC7" s="218">
        <v>0.46153573350750554</v>
      </c>
      <c r="AD7" s="191">
        <v>1</v>
      </c>
      <c r="AE7" s="210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W7" s="191">
        <v>-37500</v>
      </c>
      <c r="AX7" s="191">
        <f t="shared" si="4"/>
        <v>-1.9802459087048221E-2</v>
      </c>
      <c r="AY7" s="191">
        <f t="shared" si="5"/>
        <v>-1.4812837358981201E-2</v>
      </c>
      <c r="AZ7" s="191">
        <f t="shared" si="6"/>
        <v>-4.9896217280670195E-3</v>
      </c>
      <c r="BA7" s="191">
        <f t="shared" si="7"/>
        <v>1.2774085540891393</v>
      </c>
      <c r="BB7" s="191">
        <f t="shared" si="8"/>
        <v>-0.2146678042878809</v>
      </c>
      <c r="BC7" s="191">
        <f t="shared" si="9"/>
        <v>-0.9259752894495682</v>
      </c>
      <c r="BD7" s="191">
        <f t="shared" si="10"/>
        <v>-0.49917531666601112</v>
      </c>
      <c r="BE7" s="191">
        <f t="shared" si="1"/>
        <v>5.6947918806433657</v>
      </c>
      <c r="BF7" s="191">
        <f t="shared" si="1"/>
        <v>5.6953647428731724</v>
      </c>
      <c r="BG7" s="191">
        <f t="shared" si="1"/>
        <v>5.6968555692375737</v>
      </c>
      <c r="BH7" s="191">
        <f t="shared" si="1"/>
        <v>5.7007284266511125</v>
      </c>
      <c r="BI7" s="191">
        <f t="shared" si="1"/>
        <v>5.7107435819992034</v>
      </c>
      <c r="BJ7" s="191">
        <f t="shared" si="1"/>
        <v>5.7363501644089849</v>
      </c>
      <c r="BK7" s="191">
        <f t="shared" si="1"/>
        <v>5.8001094676958491</v>
      </c>
      <c r="BL7" s="191">
        <f t="shared" si="11"/>
        <v>5.9507359314623534</v>
      </c>
    </row>
    <row r="8" spans="1:64" ht="12.95" customHeight="1">
      <c r="A8" s="191" t="s">
        <v>14</v>
      </c>
      <c r="C8" s="223">
        <v>0.34490928999999998</v>
      </c>
      <c r="D8" s="222" t="s">
        <v>13</v>
      </c>
      <c r="G8" s="224"/>
      <c r="H8" s="224"/>
      <c r="I8" s="224"/>
      <c r="J8" s="224"/>
      <c r="K8" s="224"/>
      <c r="L8" s="224"/>
      <c r="M8" s="224"/>
      <c r="W8" s="197">
        <f t="shared" si="0"/>
        <v>-8.5792722239701174E-3</v>
      </c>
      <c r="Z8" s="191">
        <f t="shared" si="2"/>
        <v>5.8541215899490195</v>
      </c>
      <c r="AA8" s="216" t="s">
        <v>256</v>
      </c>
      <c r="AB8" s="217">
        <f t="shared" si="3"/>
        <v>58.541215899490197</v>
      </c>
      <c r="AC8" s="218">
        <v>5.8541215899490195</v>
      </c>
      <c r="AD8" s="191">
        <v>10</v>
      </c>
      <c r="AE8" s="210" t="s">
        <v>257</v>
      </c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W8" s="191">
        <v>-37000</v>
      </c>
      <c r="AX8" s="191">
        <f t="shared" si="4"/>
        <v>-2.0237261018652208E-2</v>
      </c>
      <c r="AY8" s="191">
        <f t="shared" si="5"/>
        <v>-1.465189014643601E-2</v>
      </c>
      <c r="AZ8" s="191">
        <f t="shared" si="6"/>
        <v>-5.5853708722161978E-3</v>
      </c>
      <c r="BA8" s="191">
        <f t="shared" si="7"/>
        <v>1.3204339876305984</v>
      </c>
      <c r="BB8" s="191">
        <f t="shared" si="8"/>
        <v>-0.33249374076313643</v>
      </c>
      <c r="BC8" s="191">
        <f t="shared" si="9"/>
        <v>-0.80338045448381301</v>
      </c>
      <c r="BD8" s="191">
        <f t="shared" si="10"/>
        <v>-0.42478700773272138</v>
      </c>
      <c r="BE8" s="191">
        <f t="shared" si="1"/>
        <v>5.778503721575408</v>
      </c>
      <c r="BF8" s="191">
        <f t="shared" si="1"/>
        <v>5.779138389355694</v>
      </c>
      <c r="BG8" s="191">
        <f t="shared" si="1"/>
        <v>5.7807081380253118</v>
      </c>
      <c r="BH8" s="191">
        <f t="shared" si="1"/>
        <v>5.7845848630409069</v>
      </c>
      <c r="BI8" s="191">
        <f t="shared" si="1"/>
        <v>5.7941242472836265</v>
      </c>
      <c r="BJ8" s="191">
        <f t="shared" si="1"/>
        <v>5.8173956937328937</v>
      </c>
      <c r="BK8" s="191">
        <f t="shared" si="1"/>
        <v>5.8730791662782735</v>
      </c>
      <c r="BL8" s="191">
        <f t="shared" si="11"/>
        <v>6.0014130690193603</v>
      </c>
    </row>
    <row r="9" spans="1:64" ht="12.95" customHeight="1">
      <c r="A9" s="220" t="s">
        <v>15</v>
      </c>
      <c r="B9" s="225">
        <v>270</v>
      </c>
      <c r="C9" s="220" t="str">
        <f>"F"&amp;B9</f>
        <v>F270</v>
      </c>
      <c r="D9" s="220" t="str">
        <f>"G"&amp;B9</f>
        <v>G270</v>
      </c>
      <c r="G9" s="224"/>
      <c r="H9" s="224"/>
      <c r="I9" s="224"/>
      <c r="J9" s="224"/>
      <c r="K9" s="224"/>
      <c r="L9" s="224"/>
      <c r="M9" s="224"/>
      <c r="W9" s="197">
        <f t="shared" si="0"/>
        <v>-8.5792722239701174E-3</v>
      </c>
      <c r="Z9" s="191">
        <f t="shared" si="2"/>
        <v>24.545051486763398</v>
      </c>
      <c r="AA9" s="216" t="s">
        <v>258</v>
      </c>
      <c r="AB9" s="217">
        <f t="shared" si="3"/>
        <v>245.45051486763398</v>
      </c>
      <c r="AC9" s="218">
        <v>24.545051486763398</v>
      </c>
      <c r="AD9" s="191">
        <v>10</v>
      </c>
      <c r="AE9" s="210" t="s">
        <v>259</v>
      </c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W9" s="191">
        <v>-36500</v>
      </c>
      <c r="AX9" s="191">
        <f t="shared" si="4"/>
        <v>-2.0652114328394068E-2</v>
      </c>
      <c r="AY9" s="191">
        <f t="shared" si="5"/>
        <v>-1.4493046528775821E-2</v>
      </c>
      <c r="AZ9" s="191">
        <f t="shared" si="6"/>
        <v>-6.1590677996182482E-3</v>
      </c>
      <c r="BA9" s="191">
        <f t="shared" si="7"/>
        <v>1.3609591045517615</v>
      </c>
      <c r="BB9" s="191">
        <f t="shared" si="8"/>
        <v>-0.45246858167366605</v>
      </c>
      <c r="BC9" s="191">
        <f t="shared" si="9"/>
        <v>-0.67279543029204447</v>
      </c>
      <c r="BD9" s="191">
        <f t="shared" si="10"/>
        <v>-0.3496889806465216</v>
      </c>
      <c r="BE9" s="191">
        <f t="shared" si="1"/>
        <v>5.8648854854952903</v>
      </c>
      <c r="BF9" s="191">
        <f t="shared" si="1"/>
        <v>5.865536339535435</v>
      </c>
      <c r="BG9" s="191">
        <f t="shared" si="1"/>
        <v>5.8670786160483885</v>
      </c>
      <c r="BH9" s="191">
        <f t="shared" si="1"/>
        <v>5.8707290416554221</v>
      </c>
      <c r="BI9" s="191">
        <f t="shared" si="1"/>
        <v>5.8793462026518197</v>
      </c>
      <c r="BJ9" s="191">
        <f t="shared" si="1"/>
        <v>5.8995641320289582</v>
      </c>
      <c r="BK9" s="191">
        <f t="shared" si="1"/>
        <v>5.9463783779015635</v>
      </c>
      <c r="BL9" s="191">
        <f t="shared" si="11"/>
        <v>6.0520902065763664</v>
      </c>
    </row>
    <row r="10" spans="1:64" ht="12.95" customHeight="1">
      <c r="A10" s="191"/>
      <c r="B10" s="196"/>
      <c r="C10" s="226" t="s">
        <v>16</v>
      </c>
      <c r="D10" s="226" t="s">
        <v>17</v>
      </c>
      <c r="E10" s="194"/>
      <c r="W10" s="197">
        <f t="shared" si="0"/>
        <v>-8.5792722239701174E-3</v>
      </c>
      <c r="Z10" s="191">
        <f t="shared" si="2"/>
        <v>2.524762539192158</v>
      </c>
      <c r="AA10" s="227" t="s">
        <v>260</v>
      </c>
      <c r="AB10" s="228">
        <f t="shared" si="3"/>
        <v>25247.625391921581</v>
      </c>
      <c r="AC10" s="229">
        <v>2.524762539192158</v>
      </c>
      <c r="AD10" s="191">
        <v>10000</v>
      </c>
      <c r="AE10" s="210" t="s">
        <v>261</v>
      </c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W10" s="191">
        <v>-36000</v>
      </c>
      <c r="AX10" s="191">
        <f t="shared" si="4"/>
        <v>-2.1037303030273125E-2</v>
      </c>
      <c r="AY10" s="191">
        <f t="shared" si="5"/>
        <v>-1.4336306506000634E-2</v>
      </c>
      <c r="AZ10" s="191">
        <f t="shared" si="6"/>
        <v>-6.7009965242724907E-3</v>
      </c>
      <c r="BA10" s="191">
        <f t="shared" si="7"/>
        <v>1.3971201515986698</v>
      </c>
      <c r="BB10" s="191">
        <f t="shared" si="8"/>
        <v>-0.57093778744835777</v>
      </c>
      <c r="BC10" s="191">
        <f t="shared" si="9"/>
        <v>-0.534679319897853</v>
      </c>
      <c r="BD10" s="191">
        <f t="shared" si="10"/>
        <v>-0.27389612736405727</v>
      </c>
      <c r="BE10" s="191">
        <f t="shared" si="1"/>
        <v>5.9537003356599794</v>
      </c>
      <c r="BF10" s="191">
        <f t="shared" si="1"/>
        <v>5.9543082980144391</v>
      </c>
      <c r="BG10" s="191">
        <f t="shared" si="1"/>
        <v>5.9556998231883052</v>
      </c>
      <c r="BH10" s="191">
        <f t="shared" si="1"/>
        <v>5.9588823250797782</v>
      </c>
      <c r="BI10" s="191">
        <f t="shared" si="1"/>
        <v>5.9661481830297882</v>
      </c>
      <c r="BJ10" s="191">
        <f t="shared" si="1"/>
        <v>5.982672645696165</v>
      </c>
      <c r="BK10" s="191">
        <f t="shared" si="1"/>
        <v>6.0199490176150032</v>
      </c>
      <c r="BL10" s="191">
        <f t="shared" si="11"/>
        <v>6.1027673441333734</v>
      </c>
    </row>
    <row r="11" spans="1:64" ht="12.95" customHeight="1">
      <c r="A11" s="191" t="s">
        <v>18</v>
      </c>
      <c r="B11" s="196"/>
      <c r="C11" s="230">
        <f ca="1">INTERCEPT(INDIRECT(D9):G982,INDIRECT(C9):$F982)</f>
        <v>-0.10721805545796816</v>
      </c>
      <c r="D11" s="231">
        <f>AB3</f>
        <v>-8.5792722239701174E-3</v>
      </c>
      <c r="E11" s="232">
        <v>4.5628024539508614</v>
      </c>
      <c r="F11" s="233">
        <v>1E-4</v>
      </c>
      <c r="H11" s="232">
        <v>-4.7537731226109088</v>
      </c>
      <c r="W11" s="197">
        <f t="shared" si="0"/>
        <v>-8.5792722239701174E-3</v>
      </c>
      <c r="AA11" s="234" t="s">
        <v>262</v>
      </c>
      <c r="AB11" s="235">
        <f>1-AB7^2</f>
        <v>0.78698476669568884</v>
      </c>
      <c r="AC11" s="235">
        <f>SUM(AE21:AE606)</f>
        <v>7.4428338852947926E-3</v>
      </c>
      <c r="AD11" s="234" t="s">
        <v>263</v>
      </c>
      <c r="AE11" s="210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W11" s="191">
        <v>-35500</v>
      </c>
      <c r="AX11" s="191">
        <f t="shared" si="4"/>
        <v>-2.1382540067777664E-2</v>
      </c>
      <c r="AY11" s="191">
        <f t="shared" si="5"/>
        <v>-1.4181670078110446E-2</v>
      </c>
      <c r="AZ11" s="191">
        <f t="shared" si="6"/>
        <v>-7.2008699896672166E-3</v>
      </c>
      <c r="BA11" s="191">
        <f t="shared" si="7"/>
        <v>1.4268885971277121</v>
      </c>
      <c r="BB11" s="191">
        <f t="shared" si="8"/>
        <v>-0.68338121502928739</v>
      </c>
      <c r="BC11" s="191">
        <f t="shared" si="9"/>
        <v>-0.38994291660420854</v>
      </c>
      <c r="BD11" s="191">
        <f t="shared" si="10"/>
        <v>-0.1974801511284511</v>
      </c>
      <c r="BE11" s="191">
        <f t="shared" si="1"/>
        <v>6.0445910220315824</v>
      </c>
      <c r="BF11" s="191">
        <f t="shared" si="1"/>
        <v>6.0450915839442265</v>
      </c>
      <c r="BG11" s="191">
        <f t="shared" si="1"/>
        <v>6.0462074745631211</v>
      </c>
      <c r="BH11" s="191">
        <f t="shared" si="1"/>
        <v>6.04869402284538</v>
      </c>
      <c r="BI11" s="191">
        <f t="shared" si="1"/>
        <v>6.0542295359099878</v>
      </c>
      <c r="BJ11" s="191">
        <f t="shared" si="1"/>
        <v>6.0665272812821041</v>
      </c>
      <c r="BK11" s="191">
        <f t="shared" si="1"/>
        <v>6.0937323035429491</v>
      </c>
      <c r="BL11" s="191">
        <f t="shared" si="11"/>
        <v>6.1534444816903804</v>
      </c>
    </row>
    <row r="12" spans="1:64" ht="12.95" customHeight="1">
      <c r="A12" s="191" t="s">
        <v>19</v>
      </c>
      <c r="C12" s="230">
        <f ca="1">SLOPE(INDIRECT(D9):G982,INDIRECT(C9):$F982)</f>
        <v>2.2135341403358149E-6</v>
      </c>
      <c r="D12" s="231">
        <f>AB4</f>
        <v>8.4587872252082579E-9</v>
      </c>
      <c r="E12" s="236">
        <v>-3.6398530275046609E-2</v>
      </c>
      <c r="F12" s="237">
        <v>9.9999999999999995E-7</v>
      </c>
      <c r="H12" s="236">
        <v>9.1164113515504689E-3</v>
      </c>
      <c r="W12" s="197">
        <f t="shared" si="0"/>
        <v>-8.5792722239701174E-3</v>
      </c>
      <c r="AA12" s="238" t="s">
        <v>264</v>
      </c>
      <c r="AB12" s="235">
        <f>AB7*SIN(RADIANS(AB9))</f>
        <v>-0.41981418160566714</v>
      </c>
      <c r="AE12" s="210"/>
      <c r="AW12" s="191">
        <v>-35000</v>
      </c>
      <c r="AX12" s="191">
        <f t="shared" si="4"/>
        <v>-2.1677633428352796E-2</v>
      </c>
      <c r="AY12" s="191">
        <f t="shared" si="5"/>
        <v>-1.402913724510526E-2</v>
      </c>
      <c r="AZ12" s="191">
        <f t="shared" si="6"/>
        <v>-7.6484961832475364E-3</v>
      </c>
      <c r="BA12" s="191">
        <f t="shared" si="7"/>
        <v>1.4483097587364866</v>
      </c>
      <c r="BB12" s="191">
        <f t="shared" si="8"/>
        <v>-0.78478580465968806</v>
      </c>
      <c r="BC12" s="191">
        <f t="shared" si="9"/>
        <v>-0.23997653637967492</v>
      </c>
      <c r="BD12" s="191">
        <f t="shared" si="10"/>
        <v>-0.12056743484477377</v>
      </c>
      <c r="BE12" s="191">
        <f t="shared" si="1"/>
        <v>6.1370819370596585</v>
      </c>
      <c r="BF12" s="191">
        <f t="shared" si="1"/>
        <v>6.1374161188408509</v>
      </c>
      <c r="BG12" s="191">
        <f t="shared" si="1"/>
        <v>6.1381479058063224</v>
      </c>
      <c r="BH12" s="191">
        <f t="shared" si="1"/>
        <v>6.139750090919291</v>
      </c>
      <c r="BI12" s="191">
        <f t="shared" si="1"/>
        <v>6.143256650395549</v>
      </c>
      <c r="BJ12" s="191">
        <f t="shared" si="1"/>
        <v>6.1509251668298797</v>
      </c>
      <c r="BK12" s="191">
        <f t="shared" si="1"/>
        <v>6.1676689078145106</v>
      </c>
      <c r="BL12" s="191">
        <f t="shared" si="11"/>
        <v>6.2041216192473865</v>
      </c>
    </row>
    <row r="13" spans="1:64" ht="12.95" customHeight="1">
      <c r="A13" s="191" t="s">
        <v>20</v>
      </c>
      <c r="D13" s="231">
        <f>AB5</f>
        <v>-4.2071897700023289E-12</v>
      </c>
      <c r="E13" s="239">
        <v>-0.23981335342754409</v>
      </c>
      <c r="F13" s="237">
        <v>1E-10</v>
      </c>
      <c r="H13" s="239">
        <v>-0.22478055228858987</v>
      </c>
      <c r="W13" s="197">
        <f t="shared" si="0"/>
        <v>-8.5792722239701174E-3</v>
      </c>
      <c r="AA13" s="240" t="s">
        <v>265</v>
      </c>
      <c r="AB13" s="241">
        <f>AB6*86400*300000/149600000</f>
        <v>1.5659561661535535</v>
      </c>
      <c r="AC13" s="191" t="s">
        <v>266</v>
      </c>
      <c r="AE13" s="210"/>
      <c r="AW13" s="191">
        <v>-34500</v>
      </c>
      <c r="AX13" s="191">
        <f t="shared" si="4"/>
        <v>-2.1913297844891079E-2</v>
      </c>
      <c r="AY13" s="191">
        <f t="shared" si="5"/>
        <v>-1.3878708006985076E-2</v>
      </c>
      <c r="AZ13" s="191">
        <f t="shared" si="6"/>
        <v>-8.0345898379060032E-3</v>
      </c>
      <c r="BA13" s="191">
        <f t="shared" si="7"/>
        <v>1.4598058910843934</v>
      </c>
      <c r="BB13" s="191">
        <f t="shared" si="8"/>
        <v>-0.87025527942319492</v>
      </c>
      <c r="BC13" s="191">
        <f t="shared" si="9"/>
        <v>-8.6606670428467605E-2</v>
      </c>
      <c r="BD13" s="191">
        <f t="shared" si="10"/>
        <v>-4.3330422697940574E-2</v>
      </c>
      <c r="BE13" s="191">
        <f t="shared" si="1"/>
        <v>6.2305961102468945</v>
      </c>
      <c r="BF13" s="191">
        <f t="shared" si="1"/>
        <v>6.230721866155279</v>
      </c>
      <c r="BG13" s="191">
        <f t="shared" si="1"/>
        <v>6.2309947123586324</v>
      </c>
      <c r="BH13" s="191">
        <f t="shared" si="1"/>
        <v>6.2315866795554067</v>
      </c>
      <c r="BI13" s="191">
        <f t="shared" si="1"/>
        <v>6.2328709498019652</v>
      </c>
      <c r="BJ13" s="191">
        <f t="shared" si="1"/>
        <v>6.2356568858120083</v>
      </c>
      <c r="BK13" s="191">
        <f t="shared" si="1"/>
        <v>6.2416991088951432</v>
      </c>
      <c r="BL13" s="191">
        <f t="shared" si="11"/>
        <v>6.2547987568043935</v>
      </c>
    </row>
    <row r="14" spans="1:64" ht="12.95" customHeight="1">
      <c r="A14" s="191" t="s">
        <v>21</v>
      </c>
      <c r="D14" s="197">
        <f>2*D13*365.24/C8</f>
        <v>-8.9103659202432661E-9</v>
      </c>
      <c r="E14" s="221">
        <f>SUM(T21:T918)</f>
        <v>1.0400843999444487E-2</v>
      </c>
      <c r="R14" s="193" t="s">
        <v>22</v>
      </c>
      <c r="S14" s="242">
        <v>0.2</v>
      </c>
      <c r="W14" s="197">
        <f t="shared" si="0"/>
        <v>-8.5792722239701174E-3</v>
      </c>
      <c r="Y14" s="193">
        <v>-1.7710340704320886E-8</v>
      </c>
      <c r="AA14" s="240" t="s">
        <v>267</v>
      </c>
      <c r="AB14" s="235">
        <f>2*AB5*365.24/C8</f>
        <v>-8.9103659202432661E-9</v>
      </c>
      <c r="AC14" s="191" t="s">
        <v>192</v>
      </c>
      <c r="AE14" s="210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W14" s="191">
        <v>-34000</v>
      </c>
      <c r="AX14" s="191">
        <f t="shared" si="4"/>
        <v>-2.2081982069257003E-2</v>
      </c>
      <c r="AY14" s="191">
        <f t="shared" si="5"/>
        <v>-1.3730382363749891E-2</v>
      </c>
      <c r="AZ14" s="191">
        <f t="shared" si="6"/>
        <v>-8.351599705507114E-3</v>
      </c>
      <c r="BA14" s="191">
        <f t="shared" si="7"/>
        <v>1.4604681904228509</v>
      </c>
      <c r="BB14" s="191">
        <f t="shared" si="8"/>
        <v>-0.93574131773997926</v>
      </c>
      <c r="BC14" s="191">
        <f t="shared" si="9"/>
        <v>6.8028169438634808E-2</v>
      </c>
      <c r="BD14" s="191">
        <f t="shared" si="10"/>
        <v>3.4027208414791135E-2</v>
      </c>
      <c r="BE14" s="191">
        <f t="shared" si="1"/>
        <v>6.3244870425236979</v>
      </c>
      <c r="BF14" s="191">
        <f t="shared" si="1"/>
        <v>6.3243880287424421</v>
      </c>
      <c r="BG14" s="191">
        <f t="shared" si="1"/>
        <v>6.3241733163338445</v>
      </c>
      <c r="BH14" s="191">
        <f t="shared" si="1"/>
        <v>6.3237077167373235</v>
      </c>
      <c r="BI14" s="191">
        <f t="shared" si="1"/>
        <v>6.3226981033120007</v>
      </c>
      <c r="BJ14" s="191">
        <f t="shared" si="1"/>
        <v>6.3205089788584248</v>
      </c>
      <c r="BK14" s="191">
        <f t="shared" si="1"/>
        <v>6.3157629449290091</v>
      </c>
      <c r="BL14" s="191">
        <f t="shared" si="11"/>
        <v>6.3054758943614004</v>
      </c>
    </row>
    <row r="15" spans="1:64" ht="12.95" customHeight="1">
      <c r="A15" s="211" t="s">
        <v>23</v>
      </c>
      <c r="B15" s="191"/>
      <c r="C15" s="243">
        <f ca="1">(C7+C11)+(C8+C12)*INT(MAX(F21:F3499))</f>
        <v>59990.488474789301</v>
      </c>
      <c r="D15" s="235">
        <f>+C7+INT(MAX(F21:F1554))*C8+D11+D12*INT(MAX(F21:F3989))+D13*INT(MAX(F21:F4016)^2)</f>
        <v>59990.474740272759</v>
      </c>
      <c r="E15" s="230" t="s">
        <v>24</v>
      </c>
      <c r="F15" s="203">
        <v>1</v>
      </c>
      <c r="R15" s="193" t="s">
        <v>25</v>
      </c>
      <c r="S15" s="244">
        <v>0.1</v>
      </c>
      <c r="W15" s="197">
        <f t="shared" si="0"/>
        <v>-8.5792722239701174E-3</v>
      </c>
      <c r="AA15" s="238" t="s">
        <v>268</v>
      </c>
      <c r="AB15" s="245">
        <f>(AB10-AB2)/AD2</f>
        <v>-53945.446375417778</v>
      </c>
      <c r="AC15" s="191" t="s">
        <v>269</v>
      </c>
      <c r="AE15" s="210"/>
      <c r="AL15" s="202"/>
      <c r="AP15" s="202"/>
      <c r="AQ15" s="202"/>
      <c r="AR15" s="202"/>
      <c r="AS15" s="202"/>
      <c r="AW15" s="191">
        <v>-33500</v>
      </c>
      <c r="AX15" s="191">
        <f t="shared" si="4"/>
        <v>-2.217855031354881E-2</v>
      </c>
      <c r="AY15" s="191">
        <f t="shared" si="5"/>
        <v>-1.3584160315399708E-2</v>
      </c>
      <c r="AZ15" s="191">
        <f t="shared" si="6"/>
        <v>-8.5943899981491007E-3</v>
      </c>
      <c r="BA15" s="191">
        <f t="shared" si="7"/>
        <v>1.4502429449124641</v>
      </c>
      <c r="BB15" s="191">
        <f t="shared" si="8"/>
        <v>-0.97869264377332243</v>
      </c>
      <c r="BC15" s="191">
        <f t="shared" si="9"/>
        <v>0.22166771868673699</v>
      </c>
      <c r="BD15" s="191">
        <f t="shared" si="10"/>
        <v>0.11128993351023667</v>
      </c>
      <c r="BE15" s="191">
        <f t="shared" si="1"/>
        <v>6.4180816982271889</v>
      </c>
      <c r="BF15" s="191">
        <f t="shared" si="1"/>
        <v>6.4177708064194583</v>
      </c>
      <c r="BG15" s="191">
        <f t="shared" si="1"/>
        <v>6.4170910877934864</v>
      </c>
      <c r="BH15" s="191">
        <f t="shared" si="1"/>
        <v>6.4156052005899014</v>
      </c>
      <c r="BI15" s="191">
        <f t="shared" si="1"/>
        <v>6.4123580216092506</v>
      </c>
      <c r="BJ15" s="191">
        <f t="shared" si="1"/>
        <v>6.4052665249034888</v>
      </c>
      <c r="BK15" s="191">
        <f t="shared" si="1"/>
        <v>6.3898003676983999</v>
      </c>
      <c r="BL15" s="191">
        <f t="shared" si="11"/>
        <v>6.3561530319184065</v>
      </c>
    </row>
    <row r="16" spans="1:64" ht="12.95" customHeight="1">
      <c r="A16" s="211" t="s">
        <v>26</v>
      </c>
      <c r="B16" s="191"/>
      <c r="C16" s="243">
        <f ca="1">+C8+C12</f>
        <v>0.3449115035341403</v>
      </c>
      <c r="D16" s="246">
        <f>+C8+D12+2*D13*MAX(F21:F113)</f>
        <v>0.34490913657453925</v>
      </c>
      <c r="E16" s="230" t="s">
        <v>27</v>
      </c>
      <c r="F16" s="235">
        <f ca="1">NOW()+15018.5+$C$5/24</f>
        <v>60317.77983206018</v>
      </c>
      <c r="R16" s="193" t="s">
        <v>28</v>
      </c>
      <c r="S16" s="247">
        <v>1</v>
      </c>
      <c r="W16" s="197">
        <f t="shared" si="0"/>
        <v>-8.5792722239701174E-3</v>
      </c>
      <c r="AA16" s="234" t="s">
        <v>270</v>
      </c>
      <c r="AB16" s="245">
        <f>365.24*AB8</f>
        <v>21381.593695129799</v>
      </c>
      <c r="AC16" s="191" t="s">
        <v>250</v>
      </c>
      <c r="AD16" s="235"/>
      <c r="AE16" s="210"/>
      <c r="AL16" s="202"/>
      <c r="AP16" s="202"/>
      <c r="AQ16" s="202"/>
      <c r="AR16" s="202"/>
      <c r="AS16" s="202"/>
      <c r="AW16" s="191">
        <v>-33000</v>
      </c>
      <c r="AX16" s="191">
        <f t="shared" si="4"/>
        <v>-2.220067544220948E-2</v>
      </c>
      <c r="AY16" s="191">
        <f t="shared" si="5"/>
        <v>-1.3440041861934527E-2</v>
      </c>
      <c r="AZ16" s="191">
        <f t="shared" si="6"/>
        <v>-8.7606335802749551E-3</v>
      </c>
      <c r="BA16" s="191">
        <f t="shared" si="7"/>
        <v>1.4299429330505782</v>
      </c>
      <c r="BB16" s="191">
        <f t="shared" si="8"/>
        <v>-0.99841435950450064</v>
      </c>
      <c r="BC16" s="191">
        <f t="shared" si="9"/>
        <v>0.37214777359971146</v>
      </c>
      <c r="BD16" s="191">
        <f t="shared" si="10"/>
        <v>0.18825156044921318</v>
      </c>
      <c r="BE16" s="191">
        <f t="shared" si="1"/>
        <v>6.5107279520951868</v>
      </c>
      <c r="BF16" s="191">
        <f t="shared" si="1"/>
        <v>6.5102445166300136</v>
      </c>
      <c r="BG16" s="191">
        <f t="shared" si="1"/>
        <v>6.5091696066556795</v>
      </c>
      <c r="BH16" s="191">
        <f t="shared" si="1"/>
        <v>6.5067805135136085</v>
      </c>
      <c r="BI16" s="191">
        <f t="shared" si="1"/>
        <v>6.5014751418428034</v>
      </c>
      <c r="BJ16" s="191">
        <f t="shared" si="1"/>
        <v>6.4897157511353702</v>
      </c>
      <c r="BK16" s="191">
        <f t="shared" si="1"/>
        <v>6.4637513968049083</v>
      </c>
      <c r="BL16" s="191">
        <f t="shared" si="11"/>
        <v>6.4068301694754135</v>
      </c>
    </row>
    <row r="17" spans="1:64" ht="12.95" customHeight="1">
      <c r="A17" s="230" t="s">
        <v>29</v>
      </c>
      <c r="B17" s="191"/>
      <c r="C17" s="191">
        <f>COUNT(C21:C2158)</f>
        <v>270</v>
      </c>
      <c r="D17" s="191"/>
      <c r="E17" s="230" t="s">
        <v>30</v>
      </c>
      <c r="F17" s="235">
        <f ca="1">ROUND(2*(F16-$C$7)/$C$8,0)/2+F15</f>
        <v>47735</v>
      </c>
      <c r="R17" s="193" t="s">
        <v>31</v>
      </c>
      <c r="S17" s="248">
        <v>1</v>
      </c>
      <c r="AA17" s="234" t="s">
        <v>271</v>
      </c>
      <c r="AB17" s="249">
        <f>AB13^3/AB8^2</f>
        <v>1.1205089421439203E-3</v>
      </c>
      <c r="AC17" s="191" t="s">
        <v>272</v>
      </c>
      <c r="AE17" s="210"/>
      <c r="AW17" s="191">
        <v>-32500</v>
      </c>
      <c r="AX17" s="191">
        <f t="shared" si="4"/>
        <v>-2.2148869995309947E-2</v>
      </c>
      <c r="AY17" s="191">
        <f t="shared" si="5"/>
        <v>-1.3298027003354347E-2</v>
      </c>
      <c r="AZ17" s="191">
        <f t="shared" si="6"/>
        <v>-8.8508429919556004E-3</v>
      </c>
      <c r="BA17" s="191">
        <f t="shared" si="7"/>
        <v>1.4010796642209493</v>
      </c>
      <c r="BB17" s="191">
        <f t="shared" si="8"/>
        <v>-0.99603083107696833</v>
      </c>
      <c r="BC17" s="191">
        <f t="shared" si="9"/>
        <v>0.51759619216936648</v>
      </c>
      <c r="BD17" s="191">
        <f t="shared" si="10"/>
        <v>0.26473499285466845</v>
      </c>
      <c r="BE17" s="191">
        <f t="shared" si="1"/>
        <v>6.6018385169211324</v>
      </c>
      <c r="BF17" s="191">
        <f t="shared" si="1"/>
        <v>6.6012400607620707</v>
      </c>
      <c r="BG17" s="191">
        <f t="shared" si="1"/>
        <v>6.5998752369278275</v>
      </c>
      <c r="BH17" s="191">
        <f t="shared" si="1"/>
        <v>6.5967649317717836</v>
      </c>
      <c r="BI17" s="191">
        <f t="shared" si="1"/>
        <v>6.5896884850398409</v>
      </c>
      <c r="BJ17" s="191">
        <f t="shared" si="1"/>
        <v>6.5736466203154142</v>
      </c>
      <c r="BK17" s="191">
        <f t="shared" si="1"/>
        <v>6.5375562736764525</v>
      </c>
      <c r="BL17" s="191">
        <f t="shared" si="11"/>
        <v>6.4575073070324205</v>
      </c>
    </row>
    <row r="18" spans="1:64" ht="12.95" customHeight="1">
      <c r="A18" s="211" t="s">
        <v>32</v>
      </c>
      <c r="B18" s="191"/>
      <c r="C18" s="250">
        <f ca="1">+C15</f>
        <v>59990.488474789301</v>
      </c>
      <c r="D18" s="251">
        <f ca="1">C16</f>
        <v>0.3449115035341403</v>
      </c>
      <c r="E18" s="230" t="s">
        <v>33</v>
      </c>
      <c r="F18" s="235">
        <f ca="1">ROUND(2*(F16-$C$15)/$C$16,0)/2+F15</f>
        <v>950</v>
      </c>
      <c r="G18" s="252"/>
      <c r="H18" s="252"/>
      <c r="I18" s="252"/>
      <c r="J18" s="252"/>
      <c r="K18" s="252"/>
      <c r="L18" s="252"/>
      <c r="M18" s="252"/>
      <c r="AA18" s="253" t="s">
        <v>273</v>
      </c>
      <c r="AB18" s="254">
        <f>2*PI()/(AB8*365.2422)*AD2</f>
        <v>1.0135427511401332E-4</v>
      </c>
      <c r="AC18" s="255" t="s">
        <v>274</v>
      </c>
      <c r="AD18" s="255"/>
      <c r="AE18" s="256"/>
      <c r="AH18" s="202" t="s">
        <v>275</v>
      </c>
      <c r="AW18" s="191">
        <v>-32000</v>
      </c>
      <c r="AX18" s="191">
        <f t="shared" si="4"/>
        <v>-2.202617362259731E-2</v>
      </c>
      <c r="AY18" s="191">
        <f t="shared" si="5"/>
        <v>-1.3158115739659167E-2</v>
      </c>
      <c r="AZ18" s="191">
        <f t="shared" si="6"/>
        <v>-8.8680578829381448E-3</v>
      </c>
      <c r="BA18" s="191">
        <f t="shared" si="7"/>
        <v>1.3655791431925814</v>
      </c>
      <c r="BB18" s="191">
        <f t="shared" si="8"/>
        <v>-0.97409848164114055</v>
      </c>
      <c r="BC18" s="191">
        <f t="shared" si="9"/>
        <v>0.65656630679047723</v>
      </c>
      <c r="BD18" s="191">
        <f t="shared" si="10"/>
        <v>0.34060772036099662</v>
      </c>
      <c r="BE18" s="191">
        <f t="shared" ref="BE18:BK54" si="12">$BL18+$AB$7*SIN(BF18)</f>
        <v>6.6909243851082536</v>
      </c>
      <c r="BF18" s="191">
        <f t="shared" si="12"/>
        <v>6.6902753677866276</v>
      </c>
      <c r="BG18" s="191">
        <f t="shared" si="12"/>
        <v>6.6887445123736473</v>
      </c>
      <c r="BH18" s="191">
        <f t="shared" si="12"/>
        <v>6.6851376138682124</v>
      </c>
      <c r="BI18" s="191">
        <f t="shared" si="12"/>
        <v>6.6766609865819495</v>
      </c>
      <c r="BJ18" s="191">
        <f t="shared" si="12"/>
        <v>6.6568553446761864</v>
      </c>
      <c r="BK18" s="191">
        <f t="shared" si="12"/>
        <v>6.6111556150047459</v>
      </c>
      <c r="BL18" s="191">
        <f t="shared" si="11"/>
        <v>6.5081844445894266</v>
      </c>
    </row>
    <row r="19" spans="1:64" ht="12.95" customHeight="1">
      <c r="A19" s="211" t="s">
        <v>34</v>
      </c>
      <c r="C19" s="257">
        <f>+D15</f>
        <v>59990.474740272759</v>
      </c>
      <c r="D19" s="258">
        <f>+D16</f>
        <v>0.34490913657453925</v>
      </c>
      <c r="E19" s="230" t="s">
        <v>35</v>
      </c>
      <c r="F19" s="259">
        <f ca="1">+$C$15+$C$16*F18-15018.5-$C$5/24</f>
        <v>45300.05023648007</v>
      </c>
      <c r="G19" s="193" t="s">
        <v>36</v>
      </c>
      <c r="H19" s="221"/>
      <c r="I19" s="221"/>
      <c r="J19" s="221"/>
      <c r="K19" s="221"/>
      <c r="L19" s="221"/>
      <c r="M19" s="221"/>
      <c r="U19" s="196"/>
      <c r="AA19" s="260"/>
      <c r="AC19" s="260"/>
      <c r="AE19" s="191">
        <f>COUNT(AE21:AE1132)</f>
        <v>270</v>
      </c>
      <c r="AH19" s="202" t="s">
        <v>276</v>
      </c>
      <c r="AW19" s="191">
        <v>-31500</v>
      </c>
      <c r="AX19" s="191">
        <f t="shared" si="4"/>
        <v>-2.183759504992001E-2</v>
      </c>
      <c r="AY19" s="191">
        <f t="shared" si="5"/>
        <v>-1.3020308070848988E-2</v>
      </c>
      <c r="AZ19" s="191">
        <f t="shared" si="6"/>
        <v>-8.8172869790710227E-3</v>
      </c>
      <c r="BA19" s="191">
        <f t="shared" si="7"/>
        <v>1.3254754036545151</v>
      </c>
      <c r="BB19" s="191">
        <f t="shared" si="8"/>
        <v>-0.93603042485048515</v>
      </c>
      <c r="BC19" s="191">
        <f t="shared" si="9"/>
        <v>0.78808990064454509</v>
      </c>
      <c r="BD19" s="191">
        <f t="shared" si="10"/>
        <v>0.41579122600992285</v>
      </c>
      <c r="BE19" s="191">
        <f t="shared" si="12"/>
        <v>6.777613682437269</v>
      </c>
      <c r="BF19" s="191">
        <f t="shared" si="12"/>
        <v>6.7769743348290437</v>
      </c>
      <c r="BG19" s="191">
        <f t="shared" si="12"/>
        <v>6.7754018103799192</v>
      </c>
      <c r="BH19" s="191">
        <f t="shared" si="12"/>
        <v>6.771539687948553</v>
      </c>
      <c r="BI19" s="191">
        <f t="shared" si="12"/>
        <v>6.7620876557064165</v>
      </c>
      <c r="BJ19" s="191">
        <f t="shared" si="12"/>
        <v>6.7391467776803564</v>
      </c>
      <c r="BK19" s="191">
        <f t="shared" si="12"/>
        <v>6.6844905652192317</v>
      </c>
      <c r="BL19" s="191">
        <f t="shared" si="11"/>
        <v>6.5588615821464336</v>
      </c>
    </row>
    <row r="20" spans="1:64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4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263"/>
      <c r="Z20" s="226" t="s">
        <v>42</v>
      </c>
      <c r="AA20" s="267" t="s">
        <v>277</v>
      </c>
      <c r="AB20" s="267" t="s">
        <v>278</v>
      </c>
      <c r="AC20" s="267" t="s">
        <v>279</v>
      </c>
      <c r="AD20" s="267" t="s">
        <v>280</v>
      </c>
      <c r="AE20" s="267" t="s">
        <v>281</v>
      </c>
      <c r="AF20" s="267" t="s">
        <v>282</v>
      </c>
      <c r="AG20" s="268"/>
      <c r="AH20" s="267" t="s">
        <v>236</v>
      </c>
      <c r="AI20" s="267" t="s">
        <v>237</v>
      </c>
      <c r="AJ20" s="267" t="s">
        <v>238</v>
      </c>
      <c r="AK20" s="267" t="s">
        <v>283</v>
      </c>
      <c r="AL20" s="267" t="s">
        <v>239</v>
      </c>
      <c r="AM20" s="267" t="s">
        <v>240</v>
      </c>
      <c r="AN20" s="226" t="s">
        <v>284</v>
      </c>
      <c r="AO20" s="226" t="s">
        <v>285</v>
      </c>
      <c r="AP20" s="226" t="s">
        <v>286</v>
      </c>
      <c r="AQ20" s="226" t="s">
        <v>287</v>
      </c>
      <c r="AR20" s="226" t="s">
        <v>288</v>
      </c>
      <c r="AS20" s="226" t="s">
        <v>289</v>
      </c>
      <c r="AT20" s="226" t="s">
        <v>290</v>
      </c>
      <c r="AU20" s="226" t="s">
        <v>196</v>
      </c>
      <c r="AV20" s="269"/>
      <c r="AW20" s="191">
        <v>-31000</v>
      </c>
      <c r="AX20" s="191">
        <f t="shared" si="4"/>
        <v>-2.1589445396984507E-2</v>
      </c>
      <c r="AY20" s="191">
        <f t="shared" si="5"/>
        <v>-1.2884603996923811E-2</v>
      </c>
      <c r="AZ20" s="191">
        <f t="shared" si="6"/>
        <v>-8.704841400060696E-3</v>
      </c>
      <c r="BA20" s="191">
        <f t="shared" si="7"/>
        <v>1.28266148621125</v>
      </c>
      <c r="BB20" s="191">
        <f t="shared" si="8"/>
        <v>-0.88551850867042392</v>
      </c>
      <c r="BC20" s="191">
        <f t="shared" si="9"/>
        <v>0.91165682258543768</v>
      </c>
      <c r="BD20" s="191">
        <f t="shared" si="10"/>
        <v>0.4902638688095512</v>
      </c>
      <c r="BE20" s="191">
        <f t="shared" si="12"/>
        <v>6.8616554178274667</v>
      </c>
      <c r="BF20" s="191">
        <f t="shared" si="12"/>
        <v>6.8610732689318468</v>
      </c>
      <c r="BG20" s="191">
        <f t="shared" si="12"/>
        <v>6.8595681538858093</v>
      </c>
      <c r="BH20" s="191">
        <f t="shared" si="12"/>
        <v>6.855683558492629</v>
      </c>
      <c r="BI20" s="191">
        <f t="shared" si="12"/>
        <v>6.845702207282768</v>
      </c>
      <c r="BJ20" s="191">
        <f t="shared" si="12"/>
        <v>6.8203366383496959</v>
      </c>
      <c r="BK20" s="191">
        <f t="shared" si="12"/>
        <v>6.7575029476059703</v>
      </c>
      <c r="BL20" s="191">
        <f t="shared" si="11"/>
        <v>6.6095387197034405</v>
      </c>
    </row>
    <row r="21" spans="1:64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3">(C21-C$7)/C$8</f>
        <v>-31812.570197804765</v>
      </c>
      <c r="F21" s="221">
        <f t="shared" ref="F21:F84" si="14">ROUND(2*E21,0)/2</f>
        <v>-31812.5</v>
      </c>
      <c r="G21" s="193">
        <f>C21-(C$7+F21*C$8)</f>
        <v>-2.4211875002947636E-2</v>
      </c>
      <c r="H21" s="193">
        <f>G21</f>
        <v>-2.4211875002947636E-2</v>
      </c>
      <c r="N21" s="271">
        <f t="shared" ref="N21:N84" si="15">D$11+D$12*F21+D$13*F21^2</f>
        <v>-1.3106191348829763E-2</v>
      </c>
      <c r="O21" s="195">
        <f t="shared" ref="O21:O84" si="16">C21-15018.5</f>
        <v>17862.96</v>
      </c>
      <c r="P21" s="272"/>
      <c r="Q21" s="193">
        <f>(G21-N21)^2</f>
        <v>1.2333620942534091E-4</v>
      </c>
      <c r="R21" s="221"/>
      <c r="S21" s="273">
        <f>S$14</f>
        <v>0.2</v>
      </c>
      <c r="T21" s="193">
        <f t="shared" ref="T21:T52" si="17">S21*Q21</f>
        <v>2.4667241885068181E-5</v>
      </c>
      <c r="Z21" s="191">
        <f t="shared" ref="Z21:Z84" si="18">F21</f>
        <v>-31812.5</v>
      </c>
      <c r="AA21" s="191">
        <f t="shared" ref="AA21:AA84" si="19">AB$3+AB$4*Z21+AB$5*Z21^2+AH21</f>
        <v>-2.1962859634998434E-2</v>
      </c>
      <c r="AB21" s="191">
        <f t="shared" ref="AB21:AB84" si="20">IF(S21&lt;&gt;0,G21-AH21,-9999)</f>
        <v>-1.5355206716778966E-2</v>
      </c>
      <c r="AC21" s="191">
        <f t="shared" ref="AC21:AC84" si="21">+G21-P21</f>
        <v>-2.4211875002947636E-2</v>
      </c>
      <c r="AD21" s="191">
        <f t="shared" ref="AD21:AD84" si="22">IF(S21&lt;&gt;0,G21-AA21,-9999)</f>
        <v>-2.2490153679492024E-3</v>
      </c>
      <c r="AE21" s="191">
        <f t="shared" ref="AE21:AE84" si="23">+(G21-AA21)^2*S21</f>
        <v>1.0116140250543373E-6</v>
      </c>
      <c r="AF21" s="191">
        <f t="shared" ref="AF21:AF84" si="24">IF(S21&lt;&gt;0,G21-P21,-9999)</f>
        <v>-2.4211875002947636E-2</v>
      </c>
      <c r="AG21" s="202"/>
      <c r="AH21" s="191">
        <f t="shared" ref="AH21:AH84" si="25">$AB$6*($AB$11/AI21*AJ21+$AB$12)</f>
        <v>-8.8566682861686702E-3</v>
      </c>
      <c r="AI21" s="191">
        <f t="shared" ref="AI21:AI84" si="26">1+$AB$7*COS(AL21)</f>
        <v>1.3509728754231443</v>
      </c>
      <c r="AJ21" s="191">
        <f t="shared" ref="AJ21:AJ84" si="27">SIN(AL21+RADIANS($AB$9))</f>
        <v>-0.96151622195768571</v>
      </c>
      <c r="AK21" s="191">
        <f t="shared" ref="AK21:AK84" si="28">$AB$7*SIN(AL21)</f>
        <v>0.29972199455749182</v>
      </c>
      <c r="AL21" s="191">
        <f t="shared" ref="AL21:AL84" si="29">2*ATAN(AM21)</f>
        <v>0.70679712476156631</v>
      </c>
      <c r="AM21" s="191">
        <f t="shared" ref="AM21:AM84" si="30">SQRT((1+$AB$7)/(1-$AB$7))*TAN(AN21/2)</f>
        <v>0.36888470012884994</v>
      </c>
      <c r="AN21" s="191">
        <f t="shared" ref="AN21:AT30" si="31">$AU21+$AB$7*SIN(AO21)</f>
        <v>6.7237297956499678</v>
      </c>
      <c r="AO21" s="191">
        <f t="shared" si="31"/>
        <v>6.7230778826349118</v>
      </c>
      <c r="AP21" s="191">
        <f t="shared" si="31"/>
        <v>6.7215173470076479</v>
      </c>
      <c r="AQ21" s="191">
        <f t="shared" si="31"/>
        <v>6.7177863913315479</v>
      </c>
      <c r="AR21" s="191">
        <f t="shared" si="31"/>
        <v>6.7088923455104377</v>
      </c>
      <c r="AS21" s="191">
        <f t="shared" si="31"/>
        <v>6.687832284048512</v>
      </c>
      <c r="AT21" s="191">
        <f t="shared" si="31"/>
        <v>6.6386903457643305</v>
      </c>
      <c r="AU21" s="191">
        <f t="shared" ref="AU21:AU84" si="32">RADIANS($AB$9)+$AB$18*(F21-AB$15)</f>
        <v>6.5271883711733043</v>
      </c>
      <c r="AW21" s="191">
        <v>-30500</v>
      </c>
      <c r="AX21" s="191">
        <f t="shared" si="4"/>
        <v>-2.1288691803103117E-2</v>
      </c>
      <c r="AY21" s="191">
        <f t="shared" si="5"/>
        <v>-1.2751003517883636E-2</v>
      </c>
      <c r="AZ21" s="191">
        <f t="shared" si="6"/>
        <v>-8.5376882852194833E-3</v>
      </c>
      <c r="BA21" s="191">
        <f t="shared" si="7"/>
        <v>1.2387361748376067</v>
      </c>
      <c r="BB21" s="191">
        <f t="shared" si="8"/>
        <v>-0.82608296053921171</v>
      </c>
      <c r="BC21" s="191">
        <f t="shared" si="9"/>
        <v>1.0271444888530132</v>
      </c>
      <c r="BD21" s="191">
        <f t="shared" si="10"/>
        <v>0.56405806173246487</v>
      </c>
      <c r="BE21" s="191">
        <f t="shared" si="12"/>
        <v>6.9429106689680706</v>
      </c>
      <c r="BF21" s="191">
        <f t="shared" si="12"/>
        <v>6.9424161541349561</v>
      </c>
      <c r="BG21" s="191">
        <f t="shared" si="12"/>
        <v>6.941061387896454</v>
      </c>
      <c r="BH21" s="191">
        <f t="shared" si="12"/>
        <v>6.9373571250882442</v>
      </c>
      <c r="BI21" s="191">
        <f t="shared" si="12"/>
        <v>6.92728191926179</v>
      </c>
      <c r="BJ21" s="191">
        <f t="shared" si="12"/>
        <v>6.900253527525261</v>
      </c>
      <c r="BK21" s="191">
        <f t="shared" si="12"/>
        <v>6.8301354136834984</v>
      </c>
      <c r="BL21" s="191">
        <f t="shared" si="11"/>
        <v>6.6602158572604466</v>
      </c>
    </row>
    <row r="22" spans="1:64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3"/>
        <v>-28713.045102380402</v>
      </c>
      <c r="F22" s="221">
        <f t="shared" si="14"/>
        <v>-28713</v>
      </c>
      <c r="G22" s="193">
        <f>C22-(C$7+F22*C$8)</f>
        <v>-1.5556229998765048E-2</v>
      </c>
      <c r="H22" s="193">
        <f>G22</f>
        <v>-1.5556229998765048E-2</v>
      </c>
      <c r="N22" s="271">
        <f t="shared" si="15"/>
        <v>-1.2290709639242187E-2</v>
      </c>
      <c r="O22" s="195">
        <f t="shared" si="16"/>
        <v>18932.014999999999</v>
      </c>
      <c r="P22" s="222"/>
      <c r="Q22" s="193">
        <f>(G22-N22)^2</f>
        <v>1.0663623218458312E-5</v>
      </c>
      <c r="R22" s="221"/>
      <c r="S22" s="273">
        <f>S$14</f>
        <v>0.2</v>
      </c>
      <c r="T22" s="193">
        <f t="shared" si="17"/>
        <v>2.1327246436916626E-6</v>
      </c>
      <c r="Z22" s="191">
        <f t="shared" si="18"/>
        <v>-28713</v>
      </c>
      <c r="AA22" s="191">
        <f t="shared" si="19"/>
        <v>-1.9888110783571177E-2</v>
      </c>
      <c r="AB22" s="191">
        <f t="shared" si="20"/>
        <v>-7.9588288544360578E-3</v>
      </c>
      <c r="AC22" s="191">
        <f t="shared" si="21"/>
        <v>-1.5556229998765048E-2</v>
      </c>
      <c r="AD22" s="191">
        <f t="shared" si="22"/>
        <v>4.3318807848061296E-3</v>
      </c>
      <c r="AE22" s="191">
        <f t="shared" si="23"/>
        <v>3.7530382267545144E-6</v>
      </c>
      <c r="AF22" s="191">
        <f t="shared" si="24"/>
        <v>-1.5556229998765048E-2</v>
      </c>
      <c r="AG22" s="202"/>
      <c r="AH22" s="191">
        <f t="shared" si="25"/>
        <v>-7.5974011443289899E-3</v>
      </c>
      <c r="AI22" s="191">
        <f t="shared" si="26"/>
        <v>1.0883510987050706</v>
      </c>
      <c r="AJ22" s="191">
        <f t="shared" si="27"/>
        <v>-0.58191927010110656</v>
      </c>
      <c r="AK22" s="191">
        <f t="shared" si="28"/>
        <v>0.453000349516331</v>
      </c>
      <c r="AL22" s="191">
        <f t="shared" si="29"/>
        <v>1.3781789583798716</v>
      </c>
      <c r="AM22" s="191">
        <f t="shared" si="30"/>
        <v>0.82380650522871479</v>
      </c>
      <c r="AN22" s="191">
        <f t="shared" si="31"/>
        <v>7.2105338314823682</v>
      </c>
      <c r="AO22" s="191">
        <f t="shared" si="31"/>
        <v>7.2103696636173087</v>
      </c>
      <c r="AP22" s="191">
        <f t="shared" si="31"/>
        <v>7.2097771532816779</v>
      </c>
      <c r="AQ22" s="191">
        <f t="shared" si="31"/>
        <v>7.207642555782158</v>
      </c>
      <c r="AR22" s="191">
        <f t="shared" si="31"/>
        <v>7.200001884744105</v>
      </c>
      <c r="AS22" s="191">
        <f t="shared" si="31"/>
        <v>7.1732526391760372</v>
      </c>
      <c r="AT22" s="191">
        <f t="shared" si="31"/>
        <v>7.0857737684548328</v>
      </c>
      <c r="AU22" s="191">
        <f t="shared" si="32"/>
        <v>6.8413359468891883</v>
      </c>
      <c r="AV22" s="278"/>
      <c r="AW22" s="191">
        <v>-30000</v>
      </c>
      <c r="AX22" s="191">
        <f t="shared" si="4"/>
        <v>-2.0942420421574452E-2</v>
      </c>
      <c r="AY22" s="191">
        <f t="shared" si="5"/>
        <v>-1.2619506633728461E-2</v>
      </c>
      <c r="AZ22" s="191">
        <f t="shared" si="6"/>
        <v>-8.3229137878459911E-3</v>
      </c>
      <c r="BA22" s="191">
        <f t="shared" si="7"/>
        <v>1.1949444520949108</v>
      </c>
      <c r="BB22" s="191">
        <f t="shared" si="8"/>
        <v>-0.76079755215793676</v>
      </c>
      <c r="BC22" s="191">
        <f t="shared" si="9"/>
        <v>1.1347245264078645</v>
      </c>
      <c r="BD22" s="191">
        <f t="shared" si="10"/>
        <v>0.63725339794258506</v>
      </c>
      <c r="BE22" s="191">
        <f t="shared" si="12"/>
        <v>7.0213354723338099</v>
      </c>
      <c r="BF22" s="191">
        <f t="shared" si="12"/>
        <v>7.0209416474751007</v>
      </c>
      <c r="BG22" s="191">
        <f t="shared" si="12"/>
        <v>7.0197891214769355</v>
      </c>
      <c r="BH22" s="191">
        <f t="shared" si="12"/>
        <v>7.0164231557216707</v>
      </c>
      <c r="BI22" s="191">
        <f t="shared" si="12"/>
        <v>7.0066505911776602</v>
      </c>
      <c r="BJ22" s="191">
        <f t="shared" si="12"/>
        <v>6.9787407011226392</v>
      </c>
      <c r="BK22" s="191">
        <f t="shared" si="12"/>
        <v>6.9023315904520928</v>
      </c>
      <c r="BL22" s="191">
        <f t="shared" si="11"/>
        <v>6.7108929948174536</v>
      </c>
    </row>
    <row r="23" spans="1:64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3"/>
        <v>-26321.538048453258</v>
      </c>
      <c r="F23" s="221">
        <f t="shared" si="14"/>
        <v>-26321.5</v>
      </c>
      <c r="G23" s="193">
        <f>C23-(C$7+F23*C$8)</f>
        <v>-1.3123265001922846E-2</v>
      </c>
      <c r="H23" s="193">
        <f>G23</f>
        <v>-1.3123265001922846E-2</v>
      </c>
      <c r="N23" s="271">
        <f t="shared" si="15"/>
        <v>-1.1716751139615716E-2</v>
      </c>
      <c r="O23" s="195">
        <f t="shared" si="16"/>
        <v>19756.868000000002</v>
      </c>
      <c r="P23" s="222"/>
      <c r="Q23" s="193">
        <f>(G23-N23)^2</f>
        <v>1.9782812448621206E-6</v>
      </c>
      <c r="R23" s="221"/>
      <c r="S23" s="273">
        <f>S$14</f>
        <v>0.2</v>
      </c>
      <c r="T23" s="193">
        <f t="shared" si="17"/>
        <v>3.9565624897242414E-7</v>
      </c>
      <c r="Z23" s="191">
        <f t="shared" si="18"/>
        <v>-26321.5</v>
      </c>
      <c r="AA23" s="191">
        <f t="shared" si="19"/>
        <v>-1.7560776796140168E-2</v>
      </c>
      <c r="AB23" s="191">
        <f t="shared" si="20"/>
        <v>-7.2792393453983938E-3</v>
      </c>
      <c r="AC23" s="191">
        <f t="shared" si="21"/>
        <v>-1.3123265001922846E-2</v>
      </c>
      <c r="AD23" s="191">
        <f t="shared" si="22"/>
        <v>4.437511794217322E-3</v>
      </c>
      <c r="AE23" s="191">
        <f t="shared" si="23"/>
        <v>3.9383021847635675E-6</v>
      </c>
      <c r="AF23" s="191">
        <f t="shared" si="24"/>
        <v>-1.3123265001922846E-2</v>
      </c>
      <c r="AG23" s="202"/>
      <c r="AH23" s="191">
        <f t="shared" si="25"/>
        <v>-5.8440256565244521E-3</v>
      </c>
      <c r="AI23" s="191">
        <f t="shared" si="26"/>
        <v>0.92741342007961336</v>
      </c>
      <c r="AJ23" s="191">
        <f t="shared" si="27"/>
        <v>-0.26725359716749802</v>
      </c>
      <c r="AK23" s="191">
        <f t="shared" si="28"/>
        <v>0.45579208167735041</v>
      </c>
      <c r="AL23" s="191">
        <f t="shared" si="29"/>
        <v>1.728723842363513</v>
      </c>
      <c r="AM23" s="191">
        <f t="shared" si="30"/>
        <v>1.1718551833157795</v>
      </c>
      <c r="AN23" s="191">
        <f t="shared" si="31"/>
        <v>7.5197134618744883</v>
      </c>
      <c r="AO23" s="191">
        <f t="shared" si="31"/>
        <v>7.5197050823867029</v>
      </c>
      <c r="AP23" s="191">
        <f t="shared" si="31"/>
        <v>7.5196497486442659</v>
      </c>
      <c r="AQ23" s="191">
        <f t="shared" si="31"/>
        <v>7.5192845746692152</v>
      </c>
      <c r="AR23" s="191">
        <f t="shared" si="31"/>
        <v>7.5168841628921124</v>
      </c>
      <c r="AS23" s="191">
        <f t="shared" si="31"/>
        <v>7.501496673715411</v>
      </c>
      <c r="AT23" s="191">
        <f t="shared" si="31"/>
        <v>7.4149835603907048</v>
      </c>
      <c r="AU23" s="191">
        <f t="shared" si="32"/>
        <v>7.0837246958243512</v>
      </c>
      <c r="AV23" s="278"/>
      <c r="AW23" s="191">
        <v>-29500</v>
      </c>
      <c r="AX23" s="191">
        <f t="shared" si="4"/>
        <v>-2.0557448365054957E-2</v>
      </c>
      <c r="AY23" s="191">
        <f t="shared" si="5"/>
        <v>-1.2490113344458287E-2</v>
      </c>
      <c r="AZ23" s="191">
        <f t="shared" si="6"/>
        <v>-8.0673350205966686E-3</v>
      </c>
      <c r="BA23" s="191">
        <f t="shared" si="7"/>
        <v>1.1521865247748793</v>
      </c>
      <c r="BB23" s="191">
        <f t="shared" si="8"/>
        <v>-0.69217397574460904</v>
      </c>
      <c r="BC23" s="191">
        <f t="shared" si="9"/>
        <v>1.2347687827291711</v>
      </c>
      <c r="BD23" s="191">
        <f t="shared" si="10"/>
        <v>0.70996766176157977</v>
      </c>
      <c r="BE23" s="191">
        <f t="shared" si="12"/>
        <v>7.0969599577014595</v>
      </c>
      <c r="BF23" s="191">
        <f t="shared" si="12"/>
        <v>7.0966653242486091</v>
      </c>
      <c r="BG23" s="191">
        <f t="shared" si="12"/>
        <v>7.0957365217744304</v>
      </c>
      <c r="BH23" s="191">
        <f t="shared" si="12"/>
        <v>7.0928145043169399</v>
      </c>
      <c r="BI23" s="191">
        <f t="shared" si="12"/>
        <v>7.0836796013913235</v>
      </c>
      <c r="BJ23" s="191">
        <f t="shared" si="12"/>
        <v>7.0556575719908272</v>
      </c>
      <c r="BK23" s="191">
        <f t="shared" si="12"/>
        <v>6.9740362251383567</v>
      </c>
      <c r="BL23" s="191">
        <f t="shared" si="11"/>
        <v>6.7615701323744606</v>
      </c>
    </row>
    <row r="24" spans="1:64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3"/>
        <v>-24103.554879603274</v>
      </c>
      <c r="F24" s="221">
        <f t="shared" si="14"/>
        <v>-24103.5</v>
      </c>
      <c r="G24" s="193">
        <f>C24-(C$7+F24*C$8)</f>
        <v>-1.8928485005744733E-2</v>
      </c>
      <c r="H24" s="193">
        <f>G24</f>
        <v>-1.8928485005744733E-2</v>
      </c>
      <c r="N24" s="271">
        <f t="shared" si="15"/>
        <v>-1.1227446296620251E-2</v>
      </c>
      <c r="O24" s="195">
        <f t="shared" si="16"/>
        <v>20521.870999999999</v>
      </c>
      <c r="P24" s="222"/>
      <c r="Q24" s="193">
        <f>(G24-N24)^2</f>
        <v>5.9305997199433666E-5</v>
      </c>
      <c r="R24" s="221"/>
      <c r="S24" s="273">
        <f>S$14</f>
        <v>0.2</v>
      </c>
      <c r="T24" s="193">
        <f t="shared" si="17"/>
        <v>1.1861199439886734E-5</v>
      </c>
      <c r="Z24" s="191">
        <f t="shared" si="18"/>
        <v>-24103.5</v>
      </c>
      <c r="AA24" s="191">
        <f t="shared" si="19"/>
        <v>-1.5249432450663208E-2</v>
      </c>
      <c r="AB24" s="191">
        <f t="shared" si="20"/>
        <v>-1.4906498851701776E-2</v>
      </c>
      <c r="AC24" s="191">
        <f t="shared" si="21"/>
        <v>-1.8928485005744733E-2</v>
      </c>
      <c r="AD24" s="191">
        <f t="shared" si="22"/>
        <v>-3.6790525550815245E-3</v>
      </c>
      <c r="AE24" s="191">
        <f t="shared" si="23"/>
        <v>2.7070855406103791E-6</v>
      </c>
      <c r="AF24" s="191">
        <f t="shared" si="24"/>
        <v>-1.8928485005744733E-2</v>
      </c>
      <c r="AG24" s="202"/>
      <c r="AH24" s="191">
        <f t="shared" si="25"/>
        <v>-4.0219861540429572E-3</v>
      </c>
      <c r="AI24" s="191">
        <f t="shared" si="26"/>
        <v>0.81931726121122672</v>
      </c>
      <c r="AJ24" s="191">
        <f t="shared" si="27"/>
        <v>-2.6225206802526185E-2</v>
      </c>
      <c r="AK24" s="191">
        <f t="shared" si="28"/>
        <v>0.42469869461548743</v>
      </c>
      <c r="AL24" s="191">
        <f t="shared" si="29"/>
        <v>1.9730374581763304</v>
      </c>
      <c r="AM24" s="191">
        <f t="shared" si="30"/>
        <v>1.5121743495767719</v>
      </c>
      <c r="AN24" s="191">
        <f t="shared" si="31"/>
        <v>7.7683740239099288</v>
      </c>
      <c r="AO24" s="191">
        <f t="shared" si="31"/>
        <v>7.768374015452344</v>
      </c>
      <c r="AP24" s="191">
        <f t="shared" si="31"/>
        <v>7.7683738011343246</v>
      </c>
      <c r="AQ24" s="191">
        <f t="shared" si="31"/>
        <v>7.7683683704231044</v>
      </c>
      <c r="AR24" s="191">
        <f t="shared" si="31"/>
        <v>7.7682308734171315</v>
      </c>
      <c r="AS24" s="191">
        <f t="shared" si="31"/>
        <v>7.7648201102171033</v>
      </c>
      <c r="AT24" s="191">
        <f t="shared" si="31"/>
        <v>7.7030918129688031</v>
      </c>
      <c r="AU24" s="191">
        <f t="shared" si="32"/>
        <v>7.3085284780272328</v>
      </c>
      <c r="AV24" s="278"/>
      <c r="AW24" s="191">
        <v>-29000</v>
      </c>
      <c r="AX24" s="191">
        <f t="shared" si="4"/>
        <v>-2.0140083162720059E-2</v>
      </c>
      <c r="AY24" s="191">
        <f t="shared" si="5"/>
        <v>-1.2362823650073115E-2</v>
      </c>
      <c r="AZ24" s="191">
        <f t="shared" si="6"/>
        <v>-7.777259512646943E-3</v>
      </c>
      <c r="BA24" s="191">
        <f t="shared" si="7"/>
        <v>1.1110652447801499</v>
      </c>
      <c r="BB24" s="191">
        <f t="shared" si="8"/>
        <v>-0.62215897634472539</v>
      </c>
      <c r="BC24" s="191">
        <f t="shared" si="9"/>
        <v>1.3277682830426705</v>
      </c>
      <c r="BD24" s="191">
        <f t="shared" si="10"/>
        <v>0.7823474732463066</v>
      </c>
      <c r="BE24" s="191">
        <f t="shared" si="12"/>
        <v>7.1698674690272028</v>
      </c>
      <c r="BF24" s="191">
        <f t="shared" si="12"/>
        <v>7.1696604617287996</v>
      </c>
      <c r="BG24" s="191">
        <f t="shared" si="12"/>
        <v>7.1689512540328382</v>
      </c>
      <c r="BH24" s="191">
        <f t="shared" si="12"/>
        <v>7.1665261576217549</v>
      </c>
      <c r="BI24" s="191">
        <f t="shared" si="12"/>
        <v>7.1582871727955988</v>
      </c>
      <c r="BJ24" s="191">
        <f t="shared" si="12"/>
        <v>7.1308809191343689</v>
      </c>
      <c r="BK24" s="191">
        <f t="shared" si="12"/>
        <v>7.0451953270634968</v>
      </c>
      <c r="BL24" s="191">
        <f t="shared" si="11"/>
        <v>6.8122472699314667</v>
      </c>
    </row>
    <row r="25" spans="1:64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3"/>
        <v>-21001.539274282804</v>
      </c>
      <c r="F25" s="221">
        <f t="shared" si="14"/>
        <v>-21001.5</v>
      </c>
      <c r="G25" s="193">
        <f>C25-(C$7+F25*C$8)</f>
        <v>-1.354606499808142E-2</v>
      </c>
      <c r="H25" s="193">
        <f>G25</f>
        <v>-1.354606499808142E-2</v>
      </c>
      <c r="N25" s="271">
        <f t="shared" si="15"/>
        <v>-1.0612555194873042E-2</v>
      </c>
      <c r="O25" s="195">
        <f t="shared" si="16"/>
        <v>21591.785000000003</v>
      </c>
      <c r="P25" s="222"/>
      <c r="Q25" s="193">
        <f>(G25-N25)^2</f>
        <v>8.6054797655196532E-6</v>
      </c>
      <c r="R25" s="221"/>
      <c r="S25" s="273">
        <f>S$14</f>
        <v>0.2</v>
      </c>
      <c r="T25" s="193">
        <f t="shared" si="17"/>
        <v>1.7210959531039307E-6</v>
      </c>
      <c r="Z25" s="191">
        <f t="shared" si="18"/>
        <v>-21001.5</v>
      </c>
      <c r="AA25" s="191">
        <f t="shared" si="19"/>
        <v>-1.2074536244678549E-2</v>
      </c>
      <c r="AB25" s="191">
        <f t="shared" si="20"/>
        <v>-1.2084083948275913E-2</v>
      </c>
      <c r="AC25" s="191">
        <f t="shared" si="21"/>
        <v>-1.354606499808142E-2</v>
      </c>
      <c r="AD25" s="191">
        <f t="shared" si="22"/>
        <v>-1.4715287534028711E-3</v>
      </c>
      <c r="AE25" s="191">
        <f t="shared" si="23"/>
        <v>4.3307937441828156E-7</v>
      </c>
      <c r="AF25" s="191">
        <f t="shared" si="24"/>
        <v>-1.354606499808142E-2</v>
      </c>
      <c r="AG25" s="202"/>
      <c r="AH25" s="191">
        <f t="shared" si="25"/>
        <v>-1.4619810498055067E-3</v>
      </c>
      <c r="AI25" s="191">
        <f t="shared" si="26"/>
        <v>0.71514256800005027</v>
      </c>
      <c r="AJ25" s="191">
        <f t="shared" si="27"/>
        <v>0.23449884618361735</v>
      </c>
      <c r="AK25" s="191">
        <f t="shared" si="28"/>
        <v>0.36314112509974028</v>
      </c>
      <c r="AL25" s="191">
        <f t="shared" si="29"/>
        <v>2.2359686794254987</v>
      </c>
      <c r="AM25" s="191">
        <f t="shared" si="30"/>
        <v>2.0553804400491709</v>
      </c>
      <c r="AN25" s="191">
        <f t="shared" si="31"/>
        <v>8.0733995362061144</v>
      </c>
      <c r="AO25" s="191">
        <f t="shared" si="31"/>
        <v>8.0733995496754467</v>
      </c>
      <c r="AP25" s="191">
        <f t="shared" si="31"/>
        <v>8.0733994155969349</v>
      </c>
      <c r="AQ25" s="191">
        <f t="shared" si="31"/>
        <v>8.0734007502584326</v>
      </c>
      <c r="AR25" s="191">
        <f t="shared" si="31"/>
        <v>8.0733874642440089</v>
      </c>
      <c r="AS25" s="191">
        <f t="shared" si="31"/>
        <v>8.0735196858751568</v>
      </c>
      <c r="AT25" s="191">
        <f t="shared" si="31"/>
        <v>8.072200312831848</v>
      </c>
      <c r="AU25" s="191">
        <f t="shared" si="32"/>
        <v>7.6229294394309024</v>
      </c>
      <c r="AW25" s="191">
        <v>-28500</v>
      </c>
      <c r="AX25" s="191">
        <f t="shared" si="4"/>
        <v>-1.9696003786385155E-2</v>
      </c>
      <c r="AY25" s="191">
        <f t="shared" si="5"/>
        <v>-1.2237637550572944E-2</v>
      </c>
      <c r="AZ25" s="191">
        <f t="shared" si="6"/>
        <v>-7.4583662358122119E-3</v>
      </c>
      <c r="BA25" s="191">
        <f t="shared" si="7"/>
        <v>1.0719475477215423</v>
      </c>
      <c r="BB25" s="191">
        <f t="shared" si="8"/>
        <v>-0.55219520638788522</v>
      </c>
      <c r="BC25" s="191">
        <f t="shared" si="9"/>
        <v>1.414270680870042</v>
      </c>
      <c r="BD25" s="191">
        <f t="shared" si="10"/>
        <v>0.8545598460867625</v>
      </c>
      <c r="BE25" s="191">
        <f t="shared" si="12"/>
        <v>7.2401761263517947</v>
      </c>
      <c r="BF25" s="191">
        <f t="shared" si="12"/>
        <v>7.2400398835349131</v>
      </c>
      <c r="BG25" s="191">
        <f t="shared" si="12"/>
        <v>7.2395276626537743</v>
      </c>
      <c r="BH25" s="191">
        <f t="shared" si="12"/>
        <v>7.2376052249694389</v>
      </c>
      <c r="BI25" s="191">
        <f t="shared" si="12"/>
        <v>7.2304360499270111</v>
      </c>
      <c r="BJ25" s="191">
        <f t="shared" si="12"/>
        <v>7.2043057905647858</v>
      </c>
      <c r="BK25" s="191">
        <f t="shared" si="12"/>
        <v>7.1157563062710221</v>
      </c>
      <c r="BL25" s="191">
        <f t="shared" si="11"/>
        <v>6.8629244074884737</v>
      </c>
    </row>
    <row r="26" spans="1:64" ht="12.95" customHeight="1">
      <c r="A26" s="274" t="s">
        <v>52</v>
      </c>
      <c r="B26" s="78"/>
      <c r="C26" s="277">
        <v>36637.334999999999</v>
      </c>
      <c r="D26" s="277"/>
      <c r="E26" s="274">
        <f t="shared" si="13"/>
        <v>-20923.11285671662</v>
      </c>
      <c r="F26" s="221">
        <f t="shared" si="14"/>
        <v>-20923</v>
      </c>
      <c r="N26" s="271">
        <f t="shared" si="15"/>
        <v>-1.0598045010366135E-2</v>
      </c>
      <c r="O26" s="195">
        <f t="shared" si="16"/>
        <v>21618.834999999999</v>
      </c>
      <c r="P26" s="222">
        <v>-2.3870000004535541E-2</v>
      </c>
      <c r="R26" s="221"/>
      <c r="S26" s="279"/>
      <c r="T26" s="193">
        <f t="shared" si="17"/>
        <v>0</v>
      </c>
      <c r="Z26" s="191">
        <f t="shared" si="18"/>
        <v>-20923</v>
      </c>
      <c r="AA26" s="191">
        <f t="shared" si="19"/>
        <v>-1.1996826223176134E-2</v>
      </c>
      <c r="AB26" s="191">
        <f t="shared" si="20"/>
        <v>-9999</v>
      </c>
      <c r="AC26" s="191">
        <f t="shared" si="21"/>
        <v>2.3870000004535541E-2</v>
      </c>
      <c r="AD26" s="191">
        <f t="shared" si="22"/>
        <v>-9999</v>
      </c>
      <c r="AE26" s="191">
        <f t="shared" si="23"/>
        <v>0</v>
      </c>
      <c r="AF26" s="191">
        <f t="shared" si="24"/>
        <v>-9999</v>
      </c>
      <c r="AG26" s="202"/>
      <c r="AH26" s="191">
        <f t="shared" si="25"/>
        <v>-1.3987812128099994E-3</v>
      </c>
      <c r="AI26" s="191">
        <f t="shared" si="26"/>
        <v>0.71303710254019337</v>
      </c>
      <c r="AJ26" s="191">
        <f t="shared" si="27"/>
        <v>0.24014402156447529</v>
      </c>
      <c r="AK26" s="191">
        <f t="shared" si="28"/>
        <v>0.36147963813440953</v>
      </c>
      <c r="AL26" s="191">
        <f t="shared" si="29"/>
        <v>2.24177988341394</v>
      </c>
      <c r="AM26" s="191">
        <f t="shared" si="30"/>
        <v>2.0706522636525295</v>
      </c>
      <c r="AN26" s="191">
        <f t="shared" si="31"/>
        <v>8.0806188718957177</v>
      </c>
      <c r="AO26" s="191">
        <f t="shared" si="31"/>
        <v>8.0806188670666899</v>
      </c>
      <c r="AP26" s="191">
        <f t="shared" si="31"/>
        <v>8.0806189136303725</v>
      </c>
      <c r="AQ26" s="191">
        <f t="shared" si="31"/>
        <v>8.0806184646417591</v>
      </c>
      <c r="AR26" s="191">
        <f t="shared" si="31"/>
        <v>8.0806227939617497</v>
      </c>
      <c r="AS26" s="191">
        <f t="shared" si="31"/>
        <v>8.0805810456148883</v>
      </c>
      <c r="AT26" s="191">
        <f t="shared" si="31"/>
        <v>8.0809833173355514</v>
      </c>
      <c r="AU26" s="191">
        <f t="shared" si="32"/>
        <v>7.6308857500273524</v>
      </c>
      <c r="AW26" s="191">
        <v>-28000</v>
      </c>
      <c r="AX26" s="191">
        <f t="shared" si="4"/>
        <v>-1.9230228644335899E-2</v>
      </c>
      <c r="AY26" s="191">
        <f t="shared" si="5"/>
        <v>-1.2114555045957775E-2</v>
      </c>
      <c r="AZ26" s="191">
        <f t="shared" si="6"/>
        <v>-7.1156735983781225E-3</v>
      </c>
      <c r="BA26" s="191">
        <f t="shared" si="7"/>
        <v>1.0350245946750816</v>
      </c>
      <c r="BB26" s="191">
        <f t="shared" si="8"/>
        <v>-0.4833080237951643</v>
      </c>
      <c r="BC26" s="191">
        <f t="shared" si="9"/>
        <v>1.4948362300350875</v>
      </c>
      <c r="BD26" s="191">
        <f t="shared" si="10"/>
        <v>0.9267853906245177</v>
      </c>
      <c r="BE26" s="191">
        <f t="shared" si="12"/>
        <v>7.3080240051194441</v>
      </c>
      <c r="BF26" s="191">
        <f t="shared" si="12"/>
        <v>7.3079404293949368</v>
      </c>
      <c r="BG26" s="191">
        <f t="shared" si="12"/>
        <v>7.3075918312113215</v>
      </c>
      <c r="BH26" s="191">
        <f t="shared" si="12"/>
        <v>7.3061399615010654</v>
      </c>
      <c r="BI26" s="191">
        <f t="shared" si="12"/>
        <v>7.3001298591340795</v>
      </c>
      <c r="BJ26" s="191">
        <f t="shared" si="12"/>
        <v>7.2758460936542289</v>
      </c>
      <c r="BK26" s="191">
        <f t="shared" si="12"/>
        <v>7.1856681085579002</v>
      </c>
      <c r="BL26" s="191">
        <f t="shared" si="11"/>
        <v>6.9136015450454806</v>
      </c>
    </row>
    <row r="27" spans="1:64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3"/>
        <v>-19995.022459383446</v>
      </c>
      <c r="F27" s="221">
        <f t="shared" si="14"/>
        <v>-19995</v>
      </c>
      <c r="G27" s="193">
        <f>C27-(C$7+F27*C$8)</f>
        <v>-7.7464499991037883E-3</v>
      </c>
      <c r="H27" s="193">
        <f>G27</f>
        <v>-7.7464499991037883E-3</v>
      </c>
      <c r="N27" s="271">
        <f t="shared" si="15"/>
        <v>-1.0430440249764833E-2</v>
      </c>
      <c r="O27" s="195">
        <f t="shared" si="16"/>
        <v>21938.942000000003</v>
      </c>
      <c r="P27" s="222"/>
      <c r="Q27" s="193">
        <f>(G27-N27)^2</f>
        <v>7.2038036656435371E-6</v>
      </c>
      <c r="R27" s="221"/>
      <c r="S27" s="273">
        <f>S$14</f>
        <v>0.2</v>
      </c>
      <c r="T27" s="193">
        <f t="shared" si="17"/>
        <v>1.4407607331287075E-6</v>
      </c>
      <c r="Z27" s="191">
        <f t="shared" si="18"/>
        <v>-19995</v>
      </c>
      <c r="AA27" s="191">
        <f t="shared" si="19"/>
        <v>-1.1091150552263351E-2</v>
      </c>
      <c r="AB27" s="191">
        <f t="shared" si="20"/>
        <v>-7.0857396966052697E-3</v>
      </c>
      <c r="AC27" s="191">
        <f t="shared" si="21"/>
        <v>-7.7464499991037883E-3</v>
      </c>
      <c r="AD27" s="191">
        <f t="shared" si="22"/>
        <v>3.3447005531595624E-3</v>
      </c>
      <c r="AE27" s="191">
        <f t="shared" si="23"/>
        <v>2.2374043580611764E-6</v>
      </c>
      <c r="AF27" s="191">
        <f t="shared" si="24"/>
        <v>-7.7464499991037883E-3</v>
      </c>
      <c r="AG27" s="202"/>
      <c r="AH27" s="191">
        <f t="shared" si="25"/>
        <v>-6.6071030249851821E-4</v>
      </c>
      <c r="AI27" s="191">
        <f t="shared" si="26"/>
        <v>0.68974038717526365</v>
      </c>
      <c r="AJ27" s="191">
        <f t="shared" si="27"/>
        <v>0.30386959411442049</v>
      </c>
      <c r="AK27" s="191">
        <f t="shared" si="28"/>
        <v>0.34169314589870819</v>
      </c>
      <c r="AL27" s="191">
        <f t="shared" si="29"/>
        <v>2.308017364715214</v>
      </c>
      <c r="AM27" s="191">
        <f t="shared" si="30"/>
        <v>2.2587381561380035</v>
      </c>
      <c r="AN27" s="191">
        <f t="shared" si="31"/>
        <v>8.1644172788508147</v>
      </c>
      <c r="AO27" s="191">
        <f t="shared" si="31"/>
        <v>8.1644160920357027</v>
      </c>
      <c r="AP27" s="191">
        <f t="shared" si="31"/>
        <v>8.1644245098651673</v>
      </c>
      <c r="AQ27" s="191">
        <f t="shared" si="31"/>
        <v>8.1643647992013886</v>
      </c>
      <c r="AR27" s="191">
        <f t="shared" si="31"/>
        <v>8.1647881083208951</v>
      </c>
      <c r="AS27" s="191">
        <f t="shared" si="31"/>
        <v>8.1617749673079008</v>
      </c>
      <c r="AT27" s="191">
        <f t="shared" si="31"/>
        <v>8.1826410423983003</v>
      </c>
      <c r="AU27" s="191">
        <f t="shared" si="32"/>
        <v>7.7249425173331563</v>
      </c>
      <c r="AW27" s="191">
        <v>-27500</v>
      </c>
      <c r="AX27" s="191">
        <f t="shared" si="4"/>
        <v>-1.8747138024674283E-2</v>
      </c>
      <c r="AY27" s="191">
        <f t="shared" si="5"/>
        <v>-1.1993576136227606E-2</v>
      </c>
      <c r="AZ27" s="191">
        <f t="shared" si="6"/>
        <v>-6.7535618884466764E-3</v>
      </c>
      <c r="BA27" s="191">
        <f t="shared" si="7"/>
        <v>1.000363179744072</v>
      </c>
      <c r="BB27" s="191">
        <f t="shared" si="8"/>
        <v>-0.41619463428429487</v>
      </c>
      <c r="BC27" s="191">
        <f t="shared" si="9"/>
        <v>1.5700094326170779</v>
      </c>
      <c r="BD27" s="191">
        <f t="shared" si="10"/>
        <v>0.99921341526106899</v>
      </c>
      <c r="BE27" s="191">
        <f t="shared" si="12"/>
        <v>7.3735581273449595</v>
      </c>
      <c r="BF27" s="191">
        <f t="shared" si="12"/>
        <v>7.3735107321373299</v>
      </c>
      <c r="BG27" s="191">
        <f t="shared" si="12"/>
        <v>7.3732886009068581</v>
      </c>
      <c r="BH27" s="191">
        <f t="shared" si="12"/>
        <v>7.3722487774218601</v>
      </c>
      <c r="BI27" s="191">
        <f t="shared" si="12"/>
        <v>7.3674084650375322</v>
      </c>
      <c r="BJ27" s="191">
        <f t="shared" si="12"/>
        <v>7.3454348743232076</v>
      </c>
      <c r="BK27" s="191">
        <f t="shared" si="12"/>
        <v>7.2548813465624891</v>
      </c>
      <c r="BL27" s="191">
        <f t="shared" si="11"/>
        <v>6.9642786826024867</v>
      </c>
    </row>
    <row r="28" spans="1:64" ht="12.95" customHeight="1">
      <c r="A28" s="274" t="s">
        <v>52</v>
      </c>
      <c r="B28" s="78"/>
      <c r="C28" s="277">
        <v>38002.478999999999</v>
      </c>
      <c r="D28" s="277"/>
      <c r="E28" s="274">
        <f t="shared" si="13"/>
        <v>-16965.133064406589</v>
      </c>
      <c r="F28" s="221">
        <f t="shared" si="14"/>
        <v>-16965</v>
      </c>
      <c r="N28" s="271">
        <f t="shared" si="15"/>
        <v>-9.9336519907576148E-3</v>
      </c>
      <c r="O28" s="195">
        <f t="shared" si="16"/>
        <v>22983.978999999999</v>
      </c>
      <c r="P28" s="222">
        <v>-3.3650000004854519E-2</v>
      </c>
      <c r="R28" s="221"/>
      <c r="S28" s="279"/>
      <c r="T28" s="193">
        <f t="shared" si="17"/>
        <v>0</v>
      </c>
      <c r="Z28" s="191">
        <f t="shared" si="18"/>
        <v>-16965</v>
      </c>
      <c r="AA28" s="191">
        <f t="shared" si="19"/>
        <v>-8.3252841658216538E-3</v>
      </c>
      <c r="AB28" s="191">
        <f t="shared" si="20"/>
        <v>-9999</v>
      </c>
      <c r="AC28" s="191">
        <f t="shared" si="21"/>
        <v>3.3650000004854519E-2</v>
      </c>
      <c r="AD28" s="191">
        <f t="shared" si="22"/>
        <v>-9999</v>
      </c>
      <c r="AE28" s="191">
        <f t="shared" si="23"/>
        <v>0</v>
      </c>
      <c r="AF28" s="191">
        <f t="shared" si="24"/>
        <v>-9999</v>
      </c>
      <c r="AG28" s="202"/>
      <c r="AH28" s="191">
        <f t="shared" si="25"/>
        <v>1.6083678249359619E-3</v>
      </c>
      <c r="AI28" s="191">
        <f t="shared" si="26"/>
        <v>0.63058847439634014</v>
      </c>
      <c r="AJ28" s="191">
        <f t="shared" si="27"/>
        <v>0.4789750827812761</v>
      </c>
      <c r="AK28" s="191">
        <f t="shared" si="28"/>
        <v>0.27667735370913116</v>
      </c>
      <c r="AL28" s="191">
        <f t="shared" si="29"/>
        <v>2.4987524522733344</v>
      </c>
      <c r="AM28" s="191">
        <f t="shared" si="30"/>
        <v>3.0033078167457616</v>
      </c>
      <c r="AN28" s="191">
        <f t="shared" si="31"/>
        <v>8.4212995647741025</v>
      </c>
      <c r="AO28" s="191">
        <f t="shared" si="31"/>
        <v>8.421220478933451</v>
      </c>
      <c r="AP28" s="191">
        <f t="shared" si="31"/>
        <v>8.4215393121540956</v>
      </c>
      <c r="AQ28" s="191">
        <f t="shared" si="31"/>
        <v>8.4202529647924553</v>
      </c>
      <c r="AR28" s="191">
        <f t="shared" si="31"/>
        <v>8.425427009605718</v>
      </c>
      <c r="AS28" s="191">
        <f t="shared" si="31"/>
        <v>8.4043524900578586</v>
      </c>
      <c r="AT28" s="191">
        <f t="shared" si="31"/>
        <v>8.4862840815890532</v>
      </c>
      <c r="AU28" s="191">
        <f t="shared" si="32"/>
        <v>8.0320459709286176</v>
      </c>
      <c r="AW28" s="191">
        <v>-27000</v>
      </c>
      <c r="AX28" s="191">
        <f t="shared" si="4"/>
        <v>-1.8250525650424877E-2</v>
      </c>
      <c r="AY28" s="191">
        <f t="shared" si="5"/>
        <v>-1.1874700821382438E-2</v>
      </c>
      <c r="AZ28" s="191">
        <f t="shared" si="6"/>
        <v>-6.375824829042441E-3</v>
      </c>
      <c r="BA28" s="191">
        <f t="shared" si="7"/>
        <v>0.96794620005275067</v>
      </c>
      <c r="BB28" s="191">
        <f t="shared" si="8"/>
        <v>-0.35130359658740118</v>
      </c>
      <c r="BC28" s="191">
        <f t="shared" si="9"/>
        <v>1.6403025891872989</v>
      </c>
      <c r="BD28" s="191">
        <f t="shared" si="10"/>
        <v>1.0720388424309022</v>
      </c>
      <c r="BE28" s="191">
        <f t="shared" si="12"/>
        <v>7.4369268570069353</v>
      </c>
      <c r="BF28" s="191">
        <f t="shared" si="12"/>
        <v>7.4369023187884808</v>
      </c>
      <c r="BG28" s="191">
        <f t="shared" si="12"/>
        <v>7.4367710927976844</v>
      </c>
      <c r="BH28" s="191">
        <f t="shared" si="12"/>
        <v>7.4360699780888622</v>
      </c>
      <c r="BI28" s="191">
        <f t="shared" si="12"/>
        <v>7.4323426513495745</v>
      </c>
      <c r="BJ28" s="191">
        <f t="shared" si="12"/>
        <v>7.4130242934737653</v>
      </c>
      <c r="BK28" s="191">
        <f t="shared" si="12"/>
        <v>7.3233484265726565</v>
      </c>
      <c r="BL28" s="191">
        <f t="shared" si="11"/>
        <v>7.0149558201594928</v>
      </c>
    </row>
    <row r="29" spans="1:64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3"/>
        <v>-16716.029887162516</v>
      </c>
      <c r="F29" s="221">
        <f t="shared" si="14"/>
        <v>-16716</v>
      </c>
      <c r="G29" s="193">
        <f t="shared" ref="G29:G36" si="33">C29-(C$7+F29*C$8)</f>
        <v>-1.0308360004273709E-2</v>
      </c>
      <c r="H29" s="193">
        <f t="shared" ref="H29:H34" si="34">G29</f>
        <v>-1.0308360004273709E-2</v>
      </c>
      <c r="N29" s="271">
        <f t="shared" si="15"/>
        <v>-9.8962618654363198E-3</v>
      </c>
      <c r="O29" s="195">
        <f t="shared" si="16"/>
        <v>23069.896999999997</v>
      </c>
      <c r="P29" s="222"/>
      <c r="Q29" s="193">
        <f t="shared" ref="Q29:Q36" si="35">(G29-N29)^2</f>
        <v>1.6982487603324006E-7</v>
      </c>
      <c r="R29" s="221"/>
      <c r="S29" s="273">
        <f t="shared" ref="S29:S34" si="36">S$14</f>
        <v>0.2</v>
      </c>
      <c r="T29" s="193">
        <f t="shared" si="17"/>
        <v>3.3964975206648016E-8</v>
      </c>
      <c r="Z29" s="191">
        <f t="shared" si="18"/>
        <v>-16716</v>
      </c>
      <c r="AA29" s="191">
        <f t="shared" si="19"/>
        <v>-8.1123454777171349E-3</v>
      </c>
      <c r="AB29" s="191">
        <f t="shared" si="20"/>
        <v>-1.2092276391992894E-2</v>
      </c>
      <c r="AC29" s="191">
        <f t="shared" si="21"/>
        <v>-1.0308360004273709E-2</v>
      </c>
      <c r="AD29" s="191">
        <f t="shared" si="22"/>
        <v>-2.196014526556574E-3</v>
      </c>
      <c r="AE29" s="191">
        <f t="shared" si="23"/>
        <v>9.6449596016949891E-7</v>
      </c>
      <c r="AF29" s="191">
        <f t="shared" si="24"/>
        <v>-1.0308360004273709E-2</v>
      </c>
      <c r="AG29" s="202"/>
      <c r="AH29" s="191">
        <f t="shared" si="25"/>
        <v>1.7839163877191842E-3</v>
      </c>
      <c r="AI29" s="191">
        <f t="shared" si="26"/>
        <v>0.62667325427281362</v>
      </c>
      <c r="AJ29" s="191">
        <f t="shared" si="27"/>
        <v>0.49146784304489138</v>
      </c>
      <c r="AK29" s="191">
        <f t="shared" si="28"/>
        <v>0.27137128482774281</v>
      </c>
      <c r="AL29" s="191">
        <f t="shared" si="29"/>
        <v>2.5130400656160909</v>
      </c>
      <c r="AM29" s="191">
        <f t="shared" si="30"/>
        <v>3.0764584387203451</v>
      </c>
      <c r="AN29" s="191">
        <f t="shared" si="31"/>
        <v>8.4414624612396612</v>
      </c>
      <c r="AO29" s="191">
        <f t="shared" si="31"/>
        <v>8.441365496209464</v>
      </c>
      <c r="AP29" s="191">
        <f t="shared" si="31"/>
        <v>8.441744489260504</v>
      </c>
      <c r="AQ29" s="191">
        <f t="shared" si="31"/>
        <v>8.4402619459366033</v>
      </c>
      <c r="AR29" s="191">
        <f t="shared" si="31"/>
        <v>8.4460426983653498</v>
      </c>
      <c r="AS29" s="191">
        <f t="shared" si="31"/>
        <v>8.4232097516917666</v>
      </c>
      <c r="AT29" s="191">
        <f t="shared" si="31"/>
        <v>8.5093137384474797</v>
      </c>
      <c r="AU29" s="191">
        <f t="shared" si="32"/>
        <v>8.0572831854320057</v>
      </c>
      <c r="AW29" s="191">
        <v>-26500</v>
      </c>
      <c r="AX29" s="191">
        <f t="shared" si="4"/>
        <v>-1.774366215262093E-2</v>
      </c>
      <c r="AY29" s="191">
        <f t="shared" si="5"/>
        <v>-1.1757929101422272E-2</v>
      </c>
      <c r="AZ29" s="191">
        <f t="shared" si="6"/>
        <v>-5.9857330511986599E-3</v>
      </c>
      <c r="BA29" s="191">
        <f t="shared" si="7"/>
        <v>0.93770279197935302</v>
      </c>
      <c r="BB29" s="191">
        <f t="shared" si="8"/>
        <v>-0.28890034375248363</v>
      </c>
      <c r="BC29" s="191">
        <f t="shared" si="9"/>
        <v>1.7061876686578292</v>
      </c>
      <c r="BD29" s="191">
        <f t="shared" si="10"/>
        <v>1.1454606683733035</v>
      </c>
      <c r="BE29" s="191">
        <f t="shared" si="12"/>
        <v>7.4982750219589844</v>
      </c>
      <c r="BF29" s="191">
        <f t="shared" si="12"/>
        <v>7.4982636415127422</v>
      </c>
      <c r="BG29" s="191">
        <f t="shared" si="12"/>
        <v>7.4981928461802525</v>
      </c>
      <c r="BH29" s="191">
        <f t="shared" si="12"/>
        <v>7.4977527460428455</v>
      </c>
      <c r="BI29" s="191">
        <f t="shared" si="12"/>
        <v>7.4950284450267297</v>
      </c>
      <c r="BJ29" s="191">
        <f t="shared" si="12"/>
        <v>7.4785853155736879</v>
      </c>
      <c r="BK29" s="191">
        <f t="shared" si="12"/>
        <v>7.3910236707284653</v>
      </c>
      <c r="BL29" s="191">
        <f t="shared" si="11"/>
        <v>7.0656329577165007</v>
      </c>
    </row>
    <row r="30" spans="1:64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3"/>
        <v>-15695.526786187764</v>
      </c>
      <c r="F30" s="221">
        <f t="shared" si="14"/>
        <v>-15695.5</v>
      </c>
      <c r="G30" s="193">
        <f t="shared" si="33"/>
        <v>-9.2388050034060143E-3</v>
      </c>
      <c r="H30" s="193">
        <f t="shared" si="34"/>
        <v>-9.2388050034060143E-3</v>
      </c>
      <c r="N30" s="271">
        <f t="shared" si="15"/>
        <v>-9.7484729345523394E-3</v>
      </c>
      <c r="O30" s="195">
        <f t="shared" si="16"/>
        <v>23421.877999999997</v>
      </c>
      <c r="P30" s="222"/>
      <c r="Q30" s="193">
        <f t="shared" si="35"/>
        <v>2.5976140003897515E-7</v>
      </c>
      <c r="R30" s="221"/>
      <c r="S30" s="273">
        <f t="shared" si="36"/>
        <v>0.2</v>
      </c>
      <c r="T30" s="193">
        <f t="shared" si="17"/>
        <v>5.195228000779503E-8</v>
      </c>
      <c r="Z30" s="191">
        <f t="shared" si="18"/>
        <v>-15695.5</v>
      </c>
      <c r="AA30" s="191">
        <f t="shared" si="19"/>
        <v>-7.2640026038442423E-3</v>
      </c>
      <c r="AB30" s="191">
        <f t="shared" si="20"/>
        <v>-1.1723275334114111E-2</v>
      </c>
      <c r="AC30" s="191">
        <f t="shared" si="21"/>
        <v>-9.2388050034060143E-3</v>
      </c>
      <c r="AD30" s="191">
        <f t="shared" si="22"/>
        <v>-1.974802399561772E-3</v>
      </c>
      <c r="AE30" s="191">
        <f t="shared" si="23"/>
        <v>7.7996890346298663E-7</v>
      </c>
      <c r="AF30" s="191">
        <f t="shared" si="24"/>
        <v>-9.2388050034060143E-3</v>
      </c>
      <c r="AG30" s="202"/>
      <c r="AH30" s="191">
        <f t="shared" si="25"/>
        <v>2.4844703307080967E-3</v>
      </c>
      <c r="AI30" s="191">
        <f t="shared" si="26"/>
        <v>0.61186814831134961</v>
      </c>
      <c r="AJ30" s="191">
        <f t="shared" si="27"/>
        <v>0.54012080847267263</v>
      </c>
      <c r="AK30" s="191">
        <f t="shared" si="28"/>
        <v>0.24973766037394254</v>
      </c>
      <c r="AL30" s="191">
        <f t="shared" si="29"/>
        <v>2.5698463231346103</v>
      </c>
      <c r="AM30" s="191">
        <f t="shared" si="30"/>
        <v>3.4022405107980651</v>
      </c>
      <c r="AN30" s="191">
        <f t="shared" si="31"/>
        <v>8.5228562626548428</v>
      </c>
      <c r="AO30" s="191">
        <f t="shared" si="31"/>
        <v>8.5226570007089606</v>
      </c>
      <c r="AP30" s="191">
        <f t="shared" si="31"/>
        <v>8.5233531030922443</v>
      </c>
      <c r="AQ30" s="191">
        <f t="shared" si="31"/>
        <v>8.5209186589455719</v>
      </c>
      <c r="AR30" s="191">
        <f t="shared" si="31"/>
        <v>8.5294000904082772</v>
      </c>
      <c r="AS30" s="191">
        <f t="shared" si="31"/>
        <v>8.4994436240898334</v>
      </c>
      <c r="AT30" s="191">
        <f t="shared" si="31"/>
        <v>8.600708746104484</v>
      </c>
      <c r="AU30" s="191">
        <f t="shared" si="32"/>
        <v>8.1607152231858571</v>
      </c>
      <c r="AW30" s="191">
        <v>-26000</v>
      </c>
      <c r="AX30" s="191">
        <f t="shared" si="4"/>
        <v>-1.7229360166963914E-2</v>
      </c>
      <c r="AY30" s="191">
        <f t="shared" si="5"/>
        <v>-1.1643260976347106E-2</v>
      </c>
      <c r="AZ30" s="191">
        <f t="shared" si="6"/>
        <v>-5.5860991906168059E-3</v>
      </c>
      <c r="BA30" s="191">
        <f t="shared" si="7"/>
        <v>0.90952988328661188</v>
      </c>
      <c r="BB30" s="191">
        <f t="shared" si="8"/>
        <v>-0.22911858511404304</v>
      </c>
      <c r="BC30" s="191">
        <f t="shared" si="9"/>
        <v>1.7680935884013198</v>
      </c>
      <c r="BD30" s="191">
        <f t="shared" si="10"/>
        <v>1.2196816308892773</v>
      </c>
      <c r="BE30" s="191">
        <f t="shared" si="12"/>
        <v>7.5577410448046107</v>
      </c>
      <c r="BF30" s="191">
        <f t="shared" si="12"/>
        <v>7.5577364540516427</v>
      </c>
      <c r="BG30" s="191">
        <f t="shared" si="12"/>
        <v>7.5577023838960233</v>
      </c>
      <c r="BH30" s="191">
        <f t="shared" si="12"/>
        <v>7.5574496518359524</v>
      </c>
      <c r="BI30" s="191">
        <f t="shared" si="12"/>
        <v>7.5555813742887068</v>
      </c>
      <c r="BJ30" s="191">
        <f t="shared" si="12"/>
        <v>7.5421071300333011</v>
      </c>
      <c r="BK30" s="191">
        <f t="shared" si="12"/>
        <v>7.4578634343056844</v>
      </c>
      <c r="BL30" s="191">
        <f t="shared" si="11"/>
        <v>7.1163100952735068</v>
      </c>
    </row>
    <row r="31" spans="1:64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3"/>
        <v>-12518.027566030485</v>
      </c>
      <c r="F31" s="221">
        <f t="shared" si="14"/>
        <v>-12518</v>
      </c>
      <c r="G31" s="193">
        <f t="shared" si="33"/>
        <v>-9.5077799996943213E-3</v>
      </c>
      <c r="H31" s="193">
        <f t="shared" si="34"/>
        <v>-9.5077799996943213E-3</v>
      </c>
      <c r="N31" s="271">
        <f t="shared" si="15"/>
        <v>-9.344427322544124E-3</v>
      </c>
      <c r="O31" s="195">
        <f t="shared" si="16"/>
        <v>24517.826999999997</v>
      </c>
      <c r="P31" s="222"/>
      <c r="Q31" s="193">
        <f t="shared" si="35"/>
        <v>2.6684097132136594E-8</v>
      </c>
      <c r="R31" s="221"/>
      <c r="S31" s="273">
        <f t="shared" si="36"/>
        <v>0.2</v>
      </c>
      <c r="T31" s="193">
        <f t="shared" si="17"/>
        <v>5.3368194264273192E-9</v>
      </c>
      <c r="Z31" s="191">
        <f t="shared" si="18"/>
        <v>-12518</v>
      </c>
      <c r="AA31" s="191">
        <f t="shared" si="19"/>
        <v>-4.8851994117858075E-3</v>
      </c>
      <c r="AB31" s="191">
        <f t="shared" si="20"/>
        <v>-1.3967007910452637E-2</v>
      </c>
      <c r="AC31" s="191">
        <f t="shared" si="21"/>
        <v>-9.5077799996943213E-3</v>
      </c>
      <c r="AD31" s="191">
        <f t="shared" si="22"/>
        <v>-4.6225805879085138E-3</v>
      </c>
      <c r="AE31" s="191">
        <f t="shared" si="23"/>
        <v>4.2736502583417245E-6</v>
      </c>
      <c r="AF31" s="191">
        <f t="shared" si="24"/>
        <v>-9.5077799996943213E-3</v>
      </c>
      <c r="AG31" s="202"/>
      <c r="AH31" s="191">
        <f t="shared" si="25"/>
        <v>4.4592279107583165E-3</v>
      </c>
      <c r="AI31" s="191">
        <f t="shared" si="26"/>
        <v>0.57659987512475663</v>
      </c>
      <c r="AJ31" s="191">
        <f t="shared" si="27"/>
        <v>0.66907129408812516</v>
      </c>
      <c r="AK31" s="191">
        <f t="shared" si="28"/>
        <v>0.18370511032614067</v>
      </c>
      <c r="AL31" s="191">
        <f t="shared" si="29"/>
        <v>2.7322241481964462</v>
      </c>
      <c r="AM31" s="191">
        <f t="shared" si="30"/>
        <v>4.8171542795498663</v>
      </c>
      <c r="AN31" s="191">
        <f t="shared" ref="AN31:AT40" si="37">$AU31+$AB$7*SIN(AO31)</f>
        <v>8.7657040655131446</v>
      </c>
      <c r="AO31" s="191">
        <f t="shared" si="37"/>
        <v>8.7648868475529973</v>
      </c>
      <c r="AP31" s="191">
        <f t="shared" si="37"/>
        <v>8.7671260651175817</v>
      </c>
      <c r="AQ31" s="191">
        <f t="shared" si="37"/>
        <v>8.7609811887582651</v>
      </c>
      <c r="AR31" s="191">
        <f t="shared" si="37"/>
        <v>8.777774910342492</v>
      </c>
      <c r="AS31" s="191">
        <f t="shared" si="37"/>
        <v>8.7313405830583726</v>
      </c>
      <c r="AT31" s="191">
        <f t="shared" si="37"/>
        <v>8.856031609868527</v>
      </c>
      <c r="AU31" s="191">
        <f t="shared" si="32"/>
        <v>8.4827684323606345</v>
      </c>
      <c r="AW31" s="191">
        <v>-25500</v>
      </c>
      <c r="AX31" s="191">
        <f t="shared" si="4"/>
        <v>-1.6710035692559168E-2</v>
      </c>
      <c r="AY31" s="191">
        <f t="shared" si="5"/>
        <v>-1.1530696446156943E-2</v>
      </c>
      <c r="AZ31" s="191">
        <f t="shared" si="6"/>
        <v>-5.1793392464022248E-3</v>
      </c>
      <c r="BA31" s="191">
        <f t="shared" si="7"/>
        <v>0.88330712370875952</v>
      </c>
      <c r="BB31" s="191">
        <f t="shared" si="8"/>
        <v>-0.17199934955899548</v>
      </c>
      <c r="BC31" s="191">
        <f t="shared" si="9"/>
        <v>1.8264067644821411</v>
      </c>
      <c r="BD31" s="191">
        <f t="shared" si="10"/>
        <v>1.2949087652316138</v>
      </c>
      <c r="BE31" s="191">
        <f t="shared" si="12"/>
        <v>7.615455453331391</v>
      </c>
      <c r="BF31" s="191">
        <f t="shared" si="12"/>
        <v>7.6154539181755299</v>
      </c>
      <c r="BG31" s="191">
        <f t="shared" si="12"/>
        <v>7.6154398407968387</v>
      </c>
      <c r="BH31" s="191">
        <f t="shared" si="12"/>
        <v>7.615310789219488</v>
      </c>
      <c r="BI31" s="191">
        <f t="shared" si="12"/>
        <v>7.6141309087638778</v>
      </c>
      <c r="BJ31" s="191">
        <f t="shared" si="12"/>
        <v>7.6035963308590517</v>
      </c>
      <c r="BK31" s="191">
        <f t="shared" si="12"/>
        <v>7.5238262177789776</v>
      </c>
      <c r="BL31" s="191">
        <f t="shared" si="11"/>
        <v>7.1669872328305129</v>
      </c>
    </row>
    <row r="32" spans="1:64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3"/>
        <v>-8328.5057355225144</v>
      </c>
      <c r="F32" s="221">
        <f t="shared" si="14"/>
        <v>-8328.5</v>
      </c>
      <c r="G32" s="193">
        <f t="shared" si="33"/>
        <v>-1.9782349991146475E-3</v>
      </c>
      <c r="H32" s="193">
        <f t="shared" si="34"/>
        <v>-1.9782349991146475E-3</v>
      </c>
      <c r="N32" s="271">
        <f t="shared" si="15"/>
        <v>-8.941548375400803E-3</v>
      </c>
      <c r="O32" s="195">
        <f t="shared" si="16"/>
        <v>25962.832000000002</v>
      </c>
      <c r="P32" s="222"/>
      <c r="Q32" s="193">
        <f t="shared" si="35"/>
        <v>4.8487733176365701E-5</v>
      </c>
      <c r="R32" s="221"/>
      <c r="S32" s="273">
        <f t="shared" si="36"/>
        <v>0.2</v>
      </c>
      <c r="T32" s="193">
        <f t="shared" si="17"/>
        <v>9.6975466352731408E-6</v>
      </c>
      <c r="Z32" s="191">
        <f t="shared" si="18"/>
        <v>-8328.5</v>
      </c>
      <c r="AA32" s="191">
        <f t="shared" si="19"/>
        <v>-2.3965439138877208E-3</v>
      </c>
      <c r="AB32" s="191">
        <f t="shared" si="20"/>
        <v>-8.5232394606277288E-3</v>
      </c>
      <c r="AC32" s="191">
        <f t="shared" si="21"/>
        <v>-1.9782349991146475E-3</v>
      </c>
      <c r="AD32" s="191">
        <f t="shared" si="22"/>
        <v>4.1830891477307331E-4</v>
      </c>
      <c r="AE32" s="191">
        <f t="shared" si="23"/>
        <v>3.4996469635725264E-8</v>
      </c>
      <c r="AF32" s="191">
        <f t="shared" si="24"/>
        <v>-1.9782349991146475E-3</v>
      </c>
      <c r="AG32" s="202"/>
      <c r="AH32" s="191">
        <f t="shared" si="25"/>
        <v>6.5450044615130822E-3</v>
      </c>
      <c r="AI32" s="191">
        <f t="shared" si="26"/>
        <v>0.54933680275422625</v>
      </c>
      <c r="AJ32" s="191">
        <f t="shared" si="27"/>
        <v>0.79852422667058509</v>
      </c>
      <c r="AK32" s="191">
        <f t="shared" si="28"/>
        <v>9.9588734064290391E-2</v>
      </c>
      <c r="AL32" s="191">
        <f t="shared" si="29"/>
        <v>2.9241052853363607</v>
      </c>
      <c r="AM32" s="191">
        <f t="shared" si="30"/>
        <v>9.1596598683983803</v>
      </c>
      <c r="AN32" s="191">
        <f t="shared" si="37"/>
        <v>9.0688534036158259</v>
      </c>
      <c r="AO32" s="191">
        <f t="shared" si="37"/>
        <v>9.067383264440263</v>
      </c>
      <c r="AP32" s="191">
        <f t="shared" si="37"/>
        <v>9.0707812874727622</v>
      </c>
      <c r="AQ32" s="191">
        <f t="shared" si="37"/>
        <v>9.0629206761839392</v>
      </c>
      <c r="AR32" s="191">
        <f t="shared" si="37"/>
        <v>9.0810700664768724</v>
      </c>
      <c r="AS32" s="191">
        <f t="shared" si="37"/>
        <v>9.0389737702833894</v>
      </c>
      <c r="AT32" s="191">
        <f t="shared" si="37"/>
        <v>9.1356722571498157</v>
      </c>
      <c r="AU32" s="191">
        <f t="shared" si="32"/>
        <v>8.9073921679507926</v>
      </c>
      <c r="AW32" s="191">
        <v>-25000</v>
      </c>
      <c r="AX32" s="191">
        <f t="shared" si="4"/>
        <v>-1.6187763441756056E-2</v>
      </c>
      <c r="AY32" s="191">
        <f t="shared" si="5"/>
        <v>-1.142023551085178E-2</v>
      </c>
      <c r="AZ32" s="191">
        <f t="shared" si="6"/>
        <v>-4.7675279309042752E-3</v>
      </c>
      <c r="BA32" s="191">
        <f t="shared" si="7"/>
        <v>0.85890694222340169</v>
      </c>
      <c r="BB32" s="191">
        <f t="shared" si="8"/>
        <v>-0.11751999698326471</v>
      </c>
      <c r="BC32" s="191">
        <f t="shared" si="9"/>
        <v>1.8814734694248696</v>
      </c>
      <c r="BD32" s="191">
        <f t="shared" si="10"/>
        <v>1.371354587363814</v>
      </c>
      <c r="BE32" s="191">
        <f t="shared" si="12"/>
        <v>7.671540279490376</v>
      </c>
      <c r="BF32" s="191">
        <f t="shared" si="12"/>
        <v>7.6715398885959933</v>
      </c>
      <c r="BG32" s="191">
        <f t="shared" si="12"/>
        <v>7.6715352205372529</v>
      </c>
      <c r="BH32" s="191">
        <f t="shared" si="12"/>
        <v>7.6714794837276035</v>
      </c>
      <c r="BI32" s="191">
        <f t="shared" si="12"/>
        <v>7.6708152796297853</v>
      </c>
      <c r="BJ32" s="191">
        <f t="shared" si="12"/>
        <v>7.6630758839231756</v>
      </c>
      <c r="BK32" s="191">
        <f t="shared" si="12"/>
        <v>7.5888727733770267</v>
      </c>
      <c r="BL32" s="191">
        <f t="shared" si="11"/>
        <v>7.2176643703875207</v>
      </c>
    </row>
    <row r="33" spans="1:64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3"/>
        <v>-7319.5071086661628</v>
      </c>
      <c r="F33" s="221">
        <f t="shared" si="14"/>
        <v>-7319.5</v>
      </c>
      <c r="G33" s="193">
        <f t="shared" si="33"/>
        <v>-2.4518450009054504E-3</v>
      </c>
      <c r="H33" s="193">
        <f t="shared" si="34"/>
        <v>-2.4518450009054504E-3</v>
      </c>
      <c r="N33" s="271">
        <f t="shared" si="15"/>
        <v>-8.8665868466198828E-3</v>
      </c>
      <c r="O33" s="195">
        <f t="shared" si="16"/>
        <v>26310.845000000001</v>
      </c>
      <c r="P33" s="222"/>
      <c r="Q33" s="193">
        <f t="shared" si="35"/>
        <v>4.1148912947159805E-5</v>
      </c>
      <c r="R33" s="221"/>
      <c r="S33" s="273">
        <f t="shared" si="36"/>
        <v>0.2</v>
      </c>
      <c r="T33" s="193">
        <f t="shared" si="17"/>
        <v>8.229782589431962E-6</v>
      </c>
      <c r="Z33" s="191">
        <f t="shared" si="18"/>
        <v>-7319.5</v>
      </c>
      <c r="AA33" s="191">
        <f t="shared" si="19"/>
        <v>-1.9127617473285148E-3</v>
      </c>
      <c r="AB33" s="191">
        <f t="shared" si="20"/>
        <v>-9.4056701001968175E-3</v>
      </c>
      <c r="AC33" s="191">
        <f t="shared" si="21"/>
        <v>-2.4518450009054504E-3</v>
      </c>
      <c r="AD33" s="191">
        <f t="shared" si="22"/>
        <v>-5.3908325357693559E-4</v>
      </c>
      <c r="AE33" s="191">
        <f t="shared" si="23"/>
        <v>5.8122150857418932E-8</v>
      </c>
      <c r="AF33" s="191">
        <f t="shared" si="24"/>
        <v>-2.4518450009054504E-3</v>
      </c>
      <c r="AG33" s="202"/>
      <c r="AH33" s="191">
        <f t="shared" si="25"/>
        <v>6.9538250992913679E-3</v>
      </c>
      <c r="AI33" s="191">
        <f t="shared" si="26"/>
        <v>0.54540307232354923</v>
      </c>
      <c r="AJ33" s="191">
        <f t="shared" si="27"/>
        <v>0.82415395482643794</v>
      </c>
      <c r="AK33" s="191">
        <f t="shared" si="28"/>
        <v>7.9729960814256956E-2</v>
      </c>
      <c r="AL33" s="191">
        <f t="shared" si="29"/>
        <v>2.967972430343131</v>
      </c>
      <c r="AM33" s="191">
        <f t="shared" si="30"/>
        <v>11.490444142048764</v>
      </c>
      <c r="AN33" s="191">
        <f t="shared" si="37"/>
        <v>9.1399585553082527</v>
      </c>
      <c r="AO33" s="191">
        <f t="shared" si="37"/>
        <v>9.1385682376181343</v>
      </c>
      <c r="AP33" s="191">
        <f t="shared" si="37"/>
        <v>9.1417069030870692</v>
      </c>
      <c r="AQ33" s="191">
        <f t="shared" si="37"/>
        <v>9.1346171895465851</v>
      </c>
      <c r="AR33" s="191">
        <f t="shared" si="37"/>
        <v>9.150610960768601</v>
      </c>
      <c r="AS33" s="191">
        <f t="shared" si="37"/>
        <v>9.1144210464894986</v>
      </c>
      <c r="AT33" s="191">
        <f t="shared" si="37"/>
        <v>9.1957955902387827</v>
      </c>
      <c r="AU33" s="191">
        <f t="shared" si="32"/>
        <v>9.0096586315408338</v>
      </c>
      <c r="AW33" s="191">
        <v>-24500</v>
      </c>
      <c r="AX33" s="191">
        <f t="shared" si="4"/>
        <v>-1.5664325616651351E-2</v>
      </c>
      <c r="AY33" s="191">
        <f t="shared" si="5"/>
        <v>-1.1311878170431618E-2</v>
      </c>
      <c r="AZ33" s="191">
        <f t="shared" si="6"/>
        <v>-4.3524474462197328E-3</v>
      </c>
      <c r="BA33" s="191">
        <f t="shared" si="7"/>
        <v>0.836201128193369</v>
      </c>
      <c r="BB33" s="191">
        <f t="shared" si="8"/>
        <v>-6.5615439043479565E-2</v>
      </c>
      <c r="BC33" s="191">
        <f t="shared" si="9"/>
        <v>1.9336030582288148</v>
      </c>
      <c r="BD33" s="191">
        <f t="shared" si="10"/>
        <v>1.4492387180044708</v>
      </c>
      <c r="BE33" s="191">
        <f t="shared" si="12"/>
        <v>7.7261089962211553</v>
      </c>
      <c r="BF33" s="191">
        <f t="shared" si="12"/>
        <v>7.7261089323925338</v>
      </c>
      <c r="BG33" s="191">
        <f t="shared" si="12"/>
        <v>7.7261078479297263</v>
      </c>
      <c r="BH33" s="191">
        <f t="shared" si="12"/>
        <v>7.7260894240574434</v>
      </c>
      <c r="BI33" s="191">
        <f t="shared" si="12"/>
        <v>7.725776824385103</v>
      </c>
      <c r="BJ33" s="191">
        <f t="shared" si="12"/>
        <v>7.720583914004588</v>
      </c>
      <c r="BK33" s="191">
        <f t="shared" si="12"/>
        <v>7.6529662058559911</v>
      </c>
      <c r="BL33" s="191">
        <f t="shared" si="11"/>
        <v>7.2683415079445268</v>
      </c>
    </row>
    <row r="34" spans="1:64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3"/>
        <v>-7316.503420363073</v>
      </c>
      <c r="F34" s="221">
        <f t="shared" si="14"/>
        <v>-7316.5</v>
      </c>
      <c r="G34" s="193">
        <f t="shared" si="33"/>
        <v>-1.1797150000347756E-3</v>
      </c>
      <c r="H34" s="193">
        <f t="shared" si="34"/>
        <v>-1.1797150000347756E-3</v>
      </c>
      <c r="N34" s="271">
        <f t="shared" si="15"/>
        <v>-8.866376740969786E-3</v>
      </c>
      <c r="O34" s="195">
        <f t="shared" si="16"/>
        <v>26311.881000000001</v>
      </c>
      <c r="P34" s="222"/>
      <c r="Q34" s="193">
        <f t="shared" si="35"/>
        <v>5.9084768719554048E-5</v>
      </c>
      <c r="R34" s="221"/>
      <c r="S34" s="273">
        <f t="shared" si="36"/>
        <v>0.2</v>
      </c>
      <c r="T34" s="193">
        <f t="shared" si="17"/>
        <v>1.181695374391081E-5</v>
      </c>
      <c r="Z34" s="191">
        <f t="shared" si="18"/>
        <v>-7316.5</v>
      </c>
      <c r="AA34" s="191">
        <f t="shared" si="19"/>
        <v>-1.9113919073425563E-3</v>
      </c>
      <c r="AB34" s="191">
        <f t="shared" si="20"/>
        <v>-8.1346998336620062E-3</v>
      </c>
      <c r="AC34" s="191">
        <f t="shared" si="21"/>
        <v>-1.1797150000347756E-3</v>
      </c>
      <c r="AD34" s="191">
        <f t="shared" si="22"/>
        <v>7.3167690730778067E-4</v>
      </c>
      <c r="AE34" s="191">
        <f t="shared" si="23"/>
        <v>1.0707021933749574E-7</v>
      </c>
      <c r="AF34" s="191">
        <f t="shared" si="24"/>
        <v>-1.1797150000347756E-3</v>
      </c>
      <c r="AG34" s="202"/>
      <c r="AH34" s="191">
        <f t="shared" si="25"/>
        <v>6.9549848336272297E-3</v>
      </c>
      <c r="AI34" s="191">
        <f t="shared" si="26"/>
        <v>0.54539275208788651</v>
      </c>
      <c r="AJ34" s="191">
        <f t="shared" si="27"/>
        <v>0.82422728530895695</v>
      </c>
      <c r="AK34" s="191">
        <f t="shared" si="28"/>
        <v>7.9671095449261389E-2</v>
      </c>
      <c r="AL34" s="191">
        <f t="shared" si="29"/>
        <v>2.968101918012664</v>
      </c>
      <c r="AM34" s="191">
        <f t="shared" si="30"/>
        <v>11.499063446454864</v>
      </c>
      <c r="AN34" s="191">
        <f t="shared" si="37"/>
        <v>9.1401691745801426</v>
      </c>
      <c r="AO34" s="191">
        <f t="shared" si="37"/>
        <v>9.1387792785314765</v>
      </c>
      <c r="AP34" s="191">
        <f t="shared" si="37"/>
        <v>9.1419167989980163</v>
      </c>
      <c r="AQ34" s="191">
        <f t="shared" si="37"/>
        <v>9.1348301132428009</v>
      </c>
      <c r="AR34" s="191">
        <f t="shared" si="37"/>
        <v>9.1508160855468859</v>
      </c>
      <c r="AS34" s="191">
        <f t="shared" si="37"/>
        <v>9.1146461607037477</v>
      </c>
      <c r="AT34" s="191">
        <f t="shared" si="37"/>
        <v>9.195971227579296</v>
      </c>
      <c r="AU34" s="191">
        <f t="shared" si="32"/>
        <v>9.009962694366175</v>
      </c>
      <c r="AW34" s="191">
        <v>-24000</v>
      </c>
      <c r="AX34" s="191">
        <f t="shared" si="4"/>
        <v>-1.5141254360502093E-2</v>
      </c>
      <c r="AY34" s="191">
        <f t="shared" si="5"/>
        <v>-1.1205624424896456E-2</v>
      </c>
      <c r="AZ34" s="191">
        <f t="shared" si="6"/>
        <v>-3.9356299356056385E-3</v>
      </c>
      <c r="BA34" s="191">
        <f t="shared" si="7"/>
        <v>0.81506498642063863</v>
      </c>
      <c r="BB34" s="191">
        <f t="shared" si="8"/>
        <v>-1.6193470103457473E-2</v>
      </c>
      <c r="BC34" s="191">
        <f t="shared" si="9"/>
        <v>1.9830714941056029</v>
      </c>
      <c r="BD34" s="191">
        <f t="shared" si="10"/>
        <v>1.5287898328797165</v>
      </c>
      <c r="BE34" s="191">
        <f t="shared" si="12"/>
        <v>7.7792667596858678</v>
      </c>
      <c r="BF34" s="191">
        <f t="shared" si="12"/>
        <v>7.7792667553865762</v>
      </c>
      <c r="BG34" s="191">
        <f t="shared" si="12"/>
        <v>7.7792666305941456</v>
      </c>
      <c r="BH34" s="191">
        <f t="shared" si="12"/>
        <v>7.7792630084250245</v>
      </c>
      <c r="BI34" s="191">
        <f t="shared" si="12"/>
        <v>7.7791579492349339</v>
      </c>
      <c r="BJ34" s="191">
        <f t="shared" si="12"/>
        <v>7.7761723455213501</v>
      </c>
      <c r="BK34" s="191">
        <f t="shared" si="12"/>
        <v>7.7160720672325835</v>
      </c>
      <c r="BL34" s="191">
        <f t="shared" si="11"/>
        <v>7.3190186455015329</v>
      </c>
    </row>
    <row r="35" spans="1:64" ht="12.95" customHeight="1">
      <c r="A35" s="274" t="s">
        <v>52</v>
      </c>
      <c r="B35" s="78"/>
      <c r="C35" s="277">
        <v>41333.322999999997</v>
      </c>
      <c r="D35" s="277"/>
      <c r="E35" s="274">
        <f t="shared" si="13"/>
        <v>-7307.9736414174395</v>
      </c>
      <c r="F35" s="221">
        <f t="shared" si="14"/>
        <v>-7308</v>
      </c>
      <c r="G35" s="193">
        <f t="shared" si="33"/>
        <v>9.0913199965143576E-3</v>
      </c>
      <c r="I35" s="193">
        <f>G35</f>
        <v>9.0913199965143576E-3</v>
      </c>
      <c r="N35" s="271">
        <f t="shared" si="15"/>
        <v>-8.865781852880646E-3</v>
      </c>
      <c r="O35" s="195">
        <f t="shared" si="16"/>
        <v>26314.822999999997</v>
      </c>
      <c r="P35" s="222"/>
      <c r="Q35" s="193">
        <f t="shared" si="35"/>
        <v>3.2245750682954541E-4</v>
      </c>
      <c r="S35" s="280">
        <f>S$15</f>
        <v>0.1</v>
      </c>
      <c r="T35" s="193">
        <f t="shared" si="17"/>
        <v>3.2245750682954539E-5</v>
      </c>
      <c r="Z35" s="191">
        <f t="shared" si="18"/>
        <v>-7308</v>
      </c>
      <c r="AA35" s="191">
        <f t="shared" si="19"/>
        <v>-1.9075129110190762E-3</v>
      </c>
      <c r="AB35" s="191">
        <f t="shared" si="20"/>
        <v>2.1330510546527879E-3</v>
      </c>
      <c r="AC35" s="191">
        <f t="shared" si="21"/>
        <v>9.0913199965143576E-3</v>
      </c>
      <c r="AD35" s="191">
        <f t="shared" si="22"/>
        <v>1.0998832907533434E-2</v>
      </c>
      <c r="AE35" s="191">
        <f t="shared" si="23"/>
        <v>1.2097432532784039E-5</v>
      </c>
      <c r="AF35" s="191">
        <f t="shared" si="24"/>
        <v>9.0913199965143576E-3</v>
      </c>
      <c r="AG35" s="202"/>
      <c r="AH35" s="191">
        <f t="shared" si="25"/>
        <v>6.9582689418615697E-3</v>
      </c>
      <c r="AI35" s="191">
        <f t="shared" si="26"/>
        <v>0.54536355502737788</v>
      </c>
      <c r="AJ35" s="191">
        <f t="shared" si="27"/>
        <v>0.82443496420508922</v>
      </c>
      <c r="AK35" s="191">
        <f t="shared" si="28"/>
        <v>7.9504315649951432E-2</v>
      </c>
      <c r="AL35" s="191">
        <f t="shared" si="29"/>
        <v>2.9684687719127671</v>
      </c>
      <c r="AM35" s="191">
        <f t="shared" si="30"/>
        <v>11.523552790692912</v>
      </c>
      <c r="AN35" s="191">
        <f t="shared" si="37"/>
        <v>9.1407659055396646</v>
      </c>
      <c r="AO35" s="191">
        <f t="shared" si="37"/>
        <v>9.1393772100949544</v>
      </c>
      <c r="AP35" s="191">
        <f t="shared" si="37"/>
        <v>9.1425114744926486</v>
      </c>
      <c r="AQ35" s="191">
        <f t="shared" si="37"/>
        <v>9.1354333905225662</v>
      </c>
      <c r="AR35" s="191">
        <f t="shared" si="37"/>
        <v>9.1513972229292211</v>
      </c>
      <c r="AS35" s="191">
        <f t="shared" si="37"/>
        <v>9.1152840087487785</v>
      </c>
      <c r="AT35" s="191">
        <f t="shared" si="37"/>
        <v>9.1964687733594275</v>
      </c>
      <c r="AU35" s="191">
        <f t="shared" si="32"/>
        <v>9.0108242057046439</v>
      </c>
      <c r="AW35" s="191">
        <v>-23500</v>
      </c>
      <c r="AX35" s="191">
        <f t="shared" si="4"/>
        <v>-1.4619868440892574E-2</v>
      </c>
      <c r="AY35" s="191">
        <f t="shared" si="5"/>
        <v>-1.1101474274246298E-2</v>
      </c>
      <c r="AZ35" s="191">
        <f t="shared" si="6"/>
        <v>-3.5183941666462755E-3</v>
      </c>
      <c r="BA35" s="191">
        <f t="shared" si="7"/>
        <v>0.79537982649498429</v>
      </c>
      <c r="BB35" s="191">
        <f t="shared" si="8"/>
        <v>3.0854281844850721E-2</v>
      </c>
      <c r="BC35" s="191">
        <f t="shared" si="9"/>
        <v>2.0301248514450134</v>
      </c>
      <c r="BD35" s="191">
        <f t="shared" si="10"/>
        <v>1.6102478859543443</v>
      </c>
      <c r="BE35" s="191">
        <f t="shared" si="12"/>
        <v>7.8311108130525353</v>
      </c>
      <c r="BF35" s="191">
        <f t="shared" si="12"/>
        <v>7.8311108130373395</v>
      </c>
      <c r="BG35" s="191">
        <f t="shared" si="12"/>
        <v>7.8311108115976014</v>
      </c>
      <c r="BH35" s="191">
        <f t="shared" si="12"/>
        <v>7.8311106751917858</v>
      </c>
      <c r="BI35" s="191">
        <f t="shared" si="12"/>
        <v>7.8310977553136709</v>
      </c>
      <c r="BJ35" s="191">
        <f t="shared" si="12"/>
        <v>7.8299054316167345</v>
      </c>
      <c r="BK35" s="191">
        <f t="shared" si="12"/>
        <v>7.7781584452334904</v>
      </c>
      <c r="BL35" s="191">
        <f t="shared" si="11"/>
        <v>7.3696957830585399</v>
      </c>
    </row>
    <row r="36" spans="1:64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3"/>
        <v>-7296.5039590554316</v>
      </c>
      <c r="F36" s="221">
        <f t="shared" si="14"/>
        <v>-7296.5</v>
      </c>
      <c r="G36" s="193">
        <f t="shared" si="33"/>
        <v>-1.365514995995909E-3</v>
      </c>
      <c r="H36" s="193">
        <f>G36</f>
        <v>-1.365514995995909E-3</v>
      </c>
      <c r="N36" s="271">
        <f t="shared" si="15"/>
        <v>-8.8649779719431002E-3</v>
      </c>
      <c r="O36" s="195">
        <f t="shared" si="16"/>
        <v>26318.779000000002</v>
      </c>
      <c r="P36" s="222"/>
      <c r="Q36" s="193">
        <f t="shared" si="35"/>
        <v>5.6241944927602702E-5</v>
      </c>
      <c r="S36" s="281">
        <f>S$14</f>
        <v>0.2</v>
      </c>
      <c r="T36" s="193">
        <f t="shared" si="17"/>
        <v>1.1248388985520541E-5</v>
      </c>
      <c r="Z36" s="191">
        <f t="shared" si="18"/>
        <v>-7296.5</v>
      </c>
      <c r="AA36" s="191">
        <f t="shared" si="19"/>
        <v>-1.902270074068001E-3</v>
      </c>
      <c r="AB36" s="191">
        <f t="shared" si="20"/>
        <v>-8.3282228938710082E-3</v>
      </c>
      <c r="AC36" s="191">
        <f t="shared" si="21"/>
        <v>-1.365514995995909E-3</v>
      </c>
      <c r="AD36" s="191">
        <f t="shared" si="22"/>
        <v>5.3675507807209207E-4</v>
      </c>
      <c r="AE36" s="191">
        <f t="shared" si="23"/>
        <v>5.762120276723553E-8</v>
      </c>
      <c r="AF36" s="191">
        <f t="shared" si="24"/>
        <v>-1.365514995995909E-3</v>
      </c>
      <c r="AG36" s="202"/>
      <c r="AH36" s="191">
        <f t="shared" si="25"/>
        <v>6.9627078978750992E-3</v>
      </c>
      <c r="AI36" s="191">
        <f t="shared" si="26"/>
        <v>0.54532415569313253</v>
      </c>
      <c r="AJ36" s="191">
        <f t="shared" si="27"/>
        <v>0.82471572796354931</v>
      </c>
      <c r="AK36" s="191">
        <f t="shared" si="28"/>
        <v>7.9278685080848579E-2</v>
      </c>
      <c r="AL36" s="191">
        <f t="shared" si="29"/>
        <v>2.9689650383047037</v>
      </c>
      <c r="AM36" s="191">
        <f t="shared" si="30"/>
        <v>11.556846293300881</v>
      </c>
      <c r="AN36" s="191">
        <f t="shared" si="37"/>
        <v>9.141573191893789</v>
      </c>
      <c r="AO36" s="191">
        <f t="shared" si="37"/>
        <v>9.1401861348004978</v>
      </c>
      <c r="AP36" s="191">
        <f t="shared" si="37"/>
        <v>9.1433159659531746</v>
      </c>
      <c r="AQ36" s="191">
        <f t="shared" si="37"/>
        <v>9.1362495739083922</v>
      </c>
      <c r="AR36" s="191">
        <f t="shared" si="37"/>
        <v>9.1521833513551112</v>
      </c>
      <c r="AS36" s="191">
        <f t="shared" si="37"/>
        <v>9.1161470370703697</v>
      </c>
      <c r="AT36" s="191">
        <f t="shared" si="37"/>
        <v>9.1971417042702353</v>
      </c>
      <c r="AU36" s="191">
        <f t="shared" si="32"/>
        <v>9.0119897798684541</v>
      </c>
      <c r="AW36" s="191">
        <v>-23000</v>
      </c>
      <c r="AX36" s="191">
        <f t="shared" si="4"/>
        <v>-1.4101304786409861E-2</v>
      </c>
      <c r="AY36" s="191">
        <f t="shared" si="5"/>
        <v>-1.0999427718481138E-2</v>
      </c>
      <c r="AZ36" s="191">
        <f t="shared" si="6"/>
        <v>-3.1018770679287228E-3</v>
      </c>
      <c r="BA36" s="191">
        <f t="shared" si="7"/>
        <v>0.77703432481048429</v>
      </c>
      <c r="BB36" s="191">
        <f t="shared" si="8"/>
        <v>7.5644628286910057E-2</v>
      </c>
      <c r="BC36" s="191">
        <f t="shared" si="9"/>
        <v>2.0749826278506265</v>
      </c>
      <c r="BD36" s="191">
        <f t="shared" si="10"/>
        <v>1.6938666006345267</v>
      </c>
      <c r="BE36" s="191">
        <f t="shared" si="12"/>
        <v>7.881730968369645</v>
      </c>
      <c r="BF36" s="191">
        <f t="shared" si="12"/>
        <v>7.8817309683731187</v>
      </c>
      <c r="BG36" s="191">
        <f t="shared" si="12"/>
        <v>7.881730968101893</v>
      </c>
      <c r="BH36" s="191">
        <f t="shared" si="12"/>
        <v>7.8817309892819765</v>
      </c>
      <c r="BI36" s="191">
        <f t="shared" si="12"/>
        <v>7.8817293352720474</v>
      </c>
      <c r="BJ36" s="191">
        <f t="shared" si="12"/>
        <v>7.8818582060400617</v>
      </c>
      <c r="BK36" s="191">
        <f t="shared" si="12"/>
        <v>7.8391960452340461</v>
      </c>
      <c r="BL36" s="191">
        <f t="shared" si="11"/>
        <v>7.4203729206155469</v>
      </c>
    </row>
    <row r="37" spans="1:64" ht="12.95" customHeight="1">
      <c r="A37" s="274" t="s">
        <v>52</v>
      </c>
      <c r="B37" s="78"/>
      <c r="C37" s="277">
        <v>42074.394999999997</v>
      </c>
      <c r="D37" s="277"/>
      <c r="E37" s="274">
        <f t="shared" si="13"/>
        <v>-5159.3739327810026</v>
      </c>
      <c r="F37" s="221">
        <f t="shared" si="14"/>
        <v>-5159.5</v>
      </c>
      <c r="H37" s="270"/>
      <c r="J37" s="270"/>
      <c r="N37" s="271">
        <f t="shared" si="15"/>
        <v>-8.7349125805513371E-3</v>
      </c>
      <c r="O37" s="195">
        <f t="shared" si="16"/>
        <v>27055.894999999997</v>
      </c>
      <c r="P37" s="222">
        <v>4.734499999176478E-2</v>
      </c>
      <c r="T37" s="193">
        <f t="shared" si="17"/>
        <v>0</v>
      </c>
      <c r="Z37" s="191">
        <f t="shared" si="18"/>
        <v>-5159.5</v>
      </c>
      <c r="AA37" s="191">
        <f t="shared" si="19"/>
        <v>-1.0330770612986739E-3</v>
      </c>
      <c r="AB37" s="191">
        <f t="shared" si="20"/>
        <v>-9999</v>
      </c>
      <c r="AC37" s="191">
        <f t="shared" si="21"/>
        <v>-4.734499999176478E-2</v>
      </c>
      <c r="AD37" s="191">
        <f t="shared" si="22"/>
        <v>-9999</v>
      </c>
      <c r="AE37" s="191">
        <f t="shared" si="23"/>
        <v>0</v>
      </c>
      <c r="AF37" s="191">
        <f t="shared" si="24"/>
        <v>-9999</v>
      </c>
      <c r="AG37" s="202"/>
      <c r="AH37" s="191">
        <f t="shared" si="25"/>
        <v>7.7018355192526632E-3</v>
      </c>
      <c r="AI37" s="191">
        <f t="shared" si="26"/>
        <v>0.53999540345712027</v>
      </c>
      <c r="AJ37" s="191">
        <f t="shared" si="27"/>
        <v>0.87277029099565073</v>
      </c>
      <c r="AK37" s="191">
        <f t="shared" si="28"/>
        <v>3.7563339358124372E-2</v>
      </c>
      <c r="AL37" s="191">
        <f t="shared" si="29"/>
        <v>3.0601148168629217</v>
      </c>
      <c r="AM37" s="191">
        <f t="shared" si="30"/>
        <v>24.532971397045703</v>
      </c>
      <c r="AN37" s="191">
        <f t="shared" si="37"/>
        <v>9.2906700065112808</v>
      </c>
      <c r="AO37" s="191">
        <f t="shared" si="37"/>
        <v>9.2898481433276814</v>
      </c>
      <c r="AP37" s="191">
        <f t="shared" si="37"/>
        <v>9.2916449730088271</v>
      </c>
      <c r="AQ37" s="191">
        <f t="shared" si="37"/>
        <v>9.2877160166868507</v>
      </c>
      <c r="AR37" s="191">
        <f t="shared" si="37"/>
        <v>9.2963044157699795</v>
      </c>
      <c r="AS37" s="191">
        <f t="shared" si="37"/>
        <v>9.2775175731529806</v>
      </c>
      <c r="AT37" s="191">
        <f t="shared" si="37"/>
        <v>9.318554654286606</v>
      </c>
      <c r="AU37" s="191">
        <f t="shared" si="32"/>
        <v>9.2285838657871011</v>
      </c>
      <c r="AW37" s="191">
        <v>-22500</v>
      </c>
      <c r="AX37" s="191">
        <f t="shared" si="4"/>
        <v>-1.3586545469942072E-2</v>
      </c>
      <c r="AY37" s="191">
        <f t="shared" si="5"/>
        <v>-1.0899484757600983E-2</v>
      </c>
      <c r="AZ37" s="191">
        <f t="shared" si="6"/>
        <v>-2.6870607123410891E-3</v>
      </c>
      <c r="BA37" s="191">
        <f t="shared" si="7"/>
        <v>0.75992513542330353</v>
      </c>
      <c r="BB37" s="191">
        <f t="shared" si="8"/>
        <v>0.11829744992720857</v>
      </c>
      <c r="BC37" s="191">
        <f t="shared" si="9"/>
        <v>2.1178407888552999</v>
      </c>
      <c r="BD37" s="191">
        <f t="shared" si="10"/>
        <v>1.779916260107719</v>
      </c>
      <c r="BE37" s="191">
        <f t="shared" si="12"/>
        <v>7.9312101208136214</v>
      </c>
      <c r="BF37" s="191">
        <f t="shared" si="12"/>
        <v>7.9312101223285136</v>
      </c>
      <c r="BG37" s="191">
        <f t="shared" si="12"/>
        <v>7.9312100797852487</v>
      </c>
      <c r="BH37" s="191">
        <f t="shared" si="12"/>
        <v>7.9312112745341175</v>
      </c>
      <c r="BI37" s="191">
        <f t="shared" si="12"/>
        <v>7.9311777152050551</v>
      </c>
      <c r="BJ37" s="191">
        <f t="shared" si="12"/>
        <v>7.9321148911691779</v>
      </c>
      <c r="BK37" s="191">
        <f t="shared" si="12"/>
        <v>7.8991582654757755</v>
      </c>
      <c r="BL37" s="191">
        <f t="shared" si="11"/>
        <v>7.471050058172553</v>
      </c>
    </row>
    <row r="38" spans="1:64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3"/>
        <v>-2941.4922398871963</v>
      </c>
      <c r="F38" s="221">
        <f t="shared" si="14"/>
        <v>-2941.5</v>
      </c>
      <c r="G38" s="193">
        <f t="shared" ref="G38:G45" si="38">C38-(C$7+F38*C$8)</f>
        <v>2.6765349975903518E-3</v>
      </c>
      <c r="H38" s="193">
        <f>G38</f>
        <v>2.6765349975903518E-3</v>
      </c>
      <c r="N38" s="271">
        <f t="shared" si="15"/>
        <v>-8.640556128969008E-3</v>
      </c>
      <c r="O38" s="195">
        <f t="shared" si="16"/>
        <v>27820.862999999998</v>
      </c>
      <c r="P38" s="222"/>
      <c r="Q38" s="193">
        <f t="shared" ref="Q38:Q45" si="39">(G38-N38)^2</f>
        <v>1.2807655156684859E-4</v>
      </c>
      <c r="S38" s="281">
        <f>S$14</f>
        <v>0.2</v>
      </c>
      <c r="T38" s="193">
        <f t="shared" si="17"/>
        <v>2.5615310313369718E-5</v>
      </c>
      <c r="Z38" s="191">
        <f t="shared" si="18"/>
        <v>-2941.5</v>
      </c>
      <c r="AA38" s="191">
        <f t="shared" si="19"/>
        <v>-3.5598905273053622E-4</v>
      </c>
      <c r="AB38" s="191">
        <f t="shared" si="20"/>
        <v>-5.6080320786481199E-3</v>
      </c>
      <c r="AC38" s="191">
        <f t="shared" si="21"/>
        <v>2.6765349975903518E-3</v>
      </c>
      <c r="AD38" s="191">
        <f t="shared" si="22"/>
        <v>3.0325240503208881E-3</v>
      </c>
      <c r="AE38" s="191">
        <f t="shared" si="23"/>
        <v>1.8392404231549207E-6</v>
      </c>
      <c r="AF38" s="191">
        <f t="shared" si="24"/>
        <v>2.6765349975903518E-3</v>
      </c>
      <c r="AG38" s="202"/>
      <c r="AH38" s="191">
        <f t="shared" si="25"/>
        <v>8.2845670762384718E-3</v>
      </c>
      <c r="AI38" s="191">
        <f t="shared" si="26"/>
        <v>0.53849671333557725</v>
      </c>
      <c r="AJ38" s="191">
        <f t="shared" si="27"/>
        <v>0.91446534028432946</v>
      </c>
      <c r="AK38" s="191">
        <f t="shared" si="28"/>
        <v>-5.4726321132370203E-3</v>
      </c>
      <c r="AL38" s="191">
        <f t="shared" si="29"/>
        <v>-3.1297349360502493</v>
      </c>
      <c r="AM38" s="191">
        <f t="shared" si="30"/>
        <v>-168.66454771175188</v>
      </c>
      <c r="AN38" s="191">
        <f t="shared" si="37"/>
        <v>9.4443131963483875</v>
      </c>
      <c r="AO38" s="191">
        <f t="shared" si="37"/>
        <v>9.4444406558521781</v>
      </c>
      <c r="AP38" s="191">
        <f t="shared" si="37"/>
        <v>9.4441644393142425</v>
      </c>
      <c r="AQ38" s="191">
        <f t="shared" si="37"/>
        <v>9.4447630280078094</v>
      </c>
      <c r="AR38" s="191">
        <f t="shared" si="37"/>
        <v>9.4434658355795627</v>
      </c>
      <c r="AS38" s="191">
        <f t="shared" si="37"/>
        <v>9.4462770041937709</v>
      </c>
      <c r="AT38" s="191">
        <f t="shared" si="37"/>
        <v>9.440185056270014</v>
      </c>
      <c r="AU38" s="191">
        <f t="shared" si="32"/>
        <v>9.4533876479899828</v>
      </c>
      <c r="AW38" s="191">
        <v>-22000</v>
      </c>
      <c r="AX38" s="191">
        <f t="shared" si="4"/>
        <v>-1.3076440682636283E-2</v>
      </c>
      <c r="AY38" s="191">
        <f t="shared" si="5"/>
        <v>-1.0801645391605826E-2</v>
      </c>
      <c r="AZ38" s="191">
        <f t="shared" si="6"/>
        <v>-2.2747952910304571E-3</v>
      </c>
      <c r="BA38" s="191">
        <f t="shared" si="7"/>
        <v>0.74395701059314612</v>
      </c>
      <c r="BB38" s="191">
        <f t="shared" si="8"/>
        <v>0.15893203896219005</v>
      </c>
      <c r="BC38" s="191">
        <f t="shared" si="9"/>
        <v>2.1588745204821795</v>
      </c>
      <c r="BD38" s="191">
        <f t="shared" si="10"/>
        <v>1.8686868549286084</v>
      </c>
      <c r="BE38" s="191">
        <f t="shared" si="12"/>
        <v>7.9796247710740698</v>
      </c>
      <c r="BF38" s="191">
        <f t="shared" si="12"/>
        <v>7.9796247846552717</v>
      </c>
      <c r="BG38" s="191">
        <f t="shared" si="12"/>
        <v>7.9796245498338534</v>
      </c>
      <c r="BH38" s="191">
        <f t="shared" si="12"/>
        <v>7.9796286098768139</v>
      </c>
      <c r="BI38" s="191">
        <f t="shared" si="12"/>
        <v>7.9795583936803922</v>
      </c>
      <c r="BJ38" s="191">
        <f t="shared" si="12"/>
        <v>7.9807672936651484</v>
      </c>
      <c r="BK38" s="191">
        <f t="shared" si="12"/>
        <v>7.9580212653696805</v>
      </c>
      <c r="BL38" s="191">
        <f t="shared" si="11"/>
        <v>7.5217271957295599</v>
      </c>
    </row>
    <row r="39" spans="1:64" ht="12.95" customHeight="1">
      <c r="A39" s="282" t="s">
        <v>53</v>
      </c>
      <c r="B39" s="78"/>
      <c r="C39" s="277">
        <v>43853.908799999997</v>
      </c>
      <c r="D39" s="277" t="s">
        <v>54</v>
      </c>
      <c r="E39" s="274">
        <f t="shared" si="13"/>
        <v>-6.3784886821430251E-3</v>
      </c>
      <c r="F39" s="221">
        <f t="shared" si="14"/>
        <v>0</v>
      </c>
      <c r="G39" s="193">
        <f t="shared" si="38"/>
        <v>-2.2000000026309863E-3</v>
      </c>
      <c r="J39" s="193">
        <f>G39</f>
        <v>-2.2000000026309863E-3</v>
      </c>
      <c r="N39" s="271">
        <f t="shared" si="15"/>
        <v>-8.5792722239701174E-3</v>
      </c>
      <c r="O39" s="195">
        <f t="shared" si="16"/>
        <v>28835.408799999997</v>
      </c>
      <c r="P39" s="222"/>
      <c r="Q39" s="193">
        <f t="shared" si="39"/>
        <v>4.0695114073949094E-5</v>
      </c>
      <c r="S39" s="283">
        <f>S$16</f>
        <v>1</v>
      </c>
      <c r="T39" s="193">
        <f t="shared" si="17"/>
        <v>4.0695114073949094E-5</v>
      </c>
      <c r="Z39" s="191">
        <f t="shared" si="18"/>
        <v>0</v>
      </c>
      <c r="AA39" s="191">
        <f t="shared" si="19"/>
        <v>1.7605693822365237E-4</v>
      </c>
      <c r="AB39" s="191">
        <f t="shared" si="20"/>
        <v>-1.0955329164824756E-2</v>
      </c>
      <c r="AC39" s="191">
        <f t="shared" si="21"/>
        <v>-2.2000000026309863E-3</v>
      </c>
      <c r="AD39" s="191">
        <f t="shared" si="22"/>
        <v>-2.3760569408546386E-3</v>
      </c>
      <c r="AE39" s="191">
        <f t="shared" si="23"/>
        <v>5.6456465861835038E-6</v>
      </c>
      <c r="AF39" s="191">
        <f t="shared" si="24"/>
        <v>-2.2000000026309863E-3</v>
      </c>
      <c r="AG39" s="202"/>
      <c r="AH39" s="191">
        <f t="shared" si="25"/>
        <v>8.7553291621937698E-3</v>
      </c>
      <c r="AI39" s="191">
        <f t="shared" si="26"/>
        <v>0.54273753670855784</v>
      </c>
      <c r="AJ39" s="191">
        <f t="shared" si="27"/>
        <v>0.95758806226342741</v>
      </c>
      <c r="AK39" s="191">
        <f t="shared" si="28"/>
        <v>-6.2659979005371721E-2</v>
      </c>
      <c r="AL39" s="191">
        <f t="shared" si="29"/>
        <v>-3.005408000806741</v>
      </c>
      <c r="AM39" s="191">
        <f t="shared" si="30"/>
        <v>-14.663238184618292</v>
      </c>
      <c r="AN39" s="191">
        <f t="shared" si="37"/>
        <v>9.6485515400053501</v>
      </c>
      <c r="AO39" s="191">
        <f t="shared" si="37"/>
        <v>9.6497738481804074</v>
      </c>
      <c r="AP39" s="191">
        <f t="shared" si="37"/>
        <v>9.6470578613781015</v>
      </c>
      <c r="AQ39" s="191">
        <f t="shared" si="37"/>
        <v>9.6530951200320878</v>
      </c>
      <c r="AR39" s="191">
        <f t="shared" si="37"/>
        <v>9.6396862944997537</v>
      </c>
      <c r="AS39" s="191">
        <f t="shared" si="37"/>
        <v>9.6695245756733321</v>
      </c>
      <c r="AT39" s="191">
        <f t="shared" si="37"/>
        <v>9.6033865880775622</v>
      </c>
      <c r="AU39" s="191">
        <f t="shared" si="32"/>
        <v>9.7515212482378537</v>
      </c>
      <c r="AW39" s="191">
        <v>-21500</v>
      </c>
      <c r="AX39" s="191">
        <f t="shared" si="4"/>
        <v>-1.2571728200005614E-2</v>
      </c>
      <c r="AY39" s="191">
        <f t="shared" si="5"/>
        <v>-1.0705909620495672E-2</v>
      </c>
      <c r="AZ39" s="191">
        <f t="shared" si="6"/>
        <v>-1.8658185795099409E-3</v>
      </c>
      <c r="BA39" s="191">
        <f t="shared" si="7"/>
        <v>0.72904261096936218</v>
      </c>
      <c r="BB39" s="191">
        <f t="shared" si="8"/>
        <v>0.19766467784545691</v>
      </c>
      <c r="BC39" s="191">
        <f t="shared" si="9"/>
        <v>2.1982406918964195</v>
      </c>
      <c r="BD39" s="191">
        <f t="shared" si="10"/>
        <v>1.9604916671085759</v>
      </c>
      <c r="BE39" s="191">
        <f t="shared" si="12"/>
        <v>8.027045542582421</v>
      </c>
      <c r="BF39" s="191">
        <f t="shared" si="12"/>
        <v>8.0270455800393776</v>
      </c>
      <c r="BG39" s="191">
        <f t="shared" si="12"/>
        <v>8.0270451087461012</v>
      </c>
      <c r="BH39" s="191">
        <f t="shared" si="12"/>
        <v>8.0270510385894376</v>
      </c>
      <c r="BI39" s="191">
        <f t="shared" si="12"/>
        <v>8.0269764142443005</v>
      </c>
      <c r="BJ39" s="191">
        <f t="shared" si="12"/>
        <v>8.0279132167586305</v>
      </c>
      <c r="BK39" s="191">
        <f t="shared" si="12"/>
        <v>8.0157640267098671</v>
      </c>
      <c r="BL39" s="191">
        <f t="shared" si="11"/>
        <v>7.5724043332865669</v>
      </c>
    </row>
    <row r="40" spans="1:64" ht="12.95" customHeight="1">
      <c r="A40" s="282" t="s">
        <v>53</v>
      </c>
      <c r="B40" s="78"/>
      <c r="C40" s="277">
        <v>43874.948199999999</v>
      </c>
      <c r="D40" s="277" t="s">
        <v>54</v>
      </c>
      <c r="E40" s="274">
        <f t="shared" si="13"/>
        <v>60.99342815613592</v>
      </c>
      <c r="F40" s="221">
        <f t="shared" si="14"/>
        <v>61</v>
      </c>
      <c r="G40" s="193">
        <f t="shared" si="38"/>
        <v>-2.2666900040348992E-3</v>
      </c>
      <c r="J40" s="193">
        <f>G40</f>
        <v>-2.2666900040348992E-3</v>
      </c>
      <c r="N40" s="271">
        <f t="shared" si="15"/>
        <v>-8.578771892902513E-3</v>
      </c>
      <c r="O40" s="195">
        <f t="shared" si="16"/>
        <v>28856.448199999999</v>
      </c>
      <c r="P40" s="222"/>
      <c r="Q40" s="193">
        <f t="shared" si="39"/>
        <v>3.9842377771770547E-5</v>
      </c>
      <c r="S40" s="283">
        <f>S$16</f>
        <v>1</v>
      </c>
      <c r="T40" s="193">
        <f t="shared" si="17"/>
        <v>3.9842377771770547E-5</v>
      </c>
      <c r="U40" s="284"/>
      <c r="Z40" s="191">
        <f t="shared" si="18"/>
        <v>61</v>
      </c>
      <c r="AA40" s="191">
        <f t="shared" si="19"/>
        <v>1.8254380806436224E-4</v>
      </c>
      <c r="AB40" s="191">
        <f t="shared" si="20"/>
        <v>-1.1028005705001774E-2</v>
      </c>
      <c r="AC40" s="191">
        <f t="shared" si="21"/>
        <v>-2.2666900040348992E-3</v>
      </c>
      <c r="AD40" s="191">
        <f t="shared" si="22"/>
        <v>-2.4492338120992614E-3</v>
      </c>
      <c r="AE40" s="191">
        <f t="shared" si="23"/>
        <v>5.9987462663302799E-6</v>
      </c>
      <c r="AF40" s="191">
        <f t="shared" si="24"/>
        <v>-2.2666900040348992E-3</v>
      </c>
      <c r="AG40" s="202"/>
      <c r="AH40" s="191">
        <f t="shared" si="25"/>
        <v>8.7613157009668752E-3</v>
      </c>
      <c r="AI40" s="191">
        <f t="shared" si="26"/>
        <v>0.54290243252334736</v>
      </c>
      <c r="AJ40" s="191">
        <f t="shared" si="27"/>
        <v>0.9583359346276108</v>
      </c>
      <c r="AK40" s="191">
        <f t="shared" si="28"/>
        <v>-6.3851758873488609E-2</v>
      </c>
      <c r="AL40" s="191">
        <f t="shared" si="29"/>
        <v>-3.0028011957121934</v>
      </c>
      <c r="AM40" s="191">
        <f t="shared" si="30"/>
        <v>-14.386969398983569</v>
      </c>
      <c r="AN40" s="191">
        <f t="shared" si="37"/>
        <v>9.6528118000213396</v>
      </c>
      <c r="AO40" s="191">
        <f t="shared" si="37"/>
        <v>9.6540487666186383</v>
      </c>
      <c r="AP40" s="191">
        <f t="shared" si="37"/>
        <v>9.6512975196407069</v>
      </c>
      <c r="AQ40" s="191">
        <f t="shared" si="37"/>
        <v>9.6574192206992269</v>
      </c>
      <c r="AR40" s="191">
        <f t="shared" si="37"/>
        <v>9.6438097713288009</v>
      </c>
      <c r="AS40" s="191">
        <f t="shared" si="37"/>
        <v>9.6741257607018767</v>
      </c>
      <c r="AT40" s="191">
        <f t="shared" si="37"/>
        <v>9.6068695223956038</v>
      </c>
      <c r="AU40" s="191">
        <f t="shared" si="32"/>
        <v>9.7577038590198093</v>
      </c>
      <c r="AW40" s="191">
        <v>-21000</v>
      </c>
      <c r="AX40" s="191">
        <f t="shared" si="4"/>
        <v>-1.2073049809272197E-2</v>
      </c>
      <c r="AY40" s="191">
        <f t="shared" si="5"/>
        <v>-1.0612277444270518E-2</v>
      </c>
      <c r="AZ40" s="191">
        <f t="shared" si="6"/>
        <v>-1.4607723650016796E-3</v>
      </c>
      <c r="BA40" s="191">
        <f t="shared" si="7"/>
        <v>0.71510212893664549</v>
      </c>
      <c r="BB40" s="191">
        <f t="shared" si="8"/>
        <v>0.2346071034506218</v>
      </c>
      <c r="BC40" s="191">
        <f t="shared" si="9"/>
        <v>2.2360800433748951</v>
      </c>
      <c r="BD40" s="191">
        <f t="shared" si="10"/>
        <v>2.0556713887666378</v>
      </c>
      <c r="BE40" s="191">
        <f t="shared" si="12"/>
        <v>8.073537685107981</v>
      </c>
      <c r="BF40" s="191">
        <f t="shared" si="12"/>
        <v>8.0735376982832712</v>
      </c>
      <c r="BG40" s="191">
        <f t="shared" si="12"/>
        <v>8.0735375672129521</v>
      </c>
      <c r="BH40" s="191">
        <f t="shared" si="12"/>
        <v>8.0735388711222598</v>
      </c>
      <c r="BI40" s="191">
        <f t="shared" si="12"/>
        <v>8.0735258992767971</v>
      </c>
      <c r="BJ40" s="191">
        <f t="shared" si="12"/>
        <v>8.073654915177487</v>
      </c>
      <c r="BK40" s="191">
        <f t="shared" si="12"/>
        <v>8.0723684076403739</v>
      </c>
      <c r="BL40" s="191">
        <f t="shared" si="11"/>
        <v>7.623081470843573</v>
      </c>
    </row>
    <row r="41" spans="1:64" ht="12.95" customHeight="1">
      <c r="A41" s="274" t="s">
        <v>55</v>
      </c>
      <c r="B41" s="78"/>
      <c r="C41" s="277">
        <v>44144.497000000003</v>
      </c>
      <c r="D41" s="277"/>
      <c r="E41" s="274">
        <f t="shared" si="13"/>
        <v>842.49977726028487</v>
      </c>
      <c r="F41" s="221">
        <f t="shared" si="14"/>
        <v>842.5</v>
      </c>
      <c r="G41" s="193">
        <f t="shared" si="38"/>
        <v>-7.6824995630886406E-5</v>
      </c>
      <c r="H41" s="270"/>
      <c r="I41" s="193">
        <f>G41</f>
        <v>-7.6824995630886406E-5</v>
      </c>
      <c r="J41" s="270"/>
      <c r="N41" s="271">
        <f t="shared" si="15"/>
        <v>-8.5751319853265631E-3</v>
      </c>
      <c r="O41" s="195">
        <f t="shared" si="16"/>
        <v>29125.997000000003</v>
      </c>
      <c r="P41" s="222"/>
      <c r="Q41" s="193">
        <f t="shared" si="39"/>
        <v>7.22212216911104E-5</v>
      </c>
      <c r="S41" s="280">
        <f>S$15</f>
        <v>0.1</v>
      </c>
      <c r="T41" s="193">
        <f t="shared" si="17"/>
        <v>7.2221221691110402E-6</v>
      </c>
      <c r="Z41" s="191">
        <f t="shared" si="18"/>
        <v>842.5</v>
      </c>
      <c r="AA41" s="191">
        <f t="shared" si="19"/>
        <v>2.4890228004830796E-4</v>
      </c>
      <c r="AB41" s="191">
        <f t="shared" si="20"/>
        <v>-8.9008592610057575E-3</v>
      </c>
      <c r="AC41" s="191">
        <f t="shared" si="21"/>
        <v>-7.6824995630886406E-5</v>
      </c>
      <c r="AD41" s="191">
        <f t="shared" si="22"/>
        <v>-3.2572727567919436E-4</v>
      </c>
      <c r="AE41" s="191">
        <f t="shared" si="23"/>
        <v>1.0609825812138989E-8</v>
      </c>
      <c r="AF41" s="191">
        <f t="shared" si="24"/>
        <v>-7.6824995630886406E-5</v>
      </c>
      <c r="AG41" s="202"/>
      <c r="AH41" s="191">
        <f t="shared" si="25"/>
        <v>8.8240342653748711E-3</v>
      </c>
      <c r="AI41" s="191">
        <f t="shared" si="26"/>
        <v>0.54530210330012574</v>
      </c>
      <c r="AJ41" s="191">
        <f t="shared" si="27"/>
        <v>0.96738014480547685</v>
      </c>
      <c r="AK41" s="191">
        <f t="shared" si="28"/>
        <v>-7.9152106990412252E-2</v>
      </c>
      <c r="AL41" s="191">
        <f t="shared" si="29"/>
        <v>-2.9692434234920277</v>
      </c>
      <c r="AM41" s="191">
        <f t="shared" si="30"/>
        <v>-11.575606323636633</v>
      </c>
      <c r="AN41" s="191">
        <f t="shared" ref="AN41:AT50" si="40">$AU41+$AB$7*SIN(AO41)</f>
        <v>9.7075298494444802</v>
      </c>
      <c r="AO41" s="191">
        <f t="shared" si="40"/>
        <v>9.7089159803302021</v>
      </c>
      <c r="AP41" s="191">
        <f t="shared" si="40"/>
        <v>9.7057886504198585</v>
      </c>
      <c r="AQ41" s="191">
        <f t="shared" si="40"/>
        <v>9.7128484557218684</v>
      </c>
      <c r="AR41" s="191">
        <f t="shared" si="40"/>
        <v>9.6969315906571492</v>
      </c>
      <c r="AS41" s="191">
        <f t="shared" si="40"/>
        <v>9.7329246748189604</v>
      </c>
      <c r="AT41" s="191">
        <f t="shared" si="40"/>
        <v>9.6520367961605817</v>
      </c>
      <c r="AU41" s="191">
        <f t="shared" si="32"/>
        <v>9.8369122250214094</v>
      </c>
      <c r="AW41" s="191">
        <v>-20500</v>
      </c>
      <c r="AX41" s="191">
        <f t="shared" si="4"/>
        <v>-1.1580965139435507E-2</v>
      </c>
      <c r="AY41" s="191">
        <f t="shared" si="5"/>
        <v>-1.0520748862930366E-2</v>
      </c>
      <c r="AZ41" s="191">
        <f t="shared" si="6"/>
        <v>-1.0602162765051405E-3</v>
      </c>
      <c r="BA41" s="191">
        <f t="shared" si="7"/>
        <v>0.70206280921448128</v>
      </c>
      <c r="BB41" s="191">
        <f t="shared" si="8"/>
        <v>0.26986559813120192</v>
      </c>
      <c r="BC41" s="191">
        <f t="shared" si="9"/>
        <v>2.2725191201731132</v>
      </c>
      <c r="BD41" s="191">
        <f t="shared" si="10"/>
        <v>2.1545988930734929</v>
      </c>
      <c r="BE41" s="191">
        <f t="shared" si="12"/>
        <v>8.1191615580115339</v>
      </c>
      <c r="BF41" s="191">
        <f t="shared" si="12"/>
        <v>8.1191613031446437</v>
      </c>
      <c r="BG41" s="191">
        <f t="shared" si="12"/>
        <v>8.1191634101619936</v>
      </c>
      <c r="BH41" s="191">
        <f t="shared" si="12"/>
        <v>8.1191459906874854</v>
      </c>
      <c r="BI41" s="191">
        <f t="shared" si="12"/>
        <v>8.1192899702343624</v>
      </c>
      <c r="BJ41" s="191">
        <f t="shared" si="12"/>
        <v>8.1180976153754738</v>
      </c>
      <c r="BK41" s="191">
        <f t="shared" si="12"/>
        <v>8.1278191892366145</v>
      </c>
      <c r="BL41" s="191">
        <f t="shared" si="11"/>
        <v>7.67375860840058</v>
      </c>
    </row>
    <row r="42" spans="1:64" ht="12.95" customHeight="1">
      <c r="A42" s="274" t="s">
        <v>55</v>
      </c>
      <c r="B42" s="78"/>
      <c r="C42" s="277">
        <v>44144.671000000002</v>
      </c>
      <c r="D42" s="277"/>
      <c r="E42" s="274">
        <f t="shared" si="13"/>
        <v>843.00425772817562</v>
      </c>
      <c r="F42" s="221">
        <f t="shared" si="14"/>
        <v>843</v>
      </c>
      <c r="G42" s="193">
        <f t="shared" si="38"/>
        <v>1.4685300047858618E-3</v>
      </c>
      <c r="H42" s="270"/>
      <c r="I42" s="193">
        <f>G42</f>
        <v>1.4685300047858618E-3</v>
      </c>
      <c r="J42" s="270"/>
      <c r="N42" s="271">
        <f t="shared" si="15"/>
        <v>-8.5751313015421295E-3</v>
      </c>
      <c r="O42" s="195">
        <f t="shared" si="16"/>
        <v>29126.171000000002</v>
      </c>
      <c r="P42" s="222"/>
      <c r="Q42" s="193">
        <f t="shared" si="39"/>
        <v>1.008751324362301E-4</v>
      </c>
      <c r="S42" s="280">
        <f>S$15</f>
        <v>0.1</v>
      </c>
      <c r="T42" s="193">
        <f t="shared" si="17"/>
        <v>1.008751324362301E-5</v>
      </c>
      <c r="Z42" s="191">
        <f t="shared" si="18"/>
        <v>843</v>
      </c>
      <c r="AA42" s="191">
        <f t="shared" si="19"/>
        <v>2.489347315798706E-4</v>
      </c>
      <c r="AB42" s="191">
        <f t="shared" si="20"/>
        <v>-7.3555360283361383E-3</v>
      </c>
      <c r="AC42" s="191">
        <f t="shared" si="21"/>
        <v>1.4685300047858618E-3</v>
      </c>
      <c r="AD42" s="191">
        <f t="shared" si="22"/>
        <v>1.2195952732059912E-3</v>
      </c>
      <c r="AE42" s="191">
        <f t="shared" si="23"/>
        <v>1.4874126304263966E-7</v>
      </c>
      <c r="AF42" s="191">
        <f t="shared" si="24"/>
        <v>1.4685300047858618E-3</v>
      </c>
      <c r="AG42" s="202"/>
      <c r="AH42" s="191">
        <f t="shared" si="25"/>
        <v>8.8240660331220001E-3</v>
      </c>
      <c r="AI42" s="191">
        <f t="shared" si="26"/>
        <v>0.545303810986982</v>
      </c>
      <c r="AJ42" s="191">
        <f t="shared" si="27"/>
        <v>0.96738560975446442</v>
      </c>
      <c r="AK42" s="191">
        <f t="shared" si="28"/>
        <v>-7.9161916357229412E-2</v>
      </c>
      <c r="AL42" s="191">
        <f t="shared" si="29"/>
        <v>-2.9692218500796406</v>
      </c>
      <c r="AM42" s="191">
        <f t="shared" si="30"/>
        <v>-11.57415035767826</v>
      </c>
      <c r="AN42" s="191">
        <f t="shared" si="40"/>
        <v>9.7075649459725142</v>
      </c>
      <c r="AO42" s="191">
        <f t="shared" si="40"/>
        <v>9.7089511488184748</v>
      </c>
      <c r="AP42" s="191">
        <f t="shared" si="40"/>
        <v>9.7058236247055962</v>
      </c>
      <c r="AQ42" s="191">
        <f t="shared" si="40"/>
        <v>9.7128839411664458</v>
      </c>
      <c r="AR42" s="191">
        <f t="shared" si="40"/>
        <v>9.6969657641245455</v>
      </c>
      <c r="AS42" s="191">
        <f t="shared" si="40"/>
        <v>9.7329622007696734</v>
      </c>
      <c r="AT42" s="191">
        <f t="shared" si="40"/>
        <v>9.6520660426594524</v>
      </c>
      <c r="AU42" s="191">
        <f t="shared" si="32"/>
        <v>9.836962902158966</v>
      </c>
      <c r="AW42" s="191">
        <v>-20000</v>
      </c>
      <c r="AX42" s="191">
        <f t="shared" si="4"/>
        <v>-1.1095963306267002E-2</v>
      </c>
      <c r="AY42" s="191">
        <f t="shared" si="5"/>
        <v>-1.0431323876475215E-2</v>
      </c>
      <c r="AZ42" s="191">
        <f t="shared" si="6"/>
        <v>-6.6463942979178654E-4</v>
      </c>
      <c r="BA42" s="191">
        <f t="shared" si="7"/>
        <v>0.68985842318295254</v>
      </c>
      <c r="BB42" s="191">
        <f t="shared" si="8"/>
        <v>0.30354051793187675</v>
      </c>
      <c r="BC42" s="191">
        <f t="shared" si="9"/>
        <v>2.3076719743984229</v>
      </c>
      <c r="BD42" s="191">
        <f t="shared" si="10"/>
        <v>2.2576847987623156</v>
      </c>
      <c r="BE42" s="191">
        <f t="shared" si="12"/>
        <v>8.1639730870802847</v>
      </c>
      <c r="BF42" s="191">
        <f t="shared" si="12"/>
        <v>8.1639719147518672</v>
      </c>
      <c r="BG42" s="191">
        <f t="shared" si="12"/>
        <v>8.1639802413608251</v>
      </c>
      <c r="BH42" s="191">
        <f t="shared" si="12"/>
        <v>8.1639210958893411</v>
      </c>
      <c r="BI42" s="191">
        <f t="shared" si="12"/>
        <v>8.1643409808676743</v>
      </c>
      <c r="BJ42" s="191">
        <f t="shared" si="12"/>
        <v>8.1613481201485047</v>
      </c>
      <c r="BK42" s="191">
        <f t="shared" si="12"/>
        <v>8.1821041145818292</v>
      </c>
      <c r="BL42" s="191">
        <f t="shared" si="11"/>
        <v>7.724435745957587</v>
      </c>
    </row>
    <row r="43" spans="1:64" ht="12.95" customHeight="1">
      <c r="A43" s="274" t="s">
        <v>55</v>
      </c>
      <c r="B43" s="78"/>
      <c r="C43" s="277">
        <v>44166.57</v>
      </c>
      <c r="D43" s="277"/>
      <c r="E43" s="274">
        <f t="shared" si="13"/>
        <v>906.49631385689747</v>
      </c>
      <c r="F43" s="221">
        <f t="shared" si="14"/>
        <v>906.5</v>
      </c>
      <c r="G43" s="193">
        <f t="shared" si="38"/>
        <v>-1.2713850010186434E-3</v>
      </c>
      <c r="H43" s="270"/>
      <c r="I43" s="193">
        <f>G43</f>
        <v>-1.2713850010186434E-3</v>
      </c>
      <c r="J43" s="270"/>
      <c r="N43" s="271">
        <f t="shared" si="15"/>
        <v>-8.5750615589382448E-3</v>
      </c>
      <c r="O43" s="195">
        <f t="shared" si="16"/>
        <v>29148.07</v>
      </c>
      <c r="P43" s="222"/>
      <c r="Q43" s="193">
        <f t="shared" si="39"/>
        <v>5.3343691262704318E-5</v>
      </c>
      <c r="S43" s="280">
        <f>S$15</f>
        <v>0.1</v>
      </c>
      <c r="T43" s="193">
        <f t="shared" si="17"/>
        <v>5.3343691262704324E-6</v>
      </c>
      <c r="Z43" s="191">
        <f t="shared" si="18"/>
        <v>906.5</v>
      </c>
      <c r="AA43" s="191">
        <f t="shared" si="19"/>
        <v>2.5295147043094025E-4</v>
      </c>
      <c r="AB43" s="191">
        <f t="shared" si="20"/>
        <v>-1.0099398030387828E-2</v>
      </c>
      <c r="AC43" s="191">
        <f t="shared" si="21"/>
        <v>-1.2713850010186434E-3</v>
      </c>
      <c r="AD43" s="191">
        <f t="shared" si="22"/>
        <v>-1.5243364714495836E-3</v>
      </c>
      <c r="AE43" s="191">
        <f t="shared" si="23"/>
        <v>2.3236016781913673E-7</v>
      </c>
      <c r="AF43" s="191">
        <f t="shared" si="24"/>
        <v>-1.2713850010186434E-3</v>
      </c>
      <c r="AG43" s="202"/>
      <c r="AH43" s="191">
        <f t="shared" si="25"/>
        <v>8.828013029369185E-3</v>
      </c>
      <c r="AI43" s="191">
        <f t="shared" si="26"/>
        <v>0.54552249996416213</v>
      </c>
      <c r="AJ43" s="191">
        <f t="shared" si="27"/>
        <v>0.96807628770955978</v>
      </c>
      <c r="AK43" s="191">
        <f t="shared" si="28"/>
        <v>-8.040793036440004E-2</v>
      </c>
      <c r="AL43" s="191">
        <f t="shared" si="29"/>
        <v>-2.9664808705680827</v>
      </c>
      <c r="AM43" s="191">
        <f t="shared" si="30"/>
        <v>-11.39207574914651</v>
      </c>
      <c r="AN43" s="191">
        <f t="shared" si="40"/>
        <v>9.712023187323398</v>
      </c>
      <c r="AO43" s="191">
        <f t="shared" si="40"/>
        <v>9.7134182816353363</v>
      </c>
      <c r="AP43" s="191">
        <f t="shared" si="40"/>
        <v>9.7102665882525923</v>
      </c>
      <c r="AQ43" s="191">
        <f t="shared" si="40"/>
        <v>9.7173908634677222</v>
      </c>
      <c r="AR43" s="191">
        <f t="shared" si="40"/>
        <v>9.7013078507457138</v>
      </c>
      <c r="AS43" s="191">
        <f t="shared" si="40"/>
        <v>9.7377269809575093</v>
      </c>
      <c r="AT43" s="191">
        <f t="shared" si="40"/>
        <v>9.6557842263472491</v>
      </c>
      <c r="AU43" s="191">
        <f t="shared" si="32"/>
        <v>9.8433988986287062</v>
      </c>
      <c r="AW43" s="191">
        <v>-19500</v>
      </c>
      <c r="AX43" s="191">
        <f t="shared" si="4"/>
        <v>-1.0618472749185424E-2</v>
      </c>
      <c r="AY43" s="191">
        <f t="shared" si="5"/>
        <v>-1.0344002484905064E-2</v>
      </c>
      <c r="AZ43" s="191">
        <f t="shared" si="6"/>
        <v>-2.7447026428036031E-4</v>
      </c>
      <c r="BA43" s="191">
        <f t="shared" si="7"/>
        <v>0.67842873399422343</v>
      </c>
      <c r="BB43" s="191">
        <f t="shared" si="8"/>
        <v>0.33572611945659486</v>
      </c>
      <c r="BC43" s="191">
        <f t="shared" si="9"/>
        <v>2.3416416568086169</v>
      </c>
      <c r="BD43" s="191">
        <f t="shared" si="10"/>
        <v>2.3653839998047403</v>
      </c>
      <c r="BE43" s="191">
        <f t="shared" si="12"/>
        <v>8.2080241894190511</v>
      </c>
      <c r="BF43" s="191">
        <f t="shared" si="12"/>
        <v>8.2080207778043306</v>
      </c>
      <c r="BG43" s="191">
        <f t="shared" si="12"/>
        <v>8.2080420985177671</v>
      </c>
      <c r="BH43" s="191">
        <f t="shared" si="12"/>
        <v>8.2079088356189107</v>
      </c>
      <c r="BI43" s="191">
        <f t="shared" si="12"/>
        <v>8.2087409946940149</v>
      </c>
      <c r="BJ43" s="191">
        <f t="shared" si="12"/>
        <v>8.2035135130563059</v>
      </c>
      <c r="BK43" s="191">
        <f t="shared" si="12"/>
        <v>8.2352139202382197</v>
      </c>
      <c r="BL43" s="191">
        <f t="shared" si="11"/>
        <v>7.7751128835145931</v>
      </c>
    </row>
    <row r="44" spans="1:64" ht="12.95" customHeight="1">
      <c r="A44" s="282" t="s">
        <v>53</v>
      </c>
      <c r="B44" s="285" t="s">
        <v>56</v>
      </c>
      <c r="C44" s="277">
        <v>44636.339</v>
      </c>
      <c r="D44" s="277" t="s">
        <v>54</v>
      </c>
      <c r="E44" s="274">
        <f t="shared" si="13"/>
        <v>2268.503698465182</v>
      </c>
      <c r="F44" s="221">
        <f t="shared" si="14"/>
        <v>2268.5</v>
      </c>
      <c r="G44" s="193">
        <f t="shared" si="38"/>
        <v>1.2756349970004521E-3</v>
      </c>
      <c r="J44" s="193">
        <f>G44</f>
        <v>1.2756349970004521E-3</v>
      </c>
      <c r="N44" s="271">
        <f t="shared" si="15"/>
        <v>-8.5817340518194209E-3</v>
      </c>
      <c r="O44" s="195">
        <f t="shared" si="16"/>
        <v>29617.839</v>
      </c>
      <c r="P44" s="222"/>
      <c r="Q44" s="193">
        <f t="shared" si="39"/>
        <v>9.7167724564632007E-5</v>
      </c>
      <c r="S44" s="283">
        <f>S$16</f>
        <v>1</v>
      </c>
      <c r="T44" s="193">
        <f t="shared" si="17"/>
        <v>9.7167724564632007E-5</v>
      </c>
      <c r="U44" s="284"/>
      <c r="Z44" s="191">
        <f t="shared" si="18"/>
        <v>2268.5</v>
      </c>
      <c r="AA44" s="191">
        <f t="shared" si="19"/>
        <v>2.8860770863354743E-4</v>
      </c>
      <c r="AB44" s="191">
        <f t="shared" si="20"/>
        <v>-7.5947067634525162E-3</v>
      </c>
      <c r="AC44" s="191">
        <f t="shared" si="21"/>
        <v>1.2756349970004521E-3</v>
      </c>
      <c r="AD44" s="191">
        <f t="shared" si="22"/>
        <v>9.870272883669047E-4</v>
      </c>
      <c r="AE44" s="191">
        <f t="shared" si="23"/>
        <v>9.742228679809249E-7</v>
      </c>
      <c r="AF44" s="191">
        <f t="shared" si="24"/>
        <v>1.2756349970004521E-3</v>
      </c>
      <c r="AG44" s="202"/>
      <c r="AH44" s="191">
        <f t="shared" si="25"/>
        <v>8.8703417604529683E-3</v>
      </c>
      <c r="AI44" s="191">
        <f t="shared" si="26"/>
        <v>0.55109863659942748</v>
      </c>
      <c r="AJ44" s="191">
        <f t="shared" si="27"/>
        <v>0.98125122756255656</v>
      </c>
      <c r="AK44" s="191">
        <f t="shared" si="28"/>
        <v>-0.10725110368391719</v>
      </c>
      <c r="AL44" s="191">
        <f t="shared" si="29"/>
        <v>-2.9070699670257665</v>
      </c>
      <c r="AM44" s="191">
        <f t="shared" si="30"/>
        <v>-8.4888366239218769</v>
      </c>
      <c r="AN44" s="191">
        <f t="shared" si="40"/>
        <v>9.8081693011708015</v>
      </c>
      <c r="AO44" s="191">
        <f t="shared" si="40"/>
        <v>9.8096380666444336</v>
      </c>
      <c r="AP44" s="191">
        <f t="shared" si="40"/>
        <v>9.8062069428906842</v>
      </c>
      <c r="AQ44" s="191">
        <f t="shared" si="40"/>
        <v>9.8142297153134219</v>
      </c>
      <c r="AR44" s="191">
        <f t="shared" si="40"/>
        <v>9.7955107180735919</v>
      </c>
      <c r="AS44" s="191">
        <f t="shared" si="40"/>
        <v>9.8394137097308079</v>
      </c>
      <c r="AT44" s="191">
        <f t="shared" si="40"/>
        <v>9.7375873037529139</v>
      </c>
      <c r="AU44" s="191">
        <f t="shared" si="32"/>
        <v>9.9814434213339922</v>
      </c>
      <c r="AW44" s="191">
        <v>-19000</v>
      </c>
      <c r="AX44" s="191">
        <f t="shared" si="4"/>
        <v>-1.0148869594502665E-2</v>
      </c>
      <c r="AY44" s="191">
        <f t="shared" si="5"/>
        <v>-1.0258784688219915E-2</v>
      </c>
      <c r="AZ44" s="191">
        <f t="shared" si="6"/>
        <v>1.0991509371724941E-4</v>
      </c>
      <c r="BA44" s="191">
        <f t="shared" si="7"/>
        <v>0.66771897588180085</v>
      </c>
      <c r="BB44" s="191">
        <f t="shared" si="8"/>
        <v>0.36651058522644925</v>
      </c>
      <c r="BC44" s="191">
        <f t="shared" si="9"/>
        <v>2.3745215196121316</v>
      </c>
      <c r="BD44" s="191">
        <f t="shared" si="10"/>
        <v>2.4782033720389274</v>
      </c>
      <c r="BE44" s="191">
        <f t="shared" si="12"/>
        <v>8.2513631617955241</v>
      </c>
      <c r="BF44" s="191">
        <f t="shared" si="12"/>
        <v>8.2513552237065806</v>
      </c>
      <c r="BG44" s="191">
        <f t="shared" si="12"/>
        <v>8.2513996642139986</v>
      </c>
      <c r="BH44" s="191">
        <f t="shared" si="12"/>
        <v>8.2511508083787977</v>
      </c>
      <c r="BI44" s="191">
        <f t="shared" si="12"/>
        <v>8.2525424447287641</v>
      </c>
      <c r="BJ44" s="191">
        <f t="shared" si="12"/>
        <v>8.2446999744201275</v>
      </c>
      <c r="BK44" s="191">
        <f t="shared" si="12"/>
        <v>8.2871423600319751</v>
      </c>
      <c r="BL44" s="191">
        <f t="shared" si="11"/>
        <v>7.8257900210716</v>
      </c>
    </row>
    <row r="45" spans="1:64" ht="12.95" customHeight="1">
      <c r="A45" s="282" t="s">
        <v>53</v>
      </c>
      <c r="B45" s="285" t="s">
        <v>56</v>
      </c>
      <c r="C45" s="277">
        <v>44637.370999999999</v>
      </c>
      <c r="D45" s="277" t="s">
        <v>54</v>
      </c>
      <c r="E45" s="274">
        <f t="shared" si="13"/>
        <v>2271.4957895161338</v>
      </c>
      <c r="F45" s="221">
        <f t="shared" si="14"/>
        <v>2271.5</v>
      </c>
      <c r="G45" s="193">
        <f t="shared" si="38"/>
        <v>-1.4522350029437803E-3</v>
      </c>
      <c r="J45" s="193">
        <f>G45</f>
        <v>-1.4522350029437803E-3</v>
      </c>
      <c r="N45" s="271">
        <f t="shared" si="15"/>
        <v>-8.5817659773824127E-3</v>
      </c>
      <c r="O45" s="195">
        <f t="shared" si="16"/>
        <v>29618.870999999999</v>
      </c>
      <c r="P45" s="222"/>
      <c r="Q45" s="193">
        <f t="shared" si="39"/>
        <v>5.0830211915479874E-5</v>
      </c>
      <c r="S45" s="283">
        <f>S$16</f>
        <v>1</v>
      </c>
      <c r="T45" s="193">
        <f t="shared" si="17"/>
        <v>5.0830211915479874E-5</v>
      </c>
      <c r="U45" s="284"/>
      <c r="Z45" s="191">
        <f t="shared" si="18"/>
        <v>2271.5</v>
      </c>
      <c r="AA45" s="191">
        <f t="shared" si="19"/>
        <v>2.8857860204746684E-4</v>
      </c>
      <c r="AB45" s="191">
        <f t="shared" si="20"/>
        <v>-1.032257958237366E-2</v>
      </c>
      <c r="AC45" s="191">
        <f t="shared" si="21"/>
        <v>-1.4522350029437803E-3</v>
      </c>
      <c r="AD45" s="191">
        <f t="shared" si="22"/>
        <v>-1.7408136049912471E-3</v>
      </c>
      <c r="AE45" s="191">
        <f t="shared" si="23"/>
        <v>3.0304320073226217E-6</v>
      </c>
      <c r="AF45" s="191">
        <f t="shared" si="24"/>
        <v>-1.4522350029437803E-3</v>
      </c>
      <c r="AG45" s="202"/>
      <c r="AH45" s="191">
        <f t="shared" si="25"/>
        <v>8.8703445794298796E-3</v>
      </c>
      <c r="AI45" s="191">
        <f t="shared" si="26"/>
        <v>0.55111283141955458</v>
      </c>
      <c r="AJ45" s="191">
        <f t="shared" si="27"/>
        <v>0.98127672037619529</v>
      </c>
      <c r="AK45" s="191">
        <f t="shared" si="28"/>
        <v>-0.1073104989651151</v>
      </c>
      <c r="AL45" s="191">
        <f t="shared" si="29"/>
        <v>-2.9069376523904253</v>
      </c>
      <c r="AM45" s="191">
        <f t="shared" si="30"/>
        <v>-8.4840058602645705</v>
      </c>
      <c r="AN45" s="191">
        <f t="shared" si="40"/>
        <v>9.8083822896527</v>
      </c>
      <c r="AO45" s="191">
        <f t="shared" si="40"/>
        <v>9.8098509783523724</v>
      </c>
      <c r="AP45" s="191">
        <f t="shared" si="40"/>
        <v>9.8064197394905062</v>
      </c>
      <c r="AQ45" s="191">
        <f t="shared" si="40"/>
        <v>9.8144434755805285</v>
      </c>
      <c r="AR45" s="191">
        <f t="shared" si="40"/>
        <v>9.7957206447296326</v>
      </c>
      <c r="AS45" s="191">
        <f t="shared" si="40"/>
        <v>9.839636566859518</v>
      </c>
      <c r="AT45" s="191">
        <f t="shared" si="40"/>
        <v>9.7377722296689662</v>
      </c>
      <c r="AU45" s="191">
        <f t="shared" si="32"/>
        <v>9.9817474841593352</v>
      </c>
      <c r="AW45" s="191">
        <v>-18500</v>
      </c>
      <c r="AX45" s="191">
        <f t="shared" si="4"/>
        <v>-9.6874848311088255E-3</v>
      </c>
      <c r="AY45" s="191">
        <f t="shared" si="5"/>
        <v>-1.0175670486419769E-2</v>
      </c>
      <c r="AZ45" s="191">
        <f t="shared" si="6"/>
        <v>4.8818565531094307E-4</v>
      </c>
      <c r="BA45" s="191">
        <f t="shared" si="7"/>
        <v>0.65767936153361606</v>
      </c>
      <c r="BB45" s="191">
        <f t="shared" si="8"/>
        <v>0.39597617604362806</v>
      </c>
      <c r="BC45" s="191">
        <f t="shared" si="9"/>
        <v>2.4063963503266148</v>
      </c>
      <c r="BD45" s="191">
        <f t="shared" si="10"/>
        <v>2.5967109221680702</v>
      </c>
      <c r="BE45" s="191">
        <f t="shared" si="12"/>
        <v>8.29403502921752</v>
      </c>
      <c r="BF45" s="191">
        <f t="shared" si="12"/>
        <v>8.2940190305076058</v>
      </c>
      <c r="BG45" s="191">
        <f t="shared" si="12"/>
        <v>8.2941003996482596</v>
      </c>
      <c r="BH45" s="191">
        <f t="shared" si="12"/>
        <v>8.2936864114885669</v>
      </c>
      <c r="BI45" s="191">
        <f t="shared" si="12"/>
        <v>8.2957889213061282</v>
      </c>
      <c r="BJ45" s="191">
        <f t="shared" si="12"/>
        <v>8.2850117171436164</v>
      </c>
      <c r="BK45" s="191">
        <f t="shared" si="12"/>
        <v>8.3378862210910789</v>
      </c>
      <c r="BL45" s="191">
        <f t="shared" si="11"/>
        <v>7.876467158628607</v>
      </c>
    </row>
    <row r="46" spans="1:64" ht="12.95" customHeight="1">
      <c r="A46" s="274" t="s">
        <v>57</v>
      </c>
      <c r="B46" s="285"/>
      <c r="C46" s="277">
        <v>44691.330999999998</v>
      </c>
      <c r="D46" s="277"/>
      <c r="E46" s="274">
        <f t="shared" si="13"/>
        <v>2427.9427208237803</v>
      </c>
      <c r="F46" s="221">
        <f t="shared" si="14"/>
        <v>2428</v>
      </c>
      <c r="N46" s="271">
        <f t="shared" si="15"/>
        <v>-8.5835364464043936E-3</v>
      </c>
      <c r="O46" s="195">
        <f t="shared" si="16"/>
        <v>29672.830999999998</v>
      </c>
      <c r="P46" s="222">
        <v>-2.1280000000842847E-2</v>
      </c>
      <c r="T46" s="193">
        <f t="shared" si="17"/>
        <v>0</v>
      </c>
      <c r="Z46" s="191">
        <f t="shared" si="18"/>
        <v>2428</v>
      </c>
      <c r="AA46" s="191">
        <f t="shared" si="19"/>
        <v>2.8639646454387858E-4</v>
      </c>
      <c r="AB46" s="191">
        <f t="shared" si="20"/>
        <v>-9999</v>
      </c>
      <c r="AC46" s="191">
        <f t="shared" si="21"/>
        <v>2.1280000000842847E-2</v>
      </c>
      <c r="AD46" s="191">
        <f t="shared" si="22"/>
        <v>-9999</v>
      </c>
      <c r="AE46" s="191">
        <f t="shared" si="23"/>
        <v>0</v>
      </c>
      <c r="AF46" s="191">
        <f t="shared" si="24"/>
        <v>-9999</v>
      </c>
      <c r="AG46" s="202"/>
      <c r="AH46" s="191">
        <f t="shared" si="25"/>
        <v>8.8699329109482722E-3</v>
      </c>
      <c r="AI46" s="191">
        <f t="shared" si="26"/>
        <v>0.55186530508539822</v>
      </c>
      <c r="AJ46" s="191">
        <f t="shared" si="27"/>
        <v>0.98258458724731834</v>
      </c>
      <c r="AK46" s="191">
        <f t="shared" si="28"/>
        <v>-0.11041072646309308</v>
      </c>
      <c r="AL46" s="191">
        <f t="shared" si="29"/>
        <v>-2.9000254124990605</v>
      </c>
      <c r="AM46" s="191">
        <f t="shared" si="30"/>
        <v>-8.2389678753375684</v>
      </c>
      <c r="AN46" s="191">
        <f t="shared" si="40"/>
        <v>9.8195013101432025</v>
      </c>
      <c r="AO46" s="191">
        <f t="shared" si="40"/>
        <v>9.8209646237406538</v>
      </c>
      <c r="AP46" s="191">
        <f t="shared" si="40"/>
        <v>9.8175303395716291</v>
      </c>
      <c r="AQ46" s="191">
        <f t="shared" si="40"/>
        <v>9.8255981601984583</v>
      </c>
      <c r="AR46" s="191">
        <f t="shared" si="40"/>
        <v>9.8066876831495122</v>
      </c>
      <c r="AS46" s="191">
        <f t="shared" si="40"/>
        <v>9.851255279660343</v>
      </c>
      <c r="AT46" s="191">
        <f t="shared" si="40"/>
        <v>9.7474507387298992</v>
      </c>
      <c r="AU46" s="191">
        <f t="shared" si="32"/>
        <v>9.9976094282146768</v>
      </c>
      <c r="AW46" s="191">
        <v>-18000</v>
      </c>
      <c r="AX46" s="191">
        <f t="shared" si="4"/>
        <v>-9.234610533114803E-3</v>
      </c>
      <c r="AY46" s="191">
        <f t="shared" si="5"/>
        <v>-1.0094659879504621E-2</v>
      </c>
      <c r="AZ46" s="191">
        <f t="shared" si="6"/>
        <v>8.6004934638981786E-4</v>
      </c>
      <c r="BA46" s="191">
        <f t="shared" si="7"/>
        <v>0.64826462480089364</v>
      </c>
      <c r="BB46" s="191">
        <f t="shared" si="8"/>
        <v>0.4241994602777282</v>
      </c>
      <c r="BC46" s="191">
        <f t="shared" si="9"/>
        <v>2.4373433557208042</v>
      </c>
      <c r="BD46" s="191">
        <f t="shared" si="10"/>
        <v>2.7215467161284526</v>
      </c>
      <c r="BE46" s="191">
        <f t="shared" si="12"/>
        <v>8.336081852242927</v>
      </c>
      <c r="BF46" s="191">
        <f t="shared" si="12"/>
        <v>8.3360527807088118</v>
      </c>
      <c r="BG46" s="191">
        <f t="shared" si="12"/>
        <v>8.3361886272252974</v>
      </c>
      <c r="BH46" s="191">
        <f t="shared" si="12"/>
        <v>8.3355535357479926</v>
      </c>
      <c r="BI46" s="191">
        <f t="shared" si="12"/>
        <v>8.3385160420090028</v>
      </c>
      <c r="BJ46" s="191">
        <f t="shared" si="12"/>
        <v>8.324550047289522</v>
      </c>
      <c r="BK46" s="191">
        <f t="shared" si="12"/>
        <v>8.3874453320947477</v>
      </c>
      <c r="BL46" s="191">
        <f t="shared" si="11"/>
        <v>7.9271442961856131</v>
      </c>
    </row>
    <row r="47" spans="1:64" ht="12.95" customHeight="1">
      <c r="A47" s="274" t="s">
        <v>58</v>
      </c>
      <c r="B47" s="192" t="s">
        <v>59</v>
      </c>
      <c r="C47" s="270">
        <v>45359.43879</v>
      </c>
      <c r="D47" s="270"/>
      <c r="E47" s="274">
        <f t="shared" si="13"/>
        <v>4364.9963444011619</v>
      </c>
      <c r="F47" s="221">
        <f t="shared" si="14"/>
        <v>4365</v>
      </c>
      <c r="G47" s="193">
        <f t="shared" ref="G47:G60" si="41">C47-(C$7+F47*C$8)</f>
        <v>-1.2608499964699149E-3</v>
      </c>
      <c r="J47" s="193">
        <f t="shared" ref="J47:J60" si="42">G47</f>
        <v>-1.2608499964699149E-3</v>
      </c>
      <c r="N47" s="271">
        <f t="shared" si="15"/>
        <v>-8.6225101510376372E-3</v>
      </c>
      <c r="O47" s="195">
        <f t="shared" si="16"/>
        <v>30340.93879</v>
      </c>
      <c r="P47" s="222"/>
      <c r="Q47" s="193">
        <f t="shared" ref="Q47:Q60" si="43">(G47-N47)^2</f>
        <v>5.4194040231350061E-5</v>
      </c>
      <c r="S47" s="283">
        <f t="shared" ref="S47:S60" si="44">S$16</f>
        <v>1</v>
      </c>
      <c r="T47" s="193">
        <f t="shared" si="17"/>
        <v>5.4194040231350061E-5</v>
      </c>
      <c r="Z47" s="191">
        <f t="shared" si="18"/>
        <v>4365</v>
      </c>
      <c r="AA47" s="191">
        <f t="shared" si="19"/>
        <v>1.4977051380844243E-4</v>
      </c>
      <c r="AB47" s="191">
        <f t="shared" si="20"/>
        <v>-1.0033130661315995E-2</v>
      </c>
      <c r="AC47" s="191">
        <f t="shared" si="21"/>
        <v>-1.2608499964699149E-3</v>
      </c>
      <c r="AD47" s="191">
        <f t="shared" si="22"/>
        <v>-1.4106205102783573E-3</v>
      </c>
      <c r="AE47" s="191">
        <f t="shared" si="23"/>
        <v>1.9898502240179733E-6</v>
      </c>
      <c r="AF47" s="191">
        <f t="shared" si="24"/>
        <v>-1.2608499964699149E-3</v>
      </c>
      <c r="AG47" s="202"/>
      <c r="AH47" s="191">
        <f t="shared" si="25"/>
        <v>8.7722806648460796E-3</v>
      </c>
      <c r="AI47" s="191">
        <f t="shared" si="26"/>
        <v>0.56321019069975331</v>
      </c>
      <c r="AJ47" s="191">
        <f t="shared" si="27"/>
        <v>0.99505159075508864</v>
      </c>
      <c r="AK47" s="191">
        <f t="shared" si="28"/>
        <v>-0.14909693422658071</v>
      </c>
      <c r="AL47" s="191">
        <f t="shared" si="29"/>
        <v>-2.8126471322875748</v>
      </c>
      <c r="AM47" s="191">
        <f t="shared" si="30"/>
        <v>-6.0251107607791452</v>
      </c>
      <c r="AN47" s="191">
        <f t="shared" si="40"/>
        <v>9.9586076444699518</v>
      </c>
      <c r="AO47" s="191">
        <f t="shared" si="40"/>
        <v>9.9598161345734422</v>
      </c>
      <c r="AP47" s="191">
        <f t="shared" si="40"/>
        <v>9.9567750888024342</v>
      </c>
      <c r="AQ47" s="191">
        <f t="shared" si="40"/>
        <v>9.9644380756356252</v>
      </c>
      <c r="AR47" s="191">
        <f t="shared" si="40"/>
        <v>9.9451940710005609</v>
      </c>
      <c r="AS47" s="191">
        <f t="shared" si="40"/>
        <v>9.993952362700135</v>
      </c>
      <c r="AT47" s="191">
        <f t="shared" si="40"/>
        <v>9.8729215693420862</v>
      </c>
      <c r="AU47" s="191">
        <f t="shared" si="32"/>
        <v>10.193932659110521</v>
      </c>
      <c r="AW47" s="191">
        <v>-17500</v>
      </c>
      <c r="AX47" s="191">
        <f t="shared" si="4"/>
        <v>-8.7905053127240711E-3</v>
      </c>
      <c r="AY47" s="191">
        <f t="shared" si="5"/>
        <v>-1.0015752867474473E-2</v>
      </c>
      <c r="AZ47" s="191">
        <f t="shared" si="6"/>
        <v>1.2252475547504024E-3</v>
      </c>
      <c r="BA47" s="191">
        <f t="shared" si="7"/>
        <v>0.63943360156330087</v>
      </c>
      <c r="BB47" s="191">
        <f t="shared" si="8"/>
        <v>0.45125158583337976</v>
      </c>
      <c r="BC47" s="191">
        <f t="shared" si="9"/>
        <v>2.4674330138395359</v>
      </c>
      <c r="BD47" s="191">
        <f t="shared" si="10"/>
        <v>2.8534360193618875</v>
      </c>
      <c r="BE47" s="191">
        <f t="shared" si="12"/>
        <v>8.3775429933917778</v>
      </c>
      <c r="BF47" s="191">
        <f t="shared" si="12"/>
        <v>8.3774942140270028</v>
      </c>
      <c r="BG47" s="191">
        <f t="shared" si="12"/>
        <v>8.377705585388739</v>
      </c>
      <c r="BH47" s="191">
        <f t="shared" si="12"/>
        <v>8.3767891086261201</v>
      </c>
      <c r="BI47" s="191">
        <f t="shared" si="12"/>
        <v>8.3807523657352156</v>
      </c>
      <c r="BJ47" s="191">
        <f t="shared" si="12"/>
        <v>8.3634125513076309</v>
      </c>
      <c r="BK47" s="191">
        <f t="shared" si="12"/>
        <v>8.4358225637133337</v>
      </c>
      <c r="BL47" s="191">
        <f t="shared" si="11"/>
        <v>7.9778214337426201</v>
      </c>
    </row>
    <row r="48" spans="1:64" ht="12.95" customHeight="1">
      <c r="A48" s="274" t="s">
        <v>58</v>
      </c>
      <c r="B48" s="192" t="s">
        <v>59</v>
      </c>
      <c r="C48" s="270">
        <v>45388.412850000001</v>
      </c>
      <c r="D48" s="270"/>
      <c r="E48" s="274">
        <f t="shared" si="13"/>
        <v>4449.0012142033074</v>
      </c>
      <c r="F48" s="221">
        <f t="shared" si="14"/>
        <v>4449</v>
      </c>
      <c r="G48" s="193">
        <f t="shared" si="41"/>
        <v>4.1878999763866886E-4</v>
      </c>
      <c r="J48" s="193">
        <f t="shared" si="42"/>
        <v>4.1878999763866886E-4</v>
      </c>
      <c r="N48" s="271">
        <f t="shared" si="15"/>
        <v>-8.6249145152438745E-3</v>
      </c>
      <c r="O48" s="195">
        <f t="shared" si="16"/>
        <v>30369.912850000001</v>
      </c>
      <c r="P48" s="222"/>
      <c r="Q48" s="193">
        <f t="shared" si="43"/>
        <v>8.1788591316332078E-5</v>
      </c>
      <c r="S48" s="283">
        <f t="shared" si="44"/>
        <v>1</v>
      </c>
      <c r="T48" s="193">
        <f t="shared" si="17"/>
        <v>8.1788591316332078E-5</v>
      </c>
      <c r="Z48" s="191">
        <f t="shared" si="18"/>
        <v>4449</v>
      </c>
      <c r="AA48" s="191">
        <f t="shared" si="19"/>
        <v>1.3917614128547244E-4</v>
      </c>
      <c r="AB48" s="191">
        <f t="shared" si="20"/>
        <v>-8.3453006588906781E-3</v>
      </c>
      <c r="AC48" s="191">
        <f t="shared" si="21"/>
        <v>4.1878999763866886E-4</v>
      </c>
      <c r="AD48" s="191">
        <f t="shared" si="22"/>
        <v>2.7961385635319642E-4</v>
      </c>
      <c r="AE48" s="191">
        <f t="shared" si="23"/>
        <v>7.818390866470596E-8</v>
      </c>
      <c r="AF48" s="191">
        <f t="shared" si="24"/>
        <v>4.1878999763866886E-4</v>
      </c>
      <c r="AG48" s="202"/>
      <c r="AH48" s="191">
        <f t="shared" si="25"/>
        <v>8.7640906565293469E-3</v>
      </c>
      <c r="AI48" s="191">
        <f t="shared" si="26"/>
        <v>0.56379138461762235</v>
      </c>
      <c r="AJ48" s="191">
        <f t="shared" si="27"/>
        <v>0.99542924238588582</v>
      </c>
      <c r="AK48" s="191">
        <f t="shared" si="28"/>
        <v>-0.15078884962257696</v>
      </c>
      <c r="AL48" s="191">
        <f t="shared" si="29"/>
        <v>-2.808771035309932</v>
      </c>
      <c r="AM48" s="191">
        <f t="shared" si="30"/>
        <v>-5.9536520845999465</v>
      </c>
      <c r="AN48" s="191">
        <f t="shared" si="40"/>
        <v>9.964709806420295</v>
      </c>
      <c r="AO48" s="191">
        <f t="shared" si="40"/>
        <v>9.965901150637972</v>
      </c>
      <c r="AP48" s="191">
        <f t="shared" si="40"/>
        <v>9.9628923522258557</v>
      </c>
      <c r="AQ48" s="191">
        <f t="shared" si="40"/>
        <v>9.9705017394246269</v>
      </c>
      <c r="AR48" s="191">
        <f t="shared" si="40"/>
        <v>9.9513234732530051</v>
      </c>
      <c r="AS48" s="191">
        <f t="shared" si="40"/>
        <v>10.000097514737925</v>
      </c>
      <c r="AT48" s="191">
        <f t="shared" si="40"/>
        <v>9.878623724263468</v>
      </c>
      <c r="AU48" s="191">
        <f t="shared" si="32"/>
        <v>10.202446418220099</v>
      </c>
      <c r="AW48" s="191">
        <v>-17000</v>
      </c>
      <c r="AX48" s="191">
        <f t="shared" si="4"/>
        <v>-8.3553991389419442E-3</v>
      </c>
      <c r="AY48" s="191">
        <f t="shared" si="5"/>
        <v>-9.9389494503293301E-3</v>
      </c>
      <c r="AZ48" s="191">
        <f t="shared" si="6"/>
        <v>1.5835503113873861E-3</v>
      </c>
      <c r="BA48" s="191">
        <f t="shared" si="7"/>
        <v>0.63114884867869048</v>
      </c>
      <c r="BB48" s="191">
        <f t="shared" si="8"/>
        <v>0.47719857213337896</v>
      </c>
      <c r="BC48" s="191">
        <f t="shared" si="9"/>
        <v>2.4967298110593243</v>
      </c>
      <c r="BD48" s="191">
        <f t="shared" si="10"/>
        <v>2.9932052093076869</v>
      </c>
      <c r="BE48" s="191">
        <f t="shared" si="12"/>
        <v>8.4184553448381561</v>
      </c>
      <c r="BF48" s="191">
        <f t="shared" si="12"/>
        <v>8.418378570184041</v>
      </c>
      <c r="BG48" s="191">
        <f t="shared" si="12"/>
        <v>8.4186894754961497</v>
      </c>
      <c r="BH48" s="191">
        <f t="shared" si="12"/>
        <v>8.4174294943967585</v>
      </c>
      <c r="BI48" s="191">
        <f t="shared" si="12"/>
        <v>8.422520320377231</v>
      </c>
      <c r="BJ48" s="191">
        <f t="shared" si="12"/>
        <v>8.4016924090993221</v>
      </c>
      <c r="BK48" s="191">
        <f t="shared" si="12"/>
        <v>8.4830238212375164</v>
      </c>
      <c r="BL48" s="191">
        <f t="shared" si="11"/>
        <v>8.0284985712996271</v>
      </c>
    </row>
    <row r="49" spans="1:64" ht="12.95" customHeight="1">
      <c r="A49" s="274" t="s">
        <v>58</v>
      </c>
      <c r="B49" s="192" t="s">
        <v>56</v>
      </c>
      <c r="C49" s="270">
        <v>45389.273880000001</v>
      </c>
      <c r="D49" s="270"/>
      <c r="E49" s="274">
        <f t="shared" si="13"/>
        <v>4451.4976097048611</v>
      </c>
      <c r="F49" s="221">
        <f t="shared" si="14"/>
        <v>4451.5</v>
      </c>
      <c r="G49" s="193">
        <f t="shared" si="41"/>
        <v>-8.2443499559303746E-4</v>
      </c>
      <c r="J49" s="193">
        <f t="shared" si="42"/>
        <v>-8.2443499559303746E-4</v>
      </c>
      <c r="N49" s="271">
        <f t="shared" si="15"/>
        <v>-8.6249869835071796E-3</v>
      </c>
      <c r="O49" s="195">
        <f t="shared" si="16"/>
        <v>30370.773880000001</v>
      </c>
      <c r="P49" s="222"/>
      <c r="Q49" s="193">
        <f t="shared" si="43"/>
        <v>6.0848611316151275E-5</v>
      </c>
      <c r="S49" s="283">
        <f t="shared" si="44"/>
        <v>1</v>
      </c>
      <c r="T49" s="193">
        <f t="shared" si="17"/>
        <v>6.0848611316151275E-5</v>
      </c>
      <c r="Z49" s="191">
        <f t="shared" si="18"/>
        <v>4451.5</v>
      </c>
      <c r="AA49" s="191">
        <f t="shared" si="19"/>
        <v>1.3885478629199581E-4</v>
      </c>
      <c r="AB49" s="191">
        <f t="shared" si="20"/>
        <v>-9.5882767653922129E-3</v>
      </c>
      <c r="AC49" s="191">
        <f t="shared" si="21"/>
        <v>-8.2443499559303746E-4</v>
      </c>
      <c r="AD49" s="191">
        <f t="shared" si="22"/>
        <v>-9.6328978188503327E-4</v>
      </c>
      <c r="AE49" s="191">
        <f t="shared" si="23"/>
        <v>9.2792720388411493E-7</v>
      </c>
      <c r="AF49" s="191">
        <f t="shared" si="24"/>
        <v>-8.2443499559303746E-4</v>
      </c>
      <c r="AG49" s="202"/>
      <c r="AH49" s="191">
        <f t="shared" si="25"/>
        <v>8.7638417697991754E-3</v>
      </c>
      <c r="AI49" s="191">
        <f t="shared" si="26"/>
        <v>0.5638088011692457</v>
      </c>
      <c r="AJ49" s="191">
        <f t="shared" si="27"/>
        <v>0.99544026466003366</v>
      </c>
      <c r="AK49" s="191">
        <f t="shared" si="28"/>
        <v>-0.15083922356900578</v>
      </c>
      <c r="AL49" s="191">
        <f t="shared" si="29"/>
        <v>-2.8086555516852174</v>
      </c>
      <c r="AM49" s="191">
        <f t="shared" si="30"/>
        <v>-5.9515483512653402</v>
      </c>
      <c r="AN49" s="191">
        <f t="shared" si="40"/>
        <v>9.9648915162523775</v>
      </c>
      <c r="AO49" s="191">
        <f t="shared" si="40"/>
        <v>9.9660823447867752</v>
      </c>
      <c r="AP49" s="191">
        <f t="shared" si="40"/>
        <v>9.963074521424204</v>
      </c>
      <c r="AQ49" s="191">
        <f t="shared" si="40"/>
        <v>9.9706822734188929</v>
      </c>
      <c r="AR49" s="191">
        <f t="shared" si="40"/>
        <v>9.9515060595247817</v>
      </c>
      <c r="AS49" s="191">
        <f t="shared" si="40"/>
        <v>10.000280357836054</v>
      </c>
      <c r="AT49" s="191">
        <f t="shared" si="40"/>
        <v>9.8787937899283147</v>
      </c>
      <c r="AU49" s="191">
        <f t="shared" si="32"/>
        <v>10.202699803907883</v>
      </c>
      <c r="AW49" s="191">
        <v>-16500</v>
      </c>
      <c r="AX49" s="191">
        <f t="shared" si="4"/>
        <v>-7.9294976162877437E-3</v>
      </c>
      <c r="AY49" s="191">
        <f t="shared" si="5"/>
        <v>-9.8642496280691872E-3</v>
      </c>
      <c r="AZ49" s="191">
        <f t="shared" si="6"/>
        <v>1.9347520117814435E-3</v>
      </c>
      <c r="BA49" s="191">
        <f t="shared" si="7"/>
        <v>0.62337629918288662</v>
      </c>
      <c r="BB49" s="191">
        <f t="shared" si="8"/>
        <v>0.50210160774547863</v>
      </c>
      <c r="BC49" s="191">
        <f t="shared" si="9"/>
        <v>2.5252928800027692</v>
      </c>
      <c r="BD49" s="191">
        <f t="shared" si="10"/>
        <v>3.1418011921542823</v>
      </c>
      <c r="BE49" s="191">
        <f t="shared" si="12"/>
        <v>8.4588535211331628</v>
      </c>
      <c r="BF49" s="191">
        <f t="shared" si="12"/>
        <v>8.4587389157243962</v>
      </c>
      <c r="BG49" s="191">
        <f t="shared" si="12"/>
        <v>8.45917551648893</v>
      </c>
      <c r="BH49" s="191">
        <f t="shared" si="12"/>
        <v>8.4575107632949731</v>
      </c>
      <c r="BI49" s="191">
        <f t="shared" si="12"/>
        <v>8.463837120255393</v>
      </c>
      <c r="BJ49" s="191">
        <f t="shared" si="12"/>
        <v>8.4394778297547752</v>
      </c>
      <c r="BK49" s="191">
        <f t="shared" si="12"/>
        <v>8.5290580294157383</v>
      </c>
      <c r="BL49" s="191">
        <f t="shared" si="11"/>
        <v>8.0791757088566332</v>
      </c>
    </row>
    <row r="50" spans="1:64" ht="12.95" customHeight="1">
      <c r="A50" s="274" t="s">
        <v>58</v>
      </c>
      <c r="B50" s="192" t="s">
        <v>59</v>
      </c>
      <c r="C50" s="270">
        <v>45389.445509999998</v>
      </c>
      <c r="D50" s="270"/>
      <c r="E50" s="274">
        <f t="shared" si="13"/>
        <v>4451.9952188008556</v>
      </c>
      <c r="F50" s="221">
        <f t="shared" si="14"/>
        <v>4452</v>
      </c>
      <c r="G50" s="193">
        <f t="shared" si="41"/>
        <v>-1.6490800044266507E-3</v>
      </c>
      <c r="J50" s="193">
        <f t="shared" si="42"/>
        <v>-1.6490800044266507E-3</v>
      </c>
      <c r="N50" s="271">
        <f t="shared" si="15"/>
        <v>-8.6250014834706248E-3</v>
      </c>
      <c r="O50" s="195">
        <f t="shared" si="16"/>
        <v>30370.945509999998</v>
      </c>
      <c r="P50" s="222"/>
      <c r="Q50" s="193">
        <f t="shared" si="43"/>
        <v>4.8663480481787066E-5</v>
      </c>
      <c r="S50" s="283">
        <f t="shared" si="44"/>
        <v>1</v>
      </c>
      <c r="T50" s="193">
        <f t="shared" si="17"/>
        <v>4.8663480481787066E-5</v>
      </c>
      <c r="Z50" s="191">
        <f t="shared" si="18"/>
        <v>4452</v>
      </c>
      <c r="AA50" s="191">
        <f t="shared" si="19"/>
        <v>1.3879047332356585E-4</v>
      </c>
      <c r="AB50" s="191">
        <f t="shared" si="20"/>
        <v>-1.0412871961220841E-2</v>
      </c>
      <c r="AC50" s="191">
        <f t="shared" si="21"/>
        <v>-1.6490800044266507E-3</v>
      </c>
      <c r="AD50" s="191">
        <f t="shared" si="22"/>
        <v>-1.7878704777502166E-3</v>
      </c>
      <c r="AE50" s="191">
        <f t="shared" si="23"/>
        <v>3.1964808452107876E-6</v>
      </c>
      <c r="AF50" s="191">
        <f t="shared" si="24"/>
        <v>-1.6490800044266507E-3</v>
      </c>
      <c r="AG50" s="202"/>
      <c r="AH50" s="191">
        <f t="shared" si="25"/>
        <v>8.7637919567941907E-3</v>
      </c>
      <c r="AI50" s="191">
        <f t="shared" si="26"/>
        <v>0.56381228530758576</v>
      </c>
      <c r="AJ50" s="191">
        <f t="shared" si="27"/>
        <v>0.9954424676039334</v>
      </c>
      <c r="AK50" s="191">
        <f t="shared" si="28"/>
        <v>-0.15084929849263529</v>
      </c>
      <c r="AL50" s="191">
        <f t="shared" si="29"/>
        <v>-2.8086324540988983</v>
      </c>
      <c r="AM50" s="191">
        <f t="shared" si="30"/>
        <v>-5.9511277624121526</v>
      </c>
      <c r="AN50" s="191">
        <f t="shared" si="40"/>
        <v>9.9649278589004791</v>
      </c>
      <c r="AO50" s="191">
        <f t="shared" si="40"/>
        <v>9.9661185842615936</v>
      </c>
      <c r="AP50" s="191">
        <f t="shared" si="40"/>
        <v>9.9631109560137467</v>
      </c>
      <c r="AQ50" s="191">
        <f t="shared" si="40"/>
        <v>9.9707183806924675</v>
      </c>
      <c r="AR50" s="191">
        <f t="shared" si="40"/>
        <v>9.9515425779155535</v>
      </c>
      <c r="AS50" s="191">
        <f t="shared" si="40"/>
        <v>10.000316926123141</v>
      </c>
      <c r="AT50" s="191">
        <f t="shared" si="40"/>
        <v>9.8788278055566519</v>
      </c>
      <c r="AU50" s="191">
        <f t="shared" si="32"/>
        <v>10.202750481045442</v>
      </c>
      <c r="AW50" s="191">
        <v>-16000</v>
      </c>
      <c r="AX50" s="191">
        <f t="shared" si="4"/>
        <v>-7.5129857841959111E-3</v>
      </c>
      <c r="AY50" s="191">
        <f t="shared" si="5"/>
        <v>-9.7916534006940448E-3</v>
      </c>
      <c r="AZ50" s="191">
        <f t="shared" si="6"/>
        <v>2.2786676164981336E-3</v>
      </c>
      <c r="BA50" s="191">
        <f t="shared" si="7"/>
        <v>0.61608495094872628</v>
      </c>
      <c r="BB50" s="191">
        <f t="shared" si="8"/>
        <v>0.52601734506312714</v>
      </c>
      <c r="BC50" s="191">
        <f t="shared" si="9"/>
        <v>2.5531765529291417</v>
      </c>
      <c r="BD50" s="191">
        <f t="shared" si="10"/>
        <v>3.3003152883318667</v>
      </c>
      <c r="BE50" s="191">
        <f t="shared" si="12"/>
        <v>8.4987700219250133</v>
      </c>
      <c r="BF50" s="191">
        <f t="shared" si="12"/>
        <v>8.4986064486275108</v>
      </c>
      <c r="BG50" s="191">
        <f t="shared" si="12"/>
        <v>8.4991960190059803</v>
      </c>
      <c r="BH50" s="191">
        <f t="shared" si="12"/>
        <v>8.4970688440959012</v>
      </c>
      <c r="BI50" s="191">
        <f t="shared" si="12"/>
        <v>8.5047156552075194</v>
      </c>
      <c r="BJ50" s="191">
        <f t="shared" si="12"/>
        <v>8.4768516048270559</v>
      </c>
      <c r="BK50" s="191">
        <f t="shared" si="12"/>
        <v>8.5739371095388375</v>
      </c>
      <c r="BL50" s="191">
        <f t="shared" si="11"/>
        <v>8.129852846413641</v>
      </c>
    </row>
    <row r="51" spans="1:64" ht="12.95" customHeight="1">
      <c r="A51" s="274" t="s">
        <v>58</v>
      </c>
      <c r="B51" s="192" t="s">
        <v>56</v>
      </c>
      <c r="C51" s="270">
        <v>45390.308799999999</v>
      </c>
      <c r="D51" s="270"/>
      <c r="E51" s="274">
        <f t="shared" si="13"/>
        <v>4454.4981667498687</v>
      </c>
      <c r="F51" s="221">
        <f t="shared" si="14"/>
        <v>4454.5</v>
      </c>
      <c r="G51" s="193">
        <f t="shared" si="41"/>
        <v>-6.3230500381905586E-4</v>
      </c>
      <c r="J51" s="193">
        <f t="shared" si="42"/>
        <v>-6.3230500381905586E-4</v>
      </c>
      <c r="N51" s="271">
        <f t="shared" si="15"/>
        <v>-8.6250740148417805E-3</v>
      </c>
      <c r="O51" s="195">
        <f t="shared" si="16"/>
        <v>30371.808799999999</v>
      </c>
      <c r="P51" s="222"/>
      <c r="Q51" s="193">
        <f t="shared" si="43"/>
        <v>6.3884356463565181E-5</v>
      </c>
      <c r="S51" s="283">
        <f t="shared" si="44"/>
        <v>1</v>
      </c>
      <c r="T51" s="193">
        <f t="shared" si="17"/>
        <v>6.3884356463565181E-5</v>
      </c>
      <c r="Z51" s="191">
        <f t="shared" si="18"/>
        <v>4454.5</v>
      </c>
      <c r="AA51" s="191">
        <f t="shared" si="19"/>
        <v>1.3846869862318804E-4</v>
      </c>
      <c r="AB51" s="191">
        <f t="shared" si="20"/>
        <v>-9.3958477172840244E-3</v>
      </c>
      <c r="AC51" s="191">
        <f t="shared" si="21"/>
        <v>-6.3230500381905586E-4</v>
      </c>
      <c r="AD51" s="191">
        <f t="shared" si="22"/>
        <v>-7.707737024422439E-4</v>
      </c>
      <c r="AE51" s="191">
        <f t="shared" si="23"/>
        <v>5.9409210037652477E-7</v>
      </c>
      <c r="AF51" s="191">
        <f t="shared" si="24"/>
        <v>-6.3230500381905586E-4</v>
      </c>
      <c r="AG51" s="202"/>
      <c r="AH51" s="191">
        <f t="shared" si="25"/>
        <v>8.7635427134649686E-3</v>
      </c>
      <c r="AI51" s="191">
        <f t="shared" si="26"/>
        <v>0.56382971013993155</v>
      </c>
      <c r="AJ51" s="191">
        <f t="shared" si="27"/>
        <v>0.99545347476775115</v>
      </c>
      <c r="AK51" s="191">
        <f t="shared" si="28"/>
        <v>-0.15089967378259972</v>
      </c>
      <c r="AL51" s="191">
        <f t="shared" si="29"/>
        <v>-2.8085169618591399</v>
      </c>
      <c r="AM51" s="191">
        <f t="shared" si="30"/>
        <v>-5.9490256066483855</v>
      </c>
      <c r="AN51" s="191">
        <f t="shared" ref="AN51:AT60" si="45">$AU51+$AB$7*SIN(AO51)</f>
        <v>9.9651095755502901</v>
      </c>
      <c r="AO51" s="191">
        <f t="shared" si="45"/>
        <v>9.9662997848620858</v>
      </c>
      <c r="AP51" s="191">
        <f t="shared" si="45"/>
        <v>9.9632931327115255</v>
      </c>
      <c r="AQ51" s="191">
        <f t="shared" si="45"/>
        <v>9.9708989194353244</v>
      </c>
      <c r="AR51" s="191">
        <f t="shared" si="45"/>
        <v>9.9517251755520189</v>
      </c>
      <c r="AS51" s="191">
        <f t="shared" si="45"/>
        <v>10.000499765896725</v>
      </c>
      <c r="AT51" s="191">
        <f t="shared" si="45"/>
        <v>9.8789978961775322</v>
      </c>
      <c r="AU51" s="191">
        <f t="shared" si="32"/>
        <v>10.203003866733226</v>
      </c>
      <c r="AW51" s="191">
        <v>-15500</v>
      </c>
      <c r="AX51" s="191">
        <f t="shared" si="4"/>
        <v>-7.1060314730750449E-3</v>
      </c>
      <c r="AY51" s="191">
        <f t="shared" si="5"/>
        <v>-9.7211607682039045E-3</v>
      </c>
      <c r="AZ51" s="191">
        <f t="shared" si="6"/>
        <v>2.6151292951288596E-3</v>
      </c>
      <c r="BA51" s="191">
        <f t="shared" si="7"/>
        <v>0.60924658561926637</v>
      </c>
      <c r="BB51" s="191">
        <f t="shared" si="8"/>
        <v>0.54899818732997219</v>
      </c>
      <c r="BC51" s="191">
        <f t="shared" si="9"/>
        <v>2.5804308439111057</v>
      </c>
      <c r="BD51" s="191">
        <f t="shared" si="10"/>
        <v>3.4700128687418204</v>
      </c>
      <c r="BE51" s="191">
        <f t="shared" si="12"/>
        <v>8.5382353704292573</v>
      </c>
      <c r="BF51" s="191">
        <f t="shared" si="12"/>
        <v>8.5380107749294751</v>
      </c>
      <c r="BG51" s="191">
        <f t="shared" si="12"/>
        <v>8.5387804866926853</v>
      </c>
      <c r="BH51" s="191">
        <f t="shared" si="12"/>
        <v>8.5361395758212577</v>
      </c>
      <c r="BI51" s="191">
        <f t="shared" si="12"/>
        <v>8.5451653380748489</v>
      </c>
      <c r="BJ51" s="191">
        <f t="shared" si="12"/>
        <v>8.5138907724163353</v>
      </c>
      <c r="BK51" s="191">
        <f t="shared" si="12"/>
        <v>8.6176759488306462</v>
      </c>
      <c r="BL51" s="191">
        <f t="shared" si="11"/>
        <v>8.1805299839706471</v>
      </c>
    </row>
    <row r="52" spans="1:64" ht="12.95" customHeight="1">
      <c r="A52" s="274" t="s">
        <v>58</v>
      </c>
      <c r="B52" s="192" t="s">
        <v>59</v>
      </c>
      <c r="C52" s="270">
        <v>45390.479630000002</v>
      </c>
      <c r="D52" s="270"/>
      <c r="E52" s="274">
        <f t="shared" si="13"/>
        <v>4454.993456395453</v>
      </c>
      <c r="F52" s="221">
        <f t="shared" si="14"/>
        <v>4455</v>
      </c>
      <c r="G52" s="193">
        <f t="shared" si="41"/>
        <v>-2.2569499997189268E-3</v>
      </c>
      <c r="J52" s="193">
        <f t="shared" si="42"/>
        <v>-2.2569499997189268E-3</v>
      </c>
      <c r="N52" s="271">
        <f t="shared" si="15"/>
        <v>-8.6250885274267945E-3</v>
      </c>
      <c r="O52" s="195">
        <f t="shared" si="16"/>
        <v>30371.979630000002</v>
      </c>
      <c r="P52" s="222"/>
      <c r="Q52" s="193">
        <f t="shared" si="43"/>
        <v>4.0553188308077325E-5</v>
      </c>
      <c r="S52" s="283">
        <f t="shared" si="44"/>
        <v>1</v>
      </c>
      <c r="T52" s="193">
        <f t="shared" si="17"/>
        <v>4.0553188308077325E-5</v>
      </c>
      <c r="Z52" s="191">
        <f t="shared" si="18"/>
        <v>4455</v>
      </c>
      <c r="AA52" s="191">
        <f t="shared" si="19"/>
        <v>1.3840430171025223E-4</v>
      </c>
      <c r="AB52" s="191">
        <f t="shared" si="20"/>
        <v>-1.1020442828855974E-2</v>
      </c>
      <c r="AC52" s="191">
        <f t="shared" si="21"/>
        <v>-2.2569499997189268E-3</v>
      </c>
      <c r="AD52" s="191">
        <f t="shared" si="22"/>
        <v>-2.3953543014291791E-3</v>
      </c>
      <c r="AE52" s="191">
        <f t="shared" si="23"/>
        <v>5.7377222293752705E-6</v>
      </c>
      <c r="AF52" s="191">
        <f t="shared" si="24"/>
        <v>-2.2569499997189268E-3</v>
      </c>
      <c r="AG52" s="202"/>
      <c r="AH52" s="191">
        <f t="shared" si="25"/>
        <v>8.7634928291370467E-3</v>
      </c>
      <c r="AI52" s="191">
        <f t="shared" si="26"/>
        <v>0.56383319593460235</v>
      </c>
      <c r="AJ52" s="191">
        <f t="shared" si="27"/>
        <v>0.99545567468924723</v>
      </c>
      <c r="AK52" s="191">
        <f t="shared" si="28"/>
        <v>-0.15090974897496923</v>
      </c>
      <c r="AL52" s="191">
        <f t="shared" si="29"/>
        <v>-2.8084938625493909</v>
      </c>
      <c r="AM52" s="191">
        <f t="shared" si="30"/>
        <v>-5.948605333123977</v>
      </c>
      <c r="AN52" s="191">
        <f t="shared" si="45"/>
        <v>9.9651459195622287</v>
      </c>
      <c r="AO52" s="191">
        <f t="shared" si="45"/>
        <v>9.9663360256276086</v>
      </c>
      <c r="AP52" s="191">
        <f t="shared" si="45"/>
        <v>9.9633295688011838</v>
      </c>
      <c r="AQ52" s="191">
        <f t="shared" si="45"/>
        <v>9.9709350276590687</v>
      </c>
      <c r="AR52" s="191">
        <f t="shared" si="45"/>
        <v>9.9517616962159039</v>
      </c>
      <c r="AS52" s="191">
        <f t="shared" si="45"/>
        <v>10.000536333519184</v>
      </c>
      <c r="AT52" s="191">
        <f t="shared" si="45"/>
        <v>9.879031916797846</v>
      </c>
      <c r="AU52" s="191">
        <f t="shared" si="32"/>
        <v>10.203054543870783</v>
      </c>
      <c r="AW52" s="191">
        <v>-15000</v>
      </c>
      <c r="AX52" s="191">
        <f t="shared" si="4"/>
        <v>-6.7087882369763902E-3</v>
      </c>
      <c r="AY52" s="191">
        <f t="shared" si="5"/>
        <v>-9.6527717305987647E-3</v>
      </c>
      <c r="AZ52" s="191">
        <f t="shared" si="6"/>
        <v>2.9439834936223742E-3</v>
      </c>
      <c r="BA52" s="191">
        <f t="shared" si="7"/>
        <v>0.60283551461147322</v>
      </c>
      <c r="BB52" s="191">
        <f t="shared" si="8"/>
        <v>0.57109256576075151</v>
      </c>
      <c r="BC52" s="191">
        <f t="shared" si="9"/>
        <v>2.6071018717173766</v>
      </c>
      <c r="BD52" s="191">
        <f t="shared" si="10"/>
        <v>3.6523704621295519</v>
      </c>
      <c r="BE52" s="191">
        <f t="shared" si="12"/>
        <v>8.5772782337420672</v>
      </c>
      <c r="BF52" s="191">
        <f t="shared" si="12"/>
        <v>8.5769801525279039</v>
      </c>
      <c r="BG52" s="191">
        <f t="shared" si="12"/>
        <v>8.5779557489367573</v>
      </c>
      <c r="BH52" s="191">
        <f t="shared" si="12"/>
        <v>8.5747586748029097</v>
      </c>
      <c r="BI52" s="191">
        <f t="shared" si="12"/>
        <v>8.5851929012732118</v>
      </c>
      <c r="BJ52" s="191">
        <f t="shared" si="12"/>
        <v>8.550666384118129</v>
      </c>
      <c r="BK52" s="191">
        <f t="shared" si="12"/>
        <v>8.6602923622232399</v>
      </c>
      <c r="BL52" s="191">
        <f t="shared" si="11"/>
        <v>8.2312071215276532</v>
      </c>
    </row>
    <row r="53" spans="1:64" ht="12.95" customHeight="1">
      <c r="A53" s="274" t="s">
        <v>58</v>
      </c>
      <c r="B53" s="192" t="s">
        <v>56</v>
      </c>
      <c r="C53" s="270">
        <v>45391.344100000002</v>
      </c>
      <c r="D53" s="270"/>
      <c r="E53" s="274">
        <f t="shared" si="13"/>
        <v>4457.4998255338442</v>
      </c>
      <c r="F53" s="221">
        <f t="shared" si="14"/>
        <v>4457.5</v>
      </c>
      <c r="G53" s="193">
        <f t="shared" si="41"/>
        <v>-6.017499981680885E-5</v>
      </c>
      <c r="J53" s="193">
        <f t="shared" si="42"/>
        <v>-6.017499981680885E-5</v>
      </c>
      <c r="N53" s="271">
        <f t="shared" si="15"/>
        <v>-8.6251611219057955E-3</v>
      </c>
      <c r="O53" s="195">
        <f t="shared" si="16"/>
        <v>30372.844100000002</v>
      </c>
      <c r="P53" s="222"/>
      <c r="Q53" s="193">
        <f t="shared" si="43"/>
        <v>7.3358987271576935E-5</v>
      </c>
      <c r="S53" s="283">
        <f t="shared" si="44"/>
        <v>1</v>
      </c>
      <c r="T53" s="193">
        <f t="shared" ref="T53:T84" si="46">S53*Q53</f>
        <v>7.3358987271576935E-5</v>
      </c>
      <c r="Z53" s="191">
        <f t="shared" si="18"/>
        <v>4457.5</v>
      </c>
      <c r="AA53" s="191">
        <f t="shared" si="19"/>
        <v>1.3808210727171873E-4</v>
      </c>
      <c r="AB53" s="191">
        <f t="shared" si="20"/>
        <v>-8.823418228994323E-3</v>
      </c>
      <c r="AC53" s="191">
        <f t="shared" si="21"/>
        <v>-6.017499981680885E-5</v>
      </c>
      <c r="AD53" s="191">
        <f t="shared" si="22"/>
        <v>-1.9825710708852758E-4</v>
      </c>
      <c r="AE53" s="191">
        <f t="shared" si="23"/>
        <v>3.9305880511111892E-8</v>
      </c>
      <c r="AF53" s="191">
        <f t="shared" si="24"/>
        <v>-6.017499981680885E-5</v>
      </c>
      <c r="AG53" s="202"/>
      <c r="AH53" s="191">
        <f t="shared" si="25"/>
        <v>8.7632432291775142E-3</v>
      </c>
      <c r="AI53" s="191">
        <f t="shared" si="26"/>
        <v>0.56385062904953487</v>
      </c>
      <c r="AJ53" s="191">
        <f t="shared" si="27"/>
        <v>0.9954666667393588</v>
      </c>
      <c r="AK53" s="191">
        <f t="shared" si="28"/>
        <v>-0.15096012560880001</v>
      </c>
      <c r="AL53" s="191">
        <f t="shared" si="29"/>
        <v>-2.808378361690373</v>
      </c>
      <c r="AM53" s="191">
        <f t="shared" si="30"/>
        <v>-5.9465047530779307</v>
      </c>
      <c r="AN53" s="191">
        <f t="shared" si="45"/>
        <v>9.9653276430326923</v>
      </c>
      <c r="AO53" s="191">
        <f t="shared" si="45"/>
        <v>9.9665172326834934</v>
      </c>
      <c r="AP53" s="191">
        <f t="shared" si="45"/>
        <v>9.963511753000688</v>
      </c>
      <c r="AQ53" s="191">
        <f t="shared" si="45"/>
        <v>9.9711155711550443</v>
      </c>
      <c r="AR53" s="191">
        <f t="shared" si="45"/>
        <v>9.9519443052188183</v>
      </c>
      <c r="AS53" s="191">
        <f t="shared" si="45"/>
        <v>10.000719169971061</v>
      </c>
      <c r="AT53" s="191">
        <f t="shared" si="45"/>
        <v>9.8792020323824623</v>
      </c>
      <c r="AU53" s="191">
        <f t="shared" si="32"/>
        <v>10.203307929558568</v>
      </c>
      <c r="AW53" s="191">
        <v>-14500</v>
      </c>
      <c r="AX53" s="191">
        <f t="shared" si="4"/>
        <v>-6.3213978747459166E-3</v>
      </c>
      <c r="AY53" s="191">
        <f t="shared" si="5"/>
        <v>-9.5864862878786272E-3</v>
      </c>
      <c r="AZ53" s="191">
        <f t="shared" si="6"/>
        <v>3.2650884131327105E-3</v>
      </c>
      <c r="BA53" s="191">
        <f t="shared" si="7"/>
        <v>0.59682834920314209</v>
      </c>
      <c r="BB53" s="191">
        <f t="shared" si="8"/>
        <v>0.59234520594501228</v>
      </c>
      <c r="BC53" s="191">
        <f t="shared" si="9"/>
        <v>2.633232233875114</v>
      </c>
      <c r="BD53" s="191">
        <f t="shared" si="10"/>
        <v>3.8491226667054645</v>
      </c>
      <c r="BE53" s="191">
        <f t="shared" si="12"/>
        <v>8.6159255310041871</v>
      </c>
      <c r="BF53" s="191">
        <f t="shared" si="12"/>
        <v>8.6155416986484532</v>
      </c>
      <c r="BG53" s="191">
        <f t="shared" si="12"/>
        <v>8.6167461262180503</v>
      </c>
      <c r="BH53" s="191">
        <f t="shared" si="12"/>
        <v>8.6129616332680161</v>
      </c>
      <c r="BI53" s="191">
        <f t="shared" si="12"/>
        <v>8.6248031362760571</v>
      </c>
      <c r="BJ53" s="191">
        <f t="shared" si="12"/>
        <v>8.5872433660221112</v>
      </c>
      <c r="BK53" s="191">
        <f t="shared" si="12"/>
        <v>8.7018070466148991</v>
      </c>
      <c r="BL53" s="191">
        <f t="shared" si="11"/>
        <v>8.2818842590846593</v>
      </c>
    </row>
    <row r="54" spans="1:64" ht="12.95" customHeight="1">
      <c r="A54" s="274" t="s">
        <v>58</v>
      </c>
      <c r="B54" s="192" t="s">
        <v>59</v>
      </c>
      <c r="C54" s="270">
        <v>45407.381159999997</v>
      </c>
      <c r="D54" s="270"/>
      <c r="E54" s="274">
        <f t="shared" si="13"/>
        <v>4503.9962826167921</v>
      </c>
      <c r="F54" s="221">
        <f t="shared" si="14"/>
        <v>4504</v>
      </c>
      <c r="G54" s="193">
        <f t="shared" si="41"/>
        <v>-1.2821600030292757E-3</v>
      </c>
      <c r="J54" s="193">
        <f t="shared" si="42"/>
        <v>-1.2821600030292757E-3</v>
      </c>
      <c r="N54" s="271">
        <f t="shared" si="15"/>
        <v>-8.626520965297084E-3</v>
      </c>
      <c r="O54" s="195">
        <f t="shared" si="16"/>
        <v>30388.881159999997</v>
      </c>
      <c r="P54" s="222"/>
      <c r="Q54" s="193">
        <f t="shared" si="43"/>
        <v>5.3939637944083328E-5</v>
      </c>
      <c r="S54" s="283">
        <f t="shared" si="44"/>
        <v>1</v>
      </c>
      <c r="T54" s="193">
        <f t="shared" si="46"/>
        <v>5.3939637944083328E-5</v>
      </c>
      <c r="Z54" s="191">
        <f t="shared" si="18"/>
        <v>4504</v>
      </c>
      <c r="AA54" s="191">
        <f t="shared" si="19"/>
        <v>1.3202550490381583E-4</v>
      </c>
      <c r="AB54" s="191">
        <f t="shared" si="20"/>
        <v>-1.0040706473230175E-2</v>
      </c>
      <c r="AC54" s="191">
        <f t="shared" si="21"/>
        <v>-1.2821600030292757E-3</v>
      </c>
      <c r="AD54" s="191">
        <f t="shared" si="22"/>
        <v>-1.4141855079330915E-3</v>
      </c>
      <c r="AE54" s="191">
        <f t="shared" si="23"/>
        <v>1.999920650847976E-6</v>
      </c>
      <c r="AF54" s="191">
        <f t="shared" si="24"/>
        <v>-1.2821600030292757E-3</v>
      </c>
      <c r="AG54" s="202"/>
      <c r="AH54" s="191">
        <f t="shared" si="25"/>
        <v>8.7585464702008998E-3</v>
      </c>
      <c r="AI54" s="191">
        <f t="shared" si="26"/>
        <v>0.56417614476041289</v>
      </c>
      <c r="AJ54" s="191">
        <f t="shared" si="27"/>
        <v>0.995668820113077</v>
      </c>
      <c r="AK54" s="191">
        <f t="shared" si="28"/>
        <v>-0.15189733542236547</v>
      </c>
      <c r="AL54" s="191">
        <f t="shared" si="29"/>
        <v>-2.8062287327235205</v>
      </c>
      <c r="AM54" s="191">
        <f t="shared" si="30"/>
        <v>-5.9076716931991973</v>
      </c>
      <c r="AN54" s="191">
        <f t="shared" si="45"/>
        <v>9.9687087382228654</v>
      </c>
      <c r="AO54" s="191">
        <f t="shared" si="45"/>
        <v>9.9698886677672398</v>
      </c>
      <c r="AP54" s="191">
        <f t="shared" si="45"/>
        <v>9.9669015206488503</v>
      </c>
      <c r="AQ54" s="191">
        <f t="shared" si="45"/>
        <v>9.9744744061826545</v>
      </c>
      <c r="AR54" s="191">
        <f t="shared" si="45"/>
        <v>9.9553425607790285</v>
      </c>
      <c r="AS54" s="191">
        <f t="shared" si="45"/>
        <v>10.004119425932926</v>
      </c>
      <c r="AT54" s="191">
        <f t="shared" si="45"/>
        <v>9.8823699810296528</v>
      </c>
      <c r="AU54" s="191">
        <f t="shared" si="32"/>
        <v>10.208020903351368</v>
      </c>
      <c r="AW54" s="191">
        <v>-14000</v>
      </c>
      <c r="AX54" s="191">
        <f t="shared" si="4"/>
        <v>-5.9439925501262141E-3</v>
      </c>
      <c r="AY54" s="191">
        <f t="shared" si="5"/>
        <v>-9.52230444004349E-3</v>
      </c>
      <c r="AZ54" s="191">
        <f t="shared" si="6"/>
        <v>3.578311889917276E-3</v>
      </c>
      <c r="BA54" s="191">
        <f t="shared" si="7"/>
        <v>0.59120379206218443</v>
      </c>
      <c r="BB54" s="191">
        <f t="shared" si="8"/>
        <v>0.61279738343329004</v>
      </c>
      <c r="BC54" s="191">
        <f t="shared" si="9"/>
        <v>2.6588613409195134</v>
      </c>
      <c r="BD54" s="191">
        <f t="shared" si="10"/>
        <v>4.0623220668429667</v>
      </c>
      <c r="BE54" s="191">
        <f t="shared" si="12"/>
        <v>8.654202534965501</v>
      </c>
      <c r="BF54" s="191">
        <f t="shared" si="12"/>
        <v>8.65372155895035</v>
      </c>
      <c r="BG54" s="191">
        <f t="shared" si="12"/>
        <v>8.6551736267345536</v>
      </c>
      <c r="BH54" s="191">
        <f t="shared" ref="BH54:BK117" si="47">$BL54+$AB$7*SIN(BI54)</f>
        <v>8.6507835651046889</v>
      </c>
      <c r="BI54" s="191">
        <f t="shared" si="47"/>
        <v>8.6639995722636076</v>
      </c>
      <c r="BJ54" s="191">
        <f t="shared" si="47"/>
        <v>8.623680464406176</v>
      </c>
      <c r="BK54" s="191">
        <f t="shared" si="47"/>
        <v>8.7422435277282862</v>
      </c>
      <c r="BL54" s="191">
        <f t="shared" si="11"/>
        <v>8.3325613966416654</v>
      </c>
    </row>
    <row r="55" spans="1:64" ht="12.95" customHeight="1">
      <c r="A55" s="274" t="s">
        <v>58</v>
      </c>
      <c r="B55" s="192" t="s">
        <v>56</v>
      </c>
      <c r="C55" s="270">
        <v>45652.438900000001</v>
      </c>
      <c r="D55" s="270"/>
      <c r="E55" s="274">
        <f t="shared" si="13"/>
        <v>5214.4953822496373</v>
      </c>
      <c r="F55" s="221">
        <f t="shared" si="14"/>
        <v>5214.5</v>
      </c>
      <c r="G55" s="193">
        <f t="shared" si="41"/>
        <v>-1.5927049971651286E-3</v>
      </c>
      <c r="J55" s="193">
        <f t="shared" si="42"/>
        <v>-1.5927049971651286E-3</v>
      </c>
      <c r="N55" s="271">
        <f t="shared" si="15"/>
        <v>-8.6495616181440967E-3</v>
      </c>
      <c r="O55" s="195">
        <f t="shared" si="16"/>
        <v>30633.938900000001</v>
      </c>
      <c r="P55" s="222"/>
      <c r="Q55" s="193">
        <f t="shared" si="43"/>
        <v>4.9799225369054699E-5</v>
      </c>
      <c r="S55" s="283">
        <f t="shared" si="44"/>
        <v>1</v>
      </c>
      <c r="T55" s="193">
        <f t="shared" si="46"/>
        <v>4.9799225369054699E-5</v>
      </c>
      <c r="Z55" s="191">
        <f t="shared" si="18"/>
        <v>5214.5</v>
      </c>
      <c r="AA55" s="191">
        <f t="shared" si="19"/>
        <v>2.4330573315458834E-5</v>
      </c>
      <c r="AB55" s="191">
        <f t="shared" si="20"/>
        <v>-1.0266597188624684E-2</v>
      </c>
      <c r="AC55" s="191">
        <f t="shared" si="21"/>
        <v>-1.5927049971651286E-3</v>
      </c>
      <c r="AD55" s="191">
        <f t="shared" si="22"/>
        <v>-1.6170355704805874E-3</v>
      </c>
      <c r="AE55" s="191">
        <f t="shared" si="23"/>
        <v>2.614804036199479E-6</v>
      </c>
      <c r="AF55" s="191">
        <f t="shared" si="24"/>
        <v>-1.5927049971651286E-3</v>
      </c>
      <c r="AG55" s="202"/>
      <c r="AH55" s="191">
        <f t="shared" si="25"/>
        <v>8.6738921914595556E-3</v>
      </c>
      <c r="AI55" s="191">
        <f t="shared" si="26"/>
        <v>0.56945312381177726</v>
      </c>
      <c r="AJ55" s="191">
        <f t="shared" si="27"/>
        <v>0.99820431385161212</v>
      </c>
      <c r="AK55" s="191">
        <f t="shared" si="28"/>
        <v>-0.1662667155773348</v>
      </c>
      <c r="AL55" s="191">
        <f t="shared" si="29"/>
        <v>-2.7730603389955695</v>
      </c>
      <c r="AM55" s="191">
        <f t="shared" si="30"/>
        <v>-5.3653709739686199</v>
      </c>
      <c r="AN55" s="191">
        <f t="shared" si="45"/>
        <v>10.020624606201036</v>
      </c>
      <c r="AO55" s="191">
        <f t="shared" si="45"/>
        <v>10.021646366923445</v>
      </c>
      <c r="AP55" s="191">
        <f t="shared" si="45"/>
        <v>10.018972178241389</v>
      </c>
      <c r="AQ55" s="191">
        <f t="shared" si="45"/>
        <v>10.025981483918246</v>
      </c>
      <c r="AR55" s="191">
        <f t="shared" si="45"/>
        <v>10.0076792608172</v>
      </c>
      <c r="AS55" s="191">
        <f t="shared" si="45"/>
        <v>10.05596500510215</v>
      </c>
      <c r="AT55" s="191">
        <f t="shared" si="45"/>
        <v>9.9316944075215883</v>
      </c>
      <c r="AU55" s="191">
        <f t="shared" si="32"/>
        <v>10.280033115819876</v>
      </c>
      <c r="AW55" s="191">
        <v>-13500</v>
      </c>
      <c r="AX55" s="191">
        <f t="shared" si="4"/>
        <v>-5.5766965249759073E-3</v>
      </c>
      <c r="AY55" s="191">
        <f t="shared" si="5"/>
        <v>-9.4602261870933534E-3</v>
      </c>
      <c r="AZ55" s="191">
        <f t="shared" si="6"/>
        <v>3.8835296621174465E-3</v>
      </c>
      <c r="BA55" s="191">
        <f t="shared" si="7"/>
        <v>0.58594244797751216</v>
      </c>
      <c r="BB55" s="191">
        <f t="shared" si="8"/>
        <v>0.63248716863905974</v>
      </c>
      <c r="BC55" s="191">
        <f t="shared" si="9"/>
        <v>2.684025718389333</v>
      </c>
      <c r="BD55" s="191">
        <f t="shared" si="10"/>
        <v>4.2944166024656143</v>
      </c>
      <c r="BE55" s="191">
        <f t="shared" ref="BE55:BJ118" si="48">$BL55+$AB$7*SIN(BF55)</f>
        <v>8.6921329717423532</v>
      </c>
      <c r="BF55" s="191">
        <f t="shared" si="48"/>
        <v>8.6915450378112382</v>
      </c>
      <c r="BG55" s="191">
        <f t="shared" si="48"/>
        <v>8.6932581709651959</v>
      </c>
      <c r="BH55" s="191">
        <f t="shared" si="47"/>
        <v>8.6882590136356086</v>
      </c>
      <c r="BI55" s="191">
        <f t="shared" si="47"/>
        <v>8.7027850920197665</v>
      </c>
      <c r="BJ55" s="191">
        <f t="shared" si="47"/>
        <v>8.660030266520593</v>
      </c>
      <c r="BK55" s="191">
        <f t="shared" si="47"/>
        <v>8.7816280997052729</v>
      </c>
      <c r="BL55" s="191">
        <f t="shared" si="11"/>
        <v>8.3832385341986733</v>
      </c>
    </row>
    <row r="56" spans="1:64" ht="12.95" customHeight="1">
      <c r="A56" s="274" t="s">
        <v>58</v>
      </c>
      <c r="B56" s="192" t="s">
        <v>56</v>
      </c>
      <c r="C56" s="270">
        <v>45653.475200000001</v>
      </c>
      <c r="D56" s="270"/>
      <c r="E56" s="274">
        <f t="shared" si="13"/>
        <v>5217.4999403466363</v>
      </c>
      <c r="F56" s="221">
        <f t="shared" si="14"/>
        <v>5217.5</v>
      </c>
      <c r="G56" s="193">
        <f t="shared" si="41"/>
        <v>-2.0574996597133577E-5</v>
      </c>
      <c r="J56" s="193">
        <f t="shared" si="42"/>
        <v>-2.0574996597133577E-5</v>
      </c>
      <c r="N56" s="271">
        <f t="shared" si="15"/>
        <v>-8.649667909993464E-3</v>
      </c>
      <c r="O56" s="195">
        <f t="shared" si="16"/>
        <v>30634.975200000001</v>
      </c>
      <c r="P56" s="222"/>
      <c r="Q56" s="193">
        <f t="shared" si="43"/>
        <v>7.4461244508026772E-5</v>
      </c>
      <c r="S56" s="283">
        <f t="shared" si="44"/>
        <v>1</v>
      </c>
      <c r="T56" s="193">
        <f t="shared" si="46"/>
        <v>7.4461244508026772E-5</v>
      </c>
      <c r="Z56" s="191">
        <f t="shared" si="18"/>
        <v>5217.5</v>
      </c>
      <c r="AA56" s="191">
        <f t="shared" si="19"/>
        <v>2.381515486963616E-5</v>
      </c>
      <c r="AB56" s="191">
        <f t="shared" si="20"/>
        <v>-8.6940580614602338E-3</v>
      </c>
      <c r="AC56" s="191">
        <f t="shared" si="21"/>
        <v>-2.0574996597133577E-5</v>
      </c>
      <c r="AD56" s="191">
        <f t="shared" si="22"/>
        <v>-4.4390151466769737E-5</v>
      </c>
      <c r="AE56" s="191">
        <f t="shared" si="23"/>
        <v>1.9704855472427594E-9</v>
      </c>
      <c r="AF56" s="191">
        <f t="shared" si="24"/>
        <v>-2.0574996597133577E-5</v>
      </c>
      <c r="AG56" s="202"/>
      <c r="AH56" s="191">
        <f t="shared" si="25"/>
        <v>8.6734830648631002E-3</v>
      </c>
      <c r="AI56" s="191">
        <f t="shared" si="26"/>
        <v>0.56947663624085876</v>
      </c>
      <c r="AJ56" s="191">
        <f t="shared" si="27"/>
        <v>0.99821277318072565</v>
      </c>
      <c r="AK56" s="191">
        <f t="shared" si="28"/>
        <v>-0.16632758809597792</v>
      </c>
      <c r="AL56" s="191">
        <f t="shared" si="29"/>
        <v>-2.7729189509514409</v>
      </c>
      <c r="AM56" s="191">
        <f t="shared" si="30"/>
        <v>-5.3632659950067447</v>
      </c>
      <c r="AN56" s="191">
        <f t="shared" si="45"/>
        <v>10.020844862787831</v>
      </c>
      <c r="AO56" s="191">
        <f t="shared" si="45"/>
        <v>10.02186592302302</v>
      </c>
      <c r="AP56" s="191">
        <f t="shared" si="45"/>
        <v>10.019193168691464</v>
      </c>
      <c r="AQ56" s="191">
        <f t="shared" si="45"/>
        <v>10.026199762576558</v>
      </c>
      <c r="AR56" s="191">
        <f t="shared" si="45"/>
        <v>10.007901907011101</v>
      </c>
      <c r="AS56" s="191">
        <f t="shared" si="45"/>
        <v>10.056183525855102</v>
      </c>
      <c r="AT56" s="191">
        <f t="shared" si="45"/>
        <v>9.9319064224849214</v>
      </c>
      <c r="AU56" s="191">
        <f t="shared" si="32"/>
        <v>10.280337178645219</v>
      </c>
      <c r="AW56" s="191">
        <v>-13000</v>
      </c>
      <c r="AX56" s="191">
        <f t="shared" si="4"/>
        <v>-5.2196275268933433E-3</v>
      </c>
      <c r="AY56" s="191">
        <f t="shared" si="5"/>
        <v>-9.4002515290282189E-3</v>
      </c>
      <c r="AZ56" s="191">
        <f t="shared" si="6"/>
        <v>4.1806240021348756E-3</v>
      </c>
      <c r="BA56" s="191">
        <f t="shared" si="7"/>
        <v>0.58102665195097269</v>
      </c>
      <c r="BB56" s="191">
        <f t="shared" si="8"/>
        <v>0.65144966113060132</v>
      </c>
      <c r="BC56" s="191">
        <f t="shared" si="9"/>
        <v>2.7087592827334204</v>
      </c>
      <c r="BD56" s="191">
        <f t="shared" si="10"/>
        <v>4.5483506584682649</v>
      </c>
      <c r="BE56" s="191">
        <f t="shared" si="48"/>
        <v>8.7297391225853183</v>
      </c>
      <c r="BF56" s="191">
        <f t="shared" si="48"/>
        <v>8.7290366908525066</v>
      </c>
      <c r="BG56" s="191">
        <f t="shared" si="48"/>
        <v>8.7310178393288247</v>
      </c>
      <c r="BH56" s="191">
        <f t="shared" si="47"/>
        <v>8.7254217351585694</v>
      </c>
      <c r="BI56" s="191">
        <f t="shared" si="47"/>
        <v>8.7411624844957014</v>
      </c>
      <c r="BJ56" s="191">
        <f t="shared" si="47"/>
        <v>8.6963392868633331</v>
      </c>
      <c r="BK56" s="191">
        <f t="shared" si="47"/>
        <v>8.8199897575934951</v>
      </c>
      <c r="BL56" s="191">
        <f t="shared" si="11"/>
        <v>8.4339156717556811</v>
      </c>
    </row>
    <row r="57" spans="1:64" ht="12.95" customHeight="1">
      <c r="A57" s="274" t="s">
        <v>58</v>
      </c>
      <c r="B57" s="192" t="s">
        <v>59</v>
      </c>
      <c r="C57" s="270">
        <v>45657.441659999997</v>
      </c>
      <c r="D57" s="270"/>
      <c r="E57" s="274">
        <f t="shared" si="13"/>
        <v>5228.9999495229513</v>
      </c>
      <c r="F57" s="221">
        <f t="shared" si="14"/>
        <v>5229</v>
      </c>
      <c r="G57" s="193">
        <f t="shared" si="41"/>
        <v>-1.7410005966667086E-5</v>
      </c>
      <c r="J57" s="193">
        <f t="shared" si="42"/>
        <v>-1.7410005966667086E-5</v>
      </c>
      <c r="N57" s="271">
        <f t="shared" si="15"/>
        <v>-8.6500760636315961E-3</v>
      </c>
      <c r="O57" s="195">
        <f t="shared" si="16"/>
        <v>30638.941659999997</v>
      </c>
      <c r="P57" s="222"/>
      <c r="Q57" s="193">
        <f t="shared" si="43"/>
        <v>7.4522923263160154E-5</v>
      </c>
      <c r="S57" s="283">
        <f t="shared" si="44"/>
        <v>1</v>
      </c>
      <c r="T57" s="193">
        <f t="shared" si="46"/>
        <v>7.4522923263160154E-5</v>
      </c>
      <c r="Z57" s="191">
        <f t="shared" si="18"/>
        <v>5229</v>
      </c>
      <c r="AA57" s="191">
        <f t="shared" si="19"/>
        <v>2.1834627254652822E-5</v>
      </c>
      <c r="AB57" s="191">
        <f t="shared" si="20"/>
        <v>-8.689320696852916E-3</v>
      </c>
      <c r="AC57" s="191">
        <f t="shared" si="21"/>
        <v>-1.7410005966667086E-5</v>
      </c>
      <c r="AD57" s="191">
        <f t="shared" si="22"/>
        <v>-3.9244633221319908E-5</v>
      </c>
      <c r="AE57" s="191">
        <f t="shared" si="23"/>
        <v>1.5401412366759261E-9</v>
      </c>
      <c r="AF57" s="191">
        <f t="shared" si="24"/>
        <v>-1.7410005966667086E-5</v>
      </c>
      <c r="AG57" s="202"/>
      <c r="AH57" s="191">
        <f t="shared" si="25"/>
        <v>8.6719106908862489E-3</v>
      </c>
      <c r="AI57" s="191">
        <f t="shared" si="26"/>
        <v>0.56956686498420073</v>
      </c>
      <c r="AJ57" s="191">
        <f t="shared" si="27"/>
        <v>0.99824502216208943</v>
      </c>
      <c r="AK57" s="191">
        <f t="shared" si="28"/>
        <v>-0.1665609485587238</v>
      </c>
      <c r="AL57" s="191">
        <f t="shared" si="29"/>
        <v>-2.7723768551373942</v>
      </c>
      <c r="AM57" s="191">
        <f t="shared" si="30"/>
        <v>-5.3552100671954745</v>
      </c>
      <c r="AN57" s="191">
        <f t="shared" si="45"/>
        <v>10.021689264122001</v>
      </c>
      <c r="AO57" s="191">
        <f t="shared" si="45"/>
        <v>10.022707637308349</v>
      </c>
      <c r="AP57" s="191">
        <f t="shared" si="45"/>
        <v>10.020040388774362</v>
      </c>
      <c r="AQ57" s="191">
        <f t="shared" si="45"/>
        <v>10.027036563888307</v>
      </c>
      <c r="AR57" s="191">
        <f t="shared" si="45"/>
        <v>10.008755514689836</v>
      </c>
      <c r="AS57" s="191">
        <f t="shared" si="45"/>
        <v>10.057021161741044</v>
      </c>
      <c r="AT57" s="191">
        <f t="shared" si="45"/>
        <v>9.9327194450113208</v>
      </c>
      <c r="AU57" s="191">
        <f t="shared" si="32"/>
        <v>10.281502752809029</v>
      </c>
      <c r="AW57" s="191">
        <v>-12500</v>
      </c>
      <c r="AX57" s="191">
        <f t="shared" si="4"/>
        <v>-4.8728977814191683E-3</v>
      </c>
      <c r="AY57" s="191">
        <f t="shared" si="5"/>
        <v>-9.3423804658480849E-3</v>
      </c>
      <c r="AZ57" s="191">
        <f t="shared" si="6"/>
        <v>4.4694826844289166E-3</v>
      </c>
      <c r="BA57" s="191">
        <f t="shared" si="7"/>
        <v>0.57644031317479527</v>
      </c>
      <c r="BB57" s="191">
        <f t="shared" si="8"/>
        <v>0.66971721317463384</v>
      </c>
      <c r="BC57" s="191">
        <f t="shared" si="9"/>
        <v>2.7330935959881955</v>
      </c>
      <c r="BD57" s="191">
        <f t="shared" si="10"/>
        <v>4.8276988431078873</v>
      </c>
      <c r="BE57" s="191">
        <f t="shared" si="48"/>
        <v>8.767041930369885</v>
      </c>
      <c r="BF57" s="191">
        <f t="shared" si="48"/>
        <v>8.7662203821613236</v>
      </c>
      <c r="BG57" s="191">
        <f t="shared" si="48"/>
        <v>8.7684691370572256</v>
      </c>
      <c r="BH57" s="191">
        <f t="shared" si="47"/>
        <v>8.7623044707773445</v>
      </c>
      <c r="BI57" s="191">
        <f t="shared" si="47"/>
        <v>8.7791349344093508</v>
      </c>
      <c r="BJ57" s="191">
        <f t="shared" si="47"/>
        <v>8.7326481095713895</v>
      </c>
      <c r="BK57" s="191">
        <f t="shared" si="47"/>
        <v>8.8573601228980152</v>
      </c>
      <c r="BL57" s="191">
        <f t="shared" si="11"/>
        <v>8.4845928093126872</v>
      </c>
    </row>
    <row r="58" spans="1:64" ht="12.95" customHeight="1">
      <c r="A58" s="274" t="s">
        <v>58</v>
      </c>
      <c r="B58" s="192" t="s">
        <v>56</v>
      </c>
      <c r="C58" s="270">
        <v>45662.442190000002</v>
      </c>
      <c r="D58" s="270"/>
      <c r="E58" s="274">
        <f t="shared" si="13"/>
        <v>5243.4980513282253</v>
      </c>
      <c r="F58" s="221">
        <f t="shared" si="14"/>
        <v>5243.5</v>
      </c>
      <c r="G58" s="193">
        <f t="shared" si="41"/>
        <v>-6.7211499845143408E-4</v>
      </c>
      <c r="J58" s="193">
        <f t="shared" si="42"/>
        <v>-6.7211499845143408E-4</v>
      </c>
      <c r="N58" s="271">
        <f t="shared" si="15"/>
        <v>-8.650592278242393E-3</v>
      </c>
      <c r="O58" s="195">
        <f t="shared" si="16"/>
        <v>30643.942190000002</v>
      </c>
      <c r="P58" s="222"/>
      <c r="Q58" s="193">
        <f t="shared" si="43"/>
        <v>6.3656099704140535E-5</v>
      </c>
      <c r="S58" s="283">
        <f t="shared" si="44"/>
        <v>1</v>
      </c>
      <c r="T58" s="193">
        <f t="shared" si="46"/>
        <v>6.3656099704140535E-5</v>
      </c>
      <c r="Z58" s="191">
        <f t="shared" si="18"/>
        <v>5243.5</v>
      </c>
      <c r="AA58" s="191">
        <f t="shared" si="19"/>
        <v>1.9326682860280539E-5</v>
      </c>
      <c r="AB58" s="191">
        <f t="shared" si="20"/>
        <v>-9.3420339595541076E-3</v>
      </c>
      <c r="AC58" s="191">
        <f t="shared" si="21"/>
        <v>-6.7211499845143408E-4</v>
      </c>
      <c r="AD58" s="191">
        <f t="shared" si="22"/>
        <v>-6.9144168131171461E-4</v>
      </c>
      <c r="AE58" s="191">
        <f t="shared" si="23"/>
        <v>4.7809159865517071E-7</v>
      </c>
      <c r="AF58" s="191">
        <f t="shared" si="24"/>
        <v>-6.7211499845143408E-4</v>
      </c>
      <c r="AG58" s="202"/>
      <c r="AH58" s="191">
        <f t="shared" si="25"/>
        <v>8.6699189611026736E-3</v>
      </c>
      <c r="AI58" s="191">
        <f t="shared" si="26"/>
        <v>0.56968085286953163</v>
      </c>
      <c r="AJ58" s="191">
        <f t="shared" si="27"/>
        <v>0.99828528015234597</v>
      </c>
      <c r="AK58" s="191">
        <f t="shared" si="28"/>
        <v>-0.16685522142629347</v>
      </c>
      <c r="AL58" s="191">
        <f t="shared" si="29"/>
        <v>-2.7716930977725669</v>
      </c>
      <c r="AM58" s="191">
        <f t="shared" si="30"/>
        <v>-5.3450822396465529</v>
      </c>
      <c r="AN58" s="191">
        <f t="shared" si="45"/>
        <v>10.022754135178198</v>
      </c>
      <c r="AO58" s="191">
        <f t="shared" si="45"/>
        <v>10.023769116230865</v>
      </c>
      <c r="AP58" s="191">
        <f t="shared" si="45"/>
        <v>10.021108826519249</v>
      </c>
      <c r="AQ58" s="191">
        <f t="shared" si="45"/>
        <v>10.028091811850171</v>
      </c>
      <c r="AR58" s="191">
        <f t="shared" si="45"/>
        <v>10.009832098007818</v>
      </c>
      <c r="AS58" s="191">
        <f t="shared" si="45"/>
        <v>10.058077250631177</v>
      </c>
      <c r="AT58" s="191">
        <f t="shared" si="45"/>
        <v>9.9337452358145732</v>
      </c>
      <c r="AU58" s="191">
        <f t="shared" si="32"/>
        <v>10.282972389798182</v>
      </c>
      <c r="AW58" s="191">
        <v>-12000</v>
      </c>
      <c r="AX58" s="191">
        <f t="shared" si="4"/>
        <v>-4.5366147481490336E-3</v>
      </c>
      <c r="AY58" s="191">
        <f t="shared" si="5"/>
        <v>-9.2866129975529531E-3</v>
      </c>
      <c r="AZ58" s="191">
        <f t="shared" si="6"/>
        <v>4.7499982494039195E-3</v>
      </c>
      <c r="BA58" s="191">
        <f t="shared" si="7"/>
        <v>0.57216877372769848</v>
      </c>
      <c r="BB58" s="191">
        <f t="shared" si="8"/>
        <v>0.68731964212986729</v>
      </c>
      <c r="BC58" s="191">
        <f t="shared" si="9"/>
        <v>2.7570581028971151</v>
      </c>
      <c r="BD58" s="191">
        <f t="shared" si="10"/>
        <v>5.1368455102903265</v>
      </c>
      <c r="BE58" s="191">
        <f t="shared" si="48"/>
        <v>8.8040611123688883</v>
      </c>
      <c r="BF58" s="191">
        <f t="shared" si="48"/>
        <v>8.8031193098736598</v>
      </c>
      <c r="BG58" s="191">
        <f t="shared" si="48"/>
        <v>8.8056272697677436</v>
      </c>
      <c r="BH58" s="191">
        <f t="shared" si="47"/>
        <v>8.7989387176993183</v>
      </c>
      <c r="BI58" s="191">
        <f t="shared" si="47"/>
        <v>8.8167064499058387</v>
      </c>
      <c r="BJ58" s="191">
        <f t="shared" si="47"/>
        <v>8.7689915779557417</v>
      </c>
      <c r="BK58" s="191">
        <f t="shared" si="47"/>
        <v>8.893773362389231</v>
      </c>
      <c r="BL58" s="191">
        <f t="shared" si="11"/>
        <v>8.5352699468696933</v>
      </c>
    </row>
    <row r="59" spans="1:64" ht="12.95" customHeight="1">
      <c r="A59" s="274" t="s">
        <v>58</v>
      </c>
      <c r="B59" s="192" t="s">
        <v>59</v>
      </c>
      <c r="C59" s="270">
        <v>45662.61447</v>
      </c>
      <c r="D59" s="270"/>
      <c r="E59" s="274">
        <f t="shared" si="13"/>
        <v>5243.9975449776966</v>
      </c>
      <c r="F59" s="221">
        <f t="shared" si="14"/>
        <v>5244</v>
      </c>
      <c r="G59" s="193">
        <f t="shared" si="41"/>
        <v>-8.4675999823957682E-4</v>
      </c>
      <c r="J59" s="193">
        <f t="shared" si="42"/>
        <v>-8.4675999823957682E-4</v>
      </c>
      <c r="N59" s="271">
        <f t="shared" si="15"/>
        <v>-8.6506101103001349E-3</v>
      </c>
      <c r="O59" s="195">
        <f t="shared" si="16"/>
        <v>30644.11447</v>
      </c>
      <c r="P59" s="222"/>
      <c r="Q59" s="193">
        <f t="shared" si="43"/>
        <v>6.0900076571507588E-5</v>
      </c>
      <c r="S59" s="283">
        <f t="shared" si="44"/>
        <v>1</v>
      </c>
      <c r="T59" s="193">
        <f t="shared" si="46"/>
        <v>6.0900076571507588E-5</v>
      </c>
      <c r="Z59" s="191">
        <f t="shared" si="18"/>
        <v>5244</v>
      </c>
      <c r="AA59" s="191">
        <f t="shared" si="19"/>
        <v>1.9239987964101909E-5</v>
      </c>
      <c r="AB59" s="191">
        <f t="shared" si="20"/>
        <v>-9.5166100965038136E-3</v>
      </c>
      <c r="AC59" s="191">
        <f t="shared" si="21"/>
        <v>-8.4675999823957682E-4</v>
      </c>
      <c r="AD59" s="191">
        <f t="shared" si="22"/>
        <v>-8.6599998620367873E-4</v>
      </c>
      <c r="AE59" s="191">
        <f t="shared" si="23"/>
        <v>7.4995597610477172E-7</v>
      </c>
      <c r="AF59" s="191">
        <f t="shared" si="24"/>
        <v>-8.4675999823957682E-4</v>
      </c>
      <c r="AG59" s="202"/>
      <c r="AH59" s="191">
        <f t="shared" si="25"/>
        <v>8.6698500982642368E-3</v>
      </c>
      <c r="AI59" s="191">
        <f t="shared" si="26"/>
        <v>0.56968478789015364</v>
      </c>
      <c r="AJ59" s="191">
        <f t="shared" si="27"/>
        <v>0.99828666032047608</v>
      </c>
      <c r="AK59" s="191">
        <f t="shared" si="28"/>
        <v>-0.16686536947841837</v>
      </c>
      <c r="AL59" s="191">
        <f t="shared" si="29"/>
        <v>-2.7716695150466033</v>
      </c>
      <c r="AM59" s="191">
        <f t="shared" si="30"/>
        <v>-5.3447335921471684</v>
      </c>
      <c r="AN59" s="191">
        <f t="shared" si="45"/>
        <v>10.022790858676411</v>
      </c>
      <c r="AO59" s="191">
        <f t="shared" si="45"/>
        <v>10.023805722678205</v>
      </c>
      <c r="AP59" s="191">
        <f t="shared" si="45"/>
        <v>10.021145673256569</v>
      </c>
      <c r="AQ59" s="191">
        <f t="shared" si="45"/>
        <v>10.028128202715514</v>
      </c>
      <c r="AR59" s="191">
        <f t="shared" si="45"/>
        <v>10.009869227448499</v>
      </c>
      <c r="AS59" s="191">
        <f t="shared" si="45"/>
        <v>10.058113666287978</v>
      </c>
      <c r="AT59" s="191">
        <f t="shared" si="45"/>
        <v>9.9337806213588689</v>
      </c>
      <c r="AU59" s="191">
        <f t="shared" si="32"/>
        <v>10.283023066935739</v>
      </c>
      <c r="AW59" s="191">
        <v>-11500</v>
      </c>
      <c r="AX59" s="191">
        <f t="shared" si="4"/>
        <v>-4.2108816082513005E-3</v>
      </c>
      <c r="AY59" s="191">
        <f t="shared" si="5"/>
        <v>-9.2329491241428217E-3</v>
      </c>
      <c r="AZ59" s="191">
        <f t="shared" si="6"/>
        <v>5.0220675158915212E-3</v>
      </c>
      <c r="BA59" s="191">
        <f t="shared" si="7"/>
        <v>0.56819868106498284</v>
      </c>
      <c r="BB59" s="191">
        <f t="shared" si="8"/>
        <v>0.70428443104352556</v>
      </c>
      <c r="BC59" s="191">
        <f t="shared" si="9"/>
        <v>2.7806803530916837</v>
      </c>
      <c r="BD59" s="191">
        <f t="shared" si="10"/>
        <v>5.4812293876092646</v>
      </c>
      <c r="BE59" s="191">
        <f t="shared" si="48"/>
        <v>8.840815279738143</v>
      </c>
      <c r="BF59" s="191">
        <f t="shared" si="48"/>
        <v>8.8397560047611936</v>
      </c>
      <c r="BG59" s="191">
        <f t="shared" si="48"/>
        <v>8.8425064229439219</v>
      </c>
      <c r="BH59" s="191">
        <f t="shared" si="47"/>
        <v>8.8353545097635582</v>
      </c>
      <c r="BI59" s="191">
        <f t="shared" si="47"/>
        <v>8.8538822297443751</v>
      </c>
      <c r="BJ59" s="191">
        <f t="shared" si="47"/>
        <v>8.805399022751967</v>
      </c>
      <c r="BK59" s="191">
        <f t="shared" si="47"/>
        <v>8.9292661003754965</v>
      </c>
      <c r="BL59" s="191">
        <f t="shared" si="11"/>
        <v>8.5859470844266994</v>
      </c>
    </row>
    <row r="60" spans="1:64" ht="12.95" customHeight="1">
      <c r="A60" s="274" t="s">
        <v>60</v>
      </c>
      <c r="B60" s="78"/>
      <c r="C60" s="277">
        <v>46019.424789999997</v>
      </c>
      <c r="D60" s="286"/>
      <c r="E60" s="274">
        <f t="shared" si="13"/>
        <v>6278.5023563731711</v>
      </c>
      <c r="F60" s="221">
        <f t="shared" si="14"/>
        <v>6278.5</v>
      </c>
      <c r="G60" s="193">
        <f t="shared" si="41"/>
        <v>8.127349938149564E-4</v>
      </c>
      <c r="I60" s="223"/>
      <c r="J60" s="193">
        <f t="shared" si="42"/>
        <v>8.127349938149564E-4</v>
      </c>
      <c r="N60" s="271">
        <f t="shared" si="15"/>
        <v>-8.6920093074128162E-3</v>
      </c>
      <c r="O60" s="195">
        <f t="shared" si="16"/>
        <v>31000.924789999997</v>
      </c>
      <c r="P60" s="222"/>
      <c r="Q60" s="193">
        <f t="shared" si="43"/>
        <v>9.0340164231721815E-5</v>
      </c>
      <c r="S60" s="283">
        <f t="shared" si="44"/>
        <v>1</v>
      </c>
      <c r="T60" s="193">
        <f t="shared" si="46"/>
        <v>9.0340164231721815E-5</v>
      </c>
      <c r="Z60" s="191">
        <f t="shared" si="18"/>
        <v>6278.5</v>
      </c>
      <c r="AA60" s="191">
        <f t="shared" si="19"/>
        <v>-1.9096873905760821E-4</v>
      </c>
      <c r="AB60" s="191">
        <f t="shared" si="20"/>
        <v>-7.6883055745402516E-3</v>
      </c>
      <c r="AC60" s="191">
        <f t="shared" si="21"/>
        <v>8.127349938149564E-4</v>
      </c>
      <c r="AD60" s="191">
        <f t="shared" si="22"/>
        <v>1.0037037328725646E-3</v>
      </c>
      <c r="AE60" s="191">
        <f t="shared" si="23"/>
        <v>1.0074211833823206E-6</v>
      </c>
      <c r="AF60" s="191">
        <f t="shared" si="24"/>
        <v>8.127349938149564E-4</v>
      </c>
      <c r="AG60" s="202"/>
      <c r="AH60" s="191">
        <f t="shared" si="25"/>
        <v>8.501040568355208E-3</v>
      </c>
      <c r="AI60" s="191">
        <f t="shared" si="26"/>
        <v>0.57847394472652802</v>
      </c>
      <c r="AJ60" s="191">
        <f t="shared" si="27"/>
        <v>0.99995935297341987</v>
      </c>
      <c r="AK60" s="191">
        <f t="shared" si="28"/>
        <v>-0.1879654703127599</v>
      </c>
      <c r="AL60" s="191">
        <f t="shared" si="29"/>
        <v>-2.7221396603886241</v>
      </c>
      <c r="AM60" s="191">
        <f t="shared" si="30"/>
        <v>-4.698000049219849</v>
      </c>
      <c r="AN60" s="191">
        <f t="shared" si="45"/>
        <v>10.09934217414397</v>
      </c>
      <c r="AO60" s="191">
        <f t="shared" si="45"/>
        <v>10.100109508922873</v>
      </c>
      <c r="AP60" s="191">
        <f t="shared" si="45"/>
        <v>10.09798118803265</v>
      </c>
      <c r="AQ60" s="191">
        <f t="shared" si="45"/>
        <v>10.103893370710839</v>
      </c>
      <c r="AR60" s="191">
        <f t="shared" si="45"/>
        <v>10.087538274887887</v>
      </c>
      <c r="AS60" s="191">
        <f t="shared" si="45"/>
        <v>10.133325233417459</v>
      </c>
      <c r="AT60" s="191">
        <f t="shared" si="45"/>
        <v>10.008970158062805</v>
      </c>
      <c r="AU60" s="191">
        <f t="shared" si="32"/>
        <v>10.387874064541187</v>
      </c>
      <c r="AW60" s="191">
        <v>-11000</v>
      </c>
      <c r="AX60" s="191">
        <f t="shared" si="4"/>
        <v>-3.8957975570807369E-3</v>
      </c>
      <c r="AY60" s="191">
        <f t="shared" si="5"/>
        <v>-9.1813888456176908E-3</v>
      </c>
      <c r="AZ60" s="191">
        <f t="shared" si="6"/>
        <v>5.285591288536954E-3</v>
      </c>
      <c r="BA60" s="191">
        <f t="shared" si="7"/>
        <v>0.56451787355165839</v>
      </c>
      <c r="BB60" s="191">
        <f t="shared" si="8"/>
        <v>0.72063691662203722</v>
      </c>
      <c r="BC60" s="191">
        <f t="shared" si="9"/>
        <v>2.8039862100535875</v>
      </c>
      <c r="BD60" s="191">
        <f t="shared" si="10"/>
        <v>5.8676826280838208</v>
      </c>
      <c r="BE60" s="191">
        <f t="shared" si="48"/>
        <v>8.8773220631089327</v>
      </c>
      <c r="BF60" s="191">
        <f t="shared" si="48"/>
        <v>8.8761523071895905</v>
      </c>
      <c r="BG60" s="191">
        <f t="shared" si="48"/>
        <v>8.8791200385560121</v>
      </c>
      <c r="BH60" s="191">
        <f t="shared" si="47"/>
        <v>8.871580215522906</v>
      </c>
      <c r="BI60" s="191">
        <f t="shared" si="47"/>
        <v>8.8906689717684468</v>
      </c>
      <c r="BJ60" s="191">
        <f t="shared" si="47"/>
        <v>8.8418945213091806</v>
      </c>
      <c r="BK60" s="191">
        <f t="shared" si="47"/>
        <v>8.9638773246657184</v>
      </c>
      <c r="BL60" s="191">
        <f t="shared" si="11"/>
        <v>8.6366242219837055</v>
      </c>
    </row>
    <row r="61" spans="1:64" ht="12.95" customHeight="1">
      <c r="A61" s="274" t="s">
        <v>60</v>
      </c>
      <c r="B61" s="78"/>
      <c r="C61" s="277">
        <v>46030.369579999999</v>
      </c>
      <c r="D61" s="286"/>
      <c r="E61" s="274">
        <f t="shared" si="13"/>
        <v>6310.2347286731501</v>
      </c>
      <c r="F61" s="221">
        <f t="shared" si="14"/>
        <v>6310</v>
      </c>
      <c r="N61" s="271">
        <f t="shared" si="15"/>
        <v>-8.6934111651804438E-3</v>
      </c>
      <c r="O61" s="195">
        <f t="shared" si="16"/>
        <v>31011.869579999999</v>
      </c>
      <c r="P61" s="287">
        <v>7.6679999998304993E-2</v>
      </c>
      <c r="T61" s="193">
        <f t="shared" si="46"/>
        <v>0</v>
      </c>
      <c r="Z61" s="191">
        <f t="shared" si="18"/>
        <v>6310</v>
      </c>
      <c r="AA61" s="191">
        <f t="shared" si="19"/>
        <v>-1.9834562078328843E-4</v>
      </c>
      <c r="AB61" s="191">
        <f t="shared" si="20"/>
        <v>-9999</v>
      </c>
      <c r="AC61" s="191">
        <f t="shared" si="21"/>
        <v>-7.6679999998304993E-2</v>
      </c>
      <c r="AD61" s="191">
        <f t="shared" si="22"/>
        <v>-9999</v>
      </c>
      <c r="AE61" s="191">
        <f t="shared" si="23"/>
        <v>0</v>
      </c>
      <c r="AF61" s="191">
        <f t="shared" si="24"/>
        <v>-9999</v>
      </c>
      <c r="AG61" s="202"/>
      <c r="AH61" s="191">
        <f t="shared" si="25"/>
        <v>8.4950655443971554E-3</v>
      </c>
      <c r="AI61" s="191">
        <f t="shared" si="26"/>
        <v>0.5787625133048504</v>
      </c>
      <c r="AJ61" s="191">
        <f t="shared" si="27"/>
        <v>0.99997199676952953</v>
      </c>
      <c r="AK61" s="191">
        <f t="shared" si="28"/>
        <v>-0.18861127513238651</v>
      </c>
      <c r="AL61" s="191">
        <f t="shared" si="29"/>
        <v>-2.7206070722756852</v>
      </c>
      <c r="AM61" s="191">
        <f t="shared" si="30"/>
        <v>-4.6803841370725872</v>
      </c>
      <c r="AN61" s="191">
        <f t="shared" ref="AN61:AT70" si="49">$AU61+$AB$7*SIN(AO61)</f>
        <v>10.101691896640846</v>
      </c>
      <c r="AO61" s="191">
        <f t="shared" si="49"/>
        <v>10.102451714891339</v>
      </c>
      <c r="AP61" s="191">
        <f t="shared" si="49"/>
        <v>10.100340269672545</v>
      </c>
      <c r="AQ61" s="191">
        <f t="shared" si="49"/>
        <v>10.106216628127273</v>
      </c>
      <c r="AR61" s="191">
        <f t="shared" si="49"/>
        <v>10.089930112267929</v>
      </c>
      <c r="AS61" s="191">
        <f t="shared" si="49"/>
        <v>10.135612617521476</v>
      </c>
      <c r="AT61" s="191">
        <f t="shared" si="49"/>
        <v>10.011323394697925</v>
      </c>
      <c r="AU61" s="191">
        <f t="shared" si="32"/>
        <v>10.391066724207278</v>
      </c>
      <c r="AW61" s="191">
        <v>-10500</v>
      </c>
      <c r="AX61" s="191">
        <f t="shared" si="4"/>
        <v>-3.5914579591452044E-3</v>
      </c>
      <c r="AY61" s="191">
        <f t="shared" si="5"/>
        <v>-9.1319321619775604E-3</v>
      </c>
      <c r="AZ61" s="191">
        <f t="shared" si="6"/>
        <v>5.540474202832356E-3</v>
      </c>
      <c r="BA61" s="191">
        <f t="shared" si="7"/>
        <v>0.56111527839687814</v>
      </c>
      <c r="BB61" s="191">
        <f t="shared" si="8"/>
        <v>0.73640046365275103</v>
      </c>
      <c r="BC61" s="191">
        <f t="shared" si="9"/>
        <v>2.8270000478363899</v>
      </c>
      <c r="BD61" s="191">
        <f t="shared" si="10"/>
        <v>6.3049097165876651</v>
      </c>
      <c r="BE61" s="191">
        <f t="shared" si="48"/>
        <v>8.9135982427834488</v>
      </c>
      <c r="BF61" s="191">
        <f t="shared" si="48"/>
        <v>8.9123293282760443</v>
      </c>
      <c r="BG61" s="191">
        <f t="shared" si="48"/>
        <v>8.9154810823257105</v>
      </c>
      <c r="BH61" s="191">
        <f t="shared" si="47"/>
        <v>8.9076423607685413</v>
      </c>
      <c r="BI61" s="191">
        <f t="shared" si="47"/>
        <v>8.9270751246106261</v>
      </c>
      <c r="BJ61" s="191">
        <f t="shared" si="47"/>
        <v>8.8784971806643291</v>
      </c>
      <c r="BK61" s="191">
        <f t="shared" si="47"/>
        <v>8.9976482864633738</v>
      </c>
      <c r="BL61" s="191">
        <f t="shared" si="11"/>
        <v>8.6873013595407134</v>
      </c>
    </row>
    <row r="62" spans="1:64" ht="12.95" customHeight="1">
      <c r="A62" s="274" t="s">
        <v>60</v>
      </c>
      <c r="B62" s="78"/>
      <c r="C62" s="277">
        <v>46113.411699999997</v>
      </c>
      <c r="D62" s="277" t="s">
        <v>54</v>
      </c>
      <c r="E62" s="274">
        <f t="shared" si="13"/>
        <v>6550.9998295493779</v>
      </c>
      <c r="F62" s="221">
        <f t="shared" si="14"/>
        <v>6551</v>
      </c>
      <c r="G62" s="193">
        <f>C62-(C$7+F62*C$8)</f>
        <v>-5.8789999457076192E-5</v>
      </c>
      <c r="J62" s="193">
        <f>G62</f>
        <v>-5.8789999457076192E-5</v>
      </c>
      <c r="N62" s="271">
        <f t="shared" si="15"/>
        <v>-8.70441278635848E-3</v>
      </c>
      <c r="O62" s="195">
        <f t="shared" si="16"/>
        <v>31094.911699999997</v>
      </c>
      <c r="P62" s="222"/>
      <c r="Q62" s="193">
        <f>(G62-N62)^2</f>
        <v>7.4746793373388801E-5</v>
      </c>
      <c r="S62" s="283">
        <f>S$16</f>
        <v>1</v>
      </c>
      <c r="T62" s="193">
        <f t="shared" si="46"/>
        <v>7.4746793373388801E-5</v>
      </c>
      <c r="Z62" s="191">
        <f t="shared" si="18"/>
        <v>6551</v>
      </c>
      <c r="AA62" s="191">
        <f t="shared" si="19"/>
        <v>-2.5671588432957075E-4</v>
      </c>
      <c r="AB62" s="191">
        <f t="shared" si="20"/>
        <v>-8.5064869014859854E-3</v>
      </c>
      <c r="AC62" s="191">
        <f t="shared" si="21"/>
        <v>-5.8789999457076192E-5</v>
      </c>
      <c r="AD62" s="191">
        <f t="shared" si="22"/>
        <v>1.9792588487249456E-4</v>
      </c>
      <c r="AE62" s="191">
        <f t="shared" si="23"/>
        <v>3.9174655902559971E-8</v>
      </c>
      <c r="AF62" s="191">
        <f t="shared" si="24"/>
        <v>-5.8789999457076192E-5</v>
      </c>
      <c r="AG62" s="202"/>
      <c r="AH62" s="191">
        <f t="shared" si="25"/>
        <v>8.4476969020289092E-3</v>
      </c>
      <c r="AI62" s="191">
        <f t="shared" si="26"/>
        <v>0.58101286564796051</v>
      </c>
      <c r="AJ62" s="191">
        <f t="shared" si="27"/>
        <v>0.99999078592366697</v>
      </c>
      <c r="AK62" s="191">
        <f t="shared" si="28"/>
        <v>-0.19355881419294022</v>
      </c>
      <c r="AL62" s="191">
        <f t="shared" si="29"/>
        <v>-2.7088305026387105</v>
      </c>
      <c r="AM62" s="191">
        <f t="shared" si="30"/>
        <v>-4.5491230741981932</v>
      </c>
      <c r="AN62" s="191">
        <f t="shared" si="49"/>
        <v>10.119708057870641</v>
      </c>
      <c r="AO62" s="191">
        <f t="shared" si="49"/>
        <v>10.120410830341584</v>
      </c>
      <c r="AP62" s="191">
        <f t="shared" si="49"/>
        <v>10.118428900515276</v>
      </c>
      <c r="AQ62" s="191">
        <f t="shared" si="49"/>
        <v>10.124026704561192</v>
      </c>
      <c r="AR62" s="191">
        <f t="shared" si="49"/>
        <v>10.10828259640145</v>
      </c>
      <c r="AS62" s="191">
        <f t="shared" si="49"/>
        <v>10.153111226938504</v>
      </c>
      <c r="AT62" s="191">
        <f t="shared" si="49"/>
        <v>10.029456236945148</v>
      </c>
      <c r="AU62" s="191">
        <f t="shared" si="32"/>
        <v>10.415493104509753</v>
      </c>
      <c r="AW62" s="191">
        <v>-10000</v>
      </c>
      <c r="AX62" s="191">
        <f t="shared" si="4"/>
        <v>-3.2979544232624195E-3</v>
      </c>
      <c r="AY62" s="191">
        <f t="shared" si="5"/>
        <v>-9.0845790732224322E-3</v>
      </c>
      <c r="AZ62" s="191">
        <f t="shared" si="6"/>
        <v>5.7866246499600127E-3</v>
      </c>
      <c r="BA62" s="191">
        <f t="shared" si="7"/>
        <v>0.55798082140064353</v>
      </c>
      <c r="BB62" s="191">
        <f t="shared" si="8"/>
        <v>0.75159662495552559</v>
      </c>
      <c r="BC62" s="191">
        <f t="shared" si="9"/>
        <v>2.8497449359440403</v>
      </c>
      <c r="BD62" s="191">
        <f t="shared" si="10"/>
        <v>6.8041784752323018</v>
      </c>
      <c r="BE62" s="191">
        <f t="shared" si="48"/>
        <v>8.949659881309131</v>
      </c>
      <c r="BF62" s="191">
        <f t="shared" si="48"/>
        <v>8.9483074012725616</v>
      </c>
      <c r="BG62" s="191">
        <f t="shared" si="48"/>
        <v>8.9516022956134762</v>
      </c>
      <c r="BH62" s="191">
        <f t="shared" si="47"/>
        <v>8.943565480983823</v>
      </c>
      <c r="BI62" s="191">
        <f t="shared" si="47"/>
        <v>8.9631110847214615</v>
      </c>
      <c r="BJ62" s="191">
        <f t="shared" si="47"/>
        <v>8.9152214382180954</v>
      </c>
      <c r="BK62" s="191">
        <f t="shared" si="47"/>
        <v>9.0306223944489812</v>
      </c>
      <c r="BL62" s="191">
        <f t="shared" si="11"/>
        <v>8.7379784970977212</v>
      </c>
    </row>
    <row r="63" spans="1:64" ht="12.95" customHeight="1">
      <c r="A63" s="274" t="s">
        <v>60</v>
      </c>
      <c r="B63" s="78"/>
      <c r="C63" s="277">
        <v>46115.309000000001</v>
      </c>
      <c r="D63" s="277" t="s">
        <v>54</v>
      </c>
      <c r="E63" s="274">
        <f t="shared" si="13"/>
        <v>6556.5006961685522</v>
      </c>
      <c r="F63" s="221">
        <f t="shared" si="14"/>
        <v>6556.5</v>
      </c>
      <c r="G63" s="193">
        <f>C63-(C$7+F63*C$8)</f>
        <v>2.4011500499909744E-4</v>
      </c>
      <c r="J63" s="193">
        <f>G63</f>
        <v>2.4011500499909744E-4</v>
      </c>
      <c r="N63" s="271">
        <f t="shared" si="15"/>
        <v>-8.7046695645982483E-3</v>
      </c>
      <c r="O63" s="195">
        <f t="shared" si="16"/>
        <v>31096.809000000001</v>
      </c>
      <c r="P63" s="222"/>
      <c r="Q63" s="193">
        <f>(G63-N63)^2</f>
        <v>8.0009170996506775E-5</v>
      </c>
      <c r="S63" s="283">
        <f>S$16</f>
        <v>1</v>
      </c>
      <c r="T63" s="193">
        <f t="shared" si="46"/>
        <v>8.0009170996506775E-5</v>
      </c>
      <c r="Z63" s="191">
        <f t="shared" si="18"/>
        <v>6556.5</v>
      </c>
      <c r="AA63" s="191">
        <f t="shared" si="19"/>
        <v>-2.5808795479553663E-4</v>
      </c>
      <c r="AB63" s="191">
        <f t="shared" si="20"/>
        <v>-8.2064666048036142E-3</v>
      </c>
      <c r="AC63" s="191">
        <f t="shared" si="21"/>
        <v>2.4011500499909744E-4</v>
      </c>
      <c r="AD63" s="191">
        <f t="shared" si="22"/>
        <v>4.9820295979463407E-4</v>
      </c>
      <c r="AE63" s="191">
        <f t="shared" si="23"/>
        <v>2.4820618914813374E-7</v>
      </c>
      <c r="AF63" s="191">
        <f t="shared" si="24"/>
        <v>2.4011500499909744E-4</v>
      </c>
      <c r="AG63" s="202"/>
      <c r="AH63" s="191">
        <f t="shared" si="25"/>
        <v>8.4465816098027117E-3</v>
      </c>
      <c r="AI63" s="191">
        <f t="shared" si="26"/>
        <v>0.58106510865976491</v>
      </c>
      <c r="AJ63" s="191">
        <f t="shared" si="27"/>
        <v>0.99998959120076292</v>
      </c>
      <c r="AK63" s="191">
        <f t="shared" si="28"/>
        <v>-0.19367186197808028</v>
      </c>
      <c r="AL63" s="191">
        <f t="shared" si="29"/>
        <v>-2.7085606737501315</v>
      </c>
      <c r="AM63" s="191">
        <f t="shared" si="30"/>
        <v>-4.5461979652335449</v>
      </c>
      <c r="AN63" s="191">
        <f t="shared" si="49"/>
        <v>10.120120028576496</v>
      </c>
      <c r="AO63" s="191">
        <f t="shared" si="49"/>
        <v>10.12082151039534</v>
      </c>
      <c r="AP63" s="191">
        <f t="shared" si="49"/>
        <v>10.118842540668416</v>
      </c>
      <c r="AQ63" s="191">
        <f t="shared" si="49"/>
        <v>10.124433903604054</v>
      </c>
      <c r="AR63" s="191">
        <f t="shared" si="49"/>
        <v>10.108702525654429</v>
      </c>
      <c r="AS63" s="191">
        <f t="shared" si="49"/>
        <v>10.153510556006143</v>
      </c>
      <c r="AT63" s="191">
        <f t="shared" si="49"/>
        <v>10.029872731056807</v>
      </c>
      <c r="AU63" s="191">
        <f t="shared" si="32"/>
        <v>10.416050553022881</v>
      </c>
      <c r="AW63" s="191">
        <v>-9500</v>
      </c>
      <c r="AX63" s="191">
        <f t="shared" si="4"/>
        <v>-3.0153748532718277E-3</v>
      </c>
      <c r="AY63" s="191">
        <f t="shared" si="5"/>
        <v>-9.0393295793523062E-3</v>
      </c>
      <c r="AZ63" s="191">
        <f t="shared" si="6"/>
        <v>6.0239547260804785E-3</v>
      </c>
      <c r="BA63" s="191">
        <f t="shared" si="7"/>
        <v>0.55510534793032507</v>
      </c>
      <c r="BB63" s="191">
        <f t="shared" si="8"/>
        <v>0.76624528603843001</v>
      </c>
      <c r="BC63" s="191">
        <f t="shared" si="9"/>
        <v>2.8722428123380035</v>
      </c>
      <c r="BD63" s="191">
        <f t="shared" si="10"/>
        <v>7.3803414500770881</v>
      </c>
      <c r="BE63" s="191">
        <f t="shared" si="48"/>
        <v>8.9855224556889119</v>
      </c>
      <c r="BF63" s="191">
        <f t="shared" si="48"/>
        <v>8.9841060291515404</v>
      </c>
      <c r="BG63" s="191">
        <f t="shared" si="48"/>
        <v>8.9874964265397281</v>
      </c>
      <c r="BH63" s="191">
        <f t="shared" si="47"/>
        <v>8.9793720078698804</v>
      </c>
      <c r="BI63" s="191">
        <f t="shared" si="47"/>
        <v>8.9987893409235582</v>
      </c>
      <c r="BJ63" s="191">
        <f t="shared" si="47"/>
        <v>8.9520773745172288</v>
      </c>
      <c r="BK63" s="191">
        <f t="shared" si="47"/>
        <v>9.0628451033229904</v>
      </c>
      <c r="BL63" s="191">
        <f t="shared" si="11"/>
        <v>8.7886556346547273</v>
      </c>
    </row>
    <row r="64" spans="1:64" ht="12.95" customHeight="1">
      <c r="A64" s="274" t="s">
        <v>60</v>
      </c>
      <c r="B64" s="78"/>
      <c r="C64" s="277">
        <v>46351.41848</v>
      </c>
      <c r="D64" s="286"/>
      <c r="E64" s="274">
        <f t="shared" si="13"/>
        <v>7241.0559889529222</v>
      </c>
      <c r="F64" s="221">
        <f t="shared" si="14"/>
        <v>7241</v>
      </c>
      <c r="N64" s="271">
        <f t="shared" si="15"/>
        <v>-8.7386138604755182E-3</v>
      </c>
      <c r="O64" s="195">
        <f t="shared" si="16"/>
        <v>31332.91848</v>
      </c>
      <c r="P64" s="287">
        <v>1.4369999997143168E-2</v>
      </c>
      <c r="T64" s="193">
        <f t="shared" si="46"/>
        <v>0</v>
      </c>
      <c r="Z64" s="191">
        <f t="shared" si="18"/>
        <v>7241</v>
      </c>
      <c r="AA64" s="191">
        <f t="shared" si="19"/>
        <v>-4.4289109586705469E-4</v>
      </c>
      <c r="AB64" s="191">
        <f t="shared" si="20"/>
        <v>-9999</v>
      </c>
      <c r="AC64" s="191">
        <f t="shared" si="21"/>
        <v>-1.4369999997143168E-2</v>
      </c>
      <c r="AD64" s="191">
        <f t="shared" si="22"/>
        <v>-9999</v>
      </c>
      <c r="AE64" s="191">
        <f t="shared" si="23"/>
        <v>0</v>
      </c>
      <c r="AF64" s="191">
        <f t="shared" si="24"/>
        <v>-9999</v>
      </c>
      <c r="AG64" s="202"/>
      <c r="AH64" s="191">
        <f t="shared" si="25"/>
        <v>8.2957227646084635E-3</v>
      </c>
      <c r="AI64" s="191">
        <f t="shared" si="26"/>
        <v>0.58788498190438188</v>
      </c>
      <c r="AJ64" s="191">
        <f t="shared" si="27"/>
        <v>0.99925763362203657</v>
      </c>
      <c r="AK64" s="191">
        <f t="shared" si="28"/>
        <v>-0.20778942505421086</v>
      </c>
      <c r="AL64" s="191">
        <f t="shared" si="29"/>
        <v>-2.6745886941168533</v>
      </c>
      <c r="AM64" s="191">
        <f t="shared" si="30"/>
        <v>-4.2045005484528089</v>
      </c>
      <c r="AN64" s="191">
        <f t="shared" si="49"/>
        <v>10.171687124255897</v>
      </c>
      <c r="AO64" s="191">
        <f t="shared" si="49"/>
        <v>10.172233701744073</v>
      </c>
      <c r="AP64" s="191">
        <f t="shared" si="49"/>
        <v>10.170620202455362</v>
      </c>
      <c r="AQ64" s="191">
        <f t="shared" si="49"/>
        <v>10.175390236245452</v>
      </c>
      <c r="AR64" s="191">
        <f t="shared" si="49"/>
        <v>10.161348622374444</v>
      </c>
      <c r="AS64" s="191">
        <f t="shared" si="49"/>
        <v>10.203225869181729</v>
      </c>
      <c r="AT64" s="191">
        <f t="shared" si="49"/>
        <v>10.082657842819289</v>
      </c>
      <c r="AU64" s="191">
        <f t="shared" si="32"/>
        <v>10.485427554338424</v>
      </c>
      <c r="AW64" s="191">
        <v>-9000</v>
      </c>
      <c r="AX64" s="191">
        <f t="shared" si="4"/>
        <v>-2.7438035243274777E-3</v>
      </c>
      <c r="AY64" s="191">
        <f t="shared" si="5"/>
        <v>-8.9961836803671806E-3</v>
      </c>
      <c r="AZ64" s="191">
        <f t="shared" si="6"/>
        <v>6.252380156039703E-3</v>
      </c>
      <c r="BA64" s="191">
        <f t="shared" si="7"/>
        <v>0.55248055451667133</v>
      </c>
      <c r="BB64" s="191">
        <f t="shared" si="8"/>
        <v>0.78036479380947399</v>
      </c>
      <c r="BC64" s="191">
        <f t="shared" si="9"/>
        <v>2.8945146442662102</v>
      </c>
      <c r="BD64" s="191">
        <f t="shared" si="10"/>
        <v>8.0533878660416622</v>
      </c>
      <c r="BE64" s="191">
        <f t="shared" si="48"/>
        <v>9.0212009861777709</v>
      </c>
      <c r="BF64" s="191">
        <f t="shared" si="48"/>
        <v>9.0197438340925764</v>
      </c>
      <c r="BG64" s="191">
        <f t="shared" si="48"/>
        <v>9.0231764357055102</v>
      </c>
      <c r="BH64" s="191">
        <f t="shared" si="47"/>
        <v>9.0150821928188218</v>
      </c>
      <c r="BI64" s="191">
        <f t="shared" si="47"/>
        <v>9.0341245687974769</v>
      </c>
      <c r="BJ64" s="191">
        <f t="shared" si="47"/>
        <v>8.9890710334349269</v>
      </c>
      <c r="BK64" s="191">
        <f t="shared" si="47"/>
        <v>9.0943637970952587</v>
      </c>
      <c r="BL64" s="191">
        <f t="shared" si="11"/>
        <v>8.8393327722117334</v>
      </c>
    </row>
    <row r="65" spans="1:64" ht="12.95" customHeight="1">
      <c r="A65" s="274" t="s">
        <v>60</v>
      </c>
      <c r="B65" s="78"/>
      <c r="C65" s="277">
        <v>46352.460930000001</v>
      </c>
      <c r="D65" s="286"/>
      <c r="E65" s="274">
        <f t="shared" si="13"/>
        <v>7244.0783778250834</v>
      </c>
      <c r="F65" s="221">
        <f t="shared" si="14"/>
        <v>7244</v>
      </c>
      <c r="N65" s="271">
        <f t="shared" si="15"/>
        <v>-8.7387713075452976E-3</v>
      </c>
      <c r="O65" s="195">
        <f t="shared" si="16"/>
        <v>31333.960930000001</v>
      </c>
      <c r="P65" s="287">
        <v>2.208999999857042E-2</v>
      </c>
      <c r="T65" s="193">
        <f t="shared" si="46"/>
        <v>0</v>
      </c>
      <c r="Z65" s="191">
        <f t="shared" si="18"/>
        <v>7244</v>
      </c>
      <c r="AA65" s="191">
        <f t="shared" si="19"/>
        <v>-4.437627598027228E-4</v>
      </c>
      <c r="AB65" s="191">
        <f t="shared" si="20"/>
        <v>-9999</v>
      </c>
      <c r="AC65" s="191">
        <f t="shared" si="21"/>
        <v>-2.208999999857042E-2</v>
      </c>
      <c r="AD65" s="191">
        <f t="shared" si="22"/>
        <v>-9999</v>
      </c>
      <c r="AE65" s="191">
        <f t="shared" si="23"/>
        <v>0</v>
      </c>
      <c r="AF65" s="191">
        <f t="shared" si="24"/>
        <v>-9999</v>
      </c>
      <c r="AG65" s="202"/>
      <c r="AH65" s="191">
        <f t="shared" si="25"/>
        <v>8.2950085477425748E-3</v>
      </c>
      <c r="AI65" s="191">
        <f t="shared" si="26"/>
        <v>0.58791629161355707</v>
      </c>
      <c r="AJ65" s="191">
        <f t="shared" si="27"/>
        <v>0.99925181819024333</v>
      </c>
      <c r="AK65" s="191">
        <f t="shared" si="28"/>
        <v>-0.20785151090811982</v>
      </c>
      <c r="AL65" s="191">
        <f t="shared" si="29"/>
        <v>-2.6744380366314759</v>
      </c>
      <c r="AM65" s="191">
        <f t="shared" si="30"/>
        <v>-4.203094016863461</v>
      </c>
      <c r="AN65" s="191">
        <f t="shared" si="49"/>
        <v>10.171914461163151</v>
      </c>
      <c r="AO65" s="191">
        <f t="shared" si="49"/>
        <v>10.172460390089013</v>
      </c>
      <c r="AP65" s="191">
        <f t="shared" si="49"/>
        <v>10.170848466013716</v>
      </c>
      <c r="AQ65" s="191">
        <f t="shared" si="49"/>
        <v>10.175614844956842</v>
      </c>
      <c r="AR65" s="191">
        <f t="shared" si="49"/>
        <v>10.161581040284094</v>
      </c>
      <c r="AS65" s="191">
        <f t="shared" si="49"/>
        <v>10.203443913195432</v>
      </c>
      <c r="AT65" s="191">
        <f t="shared" si="49"/>
        <v>10.082893397520456</v>
      </c>
      <c r="AU65" s="191">
        <f t="shared" si="32"/>
        <v>10.485731617163765</v>
      </c>
      <c r="AW65" s="191">
        <v>-8500</v>
      </c>
      <c r="AX65" s="191">
        <f t="shared" si="4"/>
        <v>-2.4833212269853204E-3</v>
      </c>
      <c r="AY65" s="191">
        <f t="shared" si="5"/>
        <v>-8.9551413762670555E-3</v>
      </c>
      <c r="AZ65" s="191">
        <f t="shared" si="6"/>
        <v>6.4718201492817351E-3</v>
      </c>
      <c r="BA65" s="191">
        <f t="shared" si="7"/>
        <v>0.55009893040851976</v>
      </c>
      <c r="BB65" s="191">
        <f t="shared" si="8"/>
        <v>0.79397206893965244</v>
      </c>
      <c r="BC65" s="191">
        <f t="shared" si="9"/>
        <v>2.9165805764630037</v>
      </c>
      <c r="BD65" s="191">
        <f t="shared" si="10"/>
        <v>8.8508780966675626</v>
      </c>
      <c r="BE65" s="191">
        <f t="shared" si="48"/>
        <v>9.056710158521458</v>
      </c>
      <c r="BF65" s="191">
        <f t="shared" si="48"/>
        <v>9.0552385140925047</v>
      </c>
      <c r="BG65" s="191">
        <f t="shared" si="48"/>
        <v>9.0586556727208407</v>
      </c>
      <c r="BH65" s="191">
        <f t="shared" si="47"/>
        <v>9.0507140690375341</v>
      </c>
      <c r="BI65" s="191">
        <f t="shared" si="47"/>
        <v>9.0691336773186446</v>
      </c>
      <c r="BJ65" s="191">
        <f t="shared" si="47"/>
        <v>9.0262047458079042</v>
      </c>
      <c r="BK65" s="191">
        <f t="shared" si="47"/>
        <v>9.1252276674208019</v>
      </c>
      <c r="BL65" s="191">
        <f t="shared" si="11"/>
        <v>8.8900099097687395</v>
      </c>
    </row>
    <row r="66" spans="1:64" ht="12.95" customHeight="1">
      <c r="A66" s="274" t="s">
        <v>61</v>
      </c>
      <c r="B66" s="78"/>
      <c r="C66" s="277">
        <v>46450.389499999997</v>
      </c>
      <c r="D66" s="277"/>
      <c r="E66" s="274">
        <f t="shared" si="13"/>
        <v>7528.0039572143669</v>
      </c>
      <c r="F66" s="221">
        <f t="shared" si="14"/>
        <v>7528</v>
      </c>
      <c r="G66" s="193">
        <f t="shared" ref="G66:G86" si="50">C66-(C$7+F66*C$8)</f>
        <v>1.3648800013470463E-3</v>
      </c>
      <c r="J66" s="193">
        <f t="shared" ref="J66:J78" si="51">G66</f>
        <v>1.3648800013470463E-3</v>
      </c>
      <c r="N66" s="271">
        <f t="shared" si="15"/>
        <v>-8.7540192164415609E-3</v>
      </c>
      <c r="O66" s="195">
        <f t="shared" si="16"/>
        <v>31431.889499999997</v>
      </c>
      <c r="P66" s="222"/>
      <c r="Q66" s="193">
        <f t="shared" ref="Q66:Q86" si="52">(G66-N66)^2</f>
        <v>1.0239212137976288E-4</v>
      </c>
      <c r="S66" s="283">
        <f t="shared" ref="S66:S78" si="53">S$16</f>
        <v>1</v>
      </c>
      <c r="T66" s="193">
        <f t="shared" si="46"/>
        <v>1.0239212137976288E-4</v>
      </c>
      <c r="Z66" s="191">
        <f t="shared" si="18"/>
        <v>7528</v>
      </c>
      <c r="AA66" s="191">
        <f t="shared" si="19"/>
        <v>-5.287414391841154E-4</v>
      </c>
      <c r="AB66" s="191">
        <f t="shared" si="20"/>
        <v>-6.8603977759103991E-3</v>
      </c>
      <c r="AC66" s="191">
        <f t="shared" si="21"/>
        <v>1.3648800013470463E-3</v>
      </c>
      <c r="AD66" s="191">
        <f t="shared" si="22"/>
        <v>1.8936214405311617E-3</v>
      </c>
      <c r="AE66" s="191">
        <f t="shared" si="23"/>
        <v>3.5858021600393123E-6</v>
      </c>
      <c r="AF66" s="191">
        <f t="shared" si="24"/>
        <v>1.3648800013470463E-3</v>
      </c>
      <c r="AG66" s="202"/>
      <c r="AH66" s="191">
        <f t="shared" si="25"/>
        <v>8.2252777772574455E-3</v>
      </c>
      <c r="AI66" s="191">
        <f t="shared" si="26"/>
        <v>0.59093819683069937</v>
      </c>
      <c r="AJ66" s="191">
        <f t="shared" si="27"/>
        <v>0.99859472572985009</v>
      </c>
      <c r="AK66" s="191">
        <f t="shared" si="28"/>
        <v>-0.21373739610136436</v>
      </c>
      <c r="AL66" s="191">
        <f t="shared" si="29"/>
        <v>-2.6601024912002953</v>
      </c>
      <c r="AM66" s="191">
        <f t="shared" si="30"/>
        <v>-4.0732111111895843</v>
      </c>
      <c r="AN66" s="191">
        <f t="shared" si="49"/>
        <v>10.193490579274258</v>
      </c>
      <c r="AO66" s="191">
        <f t="shared" si="49"/>
        <v>10.193976573454965</v>
      </c>
      <c r="AP66" s="191">
        <f t="shared" si="49"/>
        <v>10.19251200223329</v>
      </c>
      <c r="AQ66" s="191">
        <f t="shared" si="49"/>
        <v>10.196931892871063</v>
      </c>
      <c r="AR66" s="191">
        <f t="shared" si="49"/>
        <v>10.183650064323025</v>
      </c>
      <c r="AS66" s="191">
        <f t="shared" si="49"/>
        <v>10.224096193515964</v>
      </c>
      <c r="AT66" s="191">
        <f t="shared" si="49"/>
        <v>10.105362109081629</v>
      </c>
      <c r="AU66" s="191">
        <f t="shared" si="32"/>
        <v>10.514516231296145</v>
      </c>
      <c r="AW66" s="191">
        <v>-8000</v>
      </c>
      <c r="AX66" s="191">
        <f t="shared" si="4"/>
        <v>-2.2340055115606652E-3</v>
      </c>
      <c r="AY66" s="191">
        <f t="shared" si="5"/>
        <v>-8.9162026670519326E-3</v>
      </c>
      <c r="AZ66" s="191">
        <f t="shared" si="6"/>
        <v>6.6821971554912674E-3</v>
      </c>
      <c r="BA66" s="191">
        <f t="shared" si="7"/>
        <v>0.54795370836375623</v>
      </c>
      <c r="BB66" s="191">
        <f t="shared" si="8"/>
        <v>0.80708270176207297</v>
      </c>
      <c r="BC66" s="191">
        <f t="shared" si="9"/>
        <v>2.9384600662446982</v>
      </c>
      <c r="BD66" s="191">
        <f t="shared" si="10"/>
        <v>9.8119073387034081</v>
      </c>
      <c r="BE66" s="191">
        <f t="shared" si="48"/>
        <v>9.0920644366005927</v>
      </c>
      <c r="BF66" s="191">
        <f t="shared" si="48"/>
        <v>9.0906068112764622</v>
      </c>
      <c r="BG66" s="191">
        <f t="shared" si="48"/>
        <v>9.0939480206509842</v>
      </c>
      <c r="BH66" s="191">
        <f t="shared" si="47"/>
        <v>9.0862834529582415</v>
      </c>
      <c r="BI66" s="191">
        <f t="shared" si="47"/>
        <v>9.1038358102910841</v>
      </c>
      <c r="BJ66" s="191">
        <f t="shared" si="47"/>
        <v>9.0634774533225553</v>
      </c>
      <c r="BK66" s="191">
        <f t="shared" si="47"/>
        <v>9.1554875872941679</v>
      </c>
      <c r="BL66" s="191">
        <f t="shared" si="11"/>
        <v>8.9406870473257456</v>
      </c>
    </row>
    <row r="67" spans="1:64" ht="12.95" customHeight="1">
      <c r="A67" s="274" t="s">
        <v>61</v>
      </c>
      <c r="B67" s="78"/>
      <c r="C67" s="277">
        <v>46455.392500000002</v>
      </c>
      <c r="D67" s="277"/>
      <c r="E67" s="274">
        <f t="shared" si="13"/>
        <v>7542.5092203228332</v>
      </c>
      <c r="F67" s="221">
        <f t="shared" si="14"/>
        <v>7542.5</v>
      </c>
      <c r="G67" s="193">
        <f t="shared" si="50"/>
        <v>3.1801750010345131E-3</v>
      </c>
      <c r="H67" s="270"/>
      <c r="J67" s="193">
        <f t="shared" si="51"/>
        <v>3.1801750010345131E-3</v>
      </c>
      <c r="N67" s="271">
        <f t="shared" si="15"/>
        <v>-8.7548159286015143E-3</v>
      </c>
      <c r="O67" s="195">
        <f t="shared" si="16"/>
        <v>31436.892500000002</v>
      </c>
      <c r="P67" s="222"/>
      <c r="Q67" s="193">
        <f t="shared" si="52"/>
        <v>1.4244400849049426E-4</v>
      </c>
      <c r="S67" s="283">
        <f t="shared" si="53"/>
        <v>1</v>
      </c>
      <c r="T67" s="193">
        <f t="shared" si="46"/>
        <v>1.4244400849049426E-4</v>
      </c>
      <c r="Z67" s="191">
        <f t="shared" si="18"/>
        <v>7542.5</v>
      </c>
      <c r="AA67" s="191">
        <f t="shared" si="19"/>
        <v>-5.3321120573855858E-4</v>
      </c>
      <c r="AB67" s="191">
        <f t="shared" si="20"/>
        <v>-5.0414297218284426E-3</v>
      </c>
      <c r="AC67" s="191">
        <f t="shared" si="21"/>
        <v>3.1801750010345131E-3</v>
      </c>
      <c r="AD67" s="191">
        <f t="shared" si="22"/>
        <v>3.7133862067730717E-3</v>
      </c>
      <c r="AE67" s="191">
        <f t="shared" si="23"/>
        <v>1.3789237120652503E-5</v>
      </c>
      <c r="AF67" s="191">
        <f t="shared" si="24"/>
        <v>3.1801750010345131E-3</v>
      </c>
      <c r="AG67" s="202"/>
      <c r="AH67" s="191">
        <f t="shared" si="25"/>
        <v>8.2216047228629557E-3</v>
      </c>
      <c r="AI67" s="191">
        <f t="shared" si="26"/>
        <v>0.59109559109482612</v>
      </c>
      <c r="AJ67" s="191">
        <f t="shared" si="27"/>
        <v>0.99855545706362359</v>
      </c>
      <c r="AK67" s="191">
        <f t="shared" si="28"/>
        <v>-0.21403835563333407</v>
      </c>
      <c r="AL67" s="191">
        <f t="shared" si="29"/>
        <v>-2.6593666184614313</v>
      </c>
      <c r="AM67" s="191">
        <f t="shared" si="30"/>
        <v>-4.0667484098215416</v>
      </c>
      <c r="AN67" s="191">
        <f t="shared" si="49"/>
        <v>10.194595130846823</v>
      </c>
      <c r="AO67" s="191">
        <f t="shared" si="49"/>
        <v>10.195078146400947</v>
      </c>
      <c r="AP67" s="191">
        <f t="shared" si="49"/>
        <v>10.193620993623799</v>
      </c>
      <c r="AQ67" s="191">
        <f t="shared" si="49"/>
        <v>10.198023194610808</v>
      </c>
      <c r="AR67" s="191">
        <f t="shared" si="49"/>
        <v>10.184780379561712</v>
      </c>
      <c r="AS67" s="191">
        <f t="shared" si="49"/>
        <v>10.225151278498243</v>
      </c>
      <c r="AT67" s="191">
        <f t="shared" si="49"/>
        <v>10.106518331452241</v>
      </c>
      <c r="AU67" s="191">
        <f t="shared" si="32"/>
        <v>10.515985868285298</v>
      </c>
      <c r="AW67" s="191">
        <v>-7500</v>
      </c>
      <c r="AX67" s="191">
        <f t="shared" si="4"/>
        <v>-1.9959310542212016E-3</v>
      </c>
      <c r="AY67" s="191">
        <f t="shared" si="5"/>
        <v>-8.8793675527218102E-3</v>
      </c>
      <c r="AZ67" s="191">
        <f t="shared" si="6"/>
        <v>6.8834364985006086E-3</v>
      </c>
      <c r="BA67" s="191">
        <f t="shared" si="7"/>
        <v>0.54603882389152791</v>
      </c>
      <c r="BB67" s="191">
        <f t="shared" si="8"/>
        <v>0.81971103190665373</v>
      </c>
      <c r="BC67" s="191">
        <f t="shared" si="9"/>
        <v>2.9601720051033742</v>
      </c>
      <c r="BD67" s="191">
        <f t="shared" si="10"/>
        <v>10.99385009282854</v>
      </c>
      <c r="BE67" s="191">
        <f t="shared" si="48"/>
        <v>9.1272781627337629</v>
      </c>
      <c r="BF67" s="191">
        <f t="shared" si="48"/>
        <v>9.1258644957121042</v>
      </c>
      <c r="BG67" s="191">
        <f t="shared" si="48"/>
        <v>9.1290680064270209</v>
      </c>
      <c r="BH67" s="191">
        <f t="shared" si="47"/>
        <v>9.1218039846188042</v>
      </c>
      <c r="BI67" s="191">
        <f t="shared" si="47"/>
        <v>9.1382523052670006</v>
      </c>
      <c r="BJ67" s="191">
        <f t="shared" si="47"/>
        <v>9.1008850301319164</v>
      </c>
      <c r="BK67" s="191">
        <f t="shared" si="47"/>
        <v>9.185195980426796</v>
      </c>
      <c r="BL67" s="191">
        <f t="shared" si="11"/>
        <v>8.9913641848827535</v>
      </c>
    </row>
    <row r="68" spans="1:64" ht="12.95" customHeight="1">
      <c r="A68" s="274" t="s">
        <v>62</v>
      </c>
      <c r="B68" s="78"/>
      <c r="C68" s="277">
        <v>46474.3655</v>
      </c>
      <c r="D68" s="277"/>
      <c r="E68" s="274">
        <f t="shared" si="13"/>
        <v>7597.5178865144517</v>
      </c>
      <c r="F68" s="221">
        <f t="shared" si="14"/>
        <v>7597.5</v>
      </c>
      <c r="G68" s="193">
        <f t="shared" si="50"/>
        <v>6.1692250019405037E-3</v>
      </c>
      <c r="H68" s="270"/>
      <c r="J68" s="193">
        <f t="shared" si="51"/>
        <v>6.1692250019405037E-3</v>
      </c>
      <c r="N68" s="271">
        <f t="shared" si="15"/>
        <v>-8.7578540222256092E-3</v>
      </c>
      <c r="O68" s="195">
        <f t="shared" si="16"/>
        <v>31455.8655</v>
      </c>
      <c r="P68" s="222"/>
      <c r="Q68" s="193">
        <f t="shared" si="52"/>
        <v>2.2281768819369996E-4</v>
      </c>
      <c r="S68" s="283">
        <f t="shared" si="53"/>
        <v>1</v>
      </c>
      <c r="T68" s="193">
        <f t="shared" si="46"/>
        <v>2.2281768819369996E-4</v>
      </c>
      <c r="Z68" s="191">
        <f t="shared" si="18"/>
        <v>7597.5</v>
      </c>
      <c r="AA68" s="191">
        <f t="shared" si="19"/>
        <v>-5.5028163374705279E-4</v>
      </c>
      <c r="AB68" s="191">
        <f t="shared" si="20"/>
        <v>-2.0383473865380527E-3</v>
      </c>
      <c r="AC68" s="191">
        <f t="shared" si="21"/>
        <v>6.1692250019405037E-3</v>
      </c>
      <c r="AD68" s="191">
        <f t="shared" si="22"/>
        <v>6.7195066356875565E-3</v>
      </c>
      <c r="AE68" s="191">
        <f t="shared" si="23"/>
        <v>4.5151769427049101E-5</v>
      </c>
      <c r="AF68" s="191">
        <f t="shared" si="24"/>
        <v>6.1692250019405037E-3</v>
      </c>
      <c r="AG68" s="202"/>
      <c r="AH68" s="191">
        <f t="shared" si="25"/>
        <v>8.2075723884785564E-3</v>
      </c>
      <c r="AI68" s="191">
        <f t="shared" si="26"/>
        <v>0.59169538049303028</v>
      </c>
      <c r="AJ68" s="191">
        <f t="shared" si="27"/>
        <v>0.99840139091085878</v>
      </c>
      <c r="AK68" s="191">
        <f t="shared" si="28"/>
        <v>-0.21518032204079413</v>
      </c>
      <c r="AL68" s="191">
        <f t="shared" si="29"/>
        <v>-2.6565718239243088</v>
      </c>
      <c r="AM68" s="191">
        <f t="shared" si="30"/>
        <v>-4.0423787117930337</v>
      </c>
      <c r="AN68" s="191">
        <f t="shared" si="49"/>
        <v>10.198787459062554</v>
      </c>
      <c r="AO68" s="191">
        <f t="shared" si="49"/>
        <v>10.19925925195718</v>
      </c>
      <c r="AP68" s="191">
        <f t="shared" si="49"/>
        <v>10.197830134452314</v>
      </c>
      <c r="AQ68" s="191">
        <f t="shared" si="49"/>
        <v>10.202165265225974</v>
      </c>
      <c r="AR68" s="191">
        <f t="shared" si="49"/>
        <v>10.189070923738489</v>
      </c>
      <c r="AS68" s="191">
        <f t="shared" si="49"/>
        <v>10.2291539911978</v>
      </c>
      <c r="AT68" s="191">
        <f t="shared" si="49"/>
        <v>10.110912047570789</v>
      </c>
      <c r="AU68" s="191">
        <f t="shared" si="32"/>
        <v>10.52156035341657</v>
      </c>
      <c r="AW68" s="191">
        <v>-7000</v>
      </c>
      <c r="AX68" s="191">
        <f t="shared" ref="AX68:AX131" si="54">AB$3+AB$4*AW68+AB$5*AW68^2+AZ68</f>
        <v>-1.7691701547000935E-3</v>
      </c>
      <c r="AY68" s="191">
        <f t="shared" ref="AY68:AY131" si="55">AB$3+AB$4*AW68+AB$5*AW68^2</f>
        <v>-8.8446360332766899E-3</v>
      </c>
      <c r="AZ68" s="191">
        <f t="shared" ref="AZ68:AZ131" si="56">$AB$6*($AB$11/BA68*BB68+$AB$12)</f>
        <v>7.0754658785765964E-3</v>
      </c>
      <c r="BA68" s="191">
        <f t="shared" ref="BA68:BA131" si="57">1+$AB$7*COS(BC68)</f>
        <v>0.54434888210619425</v>
      </c>
      <c r="BB68" s="191">
        <f t="shared" ref="BB68:BB131" si="58">SIN(BC68+RADIANS($AB$9))</f>
        <v>0.83187021218923107</v>
      </c>
      <c r="BC68" s="191">
        <f t="shared" ref="BC68:BC131" si="59">2*ATAN(BD68)</f>
        <v>2.9817348265640344</v>
      </c>
      <c r="BD68" s="191">
        <f t="shared" ref="BD68:BD131" si="60">SQRT((1+$AB$7)/(1-$AB$7))*TAN(BE68/2)</f>
        <v>12.48446281654069</v>
      </c>
      <c r="BE68" s="191">
        <f t="shared" si="48"/>
        <v>9.1623656433415146</v>
      </c>
      <c r="BF68" s="191">
        <f t="shared" si="48"/>
        <v>9.1610263676584225</v>
      </c>
      <c r="BG68" s="191">
        <f t="shared" si="48"/>
        <v>9.1640308762145111</v>
      </c>
      <c r="BH68" s="191">
        <f t="shared" si="47"/>
        <v>9.1572872058601238</v>
      </c>
      <c r="BI68" s="191">
        <f t="shared" si="47"/>
        <v>9.1724066128000246</v>
      </c>
      <c r="BJ68" s="191">
        <f t="shared" si="47"/>
        <v>9.1384206003228972</v>
      </c>
      <c r="BK68" s="191">
        <f t="shared" si="47"/>
        <v>9.2144066866426986</v>
      </c>
      <c r="BL68" s="191">
        <f t="shared" ref="BL68:BL131" si="61">RADIANS($AB$9)+$AB$18*(AW68-AB$15)</f>
        <v>9.0420413224397596</v>
      </c>
    </row>
    <row r="69" spans="1:64" ht="12.95" customHeight="1">
      <c r="A69" s="222" t="s">
        <v>53</v>
      </c>
      <c r="B69" s="288"/>
      <c r="C69" s="289">
        <v>46775.464999999997</v>
      </c>
      <c r="D69" s="289" t="s">
        <v>28</v>
      </c>
      <c r="E69" s="274">
        <f t="shared" si="13"/>
        <v>8470.4995913563143</v>
      </c>
      <c r="F69" s="221">
        <f t="shared" si="14"/>
        <v>8470.5</v>
      </c>
      <c r="G69" s="193">
        <f t="shared" si="50"/>
        <v>-1.4094500511419028E-4</v>
      </c>
      <c r="J69" s="193">
        <f t="shared" si="51"/>
        <v>-1.4094500511419028E-4</v>
      </c>
      <c r="N69" s="271">
        <f t="shared" si="15"/>
        <v>-8.8094852832989005E-3</v>
      </c>
      <c r="O69" s="195">
        <f t="shared" si="16"/>
        <v>31756.964999999997</v>
      </c>
      <c r="Q69" s="193">
        <f t="shared" si="52"/>
        <v>7.5143590554510657E-5</v>
      </c>
      <c r="S69" s="283">
        <f t="shared" si="53"/>
        <v>1</v>
      </c>
      <c r="T69" s="193">
        <f t="shared" si="46"/>
        <v>7.5143590554510657E-5</v>
      </c>
      <c r="Z69" s="191">
        <f t="shared" si="18"/>
        <v>8470.5</v>
      </c>
      <c r="AA69" s="191">
        <f t="shared" si="19"/>
        <v>-8.460769123572378E-4</v>
      </c>
      <c r="AB69" s="191">
        <f t="shared" si="20"/>
        <v>-8.104353376055853E-3</v>
      </c>
      <c r="AC69" s="191">
        <f t="shared" si="21"/>
        <v>-1.4094500511419028E-4</v>
      </c>
      <c r="AD69" s="191">
        <f t="shared" si="22"/>
        <v>7.0513190724304751E-4</v>
      </c>
      <c r="AE69" s="191">
        <f t="shared" si="23"/>
        <v>4.9721100661221772E-7</v>
      </c>
      <c r="AF69" s="191">
        <f t="shared" si="24"/>
        <v>-1.4094500511419028E-4</v>
      </c>
      <c r="AG69" s="202"/>
      <c r="AH69" s="191">
        <f t="shared" si="25"/>
        <v>7.9634083709416627E-3</v>
      </c>
      <c r="AI69" s="191">
        <f t="shared" si="26"/>
        <v>0.60182383385818805</v>
      </c>
      <c r="AJ69" s="191">
        <f t="shared" si="27"/>
        <v>0.99483274524402632</v>
      </c>
      <c r="AK69" s="191">
        <f t="shared" si="28"/>
        <v>-0.23339017550213914</v>
      </c>
      <c r="AL69" s="191">
        <f t="shared" si="29"/>
        <v>-2.6114206930052721</v>
      </c>
      <c r="AM69" s="191">
        <f t="shared" si="30"/>
        <v>-3.6835822150595945</v>
      </c>
      <c r="AN69" s="191">
        <f t="shared" si="49"/>
        <v>10.265916844675443</v>
      </c>
      <c r="AO69" s="191">
        <f t="shared" si="49"/>
        <v>10.266228155099114</v>
      </c>
      <c r="AP69" s="191">
        <f t="shared" si="49"/>
        <v>10.265216530764915</v>
      </c>
      <c r="AQ69" s="191">
        <f t="shared" si="49"/>
        <v>10.268508070181865</v>
      </c>
      <c r="AR69" s="191">
        <f t="shared" si="49"/>
        <v>10.257842271475997</v>
      </c>
      <c r="AS69" s="191">
        <f t="shared" si="49"/>
        <v>10.292882466149786</v>
      </c>
      <c r="AT69" s="191">
        <f t="shared" si="49"/>
        <v>10.182384254944736</v>
      </c>
      <c r="AU69" s="191">
        <f t="shared" si="32"/>
        <v>10.610042635591103</v>
      </c>
      <c r="AW69" s="191">
        <v>-6500</v>
      </c>
      <c r="AX69" s="191">
        <f t="shared" si="54"/>
        <v>-1.5537933640651647E-3</v>
      </c>
      <c r="AY69" s="191">
        <f t="shared" si="55"/>
        <v>-8.8120081087165701E-3</v>
      </c>
      <c r="AZ69" s="191">
        <f t="shared" si="56"/>
        <v>7.2582147446514055E-3</v>
      </c>
      <c r="BA69" s="191">
        <f t="shared" si="57"/>
        <v>0.54287913131427334</v>
      </c>
      <c r="BB69" s="191">
        <f t="shared" si="58"/>
        <v>0.8435722575787088</v>
      </c>
      <c r="BC69" s="191">
        <f t="shared" si="59"/>
        <v>3.003166600298615</v>
      </c>
      <c r="BD69" s="191">
        <f t="shared" si="60"/>
        <v>14.425068861154315</v>
      </c>
      <c r="BE69" s="191">
        <f t="shared" si="48"/>
        <v>9.1973412182487291</v>
      </c>
      <c r="BF69" s="191">
        <f t="shared" si="48"/>
        <v>9.1961062802520885</v>
      </c>
      <c r="BG69" s="191">
        <f t="shared" si="48"/>
        <v>9.1988526356725462</v>
      </c>
      <c r="BH69" s="191">
        <f t="shared" si="47"/>
        <v>9.1927426744694216</v>
      </c>
      <c r="BI69" s="191">
        <f t="shared" si="47"/>
        <v>9.2063241790512738</v>
      </c>
      <c r="BJ69" s="191">
        <f t="shared" si="47"/>
        <v>9.1760748499340572</v>
      </c>
      <c r="BK69" s="191">
        <f t="shared" si="47"/>
        <v>9.2431748236381086</v>
      </c>
      <c r="BL69" s="191">
        <f t="shared" si="61"/>
        <v>9.0927184599967674</v>
      </c>
    </row>
    <row r="70" spans="1:64" ht="12.95" customHeight="1">
      <c r="A70" s="222" t="s">
        <v>53</v>
      </c>
      <c r="B70" s="288"/>
      <c r="C70" s="289">
        <v>46775.465199999999</v>
      </c>
      <c r="D70" s="289" t="s">
        <v>28</v>
      </c>
      <c r="E70" s="274">
        <f t="shared" si="13"/>
        <v>8470.5001712189278</v>
      </c>
      <c r="F70" s="221">
        <f t="shared" si="14"/>
        <v>8470.5</v>
      </c>
      <c r="G70" s="193">
        <f t="shared" si="50"/>
        <v>5.9054997109342366E-5</v>
      </c>
      <c r="J70" s="193">
        <f t="shared" si="51"/>
        <v>5.9054997109342366E-5</v>
      </c>
      <c r="N70" s="271">
        <f t="shared" si="15"/>
        <v>-8.8094852832989005E-3</v>
      </c>
      <c r="O70" s="195">
        <f t="shared" si="16"/>
        <v>31756.965199999999</v>
      </c>
      <c r="Q70" s="193">
        <f t="shared" si="52"/>
        <v>7.8651006705223511E-5</v>
      </c>
      <c r="S70" s="283">
        <f t="shared" si="53"/>
        <v>1</v>
      </c>
      <c r="T70" s="193">
        <f t="shared" si="46"/>
        <v>7.8651006705223511E-5</v>
      </c>
      <c r="Z70" s="191">
        <f t="shared" si="18"/>
        <v>8470.5</v>
      </c>
      <c r="AA70" s="191">
        <f t="shared" si="19"/>
        <v>-8.460769123572378E-4</v>
      </c>
      <c r="AB70" s="191">
        <f t="shared" si="20"/>
        <v>-7.9043533738323204E-3</v>
      </c>
      <c r="AC70" s="191">
        <f t="shared" si="21"/>
        <v>5.9054997109342366E-5</v>
      </c>
      <c r="AD70" s="191">
        <f t="shared" si="22"/>
        <v>9.0513190946658016E-4</v>
      </c>
      <c r="AE70" s="191">
        <f t="shared" si="23"/>
        <v>8.1926377353461746E-7</v>
      </c>
      <c r="AF70" s="191">
        <f t="shared" si="24"/>
        <v>5.9054997109342366E-5</v>
      </c>
      <c r="AG70" s="202"/>
      <c r="AH70" s="191">
        <f t="shared" si="25"/>
        <v>7.9634083709416627E-3</v>
      </c>
      <c r="AI70" s="191">
        <f t="shared" si="26"/>
        <v>0.60182383385818805</v>
      </c>
      <c r="AJ70" s="191">
        <f t="shared" si="27"/>
        <v>0.99483274524402632</v>
      </c>
      <c r="AK70" s="191">
        <f t="shared" si="28"/>
        <v>-0.23339017550213914</v>
      </c>
      <c r="AL70" s="191">
        <f t="shared" si="29"/>
        <v>-2.6114206930052721</v>
      </c>
      <c r="AM70" s="191">
        <f t="shared" si="30"/>
        <v>-3.6835822150595945</v>
      </c>
      <c r="AN70" s="191">
        <f t="shared" si="49"/>
        <v>10.265916844675443</v>
      </c>
      <c r="AO70" s="191">
        <f t="shared" si="49"/>
        <v>10.266228155099114</v>
      </c>
      <c r="AP70" s="191">
        <f t="shared" si="49"/>
        <v>10.265216530764915</v>
      </c>
      <c r="AQ70" s="191">
        <f t="shared" si="49"/>
        <v>10.268508070181865</v>
      </c>
      <c r="AR70" s="191">
        <f t="shared" si="49"/>
        <v>10.257842271475997</v>
      </c>
      <c r="AS70" s="191">
        <f t="shared" si="49"/>
        <v>10.292882466149786</v>
      </c>
      <c r="AT70" s="191">
        <f t="shared" si="49"/>
        <v>10.182384254944736</v>
      </c>
      <c r="AU70" s="191">
        <f t="shared" si="32"/>
        <v>10.610042635591103</v>
      </c>
      <c r="AW70" s="191">
        <v>-6000</v>
      </c>
      <c r="AX70" s="191">
        <f t="shared" si="54"/>
        <v>-1.3498702303263261E-3</v>
      </c>
      <c r="AY70" s="191">
        <f t="shared" si="55"/>
        <v>-8.7814837790414508E-3</v>
      </c>
      <c r="AZ70" s="191">
        <f t="shared" si="56"/>
        <v>7.4316135487151247E-3</v>
      </c>
      <c r="BA70" s="191">
        <f t="shared" si="57"/>
        <v>0.54162544243720978</v>
      </c>
      <c r="BB70" s="191">
        <f t="shared" si="58"/>
        <v>0.8548280803389593</v>
      </c>
      <c r="BC70" s="191">
        <f t="shared" si="59"/>
        <v>3.02448511276596</v>
      </c>
      <c r="BD70" s="191">
        <f t="shared" si="60"/>
        <v>17.058797130530444</v>
      </c>
      <c r="BE70" s="191">
        <f t="shared" si="48"/>
        <v>9.2322193125719778</v>
      </c>
      <c r="BF70" s="191">
        <f t="shared" si="48"/>
        <v>9.2311171836828336</v>
      </c>
      <c r="BG70" s="191">
        <f t="shared" si="48"/>
        <v>9.2335500559464005</v>
      </c>
      <c r="BH70" s="191">
        <f t="shared" si="47"/>
        <v>9.2281781117928166</v>
      </c>
      <c r="BI70" s="191">
        <f t="shared" si="47"/>
        <v>9.2400322949461717</v>
      </c>
      <c r="BJ70" s="191">
        <f t="shared" si="47"/>
        <v>9.2138363327454442</v>
      </c>
      <c r="BK70" s="191">
        <f t="shared" si="47"/>
        <v>9.271556645460036</v>
      </c>
      <c r="BL70" s="191">
        <f t="shared" si="61"/>
        <v>9.1433955975537735</v>
      </c>
    </row>
    <row r="71" spans="1:64" ht="12.95" customHeight="1">
      <c r="A71" s="222" t="s">
        <v>53</v>
      </c>
      <c r="B71" s="288"/>
      <c r="C71" s="289">
        <v>46788.398000000001</v>
      </c>
      <c r="D71" s="289" t="s">
        <v>28</v>
      </c>
      <c r="E71" s="274">
        <f t="shared" si="13"/>
        <v>8507.9964068233749</v>
      </c>
      <c r="F71" s="221">
        <f t="shared" si="14"/>
        <v>8508</v>
      </c>
      <c r="G71" s="193">
        <f t="shared" si="50"/>
        <v>-1.2393200013320893E-3</v>
      </c>
      <c r="J71" s="193">
        <f t="shared" si="51"/>
        <v>-1.2393200013320893E-3</v>
      </c>
      <c r="N71" s="271">
        <f t="shared" si="15"/>
        <v>-8.8118467702095783E-3</v>
      </c>
      <c r="O71" s="195">
        <f t="shared" si="16"/>
        <v>31769.898000000001</v>
      </c>
      <c r="Q71" s="193">
        <f t="shared" si="52"/>
        <v>5.7343161665366142E-5</v>
      </c>
      <c r="S71" s="283">
        <f t="shared" si="53"/>
        <v>1</v>
      </c>
      <c r="T71" s="193">
        <f t="shared" si="46"/>
        <v>5.7343161665366142E-5</v>
      </c>
      <c r="Z71" s="191">
        <f t="shared" si="18"/>
        <v>8508</v>
      </c>
      <c r="AA71" s="191">
        <f t="shared" si="19"/>
        <v>-8.5983979101549729E-4</v>
      </c>
      <c r="AB71" s="191">
        <f t="shared" si="20"/>
        <v>-9.1913269805261703E-3</v>
      </c>
      <c r="AC71" s="191">
        <f t="shared" si="21"/>
        <v>-1.2393200013320893E-3</v>
      </c>
      <c r="AD71" s="191">
        <f t="shared" si="22"/>
        <v>-3.7948021031659201E-4</v>
      </c>
      <c r="AE71" s="191">
        <f t="shared" si="23"/>
        <v>1.440052300219249E-7</v>
      </c>
      <c r="AF71" s="191">
        <f t="shared" si="24"/>
        <v>-1.2393200013320893E-3</v>
      </c>
      <c r="AG71" s="202"/>
      <c r="AH71" s="191">
        <f t="shared" si="25"/>
        <v>7.952006979194081E-3</v>
      </c>
      <c r="AI71" s="191">
        <f t="shared" si="26"/>
        <v>0.60228542514090244</v>
      </c>
      <c r="AJ71" s="191">
        <f t="shared" si="27"/>
        <v>0.99463034627315461</v>
      </c>
      <c r="AK71" s="191">
        <f t="shared" si="28"/>
        <v>-0.23417589596061847</v>
      </c>
      <c r="AL71" s="191">
        <f t="shared" si="29"/>
        <v>-2.6094462506283316</v>
      </c>
      <c r="AM71" s="191">
        <f t="shared" si="30"/>
        <v>-3.6692517171413073</v>
      </c>
      <c r="AN71" s="191">
        <f t="shared" ref="AN71:AT80" si="62">$AU71+$AB$7*SIN(AO71)</f>
        <v>10.268826167009204</v>
      </c>
      <c r="AO71" s="191">
        <f t="shared" si="62"/>
        <v>10.269131383006506</v>
      </c>
      <c r="AP71" s="191">
        <f t="shared" si="62"/>
        <v>10.26813632042896</v>
      </c>
      <c r="AQ71" s="191">
        <f t="shared" si="62"/>
        <v>10.271384532568062</v>
      </c>
      <c r="AR71" s="191">
        <f t="shared" si="62"/>
        <v>10.26082468556268</v>
      </c>
      <c r="AS71" s="191">
        <f t="shared" si="62"/>
        <v>10.2956305752167</v>
      </c>
      <c r="AT71" s="191">
        <f t="shared" si="62"/>
        <v>10.185528461379214</v>
      </c>
      <c r="AU71" s="191">
        <f t="shared" si="32"/>
        <v>10.613843420907878</v>
      </c>
      <c r="AW71" s="191">
        <v>-5500</v>
      </c>
      <c r="AX71" s="191">
        <f t="shared" si="54"/>
        <v>-1.1574701403878392E-3</v>
      </c>
      <c r="AY71" s="191">
        <f t="shared" si="55"/>
        <v>-8.7530630442513337E-3</v>
      </c>
      <c r="AZ71" s="191">
        <f t="shared" si="56"/>
        <v>7.5955929038634944E-3</v>
      </c>
      <c r="BA71" s="191">
        <f t="shared" si="57"/>
        <v>0.54058429337890124</v>
      </c>
      <c r="BB71" s="191">
        <f t="shared" si="58"/>
        <v>0.86564751266914197</v>
      </c>
      <c r="BC71" s="191">
        <f t="shared" si="59"/>
        <v>3.0457079349514222</v>
      </c>
      <c r="BD71" s="191">
        <f t="shared" si="60"/>
        <v>20.84239783271445</v>
      </c>
      <c r="BE71" s="191">
        <f t="shared" si="48"/>
        <v>9.2670144708651527</v>
      </c>
      <c r="BF71" s="191">
        <f t="shared" si="48"/>
        <v>9.2660711909687503</v>
      </c>
      <c r="BG71" s="191">
        <f t="shared" si="48"/>
        <v>9.2681406471034382</v>
      </c>
      <c r="BH71" s="191">
        <f t="shared" si="47"/>
        <v>9.2635995808414737</v>
      </c>
      <c r="BI71" s="191">
        <f t="shared" si="47"/>
        <v>9.2735599152610675</v>
      </c>
      <c r="BJ71" s="191">
        <f t="shared" si="47"/>
        <v>9.2516917695225551</v>
      </c>
      <c r="BK71" s="191">
        <f t="shared" si="47"/>
        <v>9.2996093980670906</v>
      </c>
      <c r="BL71" s="191">
        <f t="shared" si="61"/>
        <v>9.1940727351107796</v>
      </c>
    </row>
    <row r="72" spans="1:64" ht="12.95" customHeight="1">
      <c r="A72" s="222" t="s">
        <v>53</v>
      </c>
      <c r="B72" s="288"/>
      <c r="C72" s="289">
        <v>46788.398200000003</v>
      </c>
      <c r="D72" s="289" t="s">
        <v>28</v>
      </c>
      <c r="E72" s="274">
        <f t="shared" si="13"/>
        <v>8507.9969866859883</v>
      </c>
      <c r="F72" s="221">
        <f t="shared" si="14"/>
        <v>8508</v>
      </c>
      <c r="G72" s="193">
        <f t="shared" si="50"/>
        <v>-1.0393199991085567E-3</v>
      </c>
      <c r="J72" s="193">
        <f t="shared" si="51"/>
        <v>-1.0393199991085567E-3</v>
      </c>
      <c r="N72" s="271">
        <f t="shared" si="15"/>
        <v>-8.8118467702095783E-3</v>
      </c>
      <c r="O72" s="195">
        <f t="shared" si="16"/>
        <v>31769.898200000003</v>
      </c>
      <c r="Q72" s="193">
        <f t="shared" si="52"/>
        <v>6.0412172407482073E-5</v>
      </c>
      <c r="S72" s="283">
        <f t="shared" si="53"/>
        <v>1</v>
      </c>
      <c r="T72" s="193">
        <f t="shared" si="46"/>
        <v>6.0412172407482073E-5</v>
      </c>
      <c r="Z72" s="191">
        <f t="shared" si="18"/>
        <v>8508</v>
      </c>
      <c r="AA72" s="191">
        <f t="shared" si="19"/>
        <v>-8.5983979101549729E-4</v>
      </c>
      <c r="AB72" s="191">
        <f t="shared" si="20"/>
        <v>-8.9913269783026377E-3</v>
      </c>
      <c r="AC72" s="191">
        <f t="shared" si="21"/>
        <v>-1.0393199991085567E-3</v>
      </c>
      <c r="AD72" s="191">
        <f t="shared" si="22"/>
        <v>-1.7948020809305937E-4</v>
      </c>
      <c r="AE72" s="191">
        <f t="shared" si="23"/>
        <v>3.2213145097127894E-8</v>
      </c>
      <c r="AF72" s="191">
        <f t="shared" si="24"/>
        <v>-1.0393199991085567E-3</v>
      </c>
      <c r="AG72" s="202"/>
      <c r="AH72" s="191">
        <f t="shared" si="25"/>
        <v>7.952006979194081E-3</v>
      </c>
      <c r="AI72" s="191">
        <f t="shared" si="26"/>
        <v>0.60228542514090244</v>
      </c>
      <c r="AJ72" s="191">
        <f t="shared" si="27"/>
        <v>0.99463034627315461</v>
      </c>
      <c r="AK72" s="191">
        <f t="shared" si="28"/>
        <v>-0.23417589596061847</v>
      </c>
      <c r="AL72" s="191">
        <f t="shared" si="29"/>
        <v>-2.6094462506283316</v>
      </c>
      <c r="AM72" s="191">
        <f t="shared" si="30"/>
        <v>-3.6692517171413073</v>
      </c>
      <c r="AN72" s="191">
        <f t="shared" si="62"/>
        <v>10.268826167009204</v>
      </c>
      <c r="AO72" s="191">
        <f t="shared" si="62"/>
        <v>10.269131383006506</v>
      </c>
      <c r="AP72" s="191">
        <f t="shared" si="62"/>
        <v>10.26813632042896</v>
      </c>
      <c r="AQ72" s="191">
        <f t="shared" si="62"/>
        <v>10.271384532568062</v>
      </c>
      <c r="AR72" s="191">
        <f t="shared" si="62"/>
        <v>10.26082468556268</v>
      </c>
      <c r="AS72" s="191">
        <f t="shared" si="62"/>
        <v>10.2956305752167</v>
      </c>
      <c r="AT72" s="191">
        <f t="shared" si="62"/>
        <v>10.185528461379214</v>
      </c>
      <c r="AU72" s="191">
        <f t="shared" si="32"/>
        <v>10.613843420907878</v>
      </c>
      <c r="AW72" s="191">
        <v>-5000</v>
      </c>
      <c r="AX72" s="191">
        <f t="shared" si="54"/>
        <v>-9.7666322943252854E-4</v>
      </c>
      <c r="AY72" s="191">
        <f t="shared" si="55"/>
        <v>-8.726745904346217E-3</v>
      </c>
      <c r="AZ72" s="191">
        <f t="shared" si="56"/>
        <v>7.7500826749136885E-3</v>
      </c>
      <c r="BA72" s="191">
        <f t="shared" si="57"/>
        <v>0.53975275747959539</v>
      </c>
      <c r="BB72" s="191">
        <f t="shared" si="58"/>
        <v>0.87603931833546689</v>
      </c>
      <c r="BC72" s="191">
        <f t="shared" si="59"/>
        <v>3.0668524780958828</v>
      </c>
      <c r="BD72" s="191">
        <f t="shared" si="60"/>
        <v>26.746912011646675</v>
      </c>
      <c r="BE72" s="191">
        <f t="shared" si="48"/>
        <v>9.3017413739447843</v>
      </c>
      <c r="BF72" s="191">
        <f t="shared" si="48"/>
        <v>9.3009796645421741</v>
      </c>
      <c r="BG72" s="191">
        <f t="shared" si="48"/>
        <v>9.3026426015280119</v>
      </c>
      <c r="BH72" s="191">
        <f t="shared" si="47"/>
        <v>9.2990116915133019</v>
      </c>
      <c r="BI72" s="191">
        <f t="shared" si="47"/>
        <v>9.3069374511956546</v>
      </c>
      <c r="BJ72" s="191">
        <f t="shared" si="47"/>
        <v>9.2896263407966515</v>
      </c>
      <c r="BK72" s="191">
        <f t="shared" si="47"/>
        <v>9.3273911723434697</v>
      </c>
      <c r="BL72" s="191">
        <f t="shared" si="61"/>
        <v>9.2447498726677857</v>
      </c>
    </row>
    <row r="73" spans="1:64" ht="12.95" customHeight="1">
      <c r="A73" s="222" t="s">
        <v>53</v>
      </c>
      <c r="B73" s="288"/>
      <c r="C73" s="289">
        <v>46798.400099999999</v>
      </c>
      <c r="D73" s="289" t="s">
        <v>28</v>
      </c>
      <c r="E73" s="274">
        <f t="shared" si="13"/>
        <v>8536.9956257194444</v>
      </c>
      <c r="F73" s="221">
        <f t="shared" si="14"/>
        <v>8537</v>
      </c>
      <c r="G73" s="193">
        <f t="shared" si="50"/>
        <v>-1.5087299980223179E-3</v>
      </c>
      <c r="J73" s="193">
        <f t="shared" si="51"/>
        <v>-1.5087299980223179E-3</v>
      </c>
      <c r="N73" s="271">
        <f t="shared" si="15"/>
        <v>-8.8136811003193087E-3</v>
      </c>
      <c r="O73" s="195">
        <f t="shared" si="16"/>
        <v>31779.900099999999</v>
      </c>
      <c r="Q73" s="193">
        <f t="shared" si="52"/>
        <v>5.336231060695002E-5</v>
      </c>
      <c r="S73" s="283">
        <f t="shared" si="53"/>
        <v>1</v>
      </c>
      <c r="T73" s="193">
        <f t="shared" si="46"/>
        <v>5.336231060695002E-5</v>
      </c>
      <c r="Z73" s="191">
        <f t="shared" si="18"/>
        <v>8537</v>
      </c>
      <c r="AA73" s="191">
        <f t="shared" si="19"/>
        <v>-8.7054333859694702E-4</v>
      </c>
      <c r="AB73" s="191">
        <f t="shared" si="20"/>
        <v>-9.4518677597446796E-3</v>
      </c>
      <c r="AC73" s="191">
        <f t="shared" si="21"/>
        <v>-1.5087299980223179E-3</v>
      </c>
      <c r="AD73" s="191">
        <f t="shared" si="22"/>
        <v>-6.3818665942537087E-4</v>
      </c>
      <c r="AE73" s="191">
        <f t="shared" si="23"/>
        <v>4.0728221226851432E-7</v>
      </c>
      <c r="AF73" s="191">
        <f t="shared" si="24"/>
        <v>-1.5087299980223179E-3</v>
      </c>
      <c r="AG73" s="202"/>
      <c r="AH73" s="191">
        <f t="shared" si="25"/>
        <v>7.9431377617223617E-3</v>
      </c>
      <c r="AI73" s="191">
        <f t="shared" si="26"/>
        <v>0.60264393816588324</v>
      </c>
      <c r="AJ73" s="191">
        <f t="shared" si="27"/>
        <v>0.99447094829460136</v>
      </c>
      <c r="AK73" s="191">
        <f t="shared" si="28"/>
        <v>-0.23478371627519812</v>
      </c>
      <c r="AL73" s="191">
        <f t="shared" si="29"/>
        <v>-2.6079172790675242</v>
      </c>
      <c r="AM73" s="191">
        <f t="shared" si="30"/>
        <v>-3.6582255744469321</v>
      </c>
      <c r="AN73" s="191">
        <f t="shared" si="62"/>
        <v>10.271077558637536</v>
      </c>
      <c r="AO73" s="191">
        <f t="shared" si="62"/>
        <v>10.271378108934512</v>
      </c>
      <c r="AP73" s="191">
        <f t="shared" si="62"/>
        <v>10.270395766472433</v>
      </c>
      <c r="AQ73" s="191">
        <f t="shared" si="62"/>
        <v>10.273610588861292</v>
      </c>
      <c r="AR73" s="191">
        <f t="shared" si="62"/>
        <v>10.263132693586019</v>
      </c>
      <c r="AS73" s="191">
        <f t="shared" si="62"/>
        <v>10.297756521246527</v>
      </c>
      <c r="AT73" s="191">
        <f t="shared" si="62"/>
        <v>10.187964223176913</v>
      </c>
      <c r="AU73" s="191">
        <f t="shared" si="32"/>
        <v>10.616782694886185</v>
      </c>
      <c r="AW73" s="191">
        <v>-4500</v>
      </c>
      <c r="AX73" s="191">
        <f t="shared" si="54"/>
        <v>-8.0752132361410454E-4</v>
      </c>
      <c r="AY73" s="191">
        <f t="shared" si="55"/>
        <v>-8.7025323593261025E-3</v>
      </c>
      <c r="AZ73" s="191">
        <f t="shared" si="56"/>
        <v>7.895011035711998E-3</v>
      </c>
      <c r="BA73" s="191">
        <f t="shared" si="57"/>
        <v>0.53912849525744355</v>
      </c>
      <c r="BB73" s="191">
        <f t="shared" si="58"/>
        <v>0.88601119489091795</v>
      </c>
      <c r="BC73" s="191">
        <f t="shared" si="59"/>
        <v>3.0879360386151604</v>
      </c>
      <c r="BD73" s="191">
        <f t="shared" si="60"/>
        <v>37.265118927040945</v>
      </c>
      <c r="BE73" s="191">
        <f t="shared" si="48"/>
        <v>9.3364148395502866</v>
      </c>
      <c r="BF73" s="191">
        <f t="shared" si="48"/>
        <v>9.3358533220240769</v>
      </c>
      <c r="BG73" s="191">
        <f t="shared" si="48"/>
        <v>9.3370747105226517</v>
      </c>
      <c r="BH73" s="191">
        <f t="shared" si="47"/>
        <v>9.3344178292359263</v>
      </c>
      <c r="BI73" s="191">
        <f t="shared" si="47"/>
        <v>9.3401965401545652</v>
      </c>
      <c r="BJ73" s="191">
        <f t="shared" si="47"/>
        <v>9.3276239736046698</v>
      </c>
      <c r="BK73" s="191">
        <f t="shared" si="47"/>
        <v>9.3549607549434839</v>
      </c>
      <c r="BL73" s="191">
        <f t="shared" si="61"/>
        <v>9.2954270102247936</v>
      </c>
    </row>
    <row r="74" spans="1:64" ht="12.95" customHeight="1">
      <c r="A74" s="222" t="s">
        <v>53</v>
      </c>
      <c r="B74" s="243"/>
      <c r="C74" s="290">
        <v>46798.400800000003</v>
      </c>
      <c r="D74" s="290" t="s">
        <v>28</v>
      </c>
      <c r="E74" s="274">
        <f t="shared" si="13"/>
        <v>8536.9976552385797</v>
      </c>
      <c r="F74" s="221">
        <f t="shared" si="14"/>
        <v>8537</v>
      </c>
      <c r="G74" s="193">
        <f t="shared" si="50"/>
        <v>-8.0872999387793243E-4</v>
      </c>
      <c r="J74" s="193">
        <f t="shared" si="51"/>
        <v>-8.0872999387793243E-4</v>
      </c>
      <c r="N74" s="271">
        <f t="shared" si="15"/>
        <v>-8.8136811003193087E-3</v>
      </c>
      <c r="O74" s="195">
        <f t="shared" si="16"/>
        <v>31779.900800000003</v>
      </c>
      <c r="Q74" s="193">
        <f t="shared" si="52"/>
        <v>6.407924221651702E-5</v>
      </c>
      <c r="S74" s="283">
        <f t="shared" si="53"/>
        <v>1</v>
      </c>
      <c r="T74" s="193">
        <f t="shared" si="46"/>
        <v>6.407924221651702E-5</v>
      </c>
      <c r="Z74" s="191">
        <f t="shared" si="18"/>
        <v>8537</v>
      </c>
      <c r="AA74" s="191">
        <f t="shared" si="19"/>
        <v>-8.7054333859694702E-4</v>
      </c>
      <c r="AB74" s="191">
        <f t="shared" si="20"/>
        <v>-8.7518677556002941E-3</v>
      </c>
      <c r="AC74" s="191">
        <f t="shared" si="21"/>
        <v>-8.0872999387793243E-4</v>
      </c>
      <c r="AD74" s="191">
        <f t="shared" si="22"/>
        <v>6.181334471901459E-5</v>
      </c>
      <c r="AE74" s="191">
        <f t="shared" si="23"/>
        <v>3.8208895853517293E-9</v>
      </c>
      <c r="AF74" s="191">
        <f t="shared" si="24"/>
        <v>-8.0872999387793243E-4</v>
      </c>
      <c r="AG74" s="202"/>
      <c r="AH74" s="191">
        <f t="shared" si="25"/>
        <v>7.9431377617223617E-3</v>
      </c>
      <c r="AI74" s="191">
        <f t="shared" si="26"/>
        <v>0.60264393816588324</v>
      </c>
      <c r="AJ74" s="191">
        <f t="shared" si="27"/>
        <v>0.99447094829460136</v>
      </c>
      <c r="AK74" s="191">
        <f t="shared" si="28"/>
        <v>-0.23478371627519812</v>
      </c>
      <c r="AL74" s="191">
        <f t="shared" si="29"/>
        <v>-2.6079172790675242</v>
      </c>
      <c r="AM74" s="191">
        <f t="shared" si="30"/>
        <v>-3.6582255744469321</v>
      </c>
      <c r="AN74" s="191">
        <f t="shared" si="62"/>
        <v>10.271077558637536</v>
      </c>
      <c r="AO74" s="191">
        <f t="shared" si="62"/>
        <v>10.271378108934512</v>
      </c>
      <c r="AP74" s="191">
        <f t="shared" si="62"/>
        <v>10.270395766472433</v>
      </c>
      <c r="AQ74" s="191">
        <f t="shared" si="62"/>
        <v>10.273610588861292</v>
      </c>
      <c r="AR74" s="191">
        <f t="shared" si="62"/>
        <v>10.263132693586019</v>
      </c>
      <c r="AS74" s="191">
        <f t="shared" si="62"/>
        <v>10.297756521246527</v>
      </c>
      <c r="AT74" s="191">
        <f t="shared" si="62"/>
        <v>10.187964223176913</v>
      </c>
      <c r="AU74" s="191">
        <f t="shared" si="32"/>
        <v>10.616782694886185</v>
      </c>
      <c r="AW74" s="191">
        <v>-4000</v>
      </c>
      <c r="AX74" s="191">
        <f t="shared" si="54"/>
        <v>-6.5011887914605097E-4</v>
      </c>
      <c r="AY74" s="191">
        <f t="shared" si="55"/>
        <v>-8.6804224091909885E-3</v>
      </c>
      <c r="AZ74" s="191">
        <f t="shared" si="56"/>
        <v>8.0303035300449375E-3</v>
      </c>
      <c r="BA74" s="191">
        <f t="shared" si="57"/>
        <v>0.53870974872464883</v>
      </c>
      <c r="BB74" s="191">
        <f t="shared" si="58"/>
        <v>0.89556976811192546</v>
      </c>
      <c r="BC74" s="191">
        <f t="shared" si="59"/>
        <v>3.1089758337022784</v>
      </c>
      <c r="BD74" s="191">
        <f t="shared" si="60"/>
        <v>61.312620122466797</v>
      </c>
      <c r="BE74" s="191">
        <f t="shared" si="48"/>
        <v>9.3710498086807021</v>
      </c>
      <c r="BF74" s="191">
        <f t="shared" si="48"/>
        <v>9.3707023588219567</v>
      </c>
      <c r="BG74" s="191">
        <f t="shared" si="48"/>
        <v>9.3714562580067877</v>
      </c>
      <c r="BH74" s="191">
        <f t="shared" si="47"/>
        <v>9.3698204030946481</v>
      </c>
      <c r="BI74" s="191">
        <f t="shared" si="47"/>
        <v>9.3733697966135949</v>
      </c>
      <c r="BJ74" s="191">
        <f t="shared" si="47"/>
        <v>9.3656676228957956</v>
      </c>
      <c r="BK74" s="191">
        <f t="shared" si="47"/>
        <v>9.3823774773495998</v>
      </c>
      <c r="BL74" s="191">
        <f t="shared" si="61"/>
        <v>9.3461041477817997</v>
      </c>
    </row>
    <row r="75" spans="1:64" ht="12.95" customHeight="1">
      <c r="A75" s="222" t="s">
        <v>53</v>
      </c>
      <c r="B75" s="243"/>
      <c r="C75" s="290">
        <v>46802.368199999997</v>
      </c>
      <c r="D75" s="290" t="s">
        <v>28</v>
      </c>
      <c r="E75" s="274">
        <f t="shared" si="13"/>
        <v>8548.5003897691404</v>
      </c>
      <c r="F75" s="221">
        <f t="shared" si="14"/>
        <v>8548.5</v>
      </c>
      <c r="G75" s="193">
        <f t="shared" si="50"/>
        <v>1.3443499483400956E-4</v>
      </c>
      <c r="J75" s="193">
        <f t="shared" si="51"/>
        <v>1.3443499483400956E-4</v>
      </c>
      <c r="N75" s="271">
        <f t="shared" si="15"/>
        <v>-8.8144104665855965E-3</v>
      </c>
      <c r="O75" s="195">
        <f t="shared" si="16"/>
        <v>31783.868199999997</v>
      </c>
      <c r="Q75" s="193">
        <f t="shared" si="52"/>
        <v>8.0081835092370276E-5</v>
      </c>
      <c r="S75" s="283">
        <f t="shared" si="53"/>
        <v>1</v>
      </c>
      <c r="T75" s="193">
        <f t="shared" si="46"/>
        <v>8.0081835092370276E-5</v>
      </c>
      <c r="Z75" s="191">
        <f t="shared" si="18"/>
        <v>8548.5</v>
      </c>
      <c r="AA75" s="191">
        <f t="shared" si="19"/>
        <v>-8.7480241235251416E-4</v>
      </c>
      <c r="AB75" s="191">
        <f t="shared" si="20"/>
        <v>-7.8051730593990728E-3</v>
      </c>
      <c r="AC75" s="191">
        <f t="shared" si="21"/>
        <v>1.3443499483400956E-4</v>
      </c>
      <c r="AD75" s="191">
        <f t="shared" si="22"/>
        <v>1.0092374071865237E-3</v>
      </c>
      <c r="AE75" s="191">
        <f t="shared" si="23"/>
        <v>1.0185601440645771E-6</v>
      </c>
      <c r="AF75" s="191">
        <f t="shared" si="24"/>
        <v>1.3443499483400956E-4</v>
      </c>
      <c r="AG75" s="202"/>
      <c r="AH75" s="191">
        <f t="shared" si="25"/>
        <v>7.9396080542330823E-3</v>
      </c>
      <c r="AI75" s="191">
        <f t="shared" si="26"/>
        <v>0.60278648231799881</v>
      </c>
      <c r="AJ75" s="191">
        <f t="shared" si="27"/>
        <v>0.99440704198590724</v>
      </c>
      <c r="AK75" s="191">
        <f t="shared" si="28"/>
        <v>-0.23502479587269448</v>
      </c>
      <c r="AL75" s="191">
        <f t="shared" si="29"/>
        <v>-2.6073104609956683</v>
      </c>
      <c r="AM75" s="191">
        <f t="shared" si="30"/>
        <v>-3.653866597355389</v>
      </c>
      <c r="AN75" s="191">
        <f t="shared" si="62"/>
        <v>10.271970719179238</v>
      </c>
      <c r="AO75" s="191">
        <f t="shared" si="62"/>
        <v>10.272269430741314</v>
      </c>
      <c r="AP75" s="191">
        <f t="shared" si="62"/>
        <v>10.271292111122929</v>
      </c>
      <c r="AQ75" s="191">
        <f t="shared" si="62"/>
        <v>10.274493721527019</v>
      </c>
      <c r="AR75" s="191">
        <f t="shared" si="62"/>
        <v>10.264048326633539</v>
      </c>
      <c r="AS75" s="191">
        <f t="shared" si="62"/>
        <v>10.298599750907108</v>
      </c>
      <c r="AT75" s="191">
        <f t="shared" si="62"/>
        <v>10.188931154317467</v>
      </c>
      <c r="AU75" s="191">
        <f t="shared" si="32"/>
        <v>10.617948269049997</v>
      </c>
      <c r="AW75" s="191">
        <v>-3500</v>
      </c>
      <c r="AX75" s="191">
        <f t="shared" si="54"/>
        <v>-5.0453388058457893E-4</v>
      </c>
      <c r="AY75" s="191">
        <f t="shared" si="55"/>
        <v>-8.6604160539408732E-3</v>
      </c>
      <c r="AZ75" s="191">
        <f t="shared" si="56"/>
        <v>8.1558821733562943E-3</v>
      </c>
      <c r="BA75" s="191">
        <f t="shared" si="57"/>
        <v>0.53849533767447988</v>
      </c>
      <c r="BB75" s="191">
        <f t="shared" si="58"/>
        <v>0.90472058024044588</v>
      </c>
      <c r="BC75" s="191">
        <f t="shared" si="59"/>
        <v>3.129989029363454</v>
      </c>
      <c r="BD75" s="191">
        <f t="shared" si="60"/>
        <v>172.35800817535309</v>
      </c>
      <c r="BE75" s="191">
        <f t="shared" si="48"/>
        <v>9.4056613200577832</v>
      </c>
      <c r="BF75" s="191">
        <f t="shared" si="48"/>
        <v>9.4055365845523671</v>
      </c>
      <c r="BG75" s="191">
        <f t="shared" si="48"/>
        <v>9.4058068957491052</v>
      </c>
      <c r="BH75" s="191">
        <f t="shared" si="47"/>
        <v>9.4052211093300109</v>
      </c>
      <c r="BI75" s="191">
        <f t="shared" si="47"/>
        <v>9.4064905480778798</v>
      </c>
      <c r="BJ75" s="191">
        <f t="shared" si="47"/>
        <v>9.4037395485403916</v>
      </c>
      <c r="BK75" s="191">
        <f t="shared" si="47"/>
        <v>9.4097010635315943</v>
      </c>
      <c r="BL75" s="191">
        <f t="shared" si="61"/>
        <v>9.3967812853388075</v>
      </c>
    </row>
    <row r="76" spans="1:64" ht="12.95" customHeight="1">
      <c r="A76" s="222" t="s">
        <v>53</v>
      </c>
      <c r="B76" s="243"/>
      <c r="C76" s="290">
        <v>46802.368199999997</v>
      </c>
      <c r="D76" s="290" t="s">
        <v>28</v>
      </c>
      <c r="E76" s="274">
        <f t="shared" si="13"/>
        <v>8548.5003897691404</v>
      </c>
      <c r="F76" s="221">
        <f t="shared" si="14"/>
        <v>8548.5</v>
      </c>
      <c r="G76" s="193">
        <f t="shared" si="50"/>
        <v>1.3443499483400956E-4</v>
      </c>
      <c r="J76" s="193">
        <f t="shared" si="51"/>
        <v>1.3443499483400956E-4</v>
      </c>
      <c r="N76" s="271">
        <f t="shared" si="15"/>
        <v>-8.8144104665855965E-3</v>
      </c>
      <c r="O76" s="195">
        <f t="shared" si="16"/>
        <v>31783.868199999997</v>
      </c>
      <c r="Q76" s="193">
        <f t="shared" si="52"/>
        <v>8.0081835092370276E-5</v>
      </c>
      <c r="S76" s="283">
        <f t="shared" si="53"/>
        <v>1</v>
      </c>
      <c r="T76" s="193">
        <f t="shared" si="46"/>
        <v>8.0081835092370276E-5</v>
      </c>
      <c r="Z76" s="191">
        <f t="shared" si="18"/>
        <v>8548.5</v>
      </c>
      <c r="AA76" s="191">
        <f t="shared" si="19"/>
        <v>-8.7480241235251416E-4</v>
      </c>
      <c r="AB76" s="191">
        <f t="shared" si="20"/>
        <v>-7.8051730593990728E-3</v>
      </c>
      <c r="AC76" s="191">
        <f t="shared" si="21"/>
        <v>1.3443499483400956E-4</v>
      </c>
      <c r="AD76" s="191">
        <f t="shared" si="22"/>
        <v>1.0092374071865237E-3</v>
      </c>
      <c r="AE76" s="191">
        <f t="shared" si="23"/>
        <v>1.0185601440645771E-6</v>
      </c>
      <c r="AF76" s="191">
        <f t="shared" si="24"/>
        <v>1.3443499483400956E-4</v>
      </c>
      <c r="AG76" s="202"/>
      <c r="AH76" s="191">
        <f t="shared" si="25"/>
        <v>7.9396080542330823E-3</v>
      </c>
      <c r="AI76" s="191">
        <f t="shared" si="26"/>
        <v>0.60278648231799881</v>
      </c>
      <c r="AJ76" s="191">
        <f t="shared" si="27"/>
        <v>0.99440704198590724</v>
      </c>
      <c r="AK76" s="191">
        <f t="shared" si="28"/>
        <v>-0.23502479587269448</v>
      </c>
      <c r="AL76" s="191">
        <f t="shared" si="29"/>
        <v>-2.6073104609956683</v>
      </c>
      <c r="AM76" s="191">
        <f t="shared" si="30"/>
        <v>-3.653866597355389</v>
      </c>
      <c r="AN76" s="191">
        <f t="shared" si="62"/>
        <v>10.271970719179238</v>
      </c>
      <c r="AO76" s="191">
        <f t="shared" si="62"/>
        <v>10.272269430741314</v>
      </c>
      <c r="AP76" s="191">
        <f t="shared" si="62"/>
        <v>10.271292111122929</v>
      </c>
      <c r="AQ76" s="191">
        <f t="shared" si="62"/>
        <v>10.274493721527019</v>
      </c>
      <c r="AR76" s="191">
        <f t="shared" si="62"/>
        <v>10.264048326633539</v>
      </c>
      <c r="AS76" s="191">
        <f t="shared" si="62"/>
        <v>10.298599750907108</v>
      </c>
      <c r="AT76" s="191">
        <f t="shared" si="62"/>
        <v>10.188931154317467</v>
      </c>
      <c r="AU76" s="191">
        <f t="shared" si="32"/>
        <v>10.617948269049997</v>
      </c>
      <c r="AW76" s="191">
        <v>-3000</v>
      </c>
      <c r="AX76" s="191">
        <f t="shared" si="54"/>
        <v>-3.708486632453406E-4</v>
      </c>
      <c r="AY76" s="191">
        <f t="shared" si="55"/>
        <v>-8.6425132935757619E-3</v>
      </c>
      <c r="AZ76" s="191">
        <f t="shared" si="56"/>
        <v>8.2716646303304213E-3</v>
      </c>
      <c r="BA76" s="191">
        <f t="shared" si="57"/>
        <v>0.53848465746508412</v>
      </c>
      <c r="BB76" s="191">
        <f t="shared" si="58"/>
        <v>0.91346807350725079</v>
      </c>
      <c r="BC76" s="191">
        <f t="shared" si="59"/>
        <v>-3.1321925443268728</v>
      </c>
      <c r="BD76" s="191">
        <f t="shared" si="60"/>
        <v>-212.76191765752978</v>
      </c>
      <c r="BE76" s="191">
        <f t="shared" si="48"/>
        <v>9.4402644756692506</v>
      </c>
      <c r="BF76" s="191">
        <f t="shared" si="48"/>
        <v>9.4403655697792015</v>
      </c>
      <c r="BG76" s="191">
        <f t="shared" si="48"/>
        <v>9.4401465050056146</v>
      </c>
      <c r="BH76" s="191">
        <f t="shared" si="47"/>
        <v>9.4406212059624313</v>
      </c>
      <c r="BI76" s="191">
        <f t="shared" si="47"/>
        <v>9.4395925602468918</v>
      </c>
      <c r="BJ76" s="191">
        <f t="shared" si="47"/>
        <v>9.441821589052676</v>
      </c>
      <c r="BK76" s="191">
        <f t="shared" si="47"/>
        <v>9.4369914765979193</v>
      </c>
      <c r="BL76" s="191">
        <f t="shared" si="61"/>
        <v>9.4474584228958136</v>
      </c>
    </row>
    <row r="77" spans="1:64" ht="12.95" customHeight="1">
      <c r="A77" s="222" t="s">
        <v>53</v>
      </c>
      <c r="B77" s="243"/>
      <c r="C77" s="290">
        <v>46802.539400000001</v>
      </c>
      <c r="D77" s="290" t="s">
        <v>28</v>
      </c>
      <c r="E77" s="274">
        <f t="shared" si="13"/>
        <v>8548.9967521605504</v>
      </c>
      <c r="F77" s="221">
        <f t="shared" si="14"/>
        <v>8549</v>
      </c>
      <c r="G77" s="193">
        <f t="shared" si="50"/>
        <v>-1.1202099994989112E-3</v>
      </c>
      <c r="J77" s="193">
        <f t="shared" si="51"/>
        <v>-1.1202099994989112E-3</v>
      </c>
      <c r="N77" s="271">
        <f t="shared" si="15"/>
        <v>-8.814442203405529E-3</v>
      </c>
      <c r="O77" s="195">
        <f t="shared" si="16"/>
        <v>31784.039400000001</v>
      </c>
      <c r="Q77" s="193">
        <f t="shared" si="52"/>
        <v>5.9201209207633691E-5</v>
      </c>
      <c r="S77" s="283">
        <f t="shared" si="53"/>
        <v>1</v>
      </c>
      <c r="T77" s="193">
        <f t="shared" si="46"/>
        <v>5.9201209207633691E-5</v>
      </c>
      <c r="Z77" s="191">
        <f t="shared" si="18"/>
        <v>8549</v>
      </c>
      <c r="AA77" s="191">
        <f t="shared" si="19"/>
        <v>-8.749877771635859E-4</v>
      </c>
      <c r="AB77" s="191">
        <f t="shared" si="20"/>
        <v>-9.0596644257408543E-3</v>
      </c>
      <c r="AC77" s="191">
        <f t="shared" si="21"/>
        <v>-1.1202099994989112E-3</v>
      </c>
      <c r="AD77" s="191">
        <f t="shared" si="22"/>
        <v>-2.452222223353253E-4</v>
      </c>
      <c r="AE77" s="191">
        <f t="shared" si="23"/>
        <v>6.0133938327075712E-8</v>
      </c>
      <c r="AF77" s="191">
        <f t="shared" si="24"/>
        <v>-1.1202099994989112E-3</v>
      </c>
      <c r="AG77" s="202"/>
      <c r="AH77" s="191">
        <f t="shared" si="25"/>
        <v>7.9394544262419431E-3</v>
      </c>
      <c r="AI77" s="191">
        <f t="shared" si="26"/>
        <v>0.60279268473053538</v>
      </c>
      <c r="AJ77" s="191">
        <f t="shared" si="27"/>
        <v>0.99440425446001601</v>
      </c>
      <c r="AK77" s="191">
        <f t="shared" si="28"/>
        <v>-0.23503527820464601</v>
      </c>
      <c r="AL77" s="191">
        <f t="shared" si="29"/>
        <v>-2.6072840711239125</v>
      </c>
      <c r="AM77" s="191">
        <f t="shared" si="30"/>
        <v>-3.6536772493755598</v>
      </c>
      <c r="AN77" s="191">
        <f t="shared" si="62"/>
        <v>10.272009556986651</v>
      </c>
      <c r="AO77" s="191">
        <f t="shared" si="62"/>
        <v>10.272308188751499</v>
      </c>
      <c r="AP77" s="191">
        <f t="shared" si="62"/>
        <v>10.271331087241554</v>
      </c>
      <c r="AQ77" s="191">
        <f t="shared" si="62"/>
        <v>10.27453212358629</v>
      </c>
      <c r="AR77" s="191">
        <f t="shared" si="62"/>
        <v>10.264088141771996</v>
      </c>
      <c r="AS77" s="191">
        <f t="shared" si="62"/>
        <v>10.298636415432332</v>
      </c>
      <c r="AT77" s="191">
        <f t="shared" si="62"/>
        <v>10.188973208021368</v>
      </c>
      <c r="AU77" s="191">
        <f t="shared" si="32"/>
        <v>10.617998946187553</v>
      </c>
      <c r="AW77" s="191">
        <v>-2500</v>
      </c>
      <c r="AX77" s="191">
        <f t="shared" si="54"/>
        <v>-2.4915062907268637E-4</v>
      </c>
      <c r="AY77" s="191">
        <f t="shared" si="55"/>
        <v>-8.6267141280956527E-3</v>
      </c>
      <c r="AZ77" s="191">
        <f t="shared" si="56"/>
        <v>8.3775634990229664E-3</v>
      </c>
      <c r="BA77" s="191">
        <f t="shared" si="57"/>
        <v>0.53867767797177235</v>
      </c>
      <c r="BB77" s="191">
        <f t="shared" si="58"/>
        <v>0.92181557023125316</v>
      </c>
      <c r="BC77" s="191">
        <f t="shared" si="59"/>
        <v>-3.1111811455488176</v>
      </c>
      <c r="BD77" s="191">
        <f t="shared" si="60"/>
        <v>-65.759509578605261</v>
      </c>
      <c r="BE77" s="191">
        <f t="shared" si="48"/>
        <v>9.4748744007245449</v>
      </c>
      <c r="BF77" s="191">
        <f t="shared" si="48"/>
        <v>9.4751987991844757</v>
      </c>
      <c r="BG77" s="191">
        <f t="shared" si="48"/>
        <v>9.4744950497548057</v>
      </c>
      <c r="BH77" s="191">
        <f t="shared" si="47"/>
        <v>9.476021794217349</v>
      </c>
      <c r="BI77" s="191">
        <f t="shared" si="47"/>
        <v>9.4727097555808495</v>
      </c>
      <c r="BJ77" s="191">
        <f t="shared" si="47"/>
        <v>9.4798954332632928</v>
      </c>
      <c r="BK77" s="191">
        <f t="shared" si="47"/>
        <v>9.4643087648330795</v>
      </c>
      <c r="BL77" s="191">
        <f t="shared" si="61"/>
        <v>9.4981355604528197</v>
      </c>
    </row>
    <row r="78" spans="1:64" ht="12.95" customHeight="1">
      <c r="A78" s="222" t="s">
        <v>53</v>
      </c>
      <c r="B78" s="243"/>
      <c r="C78" s="290">
        <v>46802.539799999999</v>
      </c>
      <c r="D78" s="290" t="s">
        <v>28</v>
      </c>
      <c r="E78" s="274">
        <f t="shared" si="13"/>
        <v>8548.9979118857555</v>
      </c>
      <c r="F78" s="221">
        <f t="shared" si="14"/>
        <v>8549</v>
      </c>
      <c r="G78" s="193">
        <f t="shared" si="50"/>
        <v>-7.2021000232780352E-4</v>
      </c>
      <c r="J78" s="193">
        <f t="shared" si="51"/>
        <v>-7.2021000232780352E-4</v>
      </c>
      <c r="N78" s="271">
        <f t="shared" si="15"/>
        <v>-8.814442203405529E-3</v>
      </c>
      <c r="O78" s="195">
        <f t="shared" si="16"/>
        <v>31784.039799999999</v>
      </c>
      <c r="Q78" s="193">
        <f t="shared" si="52"/>
        <v>6.5516594924963555E-5</v>
      </c>
      <c r="S78" s="283">
        <f t="shared" si="53"/>
        <v>1</v>
      </c>
      <c r="T78" s="193">
        <f t="shared" si="46"/>
        <v>6.5516594924963555E-5</v>
      </c>
      <c r="Z78" s="191">
        <f t="shared" si="18"/>
        <v>8549</v>
      </c>
      <c r="AA78" s="191">
        <f t="shared" si="19"/>
        <v>-8.749877771635859E-4</v>
      </c>
      <c r="AB78" s="191">
        <f t="shared" si="20"/>
        <v>-8.6596644285697466E-3</v>
      </c>
      <c r="AC78" s="191">
        <f t="shared" si="21"/>
        <v>-7.2021000232780352E-4</v>
      </c>
      <c r="AD78" s="191">
        <f t="shared" si="22"/>
        <v>1.5477777483578238E-4</v>
      </c>
      <c r="AE78" s="191">
        <f t="shared" si="23"/>
        <v>2.3956159583116149E-8</v>
      </c>
      <c r="AF78" s="191">
        <f t="shared" si="24"/>
        <v>-7.2021000232780352E-4</v>
      </c>
      <c r="AG78" s="202"/>
      <c r="AH78" s="191">
        <f t="shared" si="25"/>
        <v>7.9394544262419431E-3</v>
      </c>
      <c r="AI78" s="191">
        <f t="shared" si="26"/>
        <v>0.60279268473053538</v>
      </c>
      <c r="AJ78" s="191">
        <f t="shared" si="27"/>
        <v>0.99440425446001601</v>
      </c>
      <c r="AK78" s="191">
        <f t="shared" si="28"/>
        <v>-0.23503527820464601</v>
      </c>
      <c r="AL78" s="191">
        <f t="shared" si="29"/>
        <v>-2.6072840711239125</v>
      </c>
      <c r="AM78" s="191">
        <f t="shared" si="30"/>
        <v>-3.6536772493755598</v>
      </c>
      <c r="AN78" s="191">
        <f t="shared" si="62"/>
        <v>10.272009556986651</v>
      </c>
      <c r="AO78" s="191">
        <f t="shared" si="62"/>
        <v>10.272308188751499</v>
      </c>
      <c r="AP78" s="191">
        <f t="shared" si="62"/>
        <v>10.271331087241554</v>
      </c>
      <c r="AQ78" s="191">
        <f t="shared" si="62"/>
        <v>10.27453212358629</v>
      </c>
      <c r="AR78" s="191">
        <f t="shared" si="62"/>
        <v>10.264088141771996</v>
      </c>
      <c r="AS78" s="191">
        <f t="shared" si="62"/>
        <v>10.298636415432332</v>
      </c>
      <c r="AT78" s="191">
        <f t="shared" si="62"/>
        <v>10.188973208021368</v>
      </c>
      <c r="AU78" s="191">
        <f t="shared" si="32"/>
        <v>10.617998946187553</v>
      </c>
      <c r="AW78" s="191">
        <v>-2000</v>
      </c>
      <c r="AX78" s="191">
        <f t="shared" si="54"/>
        <v>-1.3953283158867416E-4</v>
      </c>
      <c r="AY78" s="191">
        <f t="shared" si="55"/>
        <v>-8.6130185575005423E-3</v>
      </c>
      <c r="AZ78" s="191">
        <f t="shared" si="56"/>
        <v>8.4734857259118682E-3</v>
      </c>
      <c r="BA78" s="191">
        <f t="shared" si="57"/>
        <v>0.53907494353638841</v>
      </c>
      <c r="BB78" s="191">
        <f t="shared" si="58"/>
        <v>0.92976525054645209</v>
      </c>
      <c r="BC78" s="191">
        <f t="shared" si="59"/>
        <v>-3.0901449461053212</v>
      </c>
      <c r="BD78" s="191">
        <f t="shared" si="60"/>
        <v>-38.865849109160102</v>
      </c>
      <c r="BE78" s="191">
        <f t="shared" si="48"/>
        <v>9.5095062015921776</v>
      </c>
      <c r="BF78" s="191">
        <f t="shared" si="48"/>
        <v>9.5100458270571711</v>
      </c>
      <c r="BG78" s="191">
        <f t="shared" si="48"/>
        <v>9.5088724269178257</v>
      </c>
      <c r="BH78" s="191">
        <f t="shared" si="47"/>
        <v>9.5114241023761892</v>
      </c>
      <c r="BI78" s="191">
        <f t="shared" si="47"/>
        <v>9.5058759295127242</v>
      </c>
      <c r="BJ78" s="191">
        <f t="shared" si="47"/>
        <v>9.5179428912529431</v>
      </c>
      <c r="BK78" s="191">
        <f t="shared" si="47"/>
        <v>9.4917129075162787</v>
      </c>
      <c r="BL78" s="191">
        <f t="shared" si="61"/>
        <v>9.5488126980098258</v>
      </c>
    </row>
    <row r="79" spans="1:64" ht="12.95" customHeight="1">
      <c r="A79" s="274" t="s">
        <v>63</v>
      </c>
      <c r="B79" s="82"/>
      <c r="C79" s="291">
        <v>46830.305999999997</v>
      </c>
      <c r="D79" s="291"/>
      <c r="E79" s="274">
        <f t="shared" si="13"/>
        <v>8629.5008174468039</v>
      </c>
      <c r="F79" s="221">
        <f t="shared" si="14"/>
        <v>8629.5</v>
      </c>
      <c r="G79" s="193">
        <f t="shared" si="50"/>
        <v>2.8194499464007095E-4</v>
      </c>
      <c r="I79" s="193">
        <f>G79</f>
        <v>2.8194499464007095E-4</v>
      </c>
      <c r="N79" s="271">
        <f t="shared" si="15"/>
        <v>-8.8195792643957511E-3</v>
      </c>
      <c r="O79" s="195">
        <f t="shared" si="16"/>
        <v>31811.805999999997</v>
      </c>
      <c r="P79" s="222"/>
      <c r="Q79" s="193">
        <f t="shared" si="52"/>
        <v>8.2837743837817573E-5</v>
      </c>
      <c r="S79" s="280">
        <f>S$15</f>
        <v>0.1</v>
      </c>
      <c r="T79" s="193">
        <f t="shared" si="46"/>
        <v>8.2837743837817573E-6</v>
      </c>
      <c r="Z79" s="191">
        <f t="shared" si="18"/>
        <v>8629.5</v>
      </c>
      <c r="AA79" s="191">
        <f t="shared" si="19"/>
        <v>-9.0503567607866028E-4</v>
      </c>
      <c r="AB79" s="191">
        <f t="shared" si="20"/>
        <v>-7.6325985936770199E-3</v>
      </c>
      <c r="AC79" s="191">
        <f t="shared" si="21"/>
        <v>2.8194499464007095E-4</v>
      </c>
      <c r="AD79" s="191">
        <f t="shared" si="22"/>
        <v>1.1869806707187312E-3</v>
      </c>
      <c r="AE79" s="191">
        <f t="shared" si="23"/>
        <v>1.4089231126598892E-7</v>
      </c>
      <c r="AF79" s="191">
        <f t="shared" si="24"/>
        <v>2.8194499464007095E-4</v>
      </c>
      <c r="AG79" s="202"/>
      <c r="AH79" s="191">
        <f t="shared" si="25"/>
        <v>7.9145435883170908E-3</v>
      </c>
      <c r="AI79" s="191">
        <f t="shared" si="26"/>
        <v>0.60379655175948144</v>
      </c>
      <c r="AJ79" s="191">
        <f t="shared" si="27"/>
        <v>0.99394565587428196</v>
      </c>
      <c r="AK79" s="191">
        <f t="shared" si="28"/>
        <v>-0.23672359600731374</v>
      </c>
      <c r="AL79" s="191">
        <f t="shared" si="29"/>
        <v>-2.6030282295546923</v>
      </c>
      <c r="AM79" s="191">
        <f t="shared" si="30"/>
        <v>-3.6233784726788429</v>
      </c>
      <c r="AN79" s="191">
        <f t="shared" si="62"/>
        <v>10.278267616592499</v>
      </c>
      <c r="AO79" s="191">
        <f t="shared" si="62"/>
        <v>10.278553561996659</v>
      </c>
      <c r="AP79" s="191">
        <f t="shared" si="62"/>
        <v>10.277611273156344</v>
      </c>
      <c r="AQ79" s="191">
        <f t="shared" si="62"/>
        <v>10.280720303023104</v>
      </c>
      <c r="AR79" s="191">
        <f t="shared" si="62"/>
        <v>10.270503822528671</v>
      </c>
      <c r="AS79" s="191">
        <f t="shared" si="62"/>
        <v>10.304542025187105</v>
      </c>
      <c r="AT79" s="191">
        <f t="shared" si="62"/>
        <v>10.195758238402634</v>
      </c>
      <c r="AU79" s="191">
        <f t="shared" si="32"/>
        <v>10.626157965334231</v>
      </c>
      <c r="AW79" s="191">
        <v>-1500</v>
      </c>
      <c r="AX79" s="191">
        <f t="shared" si="54"/>
        <v>-4.2094413376084563E-5</v>
      </c>
      <c r="AY79" s="191">
        <f t="shared" si="55"/>
        <v>-8.6014265817904341E-3</v>
      </c>
      <c r="AZ79" s="191">
        <f t="shared" si="56"/>
        <v>8.5593321684143495E-3</v>
      </c>
      <c r="BA79" s="191">
        <f t="shared" si="57"/>
        <v>0.53967757390516458</v>
      </c>
      <c r="BB79" s="191">
        <f t="shared" si="58"/>
        <v>0.93731812851105434</v>
      </c>
      <c r="BC79" s="191">
        <f t="shared" si="59"/>
        <v>-3.0690667839817038</v>
      </c>
      <c r="BD79" s="191">
        <f t="shared" si="60"/>
        <v>-27.564278332382699</v>
      </c>
      <c r="BE79" s="191">
        <f t="shared" si="48"/>
        <v>9.5441749253734258</v>
      </c>
      <c r="BF79" s="191">
        <f t="shared" si="48"/>
        <v>9.5449164309029975</v>
      </c>
      <c r="BG79" s="191">
        <f t="shared" si="48"/>
        <v>9.5432983190221261</v>
      </c>
      <c r="BH79" s="191">
        <f t="shared" si="47"/>
        <v>9.5468297676619134</v>
      </c>
      <c r="BI79" s="191">
        <f t="shared" si="47"/>
        <v>9.539124468567838</v>
      </c>
      <c r="BJ79" s="191">
        <f t="shared" si="47"/>
        <v>9.5559461658850147</v>
      </c>
      <c r="BK79" s="191">
        <f t="shared" si="47"/>
        <v>9.5192636609172752</v>
      </c>
      <c r="BL79" s="191">
        <f t="shared" si="61"/>
        <v>9.5994898355668319</v>
      </c>
    </row>
    <row r="80" spans="1:64" ht="12.95" customHeight="1">
      <c r="A80" s="274" t="s">
        <v>63</v>
      </c>
      <c r="B80" s="82"/>
      <c r="C80" s="291">
        <v>46851.35</v>
      </c>
      <c r="D80" s="291"/>
      <c r="E80" s="274">
        <f t="shared" si="13"/>
        <v>8690.5139609315793</v>
      </c>
      <c r="F80" s="221">
        <f t="shared" si="14"/>
        <v>8690.5</v>
      </c>
      <c r="G80" s="193">
        <f t="shared" si="50"/>
        <v>4.8152550007216632E-3</v>
      </c>
      <c r="I80" s="193">
        <f>G80</f>
        <v>4.8152550007216632E-3</v>
      </c>
      <c r="N80" s="271">
        <f t="shared" si="15"/>
        <v>-8.8235082585108177E-3</v>
      </c>
      <c r="O80" s="195">
        <f t="shared" si="16"/>
        <v>31832.85</v>
      </c>
      <c r="P80" s="222"/>
      <c r="Q80" s="193">
        <f t="shared" si="52"/>
        <v>1.8601586324138982E-4</v>
      </c>
      <c r="S80" s="280">
        <f>S$15</f>
        <v>0.1</v>
      </c>
      <c r="T80" s="193">
        <f t="shared" si="46"/>
        <v>1.8601586324138984E-5</v>
      </c>
      <c r="Z80" s="191">
        <f t="shared" si="18"/>
        <v>8690.5</v>
      </c>
      <c r="AA80" s="191">
        <f t="shared" si="19"/>
        <v>-9.2807554268051033E-4</v>
      </c>
      <c r="AB80" s="191">
        <f t="shared" si="20"/>
        <v>-3.0801777151086441E-3</v>
      </c>
      <c r="AC80" s="191">
        <f t="shared" si="21"/>
        <v>4.8152550007216632E-3</v>
      </c>
      <c r="AD80" s="191">
        <f t="shared" si="22"/>
        <v>5.7433305434021736E-3</v>
      </c>
      <c r="AE80" s="191">
        <f t="shared" si="23"/>
        <v>3.2985845730776309E-6</v>
      </c>
      <c r="AF80" s="191">
        <f t="shared" si="24"/>
        <v>4.8152550007216632E-3</v>
      </c>
      <c r="AG80" s="202"/>
      <c r="AH80" s="191">
        <f t="shared" si="25"/>
        <v>7.8954327158303073E-3</v>
      </c>
      <c r="AI80" s="191">
        <f t="shared" si="26"/>
        <v>0.60456427037018801</v>
      </c>
      <c r="AJ80" s="191">
        <f t="shared" si="27"/>
        <v>0.9935850902470843</v>
      </c>
      <c r="AK80" s="191">
        <f t="shared" si="28"/>
        <v>-0.23800381727285258</v>
      </c>
      <c r="AL80" s="191">
        <f t="shared" si="29"/>
        <v>-2.5997938768715776</v>
      </c>
      <c r="AM80" s="191">
        <f t="shared" si="30"/>
        <v>-3.6006626824597006</v>
      </c>
      <c r="AN80" s="191">
        <f t="shared" si="62"/>
        <v>10.283016638838996</v>
      </c>
      <c r="AO80" s="191">
        <f t="shared" si="62"/>
        <v>10.283293184829853</v>
      </c>
      <c r="AP80" s="191">
        <f t="shared" si="62"/>
        <v>10.282376869498645</v>
      </c>
      <c r="AQ80" s="191">
        <f t="shared" si="62"/>
        <v>10.285416751938275</v>
      </c>
      <c r="AR80" s="191">
        <f t="shared" si="62"/>
        <v>10.275372606813434</v>
      </c>
      <c r="AS80" s="191">
        <f t="shared" si="62"/>
        <v>10.309020655421739</v>
      </c>
      <c r="AT80" s="191">
        <f t="shared" si="62"/>
        <v>10.200918766537665</v>
      </c>
      <c r="AU80" s="191">
        <f t="shared" si="32"/>
        <v>10.632340576116185</v>
      </c>
      <c r="AW80" s="191">
        <v>-1000</v>
      </c>
      <c r="AX80" s="191">
        <f t="shared" si="54"/>
        <v>4.3059111587522014E-5</v>
      </c>
      <c r="AY80" s="191">
        <f t="shared" si="55"/>
        <v>-8.5919382009653281E-3</v>
      </c>
      <c r="AZ80" s="191">
        <f t="shared" si="56"/>
        <v>8.6349973125528501E-3</v>
      </c>
      <c r="BA80" s="191">
        <f t="shared" si="57"/>
        <v>0.54048726630955801</v>
      </c>
      <c r="BB80" s="191">
        <f t="shared" si="58"/>
        <v>0.94447402701261762</v>
      </c>
      <c r="BC80" s="191">
        <f t="shared" si="59"/>
        <v>-3.0479294485572885</v>
      </c>
      <c r="BD80" s="191">
        <f t="shared" si="60"/>
        <v>-21.337489495642942</v>
      </c>
      <c r="BE80" s="191">
        <f t="shared" si="48"/>
        <v>9.578895524697705</v>
      </c>
      <c r="BF80" s="191">
        <f t="shared" si="48"/>
        <v>9.5798207590450026</v>
      </c>
      <c r="BG80" s="191">
        <f t="shared" si="48"/>
        <v>9.5777920547098905</v>
      </c>
      <c r="BH80" s="191">
        <f t="shared" si="47"/>
        <v>9.5822411117812845</v>
      </c>
      <c r="BI80" s="191">
        <f t="shared" si="47"/>
        <v>9.5724880746385903</v>
      </c>
      <c r="BJ80" s="191">
        <f t="shared" si="47"/>
        <v>9.5938881262534785</v>
      </c>
      <c r="BK80" s="191">
        <f t="shared" si="47"/>
        <v>9.5470204048648171</v>
      </c>
      <c r="BL80" s="191">
        <f t="shared" si="61"/>
        <v>9.6501669731238398</v>
      </c>
    </row>
    <row r="81" spans="1:64" ht="12.95" customHeight="1">
      <c r="A81" s="274" t="s">
        <v>64</v>
      </c>
      <c r="B81" s="82"/>
      <c r="C81" s="291">
        <v>47206.436000000002</v>
      </c>
      <c r="D81" s="292"/>
      <c r="E81" s="274">
        <f t="shared" si="13"/>
        <v>9720.0194288765069</v>
      </c>
      <c r="F81" s="221">
        <f t="shared" si="14"/>
        <v>9720</v>
      </c>
      <c r="G81" s="193">
        <f t="shared" si="50"/>
        <v>6.7011999999522232E-3</v>
      </c>
      <c r="I81" s="223"/>
      <c r="J81" s="193">
        <f>G81</f>
        <v>6.7011999999522232E-3</v>
      </c>
      <c r="N81" s="271">
        <f t="shared" si="15"/>
        <v>-8.8945413701072822E-3</v>
      </c>
      <c r="O81" s="195">
        <f t="shared" si="16"/>
        <v>32187.936000000002</v>
      </c>
      <c r="P81" s="222"/>
      <c r="Q81" s="193">
        <f t="shared" si="52"/>
        <v>2.4322714888178553E-4</v>
      </c>
      <c r="S81" s="283">
        <f>S$16</f>
        <v>1</v>
      </c>
      <c r="T81" s="193">
        <f t="shared" si="46"/>
        <v>2.4322714888178553E-4</v>
      </c>
      <c r="Z81" s="191">
        <f t="shared" si="18"/>
        <v>9720</v>
      </c>
      <c r="AA81" s="191">
        <f t="shared" si="19"/>
        <v>-1.3525511342058257E-3</v>
      </c>
      <c r="AB81" s="191">
        <f t="shared" si="20"/>
        <v>-8.4079023594923336E-4</v>
      </c>
      <c r="AC81" s="191">
        <f t="shared" si="21"/>
        <v>6.7011999999522232E-3</v>
      </c>
      <c r="AD81" s="191">
        <f t="shared" si="22"/>
        <v>8.0537511341580489E-3</v>
      </c>
      <c r="AE81" s="191">
        <f t="shared" si="23"/>
        <v>6.486290733095206E-5</v>
      </c>
      <c r="AF81" s="191">
        <f t="shared" si="24"/>
        <v>6.7011999999522232E-3</v>
      </c>
      <c r="AG81" s="202"/>
      <c r="AH81" s="191">
        <f t="shared" si="25"/>
        <v>7.5419902359014565E-3</v>
      </c>
      <c r="AI81" s="191">
        <f t="shared" si="26"/>
        <v>0.61847644730990692</v>
      </c>
      <c r="AJ81" s="191">
        <f t="shared" si="27"/>
        <v>0.98571677225909993</v>
      </c>
      <c r="AK81" s="191">
        <f t="shared" si="28"/>
        <v>-0.25972102734865526</v>
      </c>
      <c r="AL81" s="191">
        <f t="shared" si="29"/>
        <v>-2.5439053447025777</v>
      </c>
      <c r="AM81" s="191">
        <f t="shared" si="30"/>
        <v>-3.2460186023592805</v>
      </c>
      <c r="AN81" s="191">
        <f t="shared" ref="AN81:AT90" si="63">$AU81+$AB$7*SIN(AO81)</f>
        <v>10.364110042223956</v>
      </c>
      <c r="AO81" s="191">
        <f t="shared" si="63"/>
        <v>10.364255899759703</v>
      </c>
      <c r="AP81" s="191">
        <f t="shared" si="63"/>
        <v>10.36372064763934</v>
      </c>
      <c r="AQ81" s="191">
        <f t="shared" si="63"/>
        <v>10.365686781296159</v>
      </c>
      <c r="AR81" s="191">
        <f t="shared" si="63"/>
        <v>10.35849033742932</v>
      </c>
      <c r="AS81" s="191">
        <f t="shared" si="63"/>
        <v>10.385187160725414</v>
      </c>
      <c r="AT81" s="191">
        <f t="shared" si="63"/>
        <v>10.29052980534258</v>
      </c>
      <c r="AU81" s="191">
        <f t="shared" si="32"/>
        <v>10.736684802346062</v>
      </c>
      <c r="AW81" s="191">
        <v>-500</v>
      </c>
      <c r="AX81" s="191">
        <f t="shared" si="54"/>
        <v>1.158157290687533E-4</v>
      </c>
      <c r="AY81" s="191">
        <f t="shared" si="55"/>
        <v>-8.5845534150252225E-3</v>
      </c>
      <c r="AZ81" s="191">
        <f t="shared" si="56"/>
        <v>8.7003691440939758E-3</v>
      </c>
      <c r="BA81" s="191">
        <f t="shared" si="57"/>
        <v>0.54150629900236313</v>
      </c>
      <c r="BB81" s="191">
        <f t="shared" si="58"/>
        <v>0.95123155151033689</v>
      </c>
      <c r="BC81" s="191">
        <f t="shared" si="59"/>
        <v>-3.026715653252523</v>
      </c>
      <c r="BD81" s="191">
        <f t="shared" si="60"/>
        <v>-17.390774968197263</v>
      </c>
      <c r="BE81" s="191">
        <f t="shared" si="48"/>
        <v>9.6136828311036009</v>
      </c>
      <c r="BF81" s="191">
        <f t="shared" si="48"/>
        <v>9.6147694683006026</v>
      </c>
      <c r="BG81" s="191">
        <f t="shared" si="48"/>
        <v>9.6123724823090537</v>
      </c>
      <c r="BH81" s="191">
        <f t="shared" si="47"/>
        <v>9.6176614057906598</v>
      </c>
      <c r="BI81" s="191">
        <f t="shared" si="47"/>
        <v>9.6059984996155894</v>
      </c>
      <c r="BJ81" s="191">
        <f t="shared" si="47"/>
        <v>9.6317525842923057</v>
      </c>
      <c r="BK81" s="191">
        <f t="shared" si="47"/>
        <v>9.5750419902816528</v>
      </c>
      <c r="BL81" s="191">
        <f t="shared" si="61"/>
        <v>9.7008441106808476</v>
      </c>
    </row>
    <row r="82" spans="1:64" ht="12.95" customHeight="1">
      <c r="A82" s="274" t="s">
        <v>65</v>
      </c>
      <c r="B82" s="82"/>
      <c r="C82" s="291">
        <v>47469.594100000002</v>
      </c>
      <c r="D82" s="291"/>
      <c r="E82" s="274">
        <f t="shared" si="13"/>
        <v>10482.997138175089</v>
      </c>
      <c r="F82" s="221">
        <f t="shared" si="14"/>
        <v>10483</v>
      </c>
      <c r="G82" s="193">
        <f t="shared" si="50"/>
        <v>-9.8707000142894685E-4</v>
      </c>
      <c r="J82" s="193">
        <f>G82</f>
        <v>-9.8707000142894685E-4</v>
      </c>
      <c r="N82" s="271">
        <f t="shared" si="15"/>
        <v>-8.9529406787609688E-3</v>
      </c>
      <c r="O82" s="195">
        <f t="shared" si="16"/>
        <v>32451.094100000002</v>
      </c>
      <c r="P82" s="222"/>
      <c r="Q82" s="193">
        <f t="shared" si="52"/>
        <v>6.3455095647978126E-5</v>
      </c>
      <c r="S82" s="283">
        <f>S$16</f>
        <v>1</v>
      </c>
      <c r="T82" s="193">
        <f t="shared" si="46"/>
        <v>6.3455095647978126E-5</v>
      </c>
      <c r="Z82" s="191">
        <f t="shared" si="18"/>
        <v>10483</v>
      </c>
      <c r="AA82" s="191">
        <f t="shared" si="19"/>
        <v>-1.711411237255548E-3</v>
      </c>
      <c r="AB82" s="191">
        <f t="shared" si="20"/>
        <v>-8.2285994429343676E-3</v>
      </c>
      <c r="AC82" s="191">
        <f t="shared" si="21"/>
        <v>-9.8707000142894685E-4</v>
      </c>
      <c r="AD82" s="191">
        <f t="shared" si="22"/>
        <v>7.2434123582660118E-4</v>
      </c>
      <c r="AE82" s="191">
        <f t="shared" si="23"/>
        <v>5.2467022591880789E-7</v>
      </c>
      <c r="AF82" s="191">
        <f t="shared" si="24"/>
        <v>-9.8707000142894685E-4</v>
      </c>
      <c r="AG82" s="202"/>
      <c r="AH82" s="191">
        <f t="shared" si="25"/>
        <v>7.2415294415054208E-3</v>
      </c>
      <c r="AI82" s="191">
        <f t="shared" si="26"/>
        <v>0.63003931645400346</v>
      </c>
      <c r="AJ82" s="191">
        <f t="shared" si="27"/>
        <v>0.97753129687251794</v>
      </c>
      <c r="AK82" s="191">
        <f t="shared" si="28"/>
        <v>-0.27594261348057525</v>
      </c>
      <c r="AL82" s="191">
        <f t="shared" si="29"/>
        <v>-2.5007399221230511</v>
      </c>
      <c r="AM82" s="191">
        <f t="shared" si="30"/>
        <v>-3.0132947085102337</v>
      </c>
      <c r="AN82" s="191">
        <f t="shared" si="63"/>
        <v>10.425459134721345</v>
      </c>
      <c r="AO82" s="191">
        <f t="shared" si="63"/>
        <v>10.425540543197316</v>
      </c>
      <c r="AP82" s="191">
        <f t="shared" si="63"/>
        <v>10.425213780084016</v>
      </c>
      <c r="AQ82" s="191">
        <f t="shared" si="63"/>
        <v>10.426526374254786</v>
      </c>
      <c r="AR82" s="191">
        <f t="shared" si="63"/>
        <v>10.421269902853346</v>
      </c>
      <c r="AS82" s="191">
        <f t="shared" si="63"/>
        <v>10.442587351138652</v>
      </c>
      <c r="AT82" s="191">
        <f t="shared" si="63"/>
        <v>10.360068227951158</v>
      </c>
      <c r="AU82" s="191">
        <f t="shared" si="32"/>
        <v>10.814018114258054</v>
      </c>
      <c r="AW82" s="191">
        <v>0</v>
      </c>
      <c r="AX82" s="191">
        <f t="shared" si="54"/>
        <v>1.7605693822365237E-4</v>
      </c>
      <c r="AY82" s="191">
        <f t="shared" si="55"/>
        <v>-8.5792722239701174E-3</v>
      </c>
      <c r="AZ82" s="191">
        <f t="shared" si="56"/>
        <v>8.7553291621937698E-3</v>
      </c>
      <c r="BA82" s="191">
        <f t="shared" si="57"/>
        <v>0.54273753670855784</v>
      </c>
      <c r="BB82" s="191">
        <f t="shared" si="58"/>
        <v>0.95758806226342741</v>
      </c>
      <c r="BC82" s="191">
        <f t="shared" si="59"/>
        <v>-3.005408000806741</v>
      </c>
      <c r="BD82" s="191">
        <f t="shared" si="60"/>
        <v>-14.663238184618292</v>
      </c>
      <c r="BE82" s="191">
        <f t="shared" si="48"/>
        <v>9.6485515400053501</v>
      </c>
      <c r="BF82" s="191">
        <f t="shared" si="48"/>
        <v>9.6497738481804074</v>
      </c>
      <c r="BG82" s="191">
        <f t="shared" si="48"/>
        <v>9.6470578613781015</v>
      </c>
      <c r="BH82" s="191">
        <f t="shared" si="47"/>
        <v>9.6530951200320878</v>
      </c>
      <c r="BI82" s="191">
        <f t="shared" si="47"/>
        <v>9.6396862944997537</v>
      </c>
      <c r="BJ82" s="191">
        <f t="shared" si="47"/>
        <v>9.6695245756733321</v>
      </c>
      <c r="BK82" s="191">
        <f t="shared" si="47"/>
        <v>9.6033865880775622</v>
      </c>
      <c r="BL82" s="191">
        <f t="shared" si="61"/>
        <v>9.7515212482378537</v>
      </c>
    </row>
    <row r="83" spans="1:64" ht="12.95" customHeight="1">
      <c r="A83" s="274" t="s">
        <v>66</v>
      </c>
      <c r="B83" s="78"/>
      <c r="C83" s="277">
        <v>47525.471799999999</v>
      </c>
      <c r="D83" s="277"/>
      <c r="E83" s="274">
        <f t="shared" si="13"/>
        <v>10645.004082087784</v>
      </c>
      <c r="F83" s="221">
        <f t="shared" si="14"/>
        <v>10645</v>
      </c>
      <c r="G83" s="193">
        <f t="shared" si="50"/>
        <v>1.4079499960644171E-3</v>
      </c>
      <c r="J83" s="193">
        <f>G83</f>
        <v>1.4079499960644171E-3</v>
      </c>
      <c r="N83" s="271">
        <f t="shared" si="15"/>
        <v>-8.9659704551151038E-3</v>
      </c>
      <c r="O83" s="195">
        <f t="shared" si="16"/>
        <v>32506.971799999999</v>
      </c>
      <c r="P83" s="222"/>
      <c r="Q83" s="193">
        <f t="shared" si="52"/>
        <v>1.0761822552740071E-4</v>
      </c>
      <c r="S83" s="283">
        <f>S$16</f>
        <v>1</v>
      </c>
      <c r="T83" s="193">
        <f t="shared" si="46"/>
        <v>1.0761822552740071E-4</v>
      </c>
      <c r="Z83" s="191">
        <f t="shared" si="18"/>
        <v>10645</v>
      </c>
      <c r="AA83" s="191">
        <f t="shared" si="19"/>
        <v>-1.7925576949295611E-3</v>
      </c>
      <c r="AB83" s="191">
        <f t="shared" si="20"/>
        <v>-5.7654627641211256E-3</v>
      </c>
      <c r="AC83" s="191">
        <f t="shared" si="21"/>
        <v>1.4079499960644171E-3</v>
      </c>
      <c r="AD83" s="191">
        <f t="shared" si="22"/>
        <v>3.2005076909939782E-3</v>
      </c>
      <c r="AE83" s="191">
        <f t="shared" si="23"/>
        <v>1.0243249480111606E-5</v>
      </c>
      <c r="AF83" s="191">
        <f t="shared" si="24"/>
        <v>1.4079499960644171E-3</v>
      </c>
      <c r="AG83" s="202"/>
      <c r="AH83" s="191">
        <f t="shared" si="25"/>
        <v>7.1734127601855427E-3</v>
      </c>
      <c r="AI83" s="191">
        <f t="shared" si="26"/>
        <v>0.63264272570787405</v>
      </c>
      <c r="AJ83" s="191">
        <f t="shared" si="27"/>
        <v>0.97551202998684239</v>
      </c>
      <c r="AK83" s="191">
        <f t="shared" si="28"/>
        <v>-0.27939911655009025</v>
      </c>
      <c r="AL83" s="191">
        <f t="shared" si="29"/>
        <v>-2.4913641088469567</v>
      </c>
      <c r="AM83" s="191">
        <f t="shared" si="30"/>
        <v>-2.9666987427679601</v>
      </c>
      <c r="AN83" s="191">
        <f t="shared" si="63"/>
        <v>10.43863352659433</v>
      </c>
      <c r="AO83" s="191">
        <f t="shared" si="63"/>
        <v>10.438704421282218</v>
      </c>
      <c r="AP83" s="191">
        <f t="shared" si="63"/>
        <v>10.438413861098812</v>
      </c>
      <c r="AQ83" s="191">
        <f t="shared" si="63"/>
        <v>10.43960557742518</v>
      </c>
      <c r="AR83" s="191">
        <f t="shared" si="63"/>
        <v>10.434732225533258</v>
      </c>
      <c r="AS83" s="191">
        <f t="shared" si="63"/>
        <v>10.454909130509206</v>
      </c>
      <c r="AT83" s="191">
        <f t="shared" si="63"/>
        <v>10.375180561023186</v>
      </c>
      <c r="AU83" s="191">
        <f t="shared" si="32"/>
        <v>10.830437506826524</v>
      </c>
      <c r="AW83" s="191">
        <v>500</v>
      </c>
      <c r="AX83" s="191">
        <f t="shared" si="54"/>
        <v>2.2365788812552315E-4</v>
      </c>
      <c r="AY83" s="191">
        <f t="shared" si="55"/>
        <v>-8.5760946278000145E-3</v>
      </c>
      <c r="AZ83" s="191">
        <f t="shared" si="56"/>
        <v>8.7997525159255376E-3</v>
      </c>
      <c r="BA83" s="191">
        <f t="shared" si="57"/>
        <v>0.54418443858189347</v>
      </c>
      <c r="BB83" s="191">
        <f t="shared" si="58"/>
        <v>0.96353964429602268</v>
      </c>
      <c r="BC83" s="191">
        <f t="shared" si="59"/>
        <v>-2.9839889394109949</v>
      </c>
      <c r="BD83" s="191">
        <f t="shared" si="60"/>
        <v>-12.663778095495575</v>
      </c>
      <c r="BE83" s="191">
        <f t="shared" si="48"/>
        <v>9.6835162097528045</v>
      </c>
      <c r="BF83" s="191">
        <f t="shared" si="48"/>
        <v>9.6848459285503985</v>
      </c>
      <c r="BG83" s="191">
        <f t="shared" si="48"/>
        <v>9.6818657767117564</v>
      </c>
      <c r="BH83" s="191">
        <f t="shared" si="47"/>
        <v>9.6885481550087054</v>
      </c>
      <c r="BI83" s="191">
        <f t="shared" si="47"/>
        <v>9.673580577015203</v>
      </c>
      <c r="BJ83" s="191">
        <f t="shared" si="47"/>
        <v>9.7071906459490922</v>
      </c>
      <c r="BK83" s="191">
        <f t="shared" si="47"/>
        <v>9.6321115397884132</v>
      </c>
      <c r="BL83" s="191">
        <f t="shared" si="61"/>
        <v>9.8021983857948598</v>
      </c>
    </row>
    <row r="84" spans="1:64" ht="12.95" customHeight="1">
      <c r="A84" s="274" t="s">
        <v>67</v>
      </c>
      <c r="B84" s="78"/>
      <c r="C84" s="277">
        <v>47530.3</v>
      </c>
      <c r="D84" s="277"/>
      <c r="E84" s="274">
        <f t="shared" si="13"/>
        <v>10659.002545277928</v>
      </c>
      <c r="F84" s="221">
        <f t="shared" si="14"/>
        <v>10659</v>
      </c>
      <c r="G84" s="193">
        <f t="shared" si="50"/>
        <v>8.7789000099292025E-4</v>
      </c>
      <c r="I84" s="193">
        <f>G84</f>
        <v>8.7789000099292025E-4</v>
      </c>
      <c r="N84" s="271">
        <f t="shared" si="15"/>
        <v>-8.9671068516859933E-3</v>
      </c>
      <c r="O84" s="195">
        <f t="shared" si="16"/>
        <v>32511.800000000003</v>
      </c>
      <c r="P84" s="222"/>
      <c r="Q84" s="193">
        <f t="shared" si="52"/>
        <v>9.6923963029257719E-5</v>
      </c>
      <c r="S84" s="280">
        <f>S$15</f>
        <v>0.1</v>
      </c>
      <c r="T84" s="193">
        <f t="shared" si="46"/>
        <v>9.6923963029257732E-6</v>
      </c>
      <c r="Z84" s="191">
        <f t="shared" si="18"/>
        <v>10659</v>
      </c>
      <c r="AA84" s="191">
        <f t="shared" si="19"/>
        <v>-1.7996526480795767E-3</v>
      </c>
      <c r="AB84" s="191">
        <f t="shared" si="20"/>
        <v>-6.2895642026134964E-3</v>
      </c>
      <c r="AC84" s="191">
        <f t="shared" si="21"/>
        <v>8.7789000099292025E-4</v>
      </c>
      <c r="AD84" s="191">
        <f t="shared" si="22"/>
        <v>2.6775426490724969E-3</v>
      </c>
      <c r="AE84" s="191">
        <f t="shared" si="23"/>
        <v>7.1692346376021647E-7</v>
      </c>
      <c r="AF84" s="191">
        <f t="shared" si="24"/>
        <v>8.7789000099292025E-4</v>
      </c>
      <c r="AG84" s="202"/>
      <c r="AH84" s="191">
        <f t="shared" si="25"/>
        <v>7.1674542036064166E-3</v>
      </c>
      <c r="AI84" s="191">
        <f t="shared" si="26"/>
        <v>0.63287024850486018</v>
      </c>
      <c r="AJ84" s="191">
        <f t="shared" si="27"/>
        <v>0.97533269419962365</v>
      </c>
      <c r="AK84" s="191">
        <f t="shared" si="28"/>
        <v>-0.27969801370661901</v>
      </c>
      <c r="AL84" s="191">
        <f t="shared" si="29"/>
        <v>-2.4905502152599088</v>
      </c>
      <c r="AM84" s="191">
        <f t="shared" si="30"/>
        <v>-2.9627149439532658</v>
      </c>
      <c r="AN84" s="191">
        <f t="shared" si="63"/>
        <v>10.439774601624247</v>
      </c>
      <c r="AO84" s="191">
        <f t="shared" si="63"/>
        <v>10.439844635653451</v>
      </c>
      <c r="AP84" s="191">
        <f t="shared" si="63"/>
        <v>10.439557075517056</v>
      </c>
      <c r="AQ84" s="191">
        <f t="shared" si="63"/>
        <v>10.440738649536179</v>
      </c>
      <c r="AR84" s="191">
        <f t="shared" si="63"/>
        <v>10.435897864119417</v>
      </c>
      <c r="AS84" s="191">
        <f t="shared" si="63"/>
        <v>10.455976446638457</v>
      </c>
      <c r="AT84" s="191">
        <f t="shared" si="63"/>
        <v>10.376492321905948</v>
      </c>
      <c r="AU84" s="191">
        <f t="shared" si="32"/>
        <v>10.831856466678122</v>
      </c>
      <c r="AW84" s="191">
        <v>1000</v>
      </c>
      <c r="AX84" s="191">
        <f t="shared" si="54"/>
        <v>2.5848761006394376E-4</v>
      </c>
      <c r="AY84" s="191">
        <f t="shared" si="55"/>
        <v>-8.575020626514912E-3</v>
      </c>
      <c r="AZ84" s="191">
        <f t="shared" si="56"/>
        <v>8.8335082365788558E-3</v>
      </c>
      <c r="BA84" s="191">
        <f t="shared" si="57"/>
        <v>0.54585106936988648</v>
      </c>
      <c r="BB84" s="191">
        <f t="shared" si="58"/>
        <v>0.96908107395714571</v>
      </c>
      <c r="BC84" s="191">
        <f t="shared" si="59"/>
        <v>-2.9624407081746531</v>
      </c>
      <c r="BD84" s="191">
        <f t="shared" si="60"/>
        <v>-11.133833323245735</v>
      </c>
      <c r="BE84" s="191">
        <f t="shared" si="48"/>
        <v>9.7185912766943474</v>
      </c>
      <c r="BF84" s="191">
        <f t="shared" si="48"/>
        <v>9.7199985683205821</v>
      </c>
      <c r="BG84" s="191">
        <f t="shared" si="48"/>
        <v>9.7168130787607581</v>
      </c>
      <c r="BH84" s="191">
        <f t="shared" si="47"/>
        <v>9.7240280492416069</v>
      </c>
      <c r="BI84" s="191">
        <f t="shared" si="47"/>
        <v>9.7077088216132719</v>
      </c>
      <c r="BJ84" s="191">
        <f t="shared" si="47"/>
        <v>9.7447391426742236</v>
      </c>
      <c r="BK84" s="191">
        <f t="shared" si="47"/>
        <v>9.6612732103447314</v>
      </c>
      <c r="BL84" s="191">
        <f t="shared" si="61"/>
        <v>9.8528755233518659</v>
      </c>
    </row>
    <row r="85" spans="1:64" ht="12.95" customHeight="1">
      <c r="A85" s="274" t="s">
        <v>68</v>
      </c>
      <c r="B85" s="285" t="s">
        <v>56</v>
      </c>
      <c r="C85" s="277">
        <v>47538.396999999997</v>
      </c>
      <c r="D85" s="277"/>
      <c r="E85" s="274">
        <f t="shared" ref="E85:E148" si="64">(C85-C$7)/C$8</f>
        <v>10682.47828291316</v>
      </c>
      <c r="F85" s="221">
        <f t="shared" ref="F85:F148" si="65">ROUND(2*E85,0)/2</f>
        <v>10682.5</v>
      </c>
      <c r="G85" s="193">
        <f t="shared" si="50"/>
        <v>-7.4904249995597638E-3</v>
      </c>
      <c r="I85" s="193">
        <f>G85</f>
        <v>-7.4904249995597638E-3</v>
      </c>
      <c r="N85" s="271">
        <f t="shared" ref="N85:N148" si="66">D$11+D$12*F85+D$13*F85^2</f>
        <v>-8.9690180820873981E-3</v>
      </c>
      <c r="O85" s="195">
        <f t="shared" ref="O85:O148" si="67">C85-15018.5</f>
        <v>32519.896999999997</v>
      </c>
      <c r="P85" s="222"/>
      <c r="Q85" s="193">
        <f t="shared" si="52"/>
        <v>2.1862375036985715E-6</v>
      </c>
      <c r="S85" s="280">
        <f>S$15</f>
        <v>0.1</v>
      </c>
      <c r="T85" s="193">
        <f t="shared" ref="T85:T86" si="68">S85*Q85</f>
        <v>2.1862375036985715E-7</v>
      </c>
      <c r="Z85" s="191">
        <f t="shared" ref="Z85:Z148" si="69">F85</f>
        <v>10682.5</v>
      </c>
      <c r="AA85" s="191">
        <f t="shared" ref="AA85:AA148" si="70">AB$3+AB$4*Z85+AB$5*Z85^2+AH85</f>
        <v>-1.8115915325611709E-3</v>
      </c>
      <c r="AB85" s="191">
        <f t="shared" ref="AB85:AB148" si="71">IF(S85&lt;&gt;0,G85-AH85,-9999)</f>
        <v>-1.4647851549085992E-2</v>
      </c>
      <c r="AC85" s="191">
        <f t="shared" ref="AC85:AC148" si="72">+G85-P85</f>
        <v>-7.4904249995597638E-3</v>
      </c>
      <c r="AD85" s="191">
        <f t="shared" ref="AD85:AD148" si="73">IF(S85&lt;&gt;0,G85-AA85,-9999)</f>
        <v>-5.6788334669985929E-3</v>
      </c>
      <c r="AE85" s="191">
        <f t="shared" ref="AE85:AE148" si="74">+(G85-AA85)^2*S85</f>
        <v>3.2249149545903261E-6</v>
      </c>
      <c r="AF85" s="191">
        <f t="shared" ref="AF85:AF148" si="75">IF(S85&lt;&gt;0,G85-P85,-9999)</f>
        <v>-7.4904249995597638E-3</v>
      </c>
      <c r="AG85" s="202"/>
      <c r="AH85" s="191">
        <f t="shared" ref="AH85:AH148" si="76">$AB$6*($AB$11/AI85*AJ85+$AB$12)</f>
        <v>7.1574265495262272E-3</v>
      </c>
      <c r="AI85" s="191">
        <f t="shared" ref="AI85:AI148" si="77">1+$AB$7*COS(AL85)</f>
        <v>0.63325307676556475</v>
      </c>
      <c r="AJ85" s="191">
        <f t="shared" ref="AJ85:AJ148" si="78">SIN(AL85+RADIANS($AB$9))</f>
        <v>0.97502992194740057</v>
      </c>
      <c r="AK85" s="191">
        <f t="shared" ref="AK85:AK148" si="79">$AB$7*SIN(AL85)</f>
        <v>-0.28019979943316597</v>
      </c>
      <c r="AL85" s="191">
        <f t="shared" ref="AL85:AL148" si="80">2*ATAN(AM85)</f>
        <v>-2.4891827221493386</v>
      </c>
      <c r="AM85" s="191">
        <f t="shared" ref="AM85:AM148" si="81">SQRT((1+$AB$7)/(1-$AB$7))*TAN(AN85/2)</f>
        <v>-2.956043003662125</v>
      </c>
      <c r="AN85" s="191">
        <f t="shared" si="63"/>
        <v>10.441690896544971</v>
      </c>
      <c r="AO85" s="191">
        <f t="shared" si="63"/>
        <v>10.441759502693442</v>
      </c>
      <c r="AP85" s="191">
        <f t="shared" si="63"/>
        <v>10.441476932782104</v>
      </c>
      <c r="AQ85" s="191">
        <f t="shared" si="63"/>
        <v>10.44264159135165</v>
      </c>
      <c r="AR85" s="191">
        <f t="shared" si="63"/>
        <v>10.437855272196092</v>
      </c>
      <c r="AS85" s="191">
        <f t="shared" si="63"/>
        <v>10.457768916980893</v>
      </c>
      <c r="AT85" s="191">
        <f t="shared" si="63"/>
        <v>10.378696267515329</v>
      </c>
      <c r="AU85" s="191">
        <f t="shared" ref="AU85:AU148" si="82">RADIANS($AB$9)+$AB$18*(F85-AB$15)</f>
        <v>10.834238292143301</v>
      </c>
      <c r="AW85" s="191">
        <v>1500</v>
      </c>
      <c r="AX85" s="191">
        <f t="shared" si="54"/>
        <v>2.8040931266550516E-4</v>
      </c>
      <c r="AY85" s="191">
        <f t="shared" si="55"/>
        <v>-8.5760502201148101E-3</v>
      </c>
      <c r="AZ85" s="191">
        <f t="shared" si="56"/>
        <v>8.8564595327803152E-3</v>
      </c>
      <c r="BA85" s="191">
        <f t="shared" si="57"/>
        <v>0.54774211457812783</v>
      </c>
      <c r="BB85" s="191">
        <f t="shared" si="58"/>
        <v>0.97420578056156126</v>
      </c>
      <c r="BC85" s="191">
        <f t="shared" si="59"/>
        <v>-2.9407452706929988</v>
      </c>
      <c r="BD85" s="191">
        <f t="shared" si="60"/>
        <v>-9.9243125208895471</v>
      </c>
      <c r="BE85" s="191">
        <f t="shared" si="48"/>
        <v>9.7537910874728571</v>
      </c>
      <c r="BF85" s="191">
        <f t="shared" si="48"/>
        <v>9.7552455234554696</v>
      </c>
      <c r="BG85" s="191">
        <f t="shared" si="48"/>
        <v>9.75191585378494</v>
      </c>
      <c r="BH85" s="191">
        <f t="shared" si="47"/>
        <v>9.7595441603852411</v>
      </c>
      <c r="BI85" s="191">
        <f t="shared" si="47"/>
        <v>9.7420966756077139</v>
      </c>
      <c r="BJ85" s="191">
        <f t="shared" si="47"/>
        <v>9.7821605139611414</v>
      </c>
      <c r="BK85" s="191">
        <f t="shared" si="47"/>
        <v>9.6909268433478193</v>
      </c>
      <c r="BL85" s="191">
        <f t="shared" si="61"/>
        <v>9.903552660908872</v>
      </c>
    </row>
    <row r="86" spans="1:64" ht="12.95" customHeight="1">
      <c r="A86" s="274" t="s">
        <v>68</v>
      </c>
      <c r="B86" s="285"/>
      <c r="C86" s="277">
        <v>47540.305999999997</v>
      </c>
      <c r="D86" s="277"/>
      <c r="E86" s="274">
        <f t="shared" si="64"/>
        <v>10688.013071494819</v>
      </c>
      <c r="F86" s="221">
        <f t="shared" si="65"/>
        <v>10688</v>
      </c>
      <c r="G86" s="193">
        <f t="shared" si="50"/>
        <v>4.5084800003678538E-3</v>
      </c>
      <c r="I86" s="193">
        <f>G86</f>
        <v>4.5084800003678538E-3</v>
      </c>
      <c r="N86" s="271">
        <f t="shared" si="66"/>
        <v>-8.9694660623770486E-3</v>
      </c>
      <c r="O86" s="195">
        <f t="shared" si="67"/>
        <v>32521.805999999997</v>
      </c>
      <c r="P86" s="222"/>
      <c r="Q86" s="193">
        <f t="shared" si="52"/>
        <v>1.8165503007026081E-4</v>
      </c>
      <c r="S86" s="280">
        <f>S$15</f>
        <v>0.1</v>
      </c>
      <c r="T86" s="193">
        <f t="shared" si="68"/>
        <v>1.8165503007026083E-5</v>
      </c>
      <c r="Z86" s="191">
        <f t="shared" si="69"/>
        <v>10688</v>
      </c>
      <c r="AA86" s="191">
        <f t="shared" si="70"/>
        <v>-1.8143910812140444E-3</v>
      </c>
      <c r="AB86" s="191">
        <f t="shared" si="71"/>
        <v>-2.6465949807951503E-3</v>
      </c>
      <c r="AC86" s="191">
        <f t="shared" si="72"/>
        <v>4.5084800003678538E-3</v>
      </c>
      <c r="AD86" s="191">
        <f t="shared" si="73"/>
        <v>6.3228710815818982E-3</v>
      </c>
      <c r="AE86" s="191">
        <f t="shared" si="74"/>
        <v>3.9978698714304646E-6</v>
      </c>
      <c r="AF86" s="191">
        <f t="shared" si="75"/>
        <v>4.5084800003678538E-3</v>
      </c>
      <c r="AG86" s="202"/>
      <c r="AH86" s="191">
        <f t="shared" si="76"/>
        <v>7.1550749811630041E-3</v>
      </c>
      <c r="AI86" s="191">
        <f t="shared" si="77"/>
        <v>0.63334284078003644</v>
      </c>
      <c r="AJ86" s="191">
        <f t="shared" si="78"/>
        <v>0.97495874399812987</v>
      </c>
      <c r="AK86" s="191">
        <f t="shared" si="79"/>
        <v>-0.28031725044502243</v>
      </c>
      <c r="AL86" s="191">
        <f t="shared" si="80"/>
        <v>-2.4888624321109756</v>
      </c>
      <c r="AM86" s="191">
        <f t="shared" si="81"/>
        <v>-2.9544842189078881</v>
      </c>
      <c r="AN86" s="191">
        <f t="shared" si="63"/>
        <v>10.442139557740372</v>
      </c>
      <c r="AO86" s="191">
        <f t="shared" si="63"/>
        <v>10.442207832730164</v>
      </c>
      <c r="AP86" s="191">
        <f t="shared" si="63"/>
        <v>10.441926422513907</v>
      </c>
      <c r="AQ86" s="191">
        <f t="shared" si="63"/>
        <v>10.443087141916063</v>
      </c>
      <c r="AR86" s="191">
        <f t="shared" si="63"/>
        <v>10.4383135340008</v>
      </c>
      <c r="AS86" s="191">
        <f t="shared" si="63"/>
        <v>10.458188595725014</v>
      </c>
      <c r="AT86" s="191">
        <f t="shared" si="63"/>
        <v>10.379212457737179</v>
      </c>
      <c r="AU86" s="191">
        <f t="shared" si="82"/>
        <v>10.834795740656428</v>
      </c>
      <c r="AW86" s="191">
        <v>2000</v>
      </c>
      <c r="AX86" s="191">
        <f t="shared" si="54"/>
        <v>2.8928070309284203E-4</v>
      </c>
      <c r="AY86" s="191">
        <f t="shared" si="55"/>
        <v>-8.5791834085997103E-3</v>
      </c>
      <c r="AZ86" s="191">
        <f t="shared" si="56"/>
        <v>8.8684641116925523E-3</v>
      </c>
      <c r="BA86" s="191">
        <f t="shared" si="57"/>
        <v>0.54986290048730124</v>
      </c>
      <c r="BB86" s="191">
        <f t="shared" si="58"/>
        <v>0.97890580125485738</v>
      </c>
      <c r="BC86" s="191">
        <f t="shared" si="59"/>
        <v>-2.9188842357929077</v>
      </c>
      <c r="BD86" s="191">
        <f t="shared" si="60"/>
        <v>-8.9432032769587906</v>
      </c>
      <c r="BE86" s="191">
        <f t="shared" si="48"/>
        <v>9.7891299490543524</v>
      </c>
      <c r="BF86" s="191">
        <f t="shared" si="48"/>
        <v>9.7906014934261698</v>
      </c>
      <c r="BG86" s="191">
        <f t="shared" si="48"/>
        <v>9.7871894263358215</v>
      </c>
      <c r="BH86" s="191">
        <f t="shared" si="47"/>
        <v>9.7951078161862934</v>
      </c>
      <c r="BI86" s="191">
        <f t="shared" si="47"/>
        <v>9.7767678050153304</v>
      </c>
      <c r="BJ86" s="191">
        <f t="shared" si="47"/>
        <v>9.8194476135907003</v>
      </c>
      <c r="BK86" s="191">
        <f t="shared" si="47"/>
        <v>9.7211264192250439</v>
      </c>
      <c r="BL86" s="191">
        <f t="shared" si="61"/>
        <v>9.9542297984658799</v>
      </c>
    </row>
    <row r="87" spans="1:64" ht="12.95" customHeight="1">
      <c r="A87" s="74" t="s">
        <v>69</v>
      </c>
      <c r="B87" s="78" t="s">
        <v>59</v>
      </c>
      <c r="C87" s="77">
        <v>47550.322</v>
      </c>
      <c r="D87" s="77">
        <v>5.0000000000000001E-3</v>
      </c>
      <c r="E87" s="274">
        <f t="shared" si="64"/>
        <v>10717.052590842073</v>
      </c>
      <c r="F87" s="221">
        <f t="shared" si="65"/>
        <v>10717</v>
      </c>
      <c r="N87" s="271">
        <f t="shared" si="66"/>
        <v>-8.9718323495612973E-3</v>
      </c>
      <c r="O87" s="195">
        <f t="shared" si="67"/>
        <v>32531.822</v>
      </c>
      <c r="P87" s="222">
        <v>1.0730000001785811E-2</v>
      </c>
      <c r="Z87" s="191">
        <f t="shared" si="69"/>
        <v>10717</v>
      </c>
      <c r="AA87" s="191">
        <f t="shared" si="70"/>
        <v>-1.8291858661795193E-3</v>
      </c>
      <c r="AB87" s="191">
        <f t="shared" si="71"/>
        <v>-9999</v>
      </c>
      <c r="AC87" s="191">
        <f t="shared" si="72"/>
        <v>-1.0730000001785811E-2</v>
      </c>
      <c r="AD87" s="191">
        <f t="shared" si="73"/>
        <v>-9999</v>
      </c>
      <c r="AE87" s="191">
        <f t="shared" si="74"/>
        <v>0</v>
      </c>
      <c r="AF87" s="191">
        <f t="shared" si="75"/>
        <v>-9999</v>
      </c>
      <c r="AG87" s="202"/>
      <c r="AH87" s="191">
        <f t="shared" si="76"/>
        <v>7.1426464833817781E-3</v>
      </c>
      <c r="AI87" s="191">
        <f t="shared" si="77"/>
        <v>0.63381718523700514</v>
      </c>
      <c r="AJ87" s="191">
        <f t="shared" si="78"/>
        <v>0.97458145214912784</v>
      </c>
      <c r="AK87" s="191">
        <f t="shared" si="79"/>
        <v>-0.28093661113596674</v>
      </c>
      <c r="AL87" s="191">
        <f t="shared" si="80"/>
        <v>-2.4871721298199794</v>
      </c>
      <c r="AM87" s="191">
        <f t="shared" si="81"/>
        <v>-2.946282241120592</v>
      </c>
      <c r="AN87" s="191">
        <f t="shared" si="63"/>
        <v>10.444506273783377</v>
      </c>
      <c r="AO87" s="191">
        <f t="shared" si="63"/>
        <v>10.444572821528407</v>
      </c>
      <c r="AP87" s="191">
        <f t="shared" si="63"/>
        <v>10.444297474595373</v>
      </c>
      <c r="AQ87" s="191">
        <f t="shared" si="63"/>
        <v>10.445437547953913</v>
      </c>
      <c r="AR87" s="191">
        <f t="shared" si="63"/>
        <v>10.440730734432329</v>
      </c>
      <c r="AS87" s="191">
        <f t="shared" si="63"/>
        <v>10.460402485310219</v>
      </c>
      <c r="AT87" s="191">
        <f t="shared" si="63"/>
        <v>10.381936529500592</v>
      </c>
      <c r="AU87" s="191">
        <f t="shared" si="82"/>
        <v>10.837735014634735</v>
      </c>
      <c r="AW87" s="191">
        <v>2500</v>
      </c>
      <c r="AX87" s="191">
        <f t="shared" si="54"/>
        <v>2.8495429611470266E-4</v>
      </c>
      <c r="AY87" s="191">
        <f t="shared" si="55"/>
        <v>-8.5844201919696127E-3</v>
      </c>
      <c r="AZ87" s="191">
        <f t="shared" si="56"/>
        <v>8.8693744880843153E-3</v>
      </c>
      <c r="BA87" s="191">
        <f t="shared" si="57"/>
        <v>0.55221941991180978</v>
      </c>
      <c r="BB87" s="191">
        <f t="shared" si="58"/>
        <v>0.98317172694331789</v>
      </c>
      <c r="BC87" s="191">
        <f t="shared" si="59"/>
        <v>-2.8968387648500467</v>
      </c>
      <c r="BD87" s="191">
        <f t="shared" si="60"/>
        <v>-8.1306407434485202</v>
      </c>
      <c r="BE87" s="191">
        <f t="shared" si="48"/>
        <v>9.8246221962406928</v>
      </c>
      <c r="BF87" s="191">
        <f t="shared" si="48"/>
        <v>9.8260821461180985</v>
      </c>
      <c r="BG87" s="191">
        <f t="shared" si="48"/>
        <v>9.8226483958659827</v>
      </c>
      <c r="BH87" s="191">
        <f t="shared" si="47"/>
        <v>9.8307324322637637</v>
      </c>
      <c r="BI87" s="191">
        <f t="shared" si="47"/>
        <v>9.811743773499785</v>
      </c>
      <c r="BJ87" s="191">
        <f t="shared" si="47"/>
        <v>9.8565960124047258</v>
      </c>
      <c r="BK87" s="191">
        <f t="shared" si="47"/>
        <v>9.7519245166284563</v>
      </c>
      <c r="BL87" s="191">
        <f t="shared" si="61"/>
        <v>10.004906936022888</v>
      </c>
    </row>
    <row r="88" spans="1:64" ht="12.95" customHeight="1">
      <c r="A88" s="274" t="s">
        <v>70</v>
      </c>
      <c r="B88" s="78" t="s">
        <v>59</v>
      </c>
      <c r="C88" s="277">
        <v>47552.362999999998</v>
      </c>
      <c r="D88" s="277" t="s">
        <v>25</v>
      </c>
      <c r="E88" s="274">
        <f t="shared" si="64"/>
        <v>10722.970088744196</v>
      </c>
      <c r="F88" s="221">
        <f t="shared" si="65"/>
        <v>10723</v>
      </c>
      <c r="G88" s="193">
        <f t="shared" ref="G88:G109" si="83">C88-(C$7+F88*C$8)</f>
        <v>-1.0316669999156147E-2</v>
      </c>
      <c r="I88" s="193">
        <f>G88</f>
        <v>-1.0316669999156147E-2</v>
      </c>
      <c r="N88" s="271">
        <f t="shared" si="66"/>
        <v>-8.972322809729958E-3</v>
      </c>
      <c r="O88" s="195">
        <f t="shared" si="67"/>
        <v>32533.862999999998</v>
      </c>
      <c r="P88" s="222"/>
      <c r="Q88" s="193">
        <f t="shared" ref="Q88:Q109" si="84">(G88-N88)^2</f>
        <v>1.8072693657180942E-6</v>
      </c>
      <c r="S88" s="280">
        <f>S$15</f>
        <v>0.1</v>
      </c>
      <c r="T88" s="193">
        <f t="shared" ref="T88:T109" si="85">S88*Q88</f>
        <v>1.8072693657180942E-7</v>
      </c>
      <c r="Z88" s="191">
        <f t="shared" si="69"/>
        <v>10723</v>
      </c>
      <c r="AA88" s="191">
        <f t="shared" si="70"/>
        <v>-1.8322538968142798E-3</v>
      </c>
      <c r="AB88" s="191">
        <f t="shared" si="71"/>
        <v>-1.7456738912071827E-2</v>
      </c>
      <c r="AC88" s="191">
        <f t="shared" si="72"/>
        <v>-1.0316669999156147E-2</v>
      </c>
      <c r="AD88" s="191">
        <f t="shared" si="73"/>
        <v>-8.4844161023418675E-3</v>
      </c>
      <c r="AE88" s="191">
        <f t="shared" si="74"/>
        <v>7.1985316597677968E-6</v>
      </c>
      <c r="AF88" s="191">
        <f t="shared" si="75"/>
        <v>-1.0316669999156147E-2</v>
      </c>
      <c r="AG88" s="202"/>
      <c r="AH88" s="191">
        <f t="shared" si="76"/>
        <v>7.1400689129156782E-3</v>
      </c>
      <c r="AI88" s="191">
        <f t="shared" si="77"/>
        <v>0.63391554482951751</v>
      </c>
      <c r="AJ88" s="191">
        <f t="shared" si="78"/>
        <v>0.97450297327944913</v>
      </c>
      <c r="AK88" s="191">
        <f t="shared" si="79"/>
        <v>-0.28106477009195263</v>
      </c>
      <c r="AL88" s="191">
        <f t="shared" si="80"/>
        <v>-2.4868220965467756</v>
      </c>
      <c r="AM88" s="191">
        <f t="shared" si="81"/>
        <v>-2.9445888519120529</v>
      </c>
      <c r="AN88" s="191">
        <f t="shared" si="63"/>
        <v>10.444996159512566</v>
      </c>
      <c r="AO88" s="191">
        <f t="shared" si="63"/>
        <v>10.445062353838875</v>
      </c>
      <c r="AP88" s="191">
        <f t="shared" si="63"/>
        <v>10.444788250596938</v>
      </c>
      <c r="AQ88" s="191">
        <f t="shared" si="63"/>
        <v>10.445924078426502</v>
      </c>
      <c r="AR88" s="191">
        <f t="shared" si="63"/>
        <v>10.441231036246533</v>
      </c>
      <c r="AS88" s="191">
        <f t="shared" si="63"/>
        <v>10.460860750296655</v>
      </c>
      <c r="AT88" s="191">
        <f t="shared" si="63"/>
        <v>10.382500622132982</v>
      </c>
      <c r="AU88" s="191">
        <f t="shared" si="82"/>
        <v>10.838343140285417</v>
      </c>
      <c r="AW88" s="191">
        <v>3000</v>
      </c>
      <c r="AX88" s="191">
        <f t="shared" si="54"/>
        <v>2.6727767386120795E-4</v>
      </c>
      <c r="AY88" s="191">
        <f t="shared" si="55"/>
        <v>-8.5917605702245138E-3</v>
      </c>
      <c r="AZ88" s="191">
        <f t="shared" si="56"/>
        <v>8.8590382440857218E-3</v>
      </c>
      <c r="BA88" s="191">
        <f t="shared" si="57"/>
        <v>0.55481836459775002</v>
      </c>
      <c r="BB88" s="191">
        <f t="shared" si="58"/>
        <v>0.9869926368729709</v>
      </c>
      <c r="BC88" s="191">
        <f t="shared" si="59"/>
        <v>-2.8745894653775519</v>
      </c>
      <c r="BD88" s="191">
        <f t="shared" si="60"/>
        <v>-7.4459937646229655</v>
      </c>
      <c r="BE88" s="191">
        <f t="shared" si="48"/>
        <v>9.8602822756871387</v>
      </c>
      <c r="BF88" s="191">
        <f t="shared" si="48"/>
        <v>9.8617041221461097</v>
      </c>
      <c r="BG88" s="191">
        <f t="shared" si="48"/>
        <v>9.858306708401761</v>
      </c>
      <c r="BH88" s="191">
        <f t="shared" si="47"/>
        <v>9.8664335941764456</v>
      </c>
      <c r="BI88" s="191">
        <f t="shared" si="47"/>
        <v>9.8470439576356394</v>
      </c>
      <c r="BJ88" s="191">
        <f t="shared" si="47"/>
        <v>9.893604315253091</v>
      </c>
      <c r="BK88" s="191">
        <f t="shared" si="47"/>
        <v>9.7833721774326552</v>
      </c>
      <c r="BL88" s="191">
        <f t="shared" si="61"/>
        <v>10.055584073579894</v>
      </c>
    </row>
    <row r="89" spans="1:64" ht="12.95" customHeight="1">
      <c r="A89" s="274" t="s">
        <v>66</v>
      </c>
      <c r="B89" s="78"/>
      <c r="C89" s="277">
        <v>47554.275199999996</v>
      </c>
      <c r="D89" s="277"/>
      <c r="E89" s="274">
        <f t="shared" si="64"/>
        <v>10728.514155127559</v>
      </c>
      <c r="F89" s="221">
        <f t="shared" si="65"/>
        <v>10728.5</v>
      </c>
      <c r="G89" s="193">
        <f t="shared" si="83"/>
        <v>4.8822349999682046E-3</v>
      </c>
      <c r="J89" s="193">
        <f>G89</f>
        <v>4.8822349999682046E-3</v>
      </c>
      <c r="N89" s="271">
        <f t="shared" si="66"/>
        <v>-8.9727726643226511E-3</v>
      </c>
      <c r="O89" s="195">
        <f t="shared" si="67"/>
        <v>32535.775199999996</v>
      </c>
      <c r="P89" s="222"/>
      <c r="Q89" s="193">
        <f t="shared" si="84"/>
        <v>1.9196123737755835E-4</v>
      </c>
      <c r="S89" s="283">
        <f>S$16</f>
        <v>1</v>
      </c>
      <c r="T89" s="193">
        <f t="shared" si="85"/>
        <v>1.9196123737755835E-4</v>
      </c>
      <c r="Z89" s="191">
        <f t="shared" si="69"/>
        <v>10728.5</v>
      </c>
      <c r="AA89" s="191">
        <f t="shared" si="70"/>
        <v>-1.8350683797653151E-3</v>
      </c>
      <c r="AB89" s="191">
        <f t="shared" si="71"/>
        <v>-2.2554692845891313E-3</v>
      </c>
      <c r="AC89" s="191">
        <f t="shared" si="72"/>
        <v>4.8822349999682046E-3</v>
      </c>
      <c r="AD89" s="191">
        <f t="shared" si="73"/>
        <v>6.7173033797335198E-3</v>
      </c>
      <c r="AE89" s="191">
        <f t="shared" si="74"/>
        <v>4.512216469537937E-5</v>
      </c>
      <c r="AF89" s="191">
        <f t="shared" si="75"/>
        <v>4.8822349999682046E-3</v>
      </c>
      <c r="AG89" s="202"/>
      <c r="AH89" s="191">
        <f t="shared" si="76"/>
        <v>7.137704284557336E-3</v>
      </c>
      <c r="AI89" s="191">
        <f t="shared" si="77"/>
        <v>0.63400577397277702</v>
      </c>
      <c r="AJ89" s="191">
        <f t="shared" si="78"/>
        <v>0.97443090802675691</v>
      </c>
      <c r="AK89" s="191">
        <f t="shared" si="79"/>
        <v>-0.28118225374131489</v>
      </c>
      <c r="AL89" s="191">
        <f t="shared" si="80"/>
        <v>-2.4865011374712798</v>
      </c>
      <c r="AM89" s="191">
        <f t="shared" si="81"/>
        <v>-2.9430376509324403</v>
      </c>
      <c r="AN89" s="191">
        <f t="shared" si="63"/>
        <v>10.445445287912444</v>
      </c>
      <c r="AO89" s="191">
        <f t="shared" si="63"/>
        <v>10.445511159453726</v>
      </c>
      <c r="AP89" s="191">
        <f t="shared" si="63"/>
        <v>10.445238193021609</v>
      </c>
      <c r="AQ89" s="191">
        <f t="shared" si="63"/>
        <v>10.446370136971737</v>
      </c>
      <c r="AR89" s="191">
        <f t="shared" si="63"/>
        <v>10.441689703940343</v>
      </c>
      <c r="AS89" s="191">
        <f t="shared" si="63"/>
        <v>10.461280892752676</v>
      </c>
      <c r="AT89" s="191">
        <f t="shared" si="63"/>
        <v>10.383017855136895</v>
      </c>
      <c r="AU89" s="191">
        <f t="shared" si="82"/>
        <v>10.838900588798545</v>
      </c>
      <c r="AW89" s="191">
        <v>3500</v>
      </c>
      <c r="AX89" s="191">
        <f t="shared" si="54"/>
        <v>2.3609366259288306E-4</v>
      </c>
      <c r="AY89" s="191">
        <f t="shared" si="55"/>
        <v>-8.6012045433644171E-3</v>
      </c>
      <c r="AZ89" s="191">
        <f t="shared" si="56"/>
        <v>8.8372982059573002E-3</v>
      </c>
      <c r="BA89" s="191">
        <f t="shared" si="57"/>
        <v>0.55766716514195958</v>
      </c>
      <c r="BB89" s="191">
        <f t="shared" si="58"/>
        <v>0.9903560192363714</v>
      </c>
      <c r="BC89" s="191">
        <f t="shared" si="59"/>
        <v>-2.852116270865706</v>
      </c>
      <c r="BD89" s="191">
        <f t="shared" si="60"/>
        <v>-6.8607129227730734</v>
      </c>
      <c r="BE89" s="191">
        <f t="shared" si="48"/>
        <v>9.8961248447686216</v>
      </c>
      <c r="BF89" s="191">
        <f t="shared" si="48"/>
        <v>9.8974850204806497</v>
      </c>
      <c r="BG89" s="191">
        <f t="shared" si="48"/>
        <v>9.8941777633086616</v>
      </c>
      <c r="BH89" s="191">
        <f t="shared" si="47"/>
        <v>9.9022291018378752</v>
      </c>
      <c r="BI89" s="191">
        <f t="shared" si="47"/>
        <v>9.8826855015302222</v>
      </c>
      <c r="BJ89" s="191">
        <f t="shared" si="47"/>
        <v>9.930474482253139</v>
      </c>
      <c r="BK89" s="191">
        <f t="shared" si="47"/>
        <v>9.8155187756785107</v>
      </c>
      <c r="BL89" s="191">
        <f t="shared" si="61"/>
        <v>10.1062612111369</v>
      </c>
    </row>
    <row r="90" spans="1:64" ht="12.95" customHeight="1">
      <c r="A90" s="274" t="s">
        <v>68</v>
      </c>
      <c r="B90" s="285" t="s">
        <v>56</v>
      </c>
      <c r="C90" s="277">
        <v>47555.307000000001</v>
      </c>
      <c r="D90" s="277"/>
      <c r="E90" s="274">
        <f t="shared" si="64"/>
        <v>10731.505666315919</v>
      </c>
      <c r="F90" s="221">
        <f t="shared" si="65"/>
        <v>10731.5</v>
      </c>
      <c r="G90" s="193">
        <f t="shared" si="83"/>
        <v>1.9543649978004396E-3</v>
      </c>
      <c r="I90" s="193">
        <f t="shared" ref="I90:I96" si="86">G90</f>
        <v>1.9543649978004396E-3</v>
      </c>
      <c r="N90" s="271">
        <f t="shared" si="66"/>
        <v>-8.9730181468383689E-3</v>
      </c>
      <c r="O90" s="195">
        <f t="shared" si="67"/>
        <v>32536.807000000001</v>
      </c>
      <c r="P90" s="222"/>
      <c r="Q90" s="193">
        <f t="shared" si="84"/>
        <v>1.1940770238973633E-4</v>
      </c>
      <c r="S90" s="280">
        <f t="shared" ref="S90:S96" si="87">S$15</f>
        <v>0.1</v>
      </c>
      <c r="T90" s="193">
        <f t="shared" si="85"/>
        <v>1.1940770238973633E-5</v>
      </c>
      <c r="Z90" s="191">
        <f t="shared" si="69"/>
        <v>10731.5</v>
      </c>
      <c r="AA90" s="191">
        <f t="shared" si="70"/>
        <v>-1.8366044077456909E-3</v>
      </c>
      <c r="AB90" s="191">
        <f t="shared" si="71"/>
        <v>-5.1820487412922384E-3</v>
      </c>
      <c r="AC90" s="191">
        <f t="shared" si="72"/>
        <v>1.9543649978004396E-3</v>
      </c>
      <c r="AD90" s="191">
        <f t="shared" si="73"/>
        <v>3.7909694055461305E-3</v>
      </c>
      <c r="AE90" s="191">
        <f t="shared" si="74"/>
        <v>1.4371449033786783E-6</v>
      </c>
      <c r="AF90" s="191">
        <f t="shared" si="75"/>
        <v>1.9543649978004396E-3</v>
      </c>
      <c r="AG90" s="202"/>
      <c r="AH90" s="191">
        <f t="shared" si="76"/>
        <v>7.136413739092678E-3</v>
      </c>
      <c r="AI90" s="191">
        <f t="shared" si="77"/>
        <v>0.63405501656829077</v>
      </c>
      <c r="AJ90" s="191">
        <f t="shared" si="78"/>
        <v>0.97439154875687384</v>
      </c>
      <c r="AK90" s="191">
        <f t="shared" si="79"/>
        <v>-0.28124633758589151</v>
      </c>
      <c r="AL90" s="191">
        <f t="shared" si="80"/>
        <v>-2.4863260304580614</v>
      </c>
      <c r="AM90" s="191">
        <f t="shared" si="81"/>
        <v>-2.9421919732074935</v>
      </c>
      <c r="AN90" s="191">
        <f t="shared" si="63"/>
        <v>10.445690293859336</v>
      </c>
      <c r="AO90" s="191">
        <f t="shared" si="63"/>
        <v>10.445755989811895</v>
      </c>
      <c r="AP90" s="191">
        <f t="shared" si="63"/>
        <v>10.445483642152476</v>
      </c>
      <c r="AQ90" s="191">
        <f t="shared" si="63"/>
        <v>10.446613470790561</v>
      </c>
      <c r="AR90" s="191">
        <f t="shared" si="63"/>
        <v>10.441939909588282</v>
      </c>
      <c r="AS90" s="191">
        <f t="shared" si="63"/>
        <v>10.46151008810493</v>
      </c>
      <c r="AT90" s="191">
        <f t="shared" si="63"/>
        <v>10.383300041939195</v>
      </c>
      <c r="AU90" s="191">
        <f t="shared" si="82"/>
        <v>10.839204651623888</v>
      </c>
      <c r="AW90" s="191">
        <v>4000</v>
      </c>
      <c r="AX90" s="191">
        <f t="shared" si="54"/>
        <v>1.9124039867169512E-4</v>
      </c>
      <c r="AY90" s="191">
        <f t="shared" si="55"/>
        <v>-8.6127521113893209E-3</v>
      </c>
      <c r="AZ90" s="191">
        <f t="shared" si="56"/>
        <v>8.8039925100610161E-3</v>
      </c>
      <c r="BA90" s="191">
        <f t="shared" si="57"/>
        <v>0.56077403927659797</v>
      </c>
      <c r="BB90" s="191">
        <f t="shared" si="58"/>
        <v>0.99324767503040146</v>
      </c>
      <c r="BC90" s="191">
        <f t="shared" si="59"/>
        <v>-2.8293983070862931</v>
      </c>
      <c r="BD90" s="191">
        <f t="shared" si="60"/>
        <v>-6.3541488019834791</v>
      </c>
      <c r="BE90" s="191">
        <f t="shared" si="48"/>
        <v>9.9321648830516018</v>
      </c>
      <c r="BF90" s="191">
        <f t="shared" si="48"/>
        <v>9.9334433682210612</v>
      </c>
      <c r="BG90" s="191">
        <f t="shared" si="48"/>
        <v>9.9302745542425246</v>
      </c>
      <c r="BH90" s="191">
        <f t="shared" si="47"/>
        <v>9.9381389750452502</v>
      </c>
      <c r="BI90" s="191">
        <f t="shared" si="47"/>
        <v>9.9186833136685966</v>
      </c>
      <c r="BJ90" s="191">
        <f t="shared" si="47"/>
        <v>9.9672121525445316</v>
      </c>
      <c r="BK90" s="191">
        <f t="shared" si="47"/>
        <v>9.8484118907992606</v>
      </c>
      <c r="BL90" s="191">
        <f t="shared" si="61"/>
        <v>10.156938348693906</v>
      </c>
    </row>
    <row r="91" spans="1:64" ht="12.95" customHeight="1">
      <c r="A91" s="274" t="s">
        <v>69</v>
      </c>
      <c r="B91" s="78" t="s">
        <v>59</v>
      </c>
      <c r="C91" s="277">
        <v>47560.313999999998</v>
      </c>
      <c r="D91" s="277">
        <v>5.0000000000000001E-3</v>
      </c>
      <c r="E91" s="274">
        <f t="shared" si="64"/>
        <v>10746.022526676503</v>
      </c>
      <c r="F91" s="221">
        <f t="shared" si="65"/>
        <v>10746</v>
      </c>
      <c r="G91" s="193">
        <f t="shared" si="83"/>
        <v>7.7696599983028136E-3</v>
      </c>
      <c r="I91" s="193">
        <f t="shared" si="86"/>
        <v>7.7696599983028136E-3</v>
      </c>
      <c r="N91" s="271">
        <f t="shared" si="66"/>
        <v>-8.9742057132387396E-3</v>
      </c>
      <c r="O91" s="195">
        <f t="shared" si="67"/>
        <v>32541.813999999998</v>
      </c>
      <c r="P91" s="222"/>
      <c r="Q91" s="193">
        <f t="shared" si="84"/>
        <v>2.8035703896613686E-4</v>
      </c>
      <c r="S91" s="280">
        <f t="shared" si="87"/>
        <v>0.1</v>
      </c>
      <c r="T91" s="193">
        <f t="shared" si="85"/>
        <v>2.8035703896613687E-5</v>
      </c>
      <c r="Z91" s="191">
        <f t="shared" si="69"/>
        <v>10746</v>
      </c>
      <c r="AA91" s="191">
        <f t="shared" si="70"/>
        <v>-1.8440370578595511E-3</v>
      </c>
      <c r="AB91" s="191">
        <f t="shared" si="71"/>
        <v>6.394913429236251E-4</v>
      </c>
      <c r="AC91" s="191">
        <f t="shared" si="72"/>
        <v>7.7696599983028136E-3</v>
      </c>
      <c r="AD91" s="191">
        <f t="shared" si="73"/>
        <v>9.6136970561623639E-3</v>
      </c>
      <c r="AE91" s="191">
        <f t="shared" si="74"/>
        <v>9.2423171087664905E-6</v>
      </c>
      <c r="AF91" s="191">
        <f t="shared" si="75"/>
        <v>7.7696599983028136E-3</v>
      </c>
      <c r="AG91" s="202"/>
      <c r="AH91" s="191">
        <f t="shared" si="76"/>
        <v>7.1301686553791885E-3</v>
      </c>
      <c r="AI91" s="191">
        <f t="shared" si="77"/>
        <v>0.63429328839103905</v>
      </c>
      <c r="AJ91" s="191">
        <f t="shared" si="78"/>
        <v>0.97420080472178128</v>
      </c>
      <c r="AK91" s="191">
        <f t="shared" si="79"/>
        <v>-0.28155609456815417</v>
      </c>
      <c r="AL91" s="191">
        <f t="shared" si="80"/>
        <v>-2.485479297057851</v>
      </c>
      <c r="AM91" s="191">
        <f t="shared" si="81"/>
        <v>-2.9381088212111934</v>
      </c>
      <c r="AN91" s="191">
        <f t="shared" ref="AN91:AT100" si="88">$AU91+$AB$7*SIN(AO91)</f>
        <v>10.446874756418316</v>
      </c>
      <c r="AO91" s="191">
        <f t="shared" si="88"/>
        <v>10.446939608415086</v>
      </c>
      <c r="AP91" s="191">
        <f t="shared" si="88"/>
        <v>10.446670238516456</v>
      </c>
      <c r="AQ91" s="191">
        <f t="shared" si="88"/>
        <v>10.447789874677113</v>
      </c>
      <c r="AR91" s="191">
        <f t="shared" si="88"/>
        <v>10.443149468568929</v>
      </c>
      <c r="AS91" s="191">
        <f t="shared" si="88"/>
        <v>10.462618132409956</v>
      </c>
      <c r="AT91" s="191">
        <f t="shared" si="88"/>
        <v>10.384664539055388</v>
      </c>
      <c r="AU91" s="191">
        <f t="shared" si="82"/>
        <v>10.840674288613041</v>
      </c>
      <c r="AW91" s="191">
        <v>4500</v>
      </c>
      <c r="AX91" s="191">
        <f t="shared" si="54"/>
        <v>1.3255126382142289E-4</v>
      </c>
      <c r="AY91" s="191">
        <f t="shared" si="55"/>
        <v>-8.6264032742992269E-3</v>
      </c>
      <c r="AZ91" s="191">
        <f t="shared" si="56"/>
        <v>8.7589545381206498E-3</v>
      </c>
      <c r="BA91" s="191">
        <f t="shared" si="57"/>
        <v>0.56414804931049689</v>
      </c>
      <c r="BB91" s="191">
        <f t="shared" si="58"/>
        <v>0.99565160227945226</v>
      </c>
      <c r="BC91" s="191">
        <f t="shared" si="59"/>
        <v>-2.8064137452455871</v>
      </c>
      <c r="BD91" s="191">
        <f t="shared" si="60"/>
        <v>-5.9109945380040916</v>
      </c>
      <c r="BE91" s="191">
        <f t="shared" si="48"/>
        <v>9.9684178136652815</v>
      </c>
      <c r="BF91" s="191">
        <f t="shared" si="48"/>
        <v>9.9695985782306238</v>
      </c>
      <c r="BG91" s="191">
        <f t="shared" si="48"/>
        <v>9.9666098424320317</v>
      </c>
      <c r="BH91" s="191">
        <f t="shared" si="47"/>
        <v>9.9741854197121249</v>
      </c>
      <c r="BI91" s="191">
        <f t="shared" si="47"/>
        <v>9.9550501086866312</v>
      </c>
      <c r="BJ91" s="191">
        <f t="shared" si="47"/>
        <v>10.003826968090761</v>
      </c>
      <c r="BK91" s="191">
        <f t="shared" si="47"/>
        <v>9.8820971854544712</v>
      </c>
      <c r="BL91" s="191">
        <f t="shared" si="61"/>
        <v>10.207615486250912</v>
      </c>
    </row>
    <row r="92" spans="1:64" ht="12.95" customHeight="1">
      <c r="A92" s="274" t="s">
        <v>67</v>
      </c>
      <c r="B92" s="78"/>
      <c r="C92" s="277">
        <v>47561.343999999997</v>
      </c>
      <c r="D92" s="277"/>
      <c r="E92" s="274">
        <f t="shared" si="64"/>
        <v>10749.008819101386</v>
      </c>
      <c r="F92" s="221">
        <f t="shared" si="65"/>
        <v>10749</v>
      </c>
      <c r="G92" s="193">
        <f t="shared" si="83"/>
        <v>3.0417899979511276E-3</v>
      </c>
      <c r="I92" s="193">
        <f t="shared" si="86"/>
        <v>3.0417899979511276E-3</v>
      </c>
      <c r="N92" s="271">
        <f t="shared" si="66"/>
        <v>-8.9744516375093817E-3</v>
      </c>
      <c r="O92" s="195">
        <f t="shared" si="67"/>
        <v>32542.843999999997</v>
      </c>
      <c r="P92" s="222"/>
      <c r="Q92" s="193">
        <f t="shared" si="84"/>
        <v>1.4439006304177465E-4</v>
      </c>
      <c r="S92" s="280">
        <f t="shared" si="87"/>
        <v>0.1</v>
      </c>
      <c r="T92" s="193">
        <f t="shared" si="85"/>
        <v>1.4439006304177465E-5</v>
      </c>
      <c r="Z92" s="191">
        <f t="shared" si="69"/>
        <v>10749</v>
      </c>
      <c r="AA92" s="191">
        <f t="shared" si="70"/>
        <v>-1.8455766096412982E-3</v>
      </c>
      <c r="AB92" s="191">
        <f t="shared" si="71"/>
        <v>-4.0870850299169559E-3</v>
      </c>
      <c r="AC92" s="191">
        <f t="shared" si="72"/>
        <v>3.0417899979511276E-3</v>
      </c>
      <c r="AD92" s="191">
        <f t="shared" si="73"/>
        <v>4.8873666075924258E-3</v>
      </c>
      <c r="AE92" s="191">
        <f t="shared" si="74"/>
        <v>2.3886352357009497E-6</v>
      </c>
      <c r="AF92" s="191">
        <f t="shared" si="75"/>
        <v>3.0417899979511276E-3</v>
      </c>
      <c r="AG92" s="202"/>
      <c r="AH92" s="191">
        <f t="shared" si="76"/>
        <v>7.1288750278680835E-3</v>
      </c>
      <c r="AI92" s="191">
        <f t="shared" si="77"/>
        <v>0.63434264108077132</v>
      </c>
      <c r="AJ92" s="191">
        <f t="shared" si="78"/>
        <v>0.9741612353221476</v>
      </c>
      <c r="AK92" s="191">
        <f t="shared" si="79"/>
        <v>-0.28162018601748984</v>
      </c>
      <c r="AL92" s="191">
        <f t="shared" si="80"/>
        <v>-2.485304031545764</v>
      </c>
      <c r="AM92" s="191">
        <f t="shared" si="81"/>
        <v>-2.9372649174209489</v>
      </c>
      <c r="AN92" s="191">
        <f t="shared" si="88"/>
        <v>10.447119872958867</v>
      </c>
      <c r="AO92" s="191">
        <f t="shared" si="88"/>
        <v>10.44718455131906</v>
      </c>
      <c r="AP92" s="191">
        <f t="shared" si="88"/>
        <v>10.446915794827566</v>
      </c>
      <c r="AQ92" s="191">
        <f t="shared" si="88"/>
        <v>10.448033328725115</v>
      </c>
      <c r="AR92" s="191">
        <f t="shared" si="88"/>
        <v>10.44339977010908</v>
      </c>
      <c r="AS92" s="191">
        <f t="shared" si="88"/>
        <v>10.462847438275134</v>
      </c>
      <c r="AT92" s="191">
        <f t="shared" si="88"/>
        <v>10.384946971762805</v>
      </c>
      <c r="AU92" s="191">
        <f t="shared" si="82"/>
        <v>10.840978351438382</v>
      </c>
      <c r="AW92" s="191">
        <v>5000</v>
      </c>
      <c r="AX92" s="191">
        <f t="shared" si="54"/>
        <v>5.9854679250747472E-5</v>
      </c>
      <c r="AY92" s="191">
        <f t="shared" si="55"/>
        <v>-8.6421580320941334E-3</v>
      </c>
      <c r="AZ92" s="191">
        <f t="shared" si="56"/>
        <v>8.7020127113448809E-3</v>
      </c>
      <c r="BA92" s="191">
        <f t="shared" si="57"/>
        <v>0.56779916945640974</v>
      </c>
      <c r="BB92" s="191">
        <f t="shared" si="58"/>
        <v>0.99754985766694404</v>
      </c>
      <c r="BC92" s="191">
        <f t="shared" si="59"/>
        <v>-2.7831396424577255</v>
      </c>
      <c r="BD92" s="191">
        <f t="shared" si="60"/>
        <v>-5.5196613737759508</v>
      </c>
      <c r="BE92" s="191">
        <f t="shared" si="48"/>
        <v>10.004899631557562</v>
      </c>
      <c r="BF92" s="191">
        <f t="shared" si="48"/>
        <v>10.005970899135342</v>
      </c>
      <c r="BG92" s="191">
        <f t="shared" si="48"/>
        <v>10.003196359499817</v>
      </c>
      <c r="BH92" s="191">
        <f t="shared" si="47"/>
        <v>10.010392755335586</v>
      </c>
      <c r="BI92" s="191">
        <f t="shared" si="47"/>
        <v>9.9917964966322259</v>
      </c>
      <c r="BJ92" s="191">
        <f t="shared" si="47"/>
        <v>10.040332894394169</v>
      </c>
      <c r="BK92" s="191">
        <f t="shared" si="47"/>
        <v>9.9166182882855622</v>
      </c>
      <c r="BL92" s="191">
        <f t="shared" si="61"/>
        <v>10.25829262380792</v>
      </c>
    </row>
    <row r="93" spans="1:64" ht="12.95" customHeight="1">
      <c r="A93" s="274" t="s">
        <v>68</v>
      </c>
      <c r="B93" s="285" t="s">
        <v>56</v>
      </c>
      <c r="C93" s="277">
        <v>47566.343500000003</v>
      </c>
      <c r="D93" s="277"/>
      <c r="E93" s="274">
        <f t="shared" si="64"/>
        <v>10763.503934614237</v>
      </c>
      <c r="F93" s="221">
        <f t="shared" si="65"/>
        <v>10763.5</v>
      </c>
      <c r="G93" s="193">
        <f t="shared" si="83"/>
        <v>1.3570850060204975E-3</v>
      </c>
      <c r="I93" s="193">
        <f t="shared" si="86"/>
        <v>1.3570850060204975E-3</v>
      </c>
      <c r="N93" s="271">
        <f t="shared" si="66"/>
        <v>-8.975641339058562E-3</v>
      </c>
      <c r="O93" s="195">
        <f t="shared" si="67"/>
        <v>32547.843500000003</v>
      </c>
      <c r="P93" s="222"/>
      <c r="Q93" s="193">
        <f t="shared" si="84"/>
        <v>1.0676523372229085E-4</v>
      </c>
      <c r="S93" s="280">
        <f t="shared" si="87"/>
        <v>0.1</v>
      </c>
      <c r="T93" s="193">
        <f t="shared" si="85"/>
        <v>1.0676523372229086E-5</v>
      </c>
      <c r="Z93" s="191">
        <f t="shared" si="69"/>
        <v>10763.5</v>
      </c>
      <c r="AA93" s="191">
        <f t="shared" si="70"/>
        <v>-1.8530262964726674E-3</v>
      </c>
      <c r="AB93" s="191">
        <f t="shared" si="71"/>
        <v>-5.765530036565397E-3</v>
      </c>
      <c r="AC93" s="191">
        <f t="shared" si="72"/>
        <v>1.3570850060204975E-3</v>
      </c>
      <c r="AD93" s="191">
        <f t="shared" si="73"/>
        <v>3.2101113024931649E-3</v>
      </c>
      <c r="AE93" s="191">
        <f t="shared" si="74"/>
        <v>1.0304814574394363E-6</v>
      </c>
      <c r="AF93" s="191">
        <f t="shared" si="75"/>
        <v>1.3570850060204975E-3</v>
      </c>
      <c r="AG93" s="202"/>
      <c r="AH93" s="191">
        <f t="shared" si="76"/>
        <v>7.1226150425858946E-3</v>
      </c>
      <c r="AI93" s="191">
        <f t="shared" si="77"/>
        <v>0.63458144562338092</v>
      </c>
      <c r="AJ93" s="191">
        <f t="shared" si="78"/>
        <v>0.97396947438013759</v>
      </c>
      <c r="AK93" s="191">
        <f t="shared" si="79"/>
        <v>-0.28192997964319616</v>
      </c>
      <c r="AL93" s="191">
        <f t="shared" si="80"/>
        <v>-2.4844565310289788</v>
      </c>
      <c r="AM93" s="191">
        <f t="shared" si="81"/>
        <v>-2.9331903224009683</v>
      </c>
      <c r="AN93" s="191">
        <f t="shared" si="88"/>
        <v>10.448304870663833</v>
      </c>
      <c r="AO93" s="191">
        <f t="shared" si="88"/>
        <v>10.448368714476185</v>
      </c>
      <c r="AP93" s="191">
        <f t="shared" si="88"/>
        <v>10.448102909848695</v>
      </c>
      <c r="AQ93" s="191">
        <f t="shared" si="88"/>
        <v>10.449210314359366</v>
      </c>
      <c r="AR93" s="191">
        <f t="shared" si="88"/>
        <v>10.444609792862778</v>
      </c>
      <c r="AS93" s="191">
        <f t="shared" si="88"/>
        <v>10.463956018282866</v>
      </c>
      <c r="AT93" s="191">
        <f t="shared" si="88"/>
        <v>10.386312657585208</v>
      </c>
      <c r="AU93" s="191">
        <f t="shared" si="82"/>
        <v>10.842447988427535</v>
      </c>
      <c r="AW93" s="191">
        <v>5500</v>
      </c>
      <c r="AX93" s="191">
        <f t="shared" si="54"/>
        <v>-2.7026241298029607E-5</v>
      </c>
      <c r="AY93" s="191">
        <f t="shared" si="55"/>
        <v>-8.660016384774042E-3</v>
      </c>
      <c r="AZ93" s="191">
        <f t="shared" si="56"/>
        <v>8.6329901434760124E-3</v>
      </c>
      <c r="BA93" s="191">
        <f t="shared" si="57"/>
        <v>0.57173836371108588</v>
      </c>
      <c r="BB93" s="191">
        <f t="shared" si="58"/>
        <v>0.99892239257029536</v>
      </c>
      <c r="BC93" s="191">
        <f t="shared" si="59"/>
        <v>-2.7595517699971674</v>
      </c>
      <c r="BD93" s="191">
        <f t="shared" si="60"/>
        <v>-5.1712129011710211</v>
      </c>
      <c r="BE93" s="191">
        <f t="shared" si="48"/>
        <v>10.041627035493708</v>
      </c>
      <c r="BF93" s="191">
        <f t="shared" si="48"/>
        <v>10.04258136284812</v>
      </c>
      <c r="BG93" s="191">
        <f t="shared" si="48"/>
        <v>10.040047036122671</v>
      </c>
      <c r="BH93" s="191">
        <f t="shared" si="47"/>
        <v>10.046787305283869</v>
      </c>
      <c r="BI93" s="191">
        <f t="shared" si="47"/>
        <v>10.028931122146405</v>
      </c>
      <c r="BJ93" s="191">
        <f t="shared" si="47"/>
        <v>10.076748534261942</v>
      </c>
      <c r="BK93" s="191">
        <f t="shared" si="47"/>
        <v>9.9520166818939106</v>
      </c>
      <c r="BL93" s="191">
        <f t="shared" si="61"/>
        <v>10.308969761364926</v>
      </c>
    </row>
    <row r="94" spans="1:64" ht="12.95" customHeight="1">
      <c r="A94" s="274" t="s">
        <v>71</v>
      </c>
      <c r="B94" s="78"/>
      <c r="C94" s="277">
        <v>47822.434000000001</v>
      </c>
      <c r="D94" s="277"/>
      <c r="E94" s="274">
        <f t="shared" si="64"/>
        <v>11505.990459114631</v>
      </c>
      <c r="F94" s="221">
        <f t="shared" si="65"/>
        <v>11506</v>
      </c>
      <c r="G94" s="193">
        <f t="shared" si="83"/>
        <v>-3.2907400018302724E-3</v>
      </c>
      <c r="I94" s="193">
        <f t="shared" si="86"/>
        <v>-3.2907400018302724E-3</v>
      </c>
      <c r="N94" s="271">
        <f t="shared" si="66"/>
        <v>-9.0389270088867719E-3</v>
      </c>
      <c r="O94" s="195">
        <f t="shared" si="67"/>
        <v>32803.934000000001</v>
      </c>
      <c r="P94" s="222"/>
      <c r="Q94" s="193">
        <f t="shared" si="84"/>
        <v>3.3041653868093158E-5</v>
      </c>
      <c r="S94" s="280">
        <f t="shared" si="87"/>
        <v>0.1</v>
      </c>
      <c r="T94" s="193">
        <f t="shared" si="85"/>
        <v>3.3041653868093159E-6</v>
      </c>
      <c r="Z94" s="191">
        <f t="shared" si="69"/>
        <v>11506</v>
      </c>
      <c r="AA94" s="191">
        <f t="shared" si="70"/>
        <v>-2.2535365430728007E-3</v>
      </c>
      <c r="AB94" s="191">
        <f t="shared" si="71"/>
        <v>-1.0076130467644244E-2</v>
      </c>
      <c r="AC94" s="191">
        <f t="shared" si="72"/>
        <v>-3.2907400018302724E-3</v>
      </c>
      <c r="AD94" s="191">
        <f t="shared" si="73"/>
        <v>-1.0372034587574717E-3</v>
      </c>
      <c r="AE94" s="191">
        <f t="shared" si="74"/>
        <v>1.0757910148584624E-7</v>
      </c>
      <c r="AF94" s="191">
        <f t="shared" si="75"/>
        <v>-3.2907400018302724E-3</v>
      </c>
      <c r="AG94" s="202"/>
      <c r="AH94" s="191">
        <f t="shared" si="76"/>
        <v>6.7853904658139712E-3</v>
      </c>
      <c r="AI94" s="191">
        <f t="shared" si="77"/>
        <v>0.64742019648796778</v>
      </c>
      <c r="AJ94" s="191">
        <f t="shared" si="78"/>
        <v>0.96298000202242573</v>
      </c>
      <c r="AK94" s="191">
        <f t="shared" si="79"/>
        <v>-0.29783001101253698</v>
      </c>
      <c r="AL94" s="191">
        <f t="shared" si="80"/>
        <v>-2.4401738865286751</v>
      </c>
      <c r="AM94" s="191">
        <f t="shared" si="81"/>
        <v>-2.733490605099794</v>
      </c>
      <c r="AN94" s="191">
        <f t="shared" si="88"/>
        <v>10.509598086034828</v>
      </c>
      <c r="AO94" s="191">
        <f t="shared" si="88"/>
        <v>10.509628683384436</v>
      </c>
      <c r="AP94" s="191">
        <f t="shared" si="88"/>
        <v>10.509486757475505</v>
      </c>
      <c r="AQ94" s="191">
        <f t="shared" si="88"/>
        <v>10.510145403429384</v>
      </c>
      <c r="AR94" s="191">
        <f t="shared" si="88"/>
        <v>10.50709567968425</v>
      </c>
      <c r="AS94" s="191">
        <f t="shared" si="88"/>
        <v>10.521368396097838</v>
      </c>
      <c r="AT94" s="191">
        <f t="shared" si="88"/>
        <v>10.457566439796782</v>
      </c>
      <c r="AU94" s="191">
        <f t="shared" si="82"/>
        <v>10.91770353769969</v>
      </c>
      <c r="AW94" s="191">
        <v>6000</v>
      </c>
      <c r="AX94" s="191">
        <f t="shared" si="54"/>
        <v>-1.2827416869868463E-4</v>
      </c>
      <c r="AY94" s="191">
        <f t="shared" si="55"/>
        <v>-8.6799783323389511E-3</v>
      </c>
      <c r="AZ94" s="191">
        <f t="shared" si="56"/>
        <v>8.5517041636402665E-3</v>
      </c>
      <c r="BA94" s="191">
        <f t="shared" si="57"/>
        <v>0.57597767490293239</v>
      </c>
      <c r="BB94" s="191">
        <f t="shared" si="58"/>
        <v>0.99974686045083472</v>
      </c>
      <c r="BC94" s="191">
        <f t="shared" si="59"/>
        <v>-2.7356244296582193</v>
      </c>
      <c r="BD94" s="191">
        <f t="shared" si="60"/>
        <v>-4.8586459945297689</v>
      </c>
      <c r="BE94" s="191">
        <f t="shared" si="48"/>
        <v>10.078617560728347</v>
      </c>
      <c r="BF94" s="191">
        <f t="shared" si="48"/>
        <v>10.079451735276091</v>
      </c>
      <c r="BG94" s="191">
        <f t="shared" si="48"/>
        <v>10.077175251981261</v>
      </c>
      <c r="BH94" s="191">
        <f t="shared" si="47"/>
        <v>10.083397252652563</v>
      </c>
      <c r="BI94" s="191">
        <f t="shared" si="47"/>
        <v>10.066460855882273</v>
      </c>
      <c r="BJ94" s="191">
        <f t="shared" si="47"/>
        <v>10.113097429996339</v>
      </c>
      <c r="BK94" s="191">
        <f t="shared" si="47"/>
        <v>9.9883315963291928</v>
      </c>
      <c r="BL94" s="191">
        <f t="shared" si="61"/>
        <v>10.359646898921934</v>
      </c>
    </row>
    <row r="95" spans="1:64" ht="12.95" customHeight="1">
      <c r="A95" s="274" t="s">
        <v>71</v>
      </c>
      <c r="B95" s="78"/>
      <c r="C95" s="277">
        <v>47822.603999999999</v>
      </c>
      <c r="D95" s="277"/>
      <c r="E95" s="274">
        <f t="shared" si="64"/>
        <v>11506.483342330384</v>
      </c>
      <c r="F95" s="221">
        <f t="shared" si="65"/>
        <v>11506.5</v>
      </c>
      <c r="G95" s="193">
        <f t="shared" si="83"/>
        <v>-5.7453850022284314E-3</v>
      </c>
      <c r="I95" s="193">
        <f t="shared" si="86"/>
        <v>-5.7453850022284314E-3</v>
      </c>
      <c r="N95" s="271">
        <f t="shared" si="66"/>
        <v>-9.0389711884704491E-3</v>
      </c>
      <c r="O95" s="195">
        <f t="shared" si="67"/>
        <v>32804.103999999999</v>
      </c>
      <c r="P95" s="222"/>
      <c r="Q95" s="193">
        <f t="shared" si="84"/>
        <v>1.0847709966204239E-5</v>
      </c>
      <c r="S95" s="280">
        <f t="shared" si="87"/>
        <v>0.1</v>
      </c>
      <c r="T95" s="193">
        <f t="shared" si="85"/>
        <v>1.0847709966204239E-6</v>
      </c>
      <c r="Z95" s="191">
        <f t="shared" si="69"/>
        <v>11506.5</v>
      </c>
      <c r="AA95" s="191">
        <f t="shared" si="70"/>
        <v>-2.253818936579448E-3</v>
      </c>
      <c r="AB95" s="191">
        <f t="shared" si="71"/>
        <v>-1.2530537254119432E-2</v>
      </c>
      <c r="AC95" s="191">
        <f t="shared" si="72"/>
        <v>-5.7453850022284314E-3</v>
      </c>
      <c r="AD95" s="191">
        <f t="shared" si="73"/>
        <v>-3.4915660656489834E-3</v>
      </c>
      <c r="AE95" s="191">
        <f t="shared" si="74"/>
        <v>1.2191033590791522E-6</v>
      </c>
      <c r="AF95" s="191">
        <f t="shared" si="75"/>
        <v>-5.7453850022284314E-3</v>
      </c>
      <c r="AG95" s="202"/>
      <c r="AH95" s="191">
        <f t="shared" si="76"/>
        <v>6.7851522518910011E-3</v>
      </c>
      <c r="AI95" s="191">
        <f t="shared" si="77"/>
        <v>0.64742925908774729</v>
      </c>
      <c r="AJ95" s="191">
        <f t="shared" si="78"/>
        <v>0.96297179895545382</v>
      </c>
      <c r="AK95" s="191">
        <f t="shared" si="79"/>
        <v>-0.29784073924984861</v>
      </c>
      <c r="AL95" s="191">
        <f t="shared" si="80"/>
        <v>-2.4401434583104864</v>
      </c>
      <c r="AM95" s="191">
        <f t="shared" si="81"/>
        <v>-2.7333617169705984</v>
      </c>
      <c r="AN95" s="191">
        <f t="shared" si="88"/>
        <v>10.509639779731442</v>
      </c>
      <c r="AO95" s="191">
        <f t="shared" si="88"/>
        <v>10.509670360347911</v>
      </c>
      <c r="AP95" s="191">
        <f t="shared" si="88"/>
        <v>10.509528500855165</v>
      </c>
      <c r="AQ95" s="191">
        <f t="shared" si="88"/>
        <v>10.510186890483984</v>
      </c>
      <c r="AR95" s="191">
        <f t="shared" si="88"/>
        <v>10.50713811199131</v>
      </c>
      <c r="AS95" s="191">
        <f t="shared" si="88"/>
        <v>10.5214075185895</v>
      </c>
      <c r="AT95" s="191">
        <f t="shared" si="88"/>
        <v>10.457615298022267</v>
      </c>
      <c r="AU95" s="191">
        <f t="shared" si="82"/>
        <v>10.917754214837247</v>
      </c>
      <c r="AW95" s="191">
        <v>6500</v>
      </c>
      <c r="AX95" s="191">
        <f t="shared" si="54"/>
        <v>-2.4407814451634507E-4</v>
      </c>
      <c r="AY95" s="191">
        <f t="shared" si="55"/>
        <v>-8.7020438747888625E-3</v>
      </c>
      <c r="AZ95" s="191">
        <f t="shared" si="56"/>
        <v>8.4579657302725174E-3</v>
      </c>
      <c r="BA95" s="191">
        <f t="shared" si="57"/>
        <v>0.58053032549122641</v>
      </c>
      <c r="BB95" s="191">
        <f t="shared" si="58"/>
        <v>0.9999983924861453</v>
      </c>
      <c r="BC95" s="191">
        <f t="shared" si="59"/>
        <v>-2.7113302582857823</v>
      </c>
      <c r="BD95" s="191">
        <f t="shared" si="60"/>
        <v>-4.5763936450915139</v>
      </c>
      <c r="BE95" s="191">
        <f t="shared" si="48"/>
        <v>10.115889709565547</v>
      </c>
      <c r="BF95" s="191">
        <f t="shared" si="48"/>
        <v>10.116604476168737</v>
      </c>
      <c r="BG95" s="191">
        <f t="shared" si="48"/>
        <v>10.114595101684642</v>
      </c>
      <c r="BH95" s="191">
        <f t="shared" si="47"/>
        <v>10.120252465695044</v>
      </c>
      <c r="BI95" s="191">
        <f t="shared" si="47"/>
        <v>10.104391040373946</v>
      </c>
      <c r="BJ95" s="191">
        <f t="shared" si="47"/>
        <v>10.149408348596909</v>
      </c>
      <c r="BK95" s="191">
        <f t="shared" si="47"/>
        <v>10.025599908361404</v>
      </c>
      <c r="BL95" s="191">
        <f t="shared" si="61"/>
        <v>10.41032403647894</v>
      </c>
    </row>
    <row r="96" spans="1:64" ht="12.95" customHeight="1">
      <c r="A96" s="274" t="s">
        <v>72</v>
      </c>
      <c r="B96" s="285" t="s">
        <v>56</v>
      </c>
      <c r="C96" s="277">
        <v>47893.311999999998</v>
      </c>
      <c r="D96" s="277"/>
      <c r="E96" s="274">
        <f t="shared" si="64"/>
        <v>11711.487968329291</v>
      </c>
      <c r="F96" s="221">
        <f t="shared" si="65"/>
        <v>11711.5</v>
      </c>
      <c r="G96" s="193">
        <f t="shared" si="83"/>
        <v>-4.1498350037727505E-3</v>
      </c>
      <c r="I96" s="193">
        <f t="shared" si="86"/>
        <v>-4.1498350037727505E-3</v>
      </c>
      <c r="N96" s="271">
        <f t="shared" si="66"/>
        <v>-9.0572620561656641E-3</v>
      </c>
      <c r="O96" s="195">
        <f t="shared" si="67"/>
        <v>32874.811999999998</v>
      </c>
      <c r="P96" s="222"/>
      <c r="Q96" s="193">
        <f t="shared" si="84"/>
        <v>2.40828402745578E-5</v>
      </c>
      <c r="S96" s="280">
        <f t="shared" si="87"/>
        <v>0.1</v>
      </c>
      <c r="T96" s="193">
        <f t="shared" si="85"/>
        <v>2.40828402745578E-6</v>
      </c>
      <c r="Z96" s="191">
        <f t="shared" si="69"/>
        <v>11711.5</v>
      </c>
      <c r="AA96" s="191">
        <f t="shared" si="70"/>
        <v>-2.3710548976122433E-3</v>
      </c>
      <c r="AB96" s="191">
        <f t="shared" si="71"/>
        <v>-1.083604216232617E-2</v>
      </c>
      <c r="AC96" s="191">
        <f t="shared" si="72"/>
        <v>-4.1498350037727505E-3</v>
      </c>
      <c r="AD96" s="191">
        <f t="shared" si="73"/>
        <v>-1.7787801061605072E-3</v>
      </c>
      <c r="AE96" s="191">
        <f t="shared" si="74"/>
        <v>3.1640586660723855E-7</v>
      </c>
      <c r="AF96" s="191">
        <f t="shared" si="75"/>
        <v>-4.1498350037727505E-3</v>
      </c>
      <c r="AG96" s="202"/>
      <c r="AH96" s="191">
        <f t="shared" si="76"/>
        <v>6.6862071585534208E-3</v>
      </c>
      <c r="AI96" s="191">
        <f t="shared" si="77"/>
        <v>0.65119422826085493</v>
      </c>
      <c r="AJ96" s="191">
        <f t="shared" si="78"/>
        <v>0.95951310489200814</v>
      </c>
      <c r="AK96" s="191">
        <f t="shared" si="79"/>
        <v>-0.3022412395848233</v>
      </c>
      <c r="AL96" s="191">
        <f t="shared" si="80"/>
        <v>-2.4275954401883935</v>
      </c>
      <c r="AM96" s="191">
        <f t="shared" si="81"/>
        <v>-2.6811083304177292</v>
      </c>
      <c r="AN96" s="191">
        <f t="shared" si="88"/>
        <v>10.526783668371905</v>
      </c>
      <c r="AO96" s="191">
        <f t="shared" si="88"/>
        <v>10.526807940976575</v>
      </c>
      <c r="AP96" s="191">
        <f t="shared" si="88"/>
        <v>10.526691547584486</v>
      </c>
      <c r="AQ96" s="191">
        <f t="shared" si="88"/>
        <v>10.527249927538453</v>
      </c>
      <c r="AR96" s="191">
        <f t="shared" si="88"/>
        <v>10.52457676446431</v>
      </c>
      <c r="AS96" s="191">
        <f t="shared" si="88"/>
        <v>10.537505010589451</v>
      </c>
      <c r="AT96" s="191">
        <f t="shared" si="88"/>
        <v>10.477746786019241</v>
      </c>
      <c r="AU96" s="191">
        <f t="shared" si="82"/>
        <v>10.938531841235621</v>
      </c>
      <c r="AW96" s="191">
        <v>7000</v>
      </c>
      <c r="AX96" s="191">
        <f t="shared" si="54"/>
        <v>-3.7463424550090822E-4</v>
      </c>
      <c r="AY96" s="191">
        <f t="shared" si="55"/>
        <v>-8.7262130121237742E-3</v>
      </c>
      <c r="AZ96" s="191">
        <f t="shared" si="56"/>
        <v>8.351578766622866E-3</v>
      </c>
      <c r="BA96" s="191">
        <f t="shared" si="57"/>
        <v>0.58541083070326061</v>
      </c>
      <c r="BB96" s="191">
        <f t="shared" si="58"/>
        <v>0.99964933821816071</v>
      </c>
      <c r="BC96" s="191">
        <f t="shared" si="59"/>
        <v>-2.6866400201318634</v>
      </c>
      <c r="BD96" s="191">
        <f t="shared" si="60"/>
        <v>-4.319973726148997</v>
      </c>
      <c r="BE96" s="191">
        <f t="shared" si="48"/>
        <v>10.153463077518799</v>
      </c>
      <c r="BF96" s="191">
        <f t="shared" si="48"/>
        <v>10.15406271413946</v>
      </c>
      <c r="BG96" s="191">
        <f t="shared" si="48"/>
        <v>10.152321670707591</v>
      </c>
      <c r="BH96" s="191">
        <f t="shared" si="47"/>
        <v>10.157384298169864</v>
      </c>
      <c r="BI96" s="191">
        <f t="shared" si="47"/>
        <v>10.142725792457513</v>
      </c>
      <c r="BJ96" s="191">
        <f t="shared" si="47"/>
        <v>10.185715543773203</v>
      </c>
      <c r="BK96" s="191">
        <f t="shared" si="47"/>
        <v>10.063856046795237</v>
      </c>
      <c r="BL96" s="191">
        <f t="shared" si="61"/>
        <v>10.461001174035946</v>
      </c>
    </row>
    <row r="97" spans="1:64" ht="12.95" customHeight="1">
      <c r="A97" s="274" t="s">
        <v>73</v>
      </c>
      <c r="B97" s="78" t="s">
        <v>56</v>
      </c>
      <c r="C97" s="277">
        <v>48268.228499999997</v>
      </c>
      <c r="D97" s="277"/>
      <c r="E97" s="274">
        <f t="shared" si="64"/>
        <v>12798.488263392377</v>
      </c>
      <c r="F97" s="221">
        <f t="shared" si="65"/>
        <v>12798.5</v>
      </c>
      <c r="G97" s="193">
        <f t="shared" si="83"/>
        <v>-4.0480650059180334E-3</v>
      </c>
      <c r="J97" s="193">
        <f t="shared" ref="J97:J109" si="89">G97</f>
        <v>-4.0480650059180334E-3</v>
      </c>
      <c r="N97" s="271">
        <f t="shared" si="66"/>
        <v>-9.1601568609644794E-3</v>
      </c>
      <c r="O97" s="195">
        <f t="shared" si="67"/>
        <v>33249.728499999997</v>
      </c>
      <c r="P97" s="222"/>
      <c r="Q97" s="193">
        <f t="shared" si="84"/>
        <v>2.6133483134432213E-5</v>
      </c>
      <c r="S97" s="283">
        <f t="shared" ref="S97:S109" si="90">S$16</f>
        <v>1</v>
      </c>
      <c r="T97" s="193">
        <f t="shared" si="85"/>
        <v>2.6133483134432213E-5</v>
      </c>
      <c r="Z97" s="191">
        <f t="shared" si="69"/>
        <v>12798.5</v>
      </c>
      <c r="AA97" s="191">
        <f t="shared" si="70"/>
        <v>-3.0419151017973024E-3</v>
      </c>
      <c r="AB97" s="191">
        <f t="shared" si="71"/>
        <v>-1.016630676508521E-2</v>
      </c>
      <c r="AC97" s="191">
        <f t="shared" si="72"/>
        <v>-4.0480650059180334E-3</v>
      </c>
      <c r="AD97" s="191">
        <f t="shared" si="73"/>
        <v>-1.006149904120731E-3</v>
      </c>
      <c r="AE97" s="191">
        <f t="shared" si="74"/>
        <v>1.0123376295621561E-6</v>
      </c>
      <c r="AF97" s="191">
        <f t="shared" si="75"/>
        <v>-4.0480650059180334E-3</v>
      </c>
      <c r="AG97" s="202"/>
      <c r="AH97" s="191">
        <f t="shared" si="76"/>
        <v>6.118241759167177E-3</v>
      </c>
      <c r="AI97" s="191">
        <f t="shared" si="77"/>
        <v>0.67290247899129541</v>
      </c>
      <c r="AJ97" s="191">
        <f t="shared" si="78"/>
        <v>0.93776768093376928</v>
      </c>
      <c r="AK97" s="191">
        <f t="shared" si="79"/>
        <v>-0.32561087981557257</v>
      </c>
      <c r="AL97" s="191">
        <f t="shared" si="80"/>
        <v>-2.3584721361066898</v>
      </c>
      <c r="AM97" s="191">
        <f t="shared" si="81"/>
        <v>-2.4220113743216918</v>
      </c>
      <c r="AN97" s="191">
        <f t="shared" si="88"/>
        <v>10.619433619794529</v>
      </c>
      <c r="AO97" s="191">
        <f t="shared" si="88"/>
        <v>10.619438972460957</v>
      </c>
      <c r="AP97" s="191">
        <f t="shared" si="88"/>
        <v>10.619407401150134</v>
      </c>
      <c r="AQ97" s="191">
        <f t="shared" si="88"/>
        <v>10.619593652788565</v>
      </c>
      <c r="AR97" s="191">
        <f t="shared" si="88"/>
        <v>10.61849614698929</v>
      </c>
      <c r="AS97" s="191">
        <f t="shared" si="88"/>
        <v>10.625007925063667</v>
      </c>
      <c r="AT97" s="191">
        <f t="shared" si="88"/>
        <v>10.58781945381622</v>
      </c>
      <c r="AU97" s="191">
        <f t="shared" si="82"/>
        <v>11.048703938284554</v>
      </c>
      <c r="AW97" s="191">
        <v>7500</v>
      </c>
      <c r="AX97" s="191">
        <f t="shared" si="54"/>
        <v>-5.2014628861378996E-4</v>
      </c>
      <c r="AY97" s="191">
        <f t="shared" si="55"/>
        <v>-8.7524857443436865E-3</v>
      </c>
      <c r="AZ97" s="191">
        <f t="shared" si="56"/>
        <v>8.2323394557298965E-3</v>
      </c>
      <c r="BA97" s="191">
        <f t="shared" si="57"/>
        <v>0.59063512464312695</v>
      </c>
      <c r="BB97" s="191">
        <f t="shared" si="58"/>
        <v>0.99866896779167225</v>
      </c>
      <c r="BC97" s="191">
        <f t="shared" si="59"/>
        <v>-2.6615223861278738</v>
      </c>
      <c r="BD97" s="191">
        <f t="shared" si="60"/>
        <v>-4.0857360529432567</v>
      </c>
      <c r="BE97" s="191">
        <f t="shared" si="48"/>
        <v>10.191358473482566</v>
      </c>
      <c r="BF97" s="191">
        <f t="shared" si="48"/>
        <v>10.191850242721433</v>
      </c>
      <c r="BG97" s="191">
        <f t="shared" si="48"/>
        <v>10.190371314886118</v>
      </c>
      <c r="BH97" s="191">
        <f t="shared" si="47"/>
        <v>10.194825371344487</v>
      </c>
      <c r="BI97" s="191">
        <f t="shared" si="47"/>
        <v>10.181468364211868</v>
      </c>
      <c r="BJ97" s="191">
        <f t="shared" si="47"/>
        <v>10.222058987794036</v>
      </c>
      <c r="BK97" s="191">
        <f t="shared" si="47"/>
        <v>10.103131904069908</v>
      </c>
      <c r="BL97" s="191">
        <f t="shared" si="61"/>
        <v>10.511678311592952</v>
      </c>
    </row>
    <row r="98" spans="1:64" ht="12.95" customHeight="1">
      <c r="A98" s="274" t="s">
        <v>73</v>
      </c>
      <c r="B98" s="78"/>
      <c r="C98" s="277">
        <v>48268.399599999997</v>
      </c>
      <c r="D98" s="277"/>
      <c r="E98" s="274">
        <f t="shared" si="64"/>
        <v>12798.98433585247</v>
      </c>
      <c r="F98" s="221">
        <f t="shared" si="65"/>
        <v>12799</v>
      </c>
      <c r="G98" s="193">
        <f t="shared" si="83"/>
        <v>-5.4027100050006993E-3</v>
      </c>
      <c r="J98" s="193">
        <f t="shared" si="89"/>
        <v>-5.4027100050006993E-3</v>
      </c>
      <c r="N98" s="271">
        <f t="shared" si="66"/>
        <v>-9.1602064783409352E-3</v>
      </c>
      <c r="O98" s="195">
        <f t="shared" si="67"/>
        <v>33249.899599999997</v>
      </c>
      <c r="P98" s="222"/>
      <c r="Q98" s="193">
        <f t="shared" si="84"/>
        <v>1.4118779747164311E-5</v>
      </c>
      <c r="S98" s="283">
        <f t="shared" si="90"/>
        <v>1</v>
      </c>
      <c r="T98" s="193">
        <f t="shared" si="85"/>
        <v>1.4118779747164311E-5</v>
      </c>
      <c r="Z98" s="191">
        <f t="shared" si="69"/>
        <v>12799</v>
      </c>
      <c r="AA98" s="191">
        <f t="shared" si="70"/>
        <v>-3.0422430306655309E-3</v>
      </c>
      <c r="AB98" s="191">
        <f t="shared" si="71"/>
        <v>-1.1520673452676104E-2</v>
      </c>
      <c r="AC98" s="191">
        <f t="shared" si="72"/>
        <v>-5.4027100050006993E-3</v>
      </c>
      <c r="AD98" s="191">
        <f t="shared" si="73"/>
        <v>-2.3604669743351684E-3</v>
      </c>
      <c r="AE98" s="191">
        <f t="shared" si="74"/>
        <v>5.5718043369270244E-6</v>
      </c>
      <c r="AF98" s="191">
        <f t="shared" si="75"/>
        <v>-5.4027100050006993E-3</v>
      </c>
      <c r="AG98" s="202"/>
      <c r="AH98" s="191">
        <f t="shared" si="76"/>
        <v>6.1179634476754043E-3</v>
      </c>
      <c r="AI98" s="191">
        <f t="shared" si="77"/>
        <v>0.67291318153999291</v>
      </c>
      <c r="AJ98" s="191">
        <f t="shared" si="78"/>
        <v>0.93775626637166876</v>
      </c>
      <c r="AK98" s="191">
        <f t="shared" si="79"/>
        <v>-0.32562163087550167</v>
      </c>
      <c r="AL98" s="191">
        <f t="shared" si="80"/>
        <v>-2.3584392675120767</v>
      </c>
      <c r="AM98" s="191">
        <f t="shared" si="81"/>
        <v>-2.4218985386417256</v>
      </c>
      <c r="AN98" s="191">
        <f t="shared" si="88"/>
        <v>10.619476951792693</v>
      </c>
      <c r="AO98" s="191">
        <f t="shared" si="88"/>
        <v>10.619482299963668</v>
      </c>
      <c r="AP98" s="191">
        <f t="shared" si="88"/>
        <v>10.619450751706257</v>
      </c>
      <c r="AQ98" s="191">
        <f t="shared" si="88"/>
        <v>10.619636887751403</v>
      </c>
      <c r="AR98" s="191">
        <f t="shared" si="88"/>
        <v>10.618539942371193</v>
      </c>
      <c r="AS98" s="191">
        <f t="shared" si="88"/>
        <v>10.625049100323258</v>
      </c>
      <c r="AT98" s="191">
        <f t="shared" si="88"/>
        <v>10.587871373626912</v>
      </c>
      <c r="AU98" s="191">
        <f t="shared" si="82"/>
        <v>11.04875461542211</v>
      </c>
      <c r="AW98" s="191">
        <v>8000</v>
      </c>
      <c r="AX98" s="191">
        <f t="shared" si="54"/>
        <v>-6.8082653376291824E-4</v>
      </c>
      <c r="AY98" s="191">
        <f t="shared" si="55"/>
        <v>-8.7808620714486009E-3</v>
      </c>
      <c r="AZ98" s="191">
        <f t="shared" si="56"/>
        <v>8.1000355376856827E-3</v>
      </c>
      <c r="BA98" s="191">
        <f t="shared" si="57"/>
        <v>0.59622070010871764</v>
      </c>
      <c r="BB98" s="191">
        <f t="shared" si="58"/>
        <v>0.99702313203685144</v>
      </c>
      <c r="BC98" s="191">
        <f t="shared" si="59"/>
        <v>-2.6359436984384081</v>
      </c>
      <c r="BD98" s="191">
        <f t="shared" si="60"/>
        <v>-3.8706770754697506</v>
      </c>
      <c r="BE98" s="191">
        <f t="shared" si="48"/>
        <v>10.229598033207578</v>
      </c>
      <c r="BF98" s="191">
        <f t="shared" si="48"/>
        <v>10.229991542885971</v>
      </c>
      <c r="BG98" s="191">
        <f t="shared" si="48"/>
        <v>10.228761936720787</v>
      </c>
      <c r="BH98" s="191">
        <f t="shared" si="47"/>
        <v>10.232609345827612</v>
      </c>
      <c r="BI98" s="191">
        <f t="shared" si="47"/>
        <v>10.220621564200368</v>
      </c>
      <c r="BJ98" s="191">
        <f t="shared" si="47"/>
        <v>10.258484565469058</v>
      </c>
      <c r="BK98" s="191">
        <f t="shared" si="47"/>
        <v>10.143456754371385</v>
      </c>
      <c r="BL98" s="191">
        <f t="shared" si="61"/>
        <v>10.56235544914996</v>
      </c>
    </row>
    <row r="99" spans="1:64" ht="12.95" customHeight="1">
      <c r="A99" s="274" t="s">
        <v>73</v>
      </c>
      <c r="B99" s="78"/>
      <c r="C99" s="293">
        <v>48268.402399999999</v>
      </c>
      <c r="D99" s="277"/>
      <c r="E99" s="274">
        <f t="shared" si="64"/>
        <v>12798.992453928971</v>
      </c>
      <c r="F99" s="221">
        <f t="shared" si="65"/>
        <v>12799</v>
      </c>
      <c r="G99" s="193">
        <f t="shared" si="83"/>
        <v>-2.6027100029750727E-3</v>
      </c>
      <c r="J99" s="193">
        <f t="shared" si="89"/>
        <v>-2.6027100029750727E-3</v>
      </c>
      <c r="N99" s="271">
        <f t="shared" si="66"/>
        <v>-9.1602064783409352E-3</v>
      </c>
      <c r="O99" s="195">
        <f t="shared" si="67"/>
        <v>33249.902399999999</v>
      </c>
      <c r="P99" s="222"/>
      <c r="Q99" s="193">
        <f t="shared" si="84"/>
        <v>4.3000760024435709E-5</v>
      </c>
      <c r="S99" s="283">
        <f t="shared" si="90"/>
        <v>1</v>
      </c>
      <c r="T99" s="193">
        <f t="shared" si="85"/>
        <v>4.3000760024435709E-5</v>
      </c>
      <c r="Z99" s="191">
        <f t="shared" si="69"/>
        <v>12799</v>
      </c>
      <c r="AA99" s="191">
        <f t="shared" si="70"/>
        <v>-3.0422430306655309E-3</v>
      </c>
      <c r="AB99" s="191">
        <f t="shared" si="71"/>
        <v>-8.720673450650477E-3</v>
      </c>
      <c r="AC99" s="191">
        <f t="shared" si="72"/>
        <v>-2.6027100029750727E-3</v>
      </c>
      <c r="AD99" s="191">
        <f t="shared" si="73"/>
        <v>4.395330276904582E-4</v>
      </c>
      <c r="AE99" s="191">
        <f t="shared" si="74"/>
        <v>1.931892824307411E-7</v>
      </c>
      <c r="AF99" s="191">
        <f t="shared" si="75"/>
        <v>-2.6027100029750727E-3</v>
      </c>
      <c r="AG99" s="202"/>
      <c r="AH99" s="191">
        <f t="shared" si="76"/>
        <v>6.1179634476754043E-3</v>
      </c>
      <c r="AI99" s="191">
        <f t="shared" si="77"/>
        <v>0.67291318153999291</v>
      </c>
      <c r="AJ99" s="191">
        <f t="shared" si="78"/>
        <v>0.93775626637166876</v>
      </c>
      <c r="AK99" s="191">
        <f t="shared" si="79"/>
        <v>-0.32562163087550167</v>
      </c>
      <c r="AL99" s="191">
        <f t="shared" si="80"/>
        <v>-2.3584392675120767</v>
      </c>
      <c r="AM99" s="191">
        <f t="shared" si="81"/>
        <v>-2.4218985386417256</v>
      </c>
      <c r="AN99" s="191">
        <f t="shared" si="88"/>
        <v>10.619476951792693</v>
      </c>
      <c r="AO99" s="191">
        <f t="shared" si="88"/>
        <v>10.619482299963668</v>
      </c>
      <c r="AP99" s="191">
        <f t="shared" si="88"/>
        <v>10.619450751706257</v>
      </c>
      <c r="AQ99" s="191">
        <f t="shared" si="88"/>
        <v>10.619636887751403</v>
      </c>
      <c r="AR99" s="191">
        <f t="shared" si="88"/>
        <v>10.618539942371193</v>
      </c>
      <c r="AS99" s="191">
        <f t="shared" si="88"/>
        <v>10.625049100323258</v>
      </c>
      <c r="AT99" s="191">
        <f t="shared" si="88"/>
        <v>10.587871373626912</v>
      </c>
      <c r="AU99" s="191">
        <f t="shared" si="82"/>
        <v>11.04875461542211</v>
      </c>
      <c r="AW99" s="191">
        <v>8500</v>
      </c>
      <c r="AX99" s="191">
        <f t="shared" si="54"/>
        <v>-8.5689633931394782E-4</v>
      </c>
      <c r="AY99" s="191">
        <f t="shared" si="55"/>
        <v>-8.8113419934385158E-3</v>
      </c>
      <c r="AZ99" s="191">
        <f t="shared" si="56"/>
        <v>7.954445654124568E-3</v>
      </c>
      <c r="BA99" s="191">
        <f t="shared" si="57"/>
        <v>0.60218676302020469</v>
      </c>
      <c r="BB99" s="191">
        <f t="shared" si="58"/>
        <v>0.99467387616590108</v>
      </c>
      <c r="BC99" s="191">
        <f t="shared" si="59"/>
        <v>-2.6098677177786582</v>
      </c>
      <c r="BD99" s="191">
        <f t="shared" si="60"/>
        <v>-3.672302001483037</v>
      </c>
      <c r="BE99" s="191">
        <f t="shared" si="48"/>
        <v>10.268205326397238</v>
      </c>
      <c r="BF99" s="191">
        <f t="shared" si="48"/>
        <v>10.26851183675458</v>
      </c>
      <c r="BG99" s="191">
        <f t="shared" si="48"/>
        <v>10.267513251685513</v>
      </c>
      <c r="BH99" s="191">
        <f t="shared" si="47"/>
        <v>10.270770692843405</v>
      </c>
      <c r="BI99" s="191">
        <f t="shared" si="47"/>
        <v>10.260188240515445</v>
      </c>
      <c r="BJ99" s="191">
        <f t="shared" si="47"/>
        <v>10.295044221898468</v>
      </c>
      <c r="BK99" s="191">
        <f t="shared" si="47"/>
        <v>10.184857178467347</v>
      </c>
      <c r="BL99" s="191">
        <f t="shared" si="61"/>
        <v>10.613032586706966</v>
      </c>
    </row>
    <row r="100" spans="1:64" ht="12.95" customHeight="1">
      <c r="A100" s="274" t="s">
        <v>74</v>
      </c>
      <c r="B100" s="78"/>
      <c r="C100" s="277">
        <v>48289.265899999999</v>
      </c>
      <c r="D100" s="277"/>
      <c r="E100" s="274">
        <f t="shared" si="64"/>
        <v>12859.482271411125</v>
      </c>
      <c r="F100" s="221">
        <f t="shared" si="65"/>
        <v>12859.5</v>
      </c>
      <c r="G100" s="193">
        <f t="shared" si="83"/>
        <v>-6.1147550004534423E-3</v>
      </c>
      <c r="J100" s="193">
        <f t="shared" si="89"/>
        <v>-6.1147550004534423E-3</v>
      </c>
      <c r="N100" s="271">
        <f t="shared" si="66"/>
        <v>-9.166225707525984E-3</v>
      </c>
      <c r="O100" s="195">
        <f t="shared" si="67"/>
        <v>33270.765899999999</v>
      </c>
      <c r="P100" s="222"/>
      <c r="Q100" s="193">
        <f t="shared" si="84"/>
        <v>9.311473476121797E-6</v>
      </c>
      <c r="S100" s="283">
        <f t="shared" si="90"/>
        <v>1</v>
      </c>
      <c r="T100" s="193">
        <f t="shared" si="85"/>
        <v>9.311473476121797E-6</v>
      </c>
      <c r="Z100" s="191">
        <f t="shared" si="69"/>
        <v>12859.5</v>
      </c>
      <c r="AA100" s="191">
        <f t="shared" si="70"/>
        <v>-3.0820554810035913E-3</v>
      </c>
      <c r="AB100" s="191">
        <f t="shared" si="71"/>
        <v>-1.2198925226975835E-2</v>
      </c>
      <c r="AC100" s="191">
        <f t="shared" si="72"/>
        <v>-6.1147550004534423E-3</v>
      </c>
      <c r="AD100" s="191">
        <f t="shared" si="73"/>
        <v>-3.032699519449851E-3</v>
      </c>
      <c r="AE100" s="191">
        <f t="shared" si="74"/>
        <v>9.1972663752713569E-6</v>
      </c>
      <c r="AF100" s="191">
        <f t="shared" si="75"/>
        <v>-6.1147550004534423E-3</v>
      </c>
      <c r="AG100" s="202"/>
      <c r="AH100" s="191">
        <f t="shared" si="76"/>
        <v>6.0841702265223927E-3</v>
      </c>
      <c r="AI100" s="191">
        <f t="shared" si="77"/>
        <v>0.6742133248941109</v>
      </c>
      <c r="AJ100" s="191">
        <f t="shared" si="78"/>
        <v>0.93636491359129714</v>
      </c>
      <c r="AK100" s="191">
        <f t="shared" si="79"/>
        <v>-0.32692243059747522</v>
      </c>
      <c r="AL100" s="191">
        <f t="shared" si="80"/>
        <v>-2.3544544281411564</v>
      </c>
      <c r="AM100" s="191">
        <f t="shared" si="81"/>
        <v>-2.4082850698696445</v>
      </c>
      <c r="AN100" s="191">
        <f t="shared" si="88"/>
        <v>10.624725219867683</v>
      </c>
      <c r="AO100" s="191">
        <f t="shared" si="88"/>
        <v>10.624730044861124</v>
      </c>
      <c r="AP100" s="191">
        <f t="shared" si="88"/>
        <v>10.624701198953655</v>
      </c>
      <c r="AQ100" s="191">
        <f t="shared" si="88"/>
        <v>10.624873684181505</v>
      </c>
      <c r="AR100" s="191">
        <f t="shared" si="88"/>
        <v>10.623843438442998</v>
      </c>
      <c r="AS100" s="191">
        <f t="shared" si="88"/>
        <v>10.630038169344116</v>
      </c>
      <c r="AT100" s="191">
        <f t="shared" si="88"/>
        <v>10.594162406105971</v>
      </c>
      <c r="AU100" s="191">
        <f t="shared" si="82"/>
        <v>11.054886549066509</v>
      </c>
      <c r="AW100" s="191">
        <v>9000</v>
      </c>
      <c r="AX100" s="191">
        <f t="shared" si="54"/>
        <v>-1.0485867263204003E-3</v>
      </c>
      <c r="AY100" s="191">
        <f t="shared" si="55"/>
        <v>-8.8439255103134329E-3</v>
      </c>
      <c r="AZ100" s="191">
        <f t="shared" si="56"/>
        <v>7.7953387839930326E-3</v>
      </c>
      <c r="BA100" s="191">
        <f t="shared" si="57"/>
        <v>0.60855440259823546</v>
      </c>
      <c r="BB100" s="191">
        <f t="shared" si="58"/>
        <v>0.99157900216792971</v>
      </c>
      <c r="BC100" s="191">
        <f t="shared" si="59"/>
        <v>-2.5832553499414463</v>
      </c>
      <c r="BD100" s="191">
        <f t="shared" si="60"/>
        <v>-3.4885207560897569</v>
      </c>
      <c r="BE100" s="191">
        <f t="shared" si="48"/>
        <v>10.30720545886334</v>
      </c>
      <c r="BF100" s="191">
        <f t="shared" si="48"/>
        <v>10.307437176282923</v>
      </c>
      <c r="BG100" s="191">
        <f t="shared" si="48"/>
        <v>10.306647037982646</v>
      </c>
      <c r="BH100" s="191">
        <f t="shared" si="47"/>
        <v>10.309344475978252</v>
      </c>
      <c r="BI100" s="191">
        <f t="shared" si="47"/>
        <v>10.300171826706254</v>
      </c>
      <c r="BJ100" s="191">
        <f t="shared" si="47"/>
        <v>10.331796055069654</v>
      </c>
      <c r="BK100" s="191">
        <f t="shared" si="47"/>
        <v>10.227356995457782</v>
      </c>
      <c r="BL100" s="191">
        <f t="shared" si="61"/>
        <v>10.663709724263974</v>
      </c>
    </row>
    <row r="101" spans="1:64" ht="12.95" customHeight="1">
      <c r="A101" s="274" t="s">
        <v>73</v>
      </c>
      <c r="B101" s="78" t="s">
        <v>56</v>
      </c>
      <c r="C101" s="277">
        <v>48607.272299999997</v>
      </c>
      <c r="D101" s="277"/>
      <c r="E101" s="274">
        <f t="shared" si="64"/>
        <v>13781.482371785338</v>
      </c>
      <c r="F101" s="221">
        <f t="shared" si="65"/>
        <v>13781.5</v>
      </c>
      <c r="G101" s="193">
        <f t="shared" si="83"/>
        <v>-6.0801350045949221E-3</v>
      </c>
      <c r="J101" s="193">
        <f t="shared" si="89"/>
        <v>-6.0801350045949221E-3</v>
      </c>
      <c r="N101" s="271">
        <f t="shared" si="66"/>
        <v>-9.2617679164392896E-3</v>
      </c>
      <c r="O101" s="195">
        <f t="shared" si="67"/>
        <v>33588.772299999997</v>
      </c>
      <c r="P101" s="222"/>
      <c r="Q101" s="193">
        <f t="shared" si="84"/>
        <v>1.0122787985731269E-5</v>
      </c>
      <c r="S101" s="283">
        <f t="shared" si="90"/>
        <v>1</v>
      </c>
      <c r="T101" s="193">
        <f t="shared" si="85"/>
        <v>1.0122787985731269E-5</v>
      </c>
      <c r="Z101" s="191">
        <f t="shared" si="69"/>
        <v>13781.5</v>
      </c>
      <c r="AA101" s="191">
        <f t="shared" si="70"/>
        <v>-3.7218193703515987E-3</v>
      </c>
      <c r="AB101" s="191">
        <f t="shared" si="71"/>
        <v>-1.1620083550682614E-2</v>
      </c>
      <c r="AC101" s="191">
        <f t="shared" si="72"/>
        <v>-6.0801350045949221E-3</v>
      </c>
      <c r="AD101" s="191">
        <f t="shared" si="73"/>
        <v>-2.3583156342433234E-3</v>
      </c>
      <c r="AE101" s="191">
        <f t="shared" si="74"/>
        <v>5.561652630716489E-6</v>
      </c>
      <c r="AF101" s="191">
        <f t="shared" si="75"/>
        <v>-6.0801350045949221E-3</v>
      </c>
      <c r="AG101" s="202"/>
      <c r="AH101" s="191">
        <f t="shared" si="76"/>
        <v>5.539948546087691E-3</v>
      </c>
      <c r="AI101" s="191">
        <f t="shared" si="77"/>
        <v>0.69534955088345507</v>
      </c>
      <c r="AJ101" s="191">
        <f t="shared" si="78"/>
        <v>0.91251640565530168</v>
      </c>
      <c r="AK101" s="191">
        <f t="shared" si="79"/>
        <v>-0.34670352919663017</v>
      </c>
      <c r="AL101" s="191">
        <f t="shared" si="80"/>
        <v>-2.2917214127425134</v>
      </c>
      <c r="AM101" s="191">
        <f t="shared" si="81"/>
        <v>-2.209917460025375</v>
      </c>
      <c r="AN101" s="191">
        <f t="shared" ref="AN101:AT110" si="91">$AU101+$AB$7*SIN(AO101)</f>
        <v>10.706013406070207</v>
      </c>
      <c r="AO101" s="191">
        <f t="shared" si="91"/>
        <v>10.706014041293685</v>
      </c>
      <c r="AP101" s="191">
        <f t="shared" si="91"/>
        <v>10.706009221097384</v>
      </c>
      <c r="AQ101" s="191">
        <f t="shared" si="91"/>
        <v>10.706045799611248</v>
      </c>
      <c r="AR101" s="191">
        <f t="shared" si="91"/>
        <v>10.705768332284874</v>
      </c>
      <c r="AS101" s="191">
        <f t="shared" si="91"/>
        <v>10.707879564328508</v>
      </c>
      <c r="AT101" s="191">
        <f t="shared" si="91"/>
        <v>10.692174167404957</v>
      </c>
      <c r="AU101" s="191">
        <f t="shared" si="82"/>
        <v>11.148335190721628</v>
      </c>
      <c r="AW101" s="191">
        <v>9500</v>
      </c>
      <c r="AX101" s="191">
        <f t="shared" si="54"/>
        <v>-1.2561388111101265E-3</v>
      </c>
      <c r="AY101" s="191">
        <f t="shared" si="55"/>
        <v>-8.8786126220733504E-3</v>
      </c>
      <c r="AZ101" s="191">
        <f t="shared" si="56"/>
        <v>7.6224738109632239E-3</v>
      </c>
      <c r="BA101" s="191">
        <f t="shared" si="57"/>
        <v>0.61534677873209076</v>
      </c>
      <c r="BB101" s="191">
        <f t="shared" si="58"/>
        <v>0.98769157406026209</v>
      </c>
      <c r="BC101" s="191">
        <f t="shared" si="59"/>
        <v>-2.5560643468045914</v>
      </c>
      <c r="BD101" s="191">
        <f t="shared" si="60"/>
        <v>-3.3175684564476331</v>
      </c>
      <c r="BE101" s="191">
        <f t="shared" si="48"/>
        <v>10.346625172333376</v>
      </c>
      <c r="BF101" s="191">
        <f t="shared" si="48"/>
        <v>10.346794569509338</v>
      </c>
      <c r="BG101" s="191">
        <f t="shared" si="48"/>
        <v>10.346187363777496</v>
      </c>
      <c r="BH101" s="191">
        <f t="shared" si="47"/>
        <v>10.348366155786465</v>
      </c>
      <c r="BI101" s="191">
        <f t="shared" si="47"/>
        <v>10.340576951039697</v>
      </c>
      <c r="BJ101" s="191">
        <f t="shared" si="47"/>
        <v>10.368804343960035</v>
      </c>
      <c r="BK101" s="191">
        <f t="shared" si="47"/>
        <v>10.270977201616542</v>
      </c>
      <c r="BL101" s="191">
        <f t="shared" si="61"/>
        <v>10.71438686182098</v>
      </c>
    </row>
    <row r="102" spans="1:64" ht="12.95" customHeight="1">
      <c r="A102" s="274" t="s">
        <v>73</v>
      </c>
      <c r="B102" s="78" t="s">
        <v>56</v>
      </c>
      <c r="C102" s="277">
        <v>48607.273399999998</v>
      </c>
      <c r="D102" s="277"/>
      <c r="E102" s="274">
        <f t="shared" si="64"/>
        <v>13781.48556102968</v>
      </c>
      <c r="F102" s="221">
        <f t="shared" si="65"/>
        <v>13781.5</v>
      </c>
      <c r="G102" s="193">
        <f t="shared" si="83"/>
        <v>-4.9801350032794289E-3</v>
      </c>
      <c r="J102" s="193">
        <f t="shared" si="89"/>
        <v>-4.9801350032794289E-3</v>
      </c>
      <c r="N102" s="271">
        <f t="shared" si="66"/>
        <v>-9.2617679164392896E-3</v>
      </c>
      <c r="O102" s="195">
        <f t="shared" si="67"/>
        <v>33588.773399999998</v>
      </c>
      <c r="P102" s="222"/>
      <c r="Q102" s="193">
        <f t="shared" si="84"/>
        <v>1.8332380403053797E-5</v>
      </c>
      <c r="S102" s="283">
        <f t="shared" si="90"/>
        <v>1</v>
      </c>
      <c r="T102" s="193">
        <f t="shared" si="85"/>
        <v>1.8332380403053797E-5</v>
      </c>
      <c r="Z102" s="191">
        <f t="shared" si="69"/>
        <v>13781.5</v>
      </c>
      <c r="AA102" s="191">
        <f t="shared" si="70"/>
        <v>-3.7218193703515987E-3</v>
      </c>
      <c r="AB102" s="191">
        <f t="shared" si="71"/>
        <v>-1.0520083549367121E-2</v>
      </c>
      <c r="AC102" s="191">
        <f t="shared" si="72"/>
        <v>-4.9801350032794289E-3</v>
      </c>
      <c r="AD102" s="191">
        <f t="shared" si="73"/>
        <v>-1.2583156329278302E-3</v>
      </c>
      <c r="AE102" s="191">
        <f t="shared" si="74"/>
        <v>1.5833582320705659E-6</v>
      </c>
      <c r="AF102" s="191">
        <f t="shared" si="75"/>
        <v>-4.9801350032794289E-3</v>
      </c>
      <c r="AG102" s="202"/>
      <c r="AH102" s="191">
        <f t="shared" si="76"/>
        <v>5.539948546087691E-3</v>
      </c>
      <c r="AI102" s="191">
        <f t="shared" si="77"/>
        <v>0.69534955088345507</v>
      </c>
      <c r="AJ102" s="191">
        <f t="shared" si="78"/>
        <v>0.91251640565530168</v>
      </c>
      <c r="AK102" s="191">
        <f t="shared" si="79"/>
        <v>-0.34670352919663017</v>
      </c>
      <c r="AL102" s="191">
        <f t="shared" si="80"/>
        <v>-2.2917214127425134</v>
      </c>
      <c r="AM102" s="191">
        <f t="shared" si="81"/>
        <v>-2.209917460025375</v>
      </c>
      <c r="AN102" s="191">
        <f t="shared" si="91"/>
        <v>10.706013406070207</v>
      </c>
      <c r="AO102" s="191">
        <f t="shared" si="91"/>
        <v>10.706014041293685</v>
      </c>
      <c r="AP102" s="191">
        <f t="shared" si="91"/>
        <v>10.706009221097384</v>
      </c>
      <c r="AQ102" s="191">
        <f t="shared" si="91"/>
        <v>10.706045799611248</v>
      </c>
      <c r="AR102" s="191">
        <f t="shared" si="91"/>
        <v>10.705768332284874</v>
      </c>
      <c r="AS102" s="191">
        <f t="shared" si="91"/>
        <v>10.707879564328508</v>
      </c>
      <c r="AT102" s="191">
        <f t="shared" si="91"/>
        <v>10.692174167404957</v>
      </c>
      <c r="AU102" s="191">
        <f t="shared" si="82"/>
        <v>11.148335190721628</v>
      </c>
      <c r="AW102" s="191">
        <v>10000</v>
      </c>
      <c r="AX102" s="191">
        <f t="shared" si="54"/>
        <v>-1.479804071863277E-3</v>
      </c>
      <c r="AY102" s="191">
        <f t="shared" si="55"/>
        <v>-8.9154033287182684E-3</v>
      </c>
      <c r="AZ102" s="191">
        <f t="shared" si="56"/>
        <v>7.4355992568549915E-3</v>
      </c>
      <c r="BA102" s="191">
        <f t="shared" si="57"/>
        <v>0.62258932833794689</v>
      </c>
      <c r="BB102" s="191">
        <f t="shared" si="58"/>
        <v>0.98295935895770525</v>
      </c>
      <c r="BC102" s="191">
        <f t="shared" si="59"/>
        <v>-2.5282489757950835</v>
      </c>
      <c r="BD102" s="191">
        <f t="shared" si="60"/>
        <v>-3.1579438989716113</v>
      </c>
      <c r="BE102" s="191">
        <f t="shared" si="48"/>
        <v>10.386492945615899</v>
      </c>
      <c r="BF102" s="191">
        <f t="shared" si="48"/>
        <v>10.386612145582555</v>
      </c>
      <c r="BG102" s="191">
        <f t="shared" si="48"/>
        <v>10.386160786941739</v>
      </c>
      <c r="BH102" s="191">
        <f t="shared" si="47"/>
        <v>10.387871430891101</v>
      </c>
      <c r="BI102" s="191">
        <f t="shared" si="47"/>
        <v>10.381410108629947</v>
      </c>
      <c r="BJ102" s="191">
        <f t="shared" si="47"/>
        <v>10.406139502561166</v>
      </c>
      <c r="BK102" s="191">
        <f t="shared" si="47"/>
        <v>10.31573591648082</v>
      </c>
      <c r="BL102" s="191">
        <f t="shared" si="61"/>
        <v>10.765063999377986</v>
      </c>
    </row>
    <row r="103" spans="1:64" ht="12.95" customHeight="1">
      <c r="A103" s="274" t="s">
        <v>73</v>
      </c>
      <c r="B103" s="78"/>
      <c r="C103" s="277">
        <v>48607.4447</v>
      </c>
      <c r="D103" s="277"/>
      <c r="E103" s="274">
        <f t="shared" si="64"/>
        <v>13781.982213352387</v>
      </c>
      <c r="F103" s="221">
        <f t="shared" si="65"/>
        <v>13782</v>
      </c>
      <c r="G103" s="193">
        <f t="shared" si="83"/>
        <v>-6.1347800001385622E-3</v>
      </c>
      <c r="J103" s="193">
        <f t="shared" si="89"/>
        <v>-6.1347800001385622E-3</v>
      </c>
      <c r="N103" s="271">
        <f t="shared" si="66"/>
        <v>-9.2618216694832882E-3</v>
      </c>
      <c r="O103" s="195">
        <f t="shared" si="67"/>
        <v>33588.9447</v>
      </c>
      <c r="P103" s="222"/>
      <c r="Q103" s="193">
        <f t="shared" si="84"/>
        <v>9.77838960181825E-6</v>
      </c>
      <c r="S103" s="283">
        <f t="shared" si="90"/>
        <v>1</v>
      </c>
      <c r="T103" s="193">
        <f t="shared" si="85"/>
        <v>9.77838960181825E-6</v>
      </c>
      <c r="Z103" s="191">
        <f t="shared" si="69"/>
        <v>13782</v>
      </c>
      <c r="AA103" s="191">
        <f t="shared" si="70"/>
        <v>-3.7221833268942014E-3</v>
      </c>
      <c r="AB103" s="191">
        <f t="shared" si="71"/>
        <v>-1.1674418342727649E-2</v>
      </c>
      <c r="AC103" s="191">
        <f t="shared" si="72"/>
        <v>-6.1347800001385622E-3</v>
      </c>
      <c r="AD103" s="191">
        <f t="shared" si="73"/>
        <v>-2.4125966732443608E-3</v>
      </c>
      <c r="AE103" s="191">
        <f t="shared" si="74"/>
        <v>5.8206227077497573E-6</v>
      </c>
      <c r="AF103" s="191">
        <f t="shared" si="75"/>
        <v>-6.1347800001385622E-3</v>
      </c>
      <c r="AG103" s="202"/>
      <c r="AH103" s="191">
        <f t="shared" si="76"/>
        <v>5.5396383425890868E-3</v>
      </c>
      <c r="AI103" s="191">
        <f t="shared" si="77"/>
        <v>0.69536171954073756</v>
      </c>
      <c r="AJ103" s="191">
        <f t="shared" si="78"/>
        <v>0.91250204875792407</v>
      </c>
      <c r="AK103" s="191">
        <f t="shared" si="79"/>
        <v>-0.34671422148959352</v>
      </c>
      <c r="AL103" s="191">
        <f t="shared" si="80"/>
        <v>-2.2916863151198488</v>
      </c>
      <c r="AM103" s="191">
        <f t="shared" si="81"/>
        <v>-2.2098142114708854</v>
      </c>
      <c r="AN103" s="191">
        <f t="shared" si="91"/>
        <v>10.706058182955966</v>
      </c>
      <c r="AO103" s="191">
        <f t="shared" si="91"/>
        <v>10.706058817250966</v>
      </c>
      <c r="AP103" s="191">
        <f t="shared" si="91"/>
        <v>10.706054003376613</v>
      </c>
      <c r="AQ103" s="191">
        <f t="shared" si="91"/>
        <v>10.706090539405185</v>
      </c>
      <c r="AR103" s="191">
        <f t="shared" si="91"/>
        <v>10.705813352613443</v>
      </c>
      <c r="AS103" s="191">
        <f t="shared" si="91"/>
        <v>10.707922763316382</v>
      </c>
      <c r="AT103" s="191">
        <f t="shared" si="91"/>
        <v>10.692228404220151</v>
      </c>
      <c r="AU103" s="191">
        <f t="shared" si="82"/>
        <v>11.148385867859187</v>
      </c>
      <c r="AW103" s="191">
        <v>10500</v>
      </c>
      <c r="AX103" s="191">
        <f t="shared" si="54"/>
        <v>-1.7198444222111722E-3</v>
      </c>
      <c r="AY103" s="191">
        <f t="shared" si="55"/>
        <v>-8.9542976302481887E-3</v>
      </c>
      <c r="AZ103" s="191">
        <f t="shared" si="56"/>
        <v>7.2344532080370165E-3</v>
      </c>
      <c r="BA103" s="191">
        <f t="shared" si="57"/>
        <v>0.630309992905289</v>
      </c>
      <c r="BB103" s="191">
        <f t="shared" si="58"/>
        <v>0.97732419543398574</v>
      </c>
      <c r="BC103" s="191">
        <f t="shared" si="59"/>
        <v>-2.4997596504007542</v>
      </c>
      <c r="BD103" s="191">
        <f t="shared" si="60"/>
        <v>-3.0083614516365946</v>
      </c>
      <c r="BE103" s="191">
        <f t="shared" si="48"/>
        <v>10.426839101822548</v>
      </c>
      <c r="BF103" s="191">
        <f t="shared" si="48"/>
        <v>10.426919358272061</v>
      </c>
      <c r="BG103" s="191">
        <f t="shared" si="48"/>
        <v>10.426596523785872</v>
      </c>
      <c r="BH103" s="191">
        <f t="shared" si="47"/>
        <v>10.427896130305037</v>
      </c>
      <c r="BI103" s="191">
        <f t="shared" si="47"/>
        <v>10.42268039467951</v>
      </c>
      <c r="BJ103" s="191">
        <f t="shared" si="47"/>
        <v>10.443877950208208</v>
      </c>
      <c r="BK103" s="191">
        <f t="shared" si="47"/>
        <v>10.361648336327027</v>
      </c>
      <c r="BL103" s="191">
        <f t="shared" si="61"/>
        <v>10.815741136934992</v>
      </c>
    </row>
    <row r="104" spans="1:64" ht="12.95" customHeight="1">
      <c r="A104" s="274" t="s">
        <v>73</v>
      </c>
      <c r="B104" s="78"/>
      <c r="C104" s="277">
        <v>48607.446000000004</v>
      </c>
      <c r="D104" s="277"/>
      <c r="E104" s="274">
        <f t="shared" si="64"/>
        <v>13781.98598245934</v>
      </c>
      <c r="F104" s="221">
        <f t="shared" si="65"/>
        <v>13782</v>
      </c>
      <c r="G104" s="193">
        <f t="shared" si="83"/>
        <v>-4.8347799965995364E-3</v>
      </c>
      <c r="J104" s="193">
        <f t="shared" si="89"/>
        <v>-4.8347799965995364E-3</v>
      </c>
      <c r="N104" s="271">
        <f t="shared" si="66"/>
        <v>-9.2618216694832882E-3</v>
      </c>
      <c r="O104" s="195">
        <f t="shared" si="67"/>
        <v>33588.946000000004</v>
      </c>
      <c r="P104" s="222"/>
      <c r="Q104" s="193">
        <f t="shared" si="84"/>
        <v>1.9598697973449366E-5</v>
      </c>
      <c r="S104" s="283">
        <f t="shared" si="90"/>
        <v>1</v>
      </c>
      <c r="T104" s="193">
        <f t="shared" si="85"/>
        <v>1.9598697973449366E-5</v>
      </c>
      <c r="Z104" s="191">
        <f t="shared" si="69"/>
        <v>13782</v>
      </c>
      <c r="AA104" s="191">
        <f t="shared" si="70"/>
        <v>-3.7221833268942014E-3</v>
      </c>
      <c r="AB104" s="191">
        <f t="shared" si="71"/>
        <v>-1.0374418339188623E-2</v>
      </c>
      <c r="AC104" s="191">
        <f t="shared" si="72"/>
        <v>-4.8347799965995364E-3</v>
      </c>
      <c r="AD104" s="191">
        <f t="shared" si="73"/>
        <v>-1.112596669705335E-3</v>
      </c>
      <c r="AE104" s="191">
        <f t="shared" si="74"/>
        <v>1.2378713494394023E-6</v>
      </c>
      <c r="AF104" s="191">
        <f t="shared" si="75"/>
        <v>-4.8347799965995364E-3</v>
      </c>
      <c r="AG104" s="202"/>
      <c r="AH104" s="191">
        <f t="shared" si="76"/>
        <v>5.5396383425890868E-3</v>
      </c>
      <c r="AI104" s="191">
        <f t="shared" si="77"/>
        <v>0.69536171954073756</v>
      </c>
      <c r="AJ104" s="191">
        <f t="shared" si="78"/>
        <v>0.91250204875792407</v>
      </c>
      <c r="AK104" s="191">
        <f t="shared" si="79"/>
        <v>-0.34671422148959352</v>
      </c>
      <c r="AL104" s="191">
        <f t="shared" si="80"/>
        <v>-2.2916863151198488</v>
      </c>
      <c r="AM104" s="191">
        <f t="shared" si="81"/>
        <v>-2.2098142114708854</v>
      </c>
      <c r="AN104" s="191">
        <f t="shared" si="91"/>
        <v>10.706058182955966</v>
      </c>
      <c r="AO104" s="191">
        <f t="shared" si="91"/>
        <v>10.706058817250966</v>
      </c>
      <c r="AP104" s="191">
        <f t="shared" si="91"/>
        <v>10.706054003376613</v>
      </c>
      <c r="AQ104" s="191">
        <f t="shared" si="91"/>
        <v>10.706090539405185</v>
      </c>
      <c r="AR104" s="191">
        <f t="shared" si="91"/>
        <v>10.705813352613443</v>
      </c>
      <c r="AS104" s="191">
        <f t="shared" si="91"/>
        <v>10.707922763316382</v>
      </c>
      <c r="AT104" s="191">
        <f t="shared" si="91"/>
        <v>10.692228404220151</v>
      </c>
      <c r="AU104" s="191">
        <f t="shared" si="82"/>
        <v>11.148385867859187</v>
      </c>
      <c r="AW104" s="191">
        <v>11000</v>
      </c>
      <c r="AX104" s="191">
        <f t="shared" si="54"/>
        <v>-1.9765320723818614E-3</v>
      </c>
      <c r="AY104" s="191">
        <f t="shared" si="55"/>
        <v>-8.9952955266631076E-3</v>
      </c>
      <c r="AZ104" s="191">
        <f t="shared" si="56"/>
        <v>7.0187634542812462E-3</v>
      </c>
      <c r="BA104" s="191">
        <f t="shared" si="57"/>
        <v>0.63853946983177878</v>
      </c>
      <c r="BB104" s="191">
        <f t="shared" si="58"/>
        <v>0.9707212788688504</v>
      </c>
      <c r="BC104" s="191">
        <f t="shared" si="59"/>
        <v>-2.4705425128754812</v>
      </c>
      <c r="BD104" s="191">
        <f t="shared" si="60"/>
        <v>-2.8677130402160174</v>
      </c>
      <c r="BE104" s="191">
        <f t="shared" si="48"/>
        <v>10.467695927129828</v>
      </c>
      <c r="BF104" s="191">
        <f t="shared" si="48"/>
        <v>10.467747226101473</v>
      </c>
      <c r="BG104" s="191">
        <f t="shared" si="48"/>
        <v>10.467526585208629</v>
      </c>
      <c r="BH104" s="191">
        <f t="shared" si="47"/>
        <v>10.468476172557557</v>
      </c>
      <c r="BI104" s="191">
        <f t="shared" si="47"/>
        <v>10.464400295304053</v>
      </c>
      <c r="BJ104" s="191">
        <f t="shared" si="47"/>
        <v>10.482101888820118</v>
      </c>
      <c r="BK104" s="191">
        <f t="shared" si="47"/>
        <v>10.408726695152481</v>
      </c>
      <c r="BL104" s="191">
        <f t="shared" si="61"/>
        <v>10.866418274492</v>
      </c>
    </row>
    <row r="105" spans="1:64" ht="12.95" customHeight="1">
      <c r="A105" s="274" t="s">
        <v>75</v>
      </c>
      <c r="B105" s="78"/>
      <c r="C105" s="277">
        <v>48988.397199999999</v>
      </c>
      <c r="D105" s="277"/>
      <c r="E105" s="274">
        <f t="shared" si="64"/>
        <v>14886.482761887915</v>
      </c>
      <c r="F105" s="221">
        <f t="shared" si="65"/>
        <v>14886.5</v>
      </c>
      <c r="G105" s="193">
        <f t="shared" si="83"/>
        <v>-5.9455849986989051E-3</v>
      </c>
      <c r="J105" s="193">
        <f t="shared" si="89"/>
        <v>-5.9455849986989051E-3</v>
      </c>
      <c r="N105" s="271">
        <f t="shared" si="66"/>
        <v>-9.385696903096135E-3</v>
      </c>
      <c r="O105" s="195">
        <f t="shared" si="67"/>
        <v>33969.897199999999</v>
      </c>
      <c r="P105" s="222"/>
      <c r="Q105" s="193">
        <f t="shared" si="84"/>
        <v>1.1834369914775535E-5</v>
      </c>
      <c r="S105" s="283">
        <f t="shared" si="90"/>
        <v>1</v>
      </c>
      <c r="T105" s="193">
        <f t="shared" si="85"/>
        <v>1.1834369914775535E-5</v>
      </c>
      <c r="Z105" s="191">
        <f t="shared" si="69"/>
        <v>14886.5</v>
      </c>
      <c r="AA105" s="191">
        <f t="shared" si="70"/>
        <v>-4.5722310128770973E-3</v>
      </c>
      <c r="AB105" s="191">
        <f t="shared" si="71"/>
        <v>-1.0759050888917942E-2</v>
      </c>
      <c r="AC105" s="191">
        <f t="shared" si="72"/>
        <v>-5.9455849986989051E-3</v>
      </c>
      <c r="AD105" s="191">
        <f t="shared" si="73"/>
        <v>-1.3733539858218078E-3</v>
      </c>
      <c r="AE105" s="191">
        <f t="shared" si="74"/>
        <v>1.8861011703726463E-6</v>
      </c>
      <c r="AF105" s="191">
        <f t="shared" si="75"/>
        <v>-5.9455849986989051E-3</v>
      </c>
      <c r="AG105" s="202"/>
      <c r="AH105" s="191">
        <f t="shared" si="76"/>
        <v>4.8134658902190377E-3</v>
      </c>
      <c r="AI105" s="191">
        <f t="shared" si="77"/>
        <v>0.72431145615164538</v>
      </c>
      <c r="AJ105" s="191">
        <f t="shared" si="78"/>
        <v>0.87654456065618025</v>
      </c>
      <c r="AK105" s="191">
        <f t="shared" si="79"/>
        <v>-0.37015005078357754</v>
      </c>
      <c r="AL105" s="191">
        <f t="shared" si="80"/>
        <v>-2.2109624863462334</v>
      </c>
      <c r="AM105" s="191">
        <f t="shared" si="81"/>
        <v>-1.9916903315161416</v>
      </c>
      <c r="AN105" s="191">
        <f t="shared" si="91"/>
        <v>10.806979578497423</v>
      </c>
      <c r="AO105" s="191">
        <f t="shared" si="91"/>
        <v>10.806979537668743</v>
      </c>
      <c r="AP105" s="191">
        <f t="shared" si="91"/>
        <v>10.80698000952367</v>
      </c>
      <c r="AQ105" s="191">
        <f t="shared" si="91"/>
        <v>10.806974556391925</v>
      </c>
      <c r="AR105" s="191">
        <f t="shared" si="91"/>
        <v>10.80703758663706</v>
      </c>
      <c r="AS105" s="191">
        <f t="shared" si="91"/>
        <v>10.806310314637379</v>
      </c>
      <c r="AT105" s="191">
        <f t="shared" si="91"/>
        <v>10.814877674169132</v>
      </c>
      <c r="AU105" s="191">
        <f t="shared" si="82"/>
        <v>11.260331664722614</v>
      </c>
      <c r="AW105" s="191">
        <v>11500</v>
      </c>
      <c r="AX105" s="191">
        <f t="shared" si="54"/>
        <v>-2.2501491643612762E-3</v>
      </c>
      <c r="AY105" s="191">
        <f t="shared" si="55"/>
        <v>-9.0383970179630305E-3</v>
      </c>
      <c r="AZ105" s="191">
        <f t="shared" si="56"/>
        <v>6.7882478536017542E-3</v>
      </c>
      <c r="BA105" s="191">
        <f t="shared" si="57"/>
        <v>0.64731149050208514</v>
      </c>
      <c r="BB105" s="191">
        <f t="shared" si="58"/>
        <v>0.96307835142180365</v>
      </c>
      <c r="BC105" s="191">
        <f t="shared" si="59"/>
        <v>-2.4405389588175752</v>
      </c>
      <c r="BD105" s="191">
        <f t="shared" si="60"/>
        <v>-2.7350378180174486</v>
      </c>
      <c r="BE105" s="191">
        <f t="shared" si="48"/>
        <v>10.509097807056698</v>
      </c>
      <c r="BF105" s="191">
        <f t="shared" si="48"/>
        <v>10.509128605733904</v>
      </c>
      <c r="BG105" s="191">
        <f t="shared" si="48"/>
        <v>10.508985881160855</v>
      </c>
      <c r="BH105" s="191">
        <f t="shared" si="47"/>
        <v>10.509647607756428</v>
      </c>
      <c r="BI105" s="191">
        <f t="shared" si="47"/>
        <v>10.506586530053786</v>
      </c>
      <c r="BJ105" s="191">
        <f t="shared" si="47"/>
        <v>10.520898978165544</v>
      </c>
      <c r="BK105" s="191">
        <f t="shared" si="47"/>
        <v>10.456980233263113</v>
      </c>
      <c r="BL105" s="191">
        <f t="shared" si="61"/>
        <v>10.917095412049006</v>
      </c>
    </row>
    <row r="106" spans="1:64" ht="12.95" customHeight="1">
      <c r="A106" s="294" t="s">
        <v>75</v>
      </c>
      <c r="B106" s="82"/>
      <c r="C106" s="291">
        <v>48989.257599999997</v>
      </c>
      <c r="D106" s="291"/>
      <c r="E106" s="274">
        <f t="shared" si="64"/>
        <v>14888.97733082225</v>
      </c>
      <c r="F106" s="221">
        <f t="shared" si="65"/>
        <v>14889</v>
      </c>
      <c r="G106" s="193">
        <f t="shared" si="83"/>
        <v>-7.8188100014813244E-3</v>
      </c>
      <c r="J106" s="193">
        <f t="shared" si="89"/>
        <v>-7.8188100014813244E-3</v>
      </c>
      <c r="N106" s="271">
        <f t="shared" si="66"/>
        <v>-9.385988934075563E-3</v>
      </c>
      <c r="O106" s="195">
        <f t="shared" si="67"/>
        <v>33970.757599999997</v>
      </c>
      <c r="P106" s="222"/>
      <c r="Q106" s="193">
        <f t="shared" si="84"/>
        <v>2.4560498067672169E-6</v>
      </c>
      <c r="S106" s="283">
        <f t="shared" si="90"/>
        <v>1</v>
      </c>
      <c r="T106" s="193">
        <f t="shared" si="85"/>
        <v>2.4560498067672169E-6</v>
      </c>
      <c r="Z106" s="191">
        <f t="shared" si="69"/>
        <v>14889</v>
      </c>
      <c r="AA106" s="191">
        <f t="shared" si="70"/>
        <v>-4.574260824965576E-3</v>
      </c>
      <c r="AB106" s="191">
        <f t="shared" si="71"/>
        <v>-1.2630538110591311E-2</v>
      </c>
      <c r="AC106" s="191">
        <f t="shared" si="72"/>
        <v>-7.8188100014813244E-3</v>
      </c>
      <c r="AD106" s="191">
        <f t="shared" si="73"/>
        <v>-3.2445491765157484E-3</v>
      </c>
      <c r="AE106" s="191">
        <f t="shared" si="74"/>
        <v>1.0527099358829022E-5</v>
      </c>
      <c r="AF106" s="191">
        <f t="shared" si="75"/>
        <v>-7.8188100014813244E-3</v>
      </c>
      <c r="AG106" s="202"/>
      <c r="AH106" s="191">
        <f t="shared" si="76"/>
        <v>4.811728109109987E-3</v>
      </c>
      <c r="AI106" s="191">
        <f t="shared" si="77"/>
        <v>0.72438194723151983</v>
      </c>
      <c r="AJ106" s="191">
        <f t="shared" si="78"/>
        <v>0.87645288893050111</v>
      </c>
      <c r="AK106" s="191">
        <f t="shared" si="79"/>
        <v>-0.37020254225548266</v>
      </c>
      <c r="AL106" s="191">
        <f t="shared" si="80"/>
        <v>-2.2107720606481966</v>
      </c>
      <c r="AM106" s="191">
        <f t="shared" si="81"/>
        <v>-1.9912175151062692</v>
      </c>
      <c r="AN106" s="191">
        <f t="shared" si="91"/>
        <v>10.807212796586844</v>
      </c>
      <c r="AO106" s="191">
        <f t="shared" si="91"/>
        <v>10.807212755756289</v>
      </c>
      <c r="AP106" s="191">
        <f t="shared" si="91"/>
        <v>10.807213228210191</v>
      </c>
      <c r="AQ106" s="191">
        <f t="shared" si="91"/>
        <v>10.807207761476466</v>
      </c>
      <c r="AR106" s="191">
        <f t="shared" si="91"/>
        <v>10.807271026292195</v>
      </c>
      <c r="AS106" s="191">
        <f t="shared" si="91"/>
        <v>10.806540162135196</v>
      </c>
      <c r="AT106" s="191">
        <f t="shared" si="91"/>
        <v>10.815161676157411</v>
      </c>
      <c r="AU106" s="191">
        <f t="shared" si="82"/>
        <v>11.260585050410398</v>
      </c>
      <c r="AW106" s="191">
        <v>12000</v>
      </c>
      <c r="AX106" s="191">
        <f t="shared" si="54"/>
        <v>-2.5409871699868802E-3</v>
      </c>
      <c r="AY106" s="191">
        <f t="shared" si="55"/>
        <v>-9.0836021041479538E-3</v>
      </c>
      <c r="AZ106" s="191">
        <f t="shared" si="56"/>
        <v>6.5426149341610736E-3</v>
      </c>
      <c r="BA106" s="191">
        <f t="shared" si="57"/>
        <v>0.65666312830058549</v>
      </c>
      <c r="BB106" s="191">
        <f t="shared" si="58"/>
        <v>0.95431478200437414</v>
      </c>
      <c r="BC106" s="191">
        <f t="shared" si="59"/>
        <v>-2.4096850918512529</v>
      </c>
      <c r="BD106" s="191">
        <f t="shared" si="60"/>
        <v>-2.6094977437470952</v>
      </c>
      <c r="BE106" s="191">
        <f t="shared" si="48"/>
        <v>10.551081386361137</v>
      </c>
      <c r="BF106" s="191">
        <f t="shared" si="48"/>
        <v>10.55109849390667</v>
      </c>
      <c r="BG106" s="191">
        <f t="shared" si="48"/>
        <v>10.551012297312536</v>
      </c>
      <c r="BH106" s="191">
        <f t="shared" si="47"/>
        <v>10.551446758832796</v>
      </c>
      <c r="BI106" s="191">
        <f t="shared" si="47"/>
        <v>10.549260937185895</v>
      </c>
      <c r="BJ106" s="191">
        <f t="shared" si="47"/>
        <v>10.560361901101185</v>
      </c>
      <c r="BK106" s="191">
        <f t="shared" si="47"/>
        <v>10.506415173547863</v>
      </c>
      <c r="BL106" s="191">
        <f t="shared" si="61"/>
        <v>10.967772549606014</v>
      </c>
    </row>
    <row r="107" spans="1:64" ht="12.95" customHeight="1">
      <c r="A107" s="294" t="s">
        <v>76</v>
      </c>
      <c r="B107" s="82"/>
      <c r="C107" s="291">
        <v>49376.9378</v>
      </c>
      <c r="D107" s="291"/>
      <c r="E107" s="274">
        <f t="shared" si="64"/>
        <v>16012.983587655757</v>
      </c>
      <c r="F107" s="221">
        <f t="shared" si="65"/>
        <v>16013</v>
      </c>
      <c r="G107" s="193">
        <f t="shared" si="83"/>
        <v>-5.6607700025779195E-3</v>
      </c>
      <c r="J107" s="193">
        <f t="shared" si="89"/>
        <v>-5.6607700025779195E-3</v>
      </c>
      <c r="N107" s="271">
        <f t="shared" si="66"/>
        <v>-9.5226131472128453E-3</v>
      </c>
      <c r="O107" s="195">
        <f t="shared" si="67"/>
        <v>34358.4378</v>
      </c>
      <c r="P107" s="222"/>
      <c r="Q107" s="193">
        <f t="shared" si="84"/>
        <v>1.4913832473763773E-5</v>
      </c>
      <c r="S107" s="283">
        <f t="shared" si="90"/>
        <v>1</v>
      </c>
      <c r="T107" s="193">
        <f t="shared" si="85"/>
        <v>1.4913832473763773E-5</v>
      </c>
      <c r="Z107" s="191">
        <f t="shared" si="69"/>
        <v>16013</v>
      </c>
      <c r="AA107" s="191">
        <f t="shared" si="70"/>
        <v>-5.5364140127130649E-3</v>
      </c>
      <c r="AB107" s="191">
        <f t="shared" si="71"/>
        <v>-9.6469691370776999E-3</v>
      </c>
      <c r="AC107" s="191">
        <f t="shared" si="72"/>
        <v>-5.6607700025779195E-3</v>
      </c>
      <c r="AD107" s="191">
        <f t="shared" si="73"/>
        <v>-1.2435598986485462E-4</v>
      </c>
      <c r="AE107" s="191">
        <f t="shared" si="74"/>
        <v>1.5464412215267826E-8</v>
      </c>
      <c r="AF107" s="191">
        <f t="shared" si="75"/>
        <v>-5.6607700025779195E-3</v>
      </c>
      <c r="AG107" s="202"/>
      <c r="AH107" s="191">
        <f t="shared" si="76"/>
        <v>3.9861991344997804E-3</v>
      </c>
      <c r="AI107" s="191">
        <f t="shared" si="77"/>
        <v>0.75862491837567614</v>
      </c>
      <c r="AJ107" s="191">
        <f t="shared" si="78"/>
        <v>0.82983708104221143</v>
      </c>
      <c r="AK107" s="191">
        <f t="shared" si="79"/>
        <v>-0.39338696378395932</v>
      </c>
      <c r="AL107" s="191">
        <f t="shared" si="80"/>
        <v>-2.1211426360679573</v>
      </c>
      <c r="AM107" s="191">
        <f t="shared" si="81"/>
        <v>-1.7868177642964667</v>
      </c>
      <c r="AN107" s="191">
        <f t="shared" si="91"/>
        <v>10.914487987020813</v>
      </c>
      <c r="AO107" s="191">
        <f t="shared" si="91"/>
        <v>10.914487985099873</v>
      </c>
      <c r="AP107" s="191">
        <f t="shared" si="91"/>
        <v>10.914488036484961</v>
      </c>
      <c r="AQ107" s="191">
        <f t="shared" si="91"/>
        <v>10.914486661946492</v>
      </c>
      <c r="AR107" s="191">
        <f t="shared" si="91"/>
        <v>10.914523438522927</v>
      </c>
      <c r="AS107" s="191">
        <f t="shared" si="91"/>
        <v>10.913545128246072</v>
      </c>
      <c r="AT107" s="191">
        <f t="shared" si="91"/>
        <v>10.94571291745868</v>
      </c>
      <c r="AU107" s="191">
        <f t="shared" si="82"/>
        <v>11.374507255638548</v>
      </c>
      <c r="AW107" s="191">
        <v>12500</v>
      </c>
      <c r="AX107" s="191">
        <f t="shared" si="54"/>
        <v>-2.8493460377405537E-3</v>
      </c>
      <c r="AY107" s="191">
        <f t="shared" si="55"/>
        <v>-9.1309107852178776E-3</v>
      </c>
      <c r="AZ107" s="191">
        <f t="shared" si="56"/>
        <v>6.2815647474773239E-3</v>
      </c>
      <c r="BA107" s="191">
        <f t="shared" si="57"/>
        <v>0.66663513975986766</v>
      </c>
      <c r="BB107" s="191">
        <f t="shared" si="58"/>
        <v>0.94434051923734474</v>
      </c>
      <c r="BC107" s="191">
        <f t="shared" si="59"/>
        <v>-2.3779110952435176</v>
      </c>
      <c r="BD107" s="191">
        <f t="shared" si="60"/>
        <v>-2.4903577459455062</v>
      </c>
      <c r="BE107" s="191">
        <f t="shared" si="48"/>
        <v>10.593685758365291</v>
      </c>
      <c r="BF107" s="191">
        <f t="shared" si="48"/>
        <v>10.593694352209313</v>
      </c>
      <c r="BG107" s="191">
        <f t="shared" si="48"/>
        <v>10.593646751285304</v>
      </c>
      <c r="BH107" s="191">
        <f t="shared" si="47"/>
        <v>10.593910477762106</v>
      </c>
      <c r="BI107" s="191">
        <f t="shared" si="47"/>
        <v>10.592451388882887</v>
      </c>
      <c r="BJ107" s="191">
        <f t="shared" si="47"/>
        <v>10.600587811910767</v>
      </c>
      <c r="BK107" s="191">
        <f t="shared" si="47"/>
        <v>10.557034705500632</v>
      </c>
      <c r="BL107" s="191">
        <f t="shared" si="61"/>
        <v>11.01844968716302</v>
      </c>
    </row>
    <row r="108" spans="1:64" ht="12.95" customHeight="1">
      <c r="A108" s="294" t="s">
        <v>76</v>
      </c>
      <c r="B108" s="82"/>
      <c r="C108" s="291">
        <v>49378.144399999997</v>
      </c>
      <c r="D108" s="291"/>
      <c r="E108" s="274">
        <f t="shared" si="64"/>
        <v>16016.481898762418</v>
      </c>
      <c r="F108" s="221">
        <f t="shared" si="65"/>
        <v>16016.5</v>
      </c>
      <c r="G108" s="193">
        <f t="shared" si="83"/>
        <v>-6.2432850027107634E-3</v>
      </c>
      <c r="J108" s="193">
        <f t="shared" si="89"/>
        <v>-6.2432850027107634E-3</v>
      </c>
      <c r="N108" s="271">
        <f t="shared" si="66"/>
        <v>-9.5230551811041411E-3</v>
      </c>
      <c r="O108" s="195">
        <f t="shared" si="67"/>
        <v>34359.644399999997</v>
      </c>
      <c r="P108" s="222"/>
      <c r="Q108" s="193">
        <f t="shared" si="84"/>
        <v>1.0756892423078529E-5</v>
      </c>
      <c r="S108" s="283">
        <f t="shared" si="90"/>
        <v>1</v>
      </c>
      <c r="T108" s="193">
        <f t="shared" si="85"/>
        <v>1.0756892423078529E-5</v>
      </c>
      <c r="Z108" s="191">
        <f t="shared" si="69"/>
        <v>16016.5</v>
      </c>
      <c r="AA108" s="191">
        <f t="shared" si="70"/>
        <v>-5.5395662263892009E-3</v>
      </c>
      <c r="AB108" s="191">
        <f t="shared" si="71"/>
        <v>-1.0226773957425703E-2</v>
      </c>
      <c r="AC108" s="191">
        <f t="shared" si="72"/>
        <v>-6.2432850027107634E-3</v>
      </c>
      <c r="AD108" s="191">
        <f t="shared" si="73"/>
        <v>-7.0371877632156247E-4</v>
      </c>
      <c r="AE108" s="191">
        <f t="shared" si="74"/>
        <v>4.9522011614751731E-7</v>
      </c>
      <c r="AF108" s="191">
        <f t="shared" si="75"/>
        <v>-6.2432850027107634E-3</v>
      </c>
      <c r="AG108" s="202"/>
      <c r="AH108" s="191">
        <f t="shared" si="76"/>
        <v>3.9834889547149402E-3</v>
      </c>
      <c r="AI108" s="191">
        <f t="shared" si="77"/>
        <v>0.7587399824163843</v>
      </c>
      <c r="AJ108" s="191">
        <f t="shared" si="78"/>
        <v>0.82967384584684611</v>
      </c>
      <c r="AK108" s="191">
        <f t="shared" si="79"/>
        <v>-0.39345754182613479</v>
      </c>
      <c r="AL108" s="191">
        <f t="shared" si="80"/>
        <v>-2.1208501664908868</v>
      </c>
      <c r="AM108" s="191">
        <f t="shared" si="81"/>
        <v>-1.7862048032661177</v>
      </c>
      <c r="AN108" s="191">
        <f t="shared" si="91"/>
        <v>10.914829969474257</v>
      </c>
      <c r="AO108" s="191">
        <f t="shared" si="91"/>
        <v>10.914829967592221</v>
      </c>
      <c r="AP108" s="191">
        <f t="shared" si="91"/>
        <v>10.914830018149368</v>
      </c>
      <c r="AQ108" s="191">
        <f t="shared" si="91"/>
        <v>10.914828660042689</v>
      </c>
      <c r="AR108" s="191">
        <f t="shared" si="91"/>
        <v>10.914865150515965</v>
      </c>
      <c r="AS108" s="191">
        <f t="shared" si="91"/>
        <v>10.913890353934944</v>
      </c>
      <c r="AT108" s="191">
        <f t="shared" si="91"/>
        <v>10.946128251144442</v>
      </c>
      <c r="AU108" s="191">
        <f t="shared" si="82"/>
        <v>11.374861995601449</v>
      </c>
      <c r="AW108" s="191">
        <v>13000</v>
      </c>
      <c r="AX108" s="191">
        <f t="shared" si="54"/>
        <v>-3.1755330631614868E-3</v>
      </c>
      <c r="AY108" s="191">
        <f t="shared" si="55"/>
        <v>-9.1803230611728036E-3</v>
      </c>
      <c r="AZ108" s="191">
        <f t="shared" si="56"/>
        <v>6.0047899980113168E-3</v>
      </c>
      <c r="BA108" s="191">
        <f t="shared" si="57"/>
        <v>0.67727234169990647</v>
      </c>
      <c r="BB108" s="191">
        <f t="shared" si="58"/>
        <v>0.93305489803735386</v>
      </c>
      <c r="BC108" s="191">
        <f t="shared" si="59"/>
        <v>-2.3451405059718424</v>
      </c>
      <c r="BD108" s="191">
        <f t="shared" si="60"/>
        <v>-2.3769694807078152</v>
      </c>
      <c r="BE108" s="191">
        <f t="shared" si="48"/>
        <v>10.636952688778617</v>
      </c>
      <c r="BF108" s="191">
        <f t="shared" si="48"/>
        <v>10.636956448489808</v>
      </c>
      <c r="BG108" s="191">
        <f t="shared" si="48"/>
        <v>10.63693323967721</v>
      </c>
      <c r="BH108" s="191">
        <f t="shared" si="47"/>
        <v>10.637076531342609</v>
      </c>
      <c r="BI108" s="191">
        <f t="shared" si="47"/>
        <v>10.636192718870392</v>
      </c>
      <c r="BJ108" s="191">
        <f t="shared" si="47"/>
        <v>10.641677662424183</v>
      </c>
      <c r="BK108" s="191">
        <f t="shared" si="47"/>
        <v>10.608838977030878</v>
      </c>
      <c r="BL108" s="191">
        <f t="shared" si="61"/>
        <v>11.069126824720026</v>
      </c>
    </row>
    <row r="109" spans="1:64" ht="12.95" customHeight="1">
      <c r="A109" s="294" t="s">
        <v>76</v>
      </c>
      <c r="B109" s="82"/>
      <c r="C109" s="291">
        <v>49379.1783</v>
      </c>
      <c r="D109" s="291"/>
      <c r="E109" s="274">
        <f t="shared" si="64"/>
        <v>16019.479498508144</v>
      </c>
      <c r="F109" s="221">
        <f t="shared" si="65"/>
        <v>16019.5</v>
      </c>
      <c r="G109" s="193">
        <f t="shared" si="83"/>
        <v>-7.0711549997213297E-3</v>
      </c>
      <c r="J109" s="193">
        <f t="shared" si="89"/>
        <v>-7.0711549997213297E-3</v>
      </c>
      <c r="N109" s="271">
        <f t="shared" si="66"/>
        <v>-9.5234341493368804E-3</v>
      </c>
      <c r="O109" s="195">
        <f t="shared" si="67"/>
        <v>34360.6783</v>
      </c>
      <c r="P109" s="222"/>
      <c r="Q109" s="193">
        <f t="shared" si="84"/>
        <v>6.0136730276391687E-6</v>
      </c>
      <c r="S109" s="283">
        <f t="shared" si="90"/>
        <v>1</v>
      </c>
      <c r="T109" s="193">
        <f t="shared" si="85"/>
        <v>6.0136730276391687E-6</v>
      </c>
      <c r="Z109" s="191">
        <f t="shared" si="69"/>
        <v>16019.5</v>
      </c>
      <c r="AA109" s="191">
        <f t="shared" si="70"/>
        <v>-5.5422689039755805E-3</v>
      </c>
      <c r="AB109" s="191">
        <f t="shared" si="71"/>
        <v>-1.1052320245082629E-2</v>
      </c>
      <c r="AC109" s="191">
        <f t="shared" si="72"/>
        <v>-7.0711549997213297E-3</v>
      </c>
      <c r="AD109" s="191">
        <f t="shared" si="73"/>
        <v>-1.5288860957457491E-3</v>
      </c>
      <c r="AE109" s="191">
        <f t="shared" si="74"/>
        <v>2.3374926937646799E-6</v>
      </c>
      <c r="AF109" s="191">
        <f t="shared" si="75"/>
        <v>-7.0711549997213297E-3</v>
      </c>
      <c r="AG109" s="202"/>
      <c r="AH109" s="191">
        <f t="shared" si="76"/>
        <v>3.9811652453612999E-3</v>
      </c>
      <c r="AI109" s="191">
        <f t="shared" si="77"/>
        <v>0.75883865295655561</v>
      </c>
      <c r="AJ109" s="191">
        <f t="shared" si="78"/>
        <v>0.82953383403576519</v>
      </c>
      <c r="AK109" s="191">
        <f t="shared" si="79"/>
        <v>-0.39351802753686205</v>
      </c>
      <c r="AL109" s="191">
        <f t="shared" si="80"/>
        <v>-2.120599407652886</v>
      </c>
      <c r="AM109" s="191">
        <f t="shared" si="81"/>
        <v>-1.7856795149877254</v>
      </c>
      <c r="AN109" s="191">
        <f t="shared" si="91"/>
        <v>10.915123138581697</v>
      </c>
      <c r="AO109" s="191">
        <f t="shared" si="91"/>
        <v>10.91512313673255</v>
      </c>
      <c r="AP109" s="191">
        <f t="shared" si="91"/>
        <v>10.915123186586845</v>
      </c>
      <c r="AQ109" s="191">
        <f t="shared" si="91"/>
        <v>10.91512184249104</v>
      </c>
      <c r="AR109" s="191">
        <f t="shared" si="91"/>
        <v>10.915158087806107</v>
      </c>
      <c r="AS109" s="191">
        <f t="shared" si="91"/>
        <v>10.914186323985952</v>
      </c>
      <c r="AT109" s="191">
        <f t="shared" si="91"/>
        <v>10.946484294388233</v>
      </c>
      <c r="AU109" s="191">
        <f t="shared" si="82"/>
        <v>11.375166058426791</v>
      </c>
      <c r="AW109" s="191">
        <v>13500</v>
      </c>
      <c r="AX109" s="191">
        <f t="shared" si="54"/>
        <v>-3.519861437391969E-3</v>
      </c>
      <c r="AY109" s="191">
        <f t="shared" si="55"/>
        <v>-9.23183893201273E-3</v>
      </c>
      <c r="AZ109" s="191">
        <f t="shared" si="56"/>
        <v>5.711977494620761E-3</v>
      </c>
      <c r="BA109" s="191">
        <f t="shared" si="57"/>
        <v>0.68862402632587472</v>
      </c>
      <c r="BB109" s="191">
        <f t="shared" si="58"/>
        <v>0.9203452784168642</v>
      </c>
      <c r="BC109" s="191">
        <f t="shared" si="59"/>
        <v>-2.3112893755368353</v>
      </c>
      <c r="BD109" s="191">
        <f t="shared" si="60"/>
        <v>-2.2687579294634261</v>
      </c>
      <c r="BE109" s="191">
        <f t="shared" si="48"/>
        <v>10.680926877916193</v>
      </c>
      <c r="BF109" s="191">
        <f t="shared" si="48"/>
        <v>10.680928208828668</v>
      </c>
      <c r="BG109" s="191">
        <f t="shared" si="48"/>
        <v>10.680918891199168</v>
      </c>
      <c r="BH109" s="191">
        <f t="shared" si="47"/>
        <v>10.680984128906545</v>
      </c>
      <c r="BI109" s="191">
        <f t="shared" si="47"/>
        <v>10.680527639222316</v>
      </c>
      <c r="BJ109" s="191">
        <f t="shared" si="47"/>
        <v>10.68373540252804</v>
      </c>
      <c r="BK109" s="191">
        <f t="shared" si="47"/>
        <v>10.661825094083836</v>
      </c>
      <c r="BL109" s="191">
        <f t="shared" si="61"/>
        <v>11.119803962277034</v>
      </c>
    </row>
    <row r="110" spans="1:64" ht="12.95" customHeight="1">
      <c r="A110" s="79" t="s">
        <v>77</v>
      </c>
      <c r="B110" s="82"/>
      <c r="C110" s="79">
        <v>50105.37</v>
      </c>
      <c r="D110" s="79" t="s">
        <v>25</v>
      </c>
      <c r="E110" s="274">
        <f t="shared" si="64"/>
        <v>18124.936559406688</v>
      </c>
      <c r="F110" s="221">
        <f t="shared" si="65"/>
        <v>18125</v>
      </c>
      <c r="N110" s="271">
        <f t="shared" si="66"/>
        <v>-9.8080842822991388E-3</v>
      </c>
      <c r="O110" s="195">
        <f t="shared" si="67"/>
        <v>35086.870000000003</v>
      </c>
      <c r="P110" s="222">
        <v>-3.4549999996670522E-2</v>
      </c>
      <c r="Z110" s="191">
        <f t="shared" si="69"/>
        <v>18125</v>
      </c>
      <c r="AA110" s="191">
        <f t="shared" si="70"/>
        <v>-7.6196310734598094E-3</v>
      </c>
      <c r="AB110" s="191">
        <f t="shared" si="71"/>
        <v>-9999</v>
      </c>
      <c r="AC110" s="191">
        <f t="shared" si="72"/>
        <v>3.4549999996670522E-2</v>
      </c>
      <c r="AD110" s="191">
        <f t="shared" si="73"/>
        <v>-9999</v>
      </c>
      <c r="AE110" s="191">
        <f t="shared" si="74"/>
        <v>0</v>
      </c>
      <c r="AF110" s="191">
        <f t="shared" si="75"/>
        <v>-9999</v>
      </c>
      <c r="AG110" s="202"/>
      <c r="AH110" s="191">
        <f t="shared" si="76"/>
        <v>2.1884532088393294E-3</v>
      </c>
      <c r="AI110" s="191">
        <f t="shared" si="77"/>
        <v>0.83939541186432254</v>
      </c>
      <c r="AJ110" s="191">
        <f t="shared" si="78"/>
        <v>0.70603494039468007</v>
      </c>
      <c r="AK110" s="191">
        <f t="shared" si="79"/>
        <v>-0.43269088224052121</v>
      </c>
      <c r="AL110" s="191">
        <f t="shared" si="80"/>
        <v>-1.9262104797046418</v>
      </c>
      <c r="AM110" s="191">
        <f t="shared" si="81"/>
        <v>-1.4378401468079742</v>
      </c>
      <c r="AN110" s="191">
        <f t="shared" si="91"/>
        <v>11.13127474042496</v>
      </c>
      <c r="AO110" s="191">
        <f t="shared" si="91"/>
        <v>11.131274826755398</v>
      </c>
      <c r="AP110" s="191">
        <f t="shared" si="91"/>
        <v>11.131276209393604</v>
      </c>
      <c r="AQ110" s="191">
        <f t="shared" si="91"/>
        <v>11.131298351337934</v>
      </c>
      <c r="AR110" s="191">
        <f t="shared" si="91"/>
        <v>11.131652450642441</v>
      </c>
      <c r="AS110" s="191">
        <f t="shared" si="91"/>
        <v>11.137195788119019</v>
      </c>
      <c r="AT110" s="191">
        <f t="shared" si="91"/>
        <v>11.205828980302591</v>
      </c>
      <c r="AU110" s="191">
        <f t="shared" si="82"/>
        <v>11.588567484679345</v>
      </c>
      <c r="AW110" s="191">
        <v>14000</v>
      </c>
      <c r="AX110" s="191">
        <f t="shared" si="54"/>
        <v>-3.8826483970004618E-3</v>
      </c>
      <c r="AY110" s="191">
        <f t="shared" si="55"/>
        <v>-9.2854583977376587E-3</v>
      </c>
      <c r="AZ110" s="191">
        <f t="shared" si="56"/>
        <v>5.4028100007371968E-3</v>
      </c>
      <c r="BA110" s="191">
        <f t="shared" si="57"/>
        <v>0.70074441458787029</v>
      </c>
      <c r="BB110" s="191">
        <f t="shared" si="58"/>
        <v>0.90608549364548197</v>
      </c>
      <c r="BC110" s="191">
        <f t="shared" si="59"/>
        <v>-2.2762653006861915</v>
      </c>
      <c r="BD110" s="191">
        <f t="shared" si="60"/>
        <v>-2.1652102607902584</v>
      </c>
      <c r="BE110" s="191">
        <f t="shared" si="48"/>
        <v>10.725656263668524</v>
      </c>
      <c r="BF110" s="191">
        <f t="shared" si="48"/>
        <v>10.725656574997327</v>
      </c>
      <c r="BG110" s="191">
        <f t="shared" si="48"/>
        <v>10.725654045309511</v>
      </c>
      <c r="BH110" s="191">
        <f t="shared" si="47"/>
        <v>10.7256746008407</v>
      </c>
      <c r="BI110" s="191">
        <f t="shared" si="47"/>
        <v>10.725507616569155</v>
      </c>
      <c r="BJ110" s="191">
        <f t="shared" si="47"/>
        <v>10.726867053989226</v>
      </c>
      <c r="BK110" s="191">
        <f t="shared" si="47"/>
        <v>10.715987128071353</v>
      </c>
      <c r="BL110" s="191">
        <f t="shared" si="61"/>
        <v>11.17048109983404</v>
      </c>
    </row>
    <row r="111" spans="1:64" ht="12.95" customHeight="1">
      <c r="A111" s="79" t="s">
        <v>77</v>
      </c>
      <c r="B111" s="82" t="s">
        <v>56</v>
      </c>
      <c r="C111" s="79">
        <v>50180.398999999998</v>
      </c>
      <c r="D111" s="79" t="s">
        <v>25</v>
      </c>
      <c r="E111" s="274">
        <f t="shared" si="64"/>
        <v>18342.469117024935</v>
      </c>
      <c r="F111" s="221">
        <f t="shared" si="65"/>
        <v>18342.5</v>
      </c>
      <c r="N111" s="271">
        <f t="shared" si="66"/>
        <v>-9.8396145842915752E-3</v>
      </c>
      <c r="O111" s="195">
        <f t="shared" si="67"/>
        <v>35161.898999999998</v>
      </c>
      <c r="P111" s="222">
        <v>-2.3475000001781154E-2</v>
      </c>
      <c r="Z111" s="191">
        <f t="shared" si="69"/>
        <v>18342.5</v>
      </c>
      <c r="AA111" s="191">
        <f t="shared" si="70"/>
        <v>-7.8550439045596502E-3</v>
      </c>
      <c r="AB111" s="191">
        <f t="shared" si="71"/>
        <v>-9999</v>
      </c>
      <c r="AC111" s="191">
        <f t="shared" si="72"/>
        <v>2.3475000001781154E-2</v>
      </c>
      <c r="AD111" s="191">
        <f t="shared" si="73"/>
        <v>-9999</v>
      </c>
      <c r="AE111" s="191">
        <f t="shared" si="74"/>
        <v>0</v>
      </c>
      <c r="AF111" s="191">
        <f t="shared" si="75"/>
        <v>-9999</v>
      </c>
      <c r="AG111" s="202"/>
      <c r="AH111" s="191">
        <f t="shared" si="76"/>
        <v>1.9845706797319254E-3</v>
      </c>
      <c r="AI111" s="191">
        <f t="shared" si="77"/>
        <v>0.84917363059794171</v>
      </c>
      <c r="AJ111" s="191">
        <f t="shared" si="78"/>
        <v>0.68991887503956517</v>
      </c>
      <c r="AK111" s="191">
        <f t="shared" si="79"/>
        <v>-0.436195643716561</v>
      </c>
      <c r="AL111" s="191">
        <f t="shared" si="80"/>
        <v>-1.9037039597384116</v>
      </c>
      <c r="AM111" s="191">
        <f t="shared" si="81"/>
        <v>-1.4038702855718463</v>
      </c>
      <c r="AN111" s="191">
        <f t="shared" ref="AN111:AT120" si="92">$AU111+$AB$7*SIN(AO111)</f>
        <v>11.154923639069301</v>
      </c>
      <c r="AO111" s="191">
        <f t="shared" si="92"/>
        <v>11.154923834856781</v>
      </c>
      <c r="AP111" s="191">
        <f t="shared" si="92"/>
        <v>11.15492650826114</v>
      </c>
      <c r="AQ111" s="191">
        <f t="shared" si="92"/>
        <v>11.154963008143243</v>
      </c>
      <c r="AR111" s="191">
        <f t="shared" si="92"/>
        <v>11.155460513157403</v>
      </c>
      <c r="AS111" s="191">
        <f t="shared" si="92"/>
        <v>11.16209478813677</v>
      </c>
      <c r="AT111" s="191">
        <f t="shared" si="92"/>
        <v>11.233651960713633</v>
      </c>
      <c r="AU111" s="191">
        <f t="shared" si="82"/>
        <v>11.610612039516642</v>
      </c>
      <c r="AW111" s="191">
        <v>14500</v>
      </c>
      <c r="AX111" s="191">
        <f t="shared" si="54"/>
        <v>-4.2642128552134581E-3</v>
      </c>
      <c r="AY111" s="191">
        <f t="shared" si="55"/>
        <v>-9.3411814583475878E-3</v>
      </c>
      <c r="AZ111" s="191">
        <f t="shared" si="56"/>
        <v>5.0769686031341297E-3</v>
      </c>
      <c r="BA111" s="191">
        <f t="shared" si="57"/>
        <v>0.71369314535019845</v>
      </c>
      <c r="BB111" s="191">
        <f t="shared" si="58"/>
        <v>0.89013408459343313</v>
      </c>
      <c r="BC111" s="191">
        <f t="shared" si="59"/>
        <v>-2.2399663061584132</v>
      </c>
      <c r="BD111" s="191">
        <f t="shared" si="60"/>
        <v>-2.0658665120074664</v>
      </c>
      <c r="BE111" s="191">
        <f t="shared" si="48"/>
        <v>10.771192365788268</v>
      </c>
      <c r="BF111" s="191">
        <f t="shared" si="48"/>
        <v>10.771192364229933</v>
      </c>
      <c r="BG111" s="191">
        <f t="shared" si="48"/>
        <v>10.77119237940458</v>
      </c>
      <c r="BH111" s="191">
        <f t="shared" si="47"/>
        <v>10.771192231638169</v>
      </c>
      <c r="BI111" s="191">
        <f t="shared" si="47"/>
        <v>10.771193670549511</v>
      </c>
      <c r="BJ111" s="191">
        <f t="shared" si="47"/>
        <v>10.771179659186526</v>
      </c>
      <c r="BK111" s="191">
        <f t="shared" si="47"/>
        <v>10.771316131094276</v>
      </c>
      <c r="BL111" s="191">
        <f t="shared" si="61"/>
        <v>11.221158237391048</v>
      </c>
    </row>
    <row r="112" spans="1:64" ht="12.95" customHeight="1">
      <c r="A112" s="79" t="s">
        <v>77</v>
      </c>
      <c r="B112" s="82"/>
      <c r="C112" s="79">
        <v>50181.273999999998</v>
      </c>
      <c r="D112" s="79" t="s">
        <v>25</v>
      </c>
      <c r="E112" s="274">
        <f t="shared" si="64"/>
        <v>18345.006015929575</v>
      </c>
      <c r="F112" s="221">
        <f t="shared" si="65"/>
        <v>18345</v>
      </c>
      <c r="N112" s="271">
        <f t="shared" si="66"/>
        <v>-9.8399793155102295E-3</v>
      </c>
      <c r="O112" s="195">
        <f t="shared" si="67"/>
        <v>35162.773999999998</v>
      </c>
      <c r="P112" s="222">
        <v>-1.0750000001280569E-2</v>
      </c>
      <c r="Z112" s="191">
        <f t="shared" si="69"/>
        <v>18345</v>
      </c>
      <c r="AA112" s="191">
        <f t="shared" si="70"/>
        <v>-7.8577726243204173E-3</v>
      </c>
      <c r="AB112" s="191">
        <f t="shared" si="71"/>
        <v>-9999</v>
      </c>
      <c r="AC112" s="191">
        <f t="shared" si="72"/>
        <v>1.0750000001280569E-2</v>
      </c>
      <c r="AD112" s="191">
        <f t="shared" si="73"/>
        <v>-9999</v>
      </c>
      <c r="AE112" s="191">
        <f t="shared" si="74"/>
        <v>0</v>
      </c>
      <c r="AF112" s="191">
        <f t="shared" si="75"/>
        <v>-9999</v>
      </c>
      <c r="AG112" s="202"/>
      <c r="AH112" s="191">
        <f t="shared" si="76"/>
        <v>1.9822066911898114E-3</v>
      </c>
      <c r="AI112" s="191">
        <f t="shared" si="77"/>
        <v>0.84928780932859893</v>
      </c>
      <c r="AJ112" s="191">
        <f t="shared" si="78"/>
        <v>0.68972937513518973</v>
      </c>
      <c r="AK112" s="191">
        <f t="shared" si="79"/>
        <v>-0.43623510735306303</v>
      </c>
      <c r="AL112" s="191">
        <f t="shared" si="80"/>
        <v>-1.9034422112159863</v>
      </c>
      <c r="AM112" s="191">
        <f t="shared" si="81"/>
        <v>-1.4034815489606827</v>
      </c>
      <c r="AN112" s="191">
        <f t="shared" si="92"/>
        <v>11.155197066264151</v>
      </c>
      <c r="AO112" s="191">
        <f t="shared" si="92"/>
        <v>11.15519726377285</v>
      </c>
      <c r="AP112" s="191">
        <f t="shared" si="92"/>
        <v>11.155199956099182</v>
      </c>
      <c r="AQ112" s="191">
        <f t="shared" si="92"/>
        <v>11.155236651872606</v>
      </c>
      <c r="AR112" s="191">
        <f t="shared" si="92"/>
        <v>11.155735975510639</v>
      </c>
      <c r="AS112" s="191">
        <f t="shared" si="92"/>
        <v>11.16238312292535</v>
      </c>
      <c r="AT112" s="191">
        <f t="shared" si="92"/>
        <v>11.233972835416157</v>
      </c>
      <c r="AU112" s="191">
        <f t="shared" si="82"/>
        <v>11.610865425204429</v>
      </c>
      <c r="AW112" s="191">
        <v>15000</v>
      </c>
      <c r="AX112" s="191">
        <f t="shared" si="54"/>
        <v>-4.6648723402185396E-3</v>
      </c>
      <c r="AY112" s="191">
        <f t="shared" si="55"/>
        <v>-9.3990081138425174E-3</v>
      </c>
      <c r="AZ112" s="191">
        <f t="shared" si="56"/>
        <v>4.7341357736239778E-3</v>
      </c>
      <c r="BA112" s="191">
        <f t="shared" si="57"/>
        <v>0.72753579365416909</v>
      </c>
      <c r="BB112" s="191">
        <f t="shared" si="58"/>
        <v>0.87233229854314021</v>
      </c>
      <c r="BC112" s="191">
        <f t="shared" si="59"/>
        <v>-2.2022795605288858</v>
      </c>
      <c r="BD112" s="191">
        <f t="shared" si="60"/>
        <v>-1.9703117447717517</v>
      </c>
      <c r="BE112" s="191">
        <f t="shared" si="48"/>
        <v>10.817590670187364</v>
      </c>
      <c r="BF112" s="191">
        <f t="shared" si="48"/>
        <v>10.817590631016859</v>
      </c>
      <c r="BG112" s="191">
        <f t="shared" si="48"/>
        <v>10.817591110385541</v>
      </c>
      <c r="BH112" s="191">
        <f t="shared" si="47"/>
        <v>10.817585243958863</v>
      </c>
      <c r="BI112" s="191">
        <f t="shared" si="47"/>
        <v>10.817657049381012</v>
      </c>
      <c r="BJ112" s="191">
        <f t="shared" si="47"/>
        <v>10.816780109350303</v>
      </c>
      <c r="BK112" s="191">
        <f t="shared" si="47"/>
        <v>10.827800158917272</v>
      </c>
      <c r="BL112" s="191">
        <f t="shared" si="61"/>
        <v>11.271835374948054</v>
      </c>
    </row>
    <row r="113" spans="1:64" ht="12.95" customHeight="1">
      <c r="A113" s="294" t="s">
        <v>78</v>
      </c>
      <c r="B113" s="295"/>
      <c r="C113" s="291">
        <v>50489.609199999999</v>
      </c>
      <c r="D113" s="291">
        <v>5.0000000000000001E-4</v>
      </c>
      <c r="E113" s="274">
        <f t="shared" si="64"/>
        <v>19238.966280090626</v>
      </c>
      <c r="F113" s="221">
        <f t="shared" si="65"/>
        <v>19239</v>
      </c>
      <c r="G113" s="193">
        <f t="shared" ref="G113:G144" si="93">C113-(C$7+F113*C$8)</f>
        <v>-1.1630310000327881E-2</v>
      </c>
      <c r="K113" s="193">
        <f>G113</f>
        <v>-1.1630310000327881E-2</v>
      </c>
      <c r="N113" s="271">
        <f t="shared" si="66"/>
        <v>-9.9737791398931894E-3</v>
      </c>
      <c r="O113" s="195">
        <f t="shared" si="67"/>
        <v>35471.109199999999</v>
      </c>
      <c r="P113" s="222"/>
      <c r="Q113" s="193">
        <f t="shared" ref="Q113:Q144" si="94">(G113-N113)^2</f>
        <v>2.7440944915725012E-6</v>
      </c>
      <c r="S113" s="196">
        <v>1</v>
      </c>
      <c r="T113" s="193">
        <f t="shared" ref="T113:T144" si="95">S113*Q113</f>
        <v>2.7440944915725012E-6</v>
      </c>
      <c r="Z113" s="191">
        <f t="shared" si="69"/>
        <v>19239</v>
      </c>
      <c r="AA113" s="191">
        <f t="shared" si="70"/>
        <v>-8.866747002865721E-3</v>
      </c>
      <c r="AB113" s="191">
        <f t="shared" si="71"/>
        <v>-1.273734213735535E-2</v>
      </c>
      <c r="AC113" s="191">
        <f t="shared" si="72"/>
        <v>-1.1630310000327881E-2</v>
      </c>
      <c r="AD113" s="191">
        <f t="shared" si="73"/>
        <v>-2.7635629974621604E-3</v>
      </c>
      <c r="AE113" s="191">
        <f t="shared" si="74"/>
        <v>7.6372804409420411E-6</v>
      </c>
      <c r="AF113" s="191">
        <f t="shared" si="75"/>
        <v>-1.1630310000327881E-2</v>
      </c>
      <c r="AG113" s="202"/>
      <c r="AH113" s="191">
        <f t="shared" si="76"/>
        <v>1.1070321370274688E-3</v>
      </c>
      <c r="AI113" s="191">
        <f t="shared" si="77"/>
        <v>0.89287069750728221</v>
      </c>
      <c r="AJ113" s="191">
        <f t="shared" si="78"/>
        <v>0.61526391894440635</v>
      </c>
      <c r="AK113" s="191">
        <f t="shared" si="79"/>
        <v>-0.44893044656353498</v>
      </c>
      <c r="AL113" s="191">
        <f t="shared" si="80"/>
        <v>-1.8050476904026627</v>
      </c>
      <c r="AM113" s="191">
        <f t="shared" si="81"/>
        <v>-1.2667107797059225</v>
      </c>
      <c r="AN113" s="191">
        <f t="shared" si="92"/>
        <v>11.255436586749124</v>
      </c>
      <c r="AO113" s="191">
        <f t="shared" si="92"/>
        <v>11.255438958217026</v>
      </c>
      <c r="AP113" s="191">
        <f t="shared" si="92"/>
        <v>11.255458954411768</v>
      </c>
      <c r="AQ113" s="191">
        <f t="shared" si="92"/>
        <v>11.255627502376443</v>
      </c>
      <c r="AR113" s="191">
        <f t="shared" si="92"/>
        <v>11.2570439737001</v>
      </c>
      <c r="AS113" s="191">
        <f t="shared" si="92"/>
        <v>11.268664394847864</v>
      </c>
      <c r="AT113" s="191">
        <f t="shared" si="92"/>
        <v>11.350235081759122</v>
      </c>
      <c r="AU113" s="191">
        <f t="shared" si="82"/>
        <v>11.701476147156356</v>
      </c>
      <c r="AW113" s="191">
        <v>15500</v>
      </c>
      <c r="AX113" s="191">
        <f t="shared" si="54"/>
        <v>-5.0849390013652136E-3</v>
      </c>
      <c r="AY113" s="191">
        <f t="shared" si="55"/>
        <v>-9.4589383642224491E-3</v>
      </c>
      <c r="AZ113" s="191">
        <f t="shared" si="56"/>
        <v>4.3739993628572355E-3</v>
      </c>
      <c r="BA113" s="191">
        <f t="shared" si="57"/>
        <v>0.74234440502239463</v>
      </c>
      <c r="BB113" s="191">
        <f t="shared" si="58"/>
        <v>0.85250183498414589</v>
      </c>
      <c r="BC113" s="191">
        <f t="shared" si="59"/>
        <v>-2.1630799052103051</v>
      </c>
      <c r="BD113" s="191">
        <f t="shared" si="60"/>
        <v>-1.8781694026817908</v>
      </c>
      <c r="BE113" s="191">
        <f t="shared" si="48"/>
        <v>10.864911050190202</v>
      </c>
      <c r="BF113" s="191">
        <f t="shared" si="48"/>
        <v>10.86491103436131</v>
      </c>
      <c r="BG113" s="191">
        <f t="shared" si="48"/>
        <v>10.86491129758722</v>
      </c>
      <c r="BH113" s="191">
        <f t="shared" si="47"/>
        <v>10.864906920351293</v>
      </c>
      <c r="BI113" s="191">
        <f t="shared" si="47"/>
        <v>10.864979729233834</v>
      </c>
      <c r="BJ113" s="191">
        <f t="shared" si="47"/>
        <v>10.863773860198524</v>
      </c>
      <c r="BK113" s="191">
        <f t="shared" si="47"/>
        <v>10.885424301637121</v>
      </c>
      <c r="BL113" s="191">
        <f t="shared" si="61"/>
        <v>11.32251251250506</v>
      </c>
    </row>
    <row r="114" spans="1:64" ht="12.95" customHeight="1">
      <c r="A114" s="294" t="s">
        <v>79</v>
      </c>
      <c r="B114" s="295"/>
      <c r="C114" s="291">
        <v>50814.168799999999</v>
      </c>
      <c r="D114" s="291" t="s">
        <v>28</v>
      </c>
      <c r="E114" s="274">
        <f t="shared" si="64"/>
        <v>20179.966158638406</v>
      </c>
      <c r="F114" s="221">
        <f t="shared" si="65"/>
        <v>20180</v>
      </c>
      <c r="G114" s="193">
        <f t="shared" si="93"/>
        <v>-1.1672200002067257E-2</v>
      </c>
      <c r="J114" s="193">
        <f>G114</f>
        <v>-1.1672200002067257E-2</v>
      </c>
      <c r="N114" s="271">
        <f t="shared" si="66"/>
        <v>-1.0121877885058911E-2</v>
      </c>
      <c r="O114" s="195">
        <f t="shared" si="67"/>
        <v>35795.668799999999</v>
      </c>
      <c r="Q114" s="193">
        <f t="shared" si="94"/>
        <v>2.403498666485238E-6</v>
      </c>
      <c r="S114" s="283">
        <f>S$16</f>
        <v>1</v>
      </c>
      <c r="T114" s="193">
        <f t="shared" si="95"/>
        <v>2.403498666485238E-6</v>
      </c>
      <c r="Z114" s="191">
        <f t="shared" si="69"/>
        <v>20180</v>
      </c>
      <c r="AA114" s="191">
        <f t="shared" si="70"/>
        <v>-9.9993129156285207E-3</v>
      </c>
      <c r="AB114" s="191">
        <f t="shared" si="71"/>
        <v>-1.1794764971497647E-2</v>
      </c>
      <c r="AC114" s="191">
        <f t="shared" si="72"/>
        <v>-1.1672200002067257E-2</v>
      </c>
      <c r="AD114" s="191">
        <f t="shared" si="73"/>
        <v>-1.672887086438736E-3</v>
      </c>
      <c r="AE114" s="191">
        <f t="shared" si="74"/>
        <v>2.798551203973483E-6</v>
      </c>
      <c r="AF114" s="191">
        <f t="shared" si="75"/>
        <v>-1.1672200002067257E-2</v>
      </c>
      <c r="AG114" s="202"/>
      <c r="AH114" s="191">
        <f t="shared" si="76"/>
        <v>1.2256496943039124E-4</v>
      </c>
      <c r="AI114" s="191">
        <f t="shared" si="77"/>
        <v>0.94521656322688452</v>
      </c>
      <c r="AJ114" s="191">
        <f t="shared" si="78"/>
        <v>0.52050988947299648</v>
      </c>
      <c r="AK114" s="191">
        <f t="shared" si="79"/>
        <v>-0.45827285361412934</v>
      </c>
      <c r="AL114" s="191">
        <f t="shared" si="80"/>
        <v>-1.6897749848610726</v>
      </c>
      <c r="AM114" s="191">
        <f t="shared" si="81"/>
        <v>-1.1266632230312452</v>
      </c>
      <c r="AN114" s="191">
        <f t="shared" si="92"/>
        <v>11.366746399140423</v>
      </c>
      <c r="AO114" s="191">
        <f t="shared" si="92"/>
        <v>11.366760408744621</v>
      </c>
      <c r="AP114" s="191">
        <f t="shared" si="92"/>
        <v>11.36684408478461</v>
      </c>
      <c r="AQ114" s="191">
        <f t="shared" si="92"/>
        <v>11.367343487916667</v>
      </c>
      <c r="AR114" s="191">
        <f t="shared" si="92"/>
        <v>11.370310875723002</v>
      </c>
      <c r="AS114" s="191">
        <f t="shared" si="92"/>
        <v>11.387501361099915</v>
      </c>
      <c r="AT114" s="191">
        <f t="shared" si="92"/>
        <v>11.475718281683347</v>
      </c>
      <c r="AU114" s="191">
        <f t="shared" si="82"/>
        <v>11.796850520038642</v>
      </c>
      <c r="AW114" s="191">
        <v>16000</v>
      </c>
      <c r="AX114" s="191">
        <f t="shared" si="54"/>
        <v>-5.5247143706135928E-3</v>
      </c>
      <c r="AY114" s="191">
        <f t="shared" si="55"/>
        <v>-9.5209722094873814E-3</v>
      </c>
      <c r="AZ114" s="191">
        <f t="shared" si="56"/>
        <v>3.9962578388737886E-3</v>
      </c>
      <c r="BA114" s="191">
        <f t="shared" si="57"/>
        <v>0.75819802356310617</v>
      </c>
      <c r="BB114" s="191">
        <f t="shared" si="58"/>
        <v>0.83044232930672157</v>
      </c>
      <c r="BC114" s="191">
        <f t="shared" si="59"/>
        <v>-2.1222281756345245</v>
      </c>
      <c r="BD114" s="191">
        <f t="shared" si="60"/>
        <v>-1.7890956541774481</v>
      </c>
      <c r="BE114" s="191">
        <f t="shared" si="48"/>
        <v>10.91321822026481</v>
      </c>
      <c r="BF114" s="191">
        <f t="shared" si="48"/>
        <v>10.91321821819424</v>
      </c>
      <c r="BG114" s="191">
        <f t="shared" si="48"/>
        <v>10.913218272729859</v>
      </c>
      <c r="BH114" s="191">
        <f t="shared" si="47"/>
        <v>10.913216836358078</v>
      </c>
      <c r="BI114" s="191">
        <f t="shared" si="47"/>
        <v>10.913254676194862</v>
      </c>
      <c r="BJ114" s="191">
        <f t="shared" si="47"/>
        <v>10.912263546362723</v>
      </c>
      <c r="BK114" s="191">
        <f t="shared" si="47"/>
        <v>10.944170721965728</v>
      </c>
      <c r="BL114" s="191">
        <f t="shared" si="61"/>
        <v>11.373189650062066</v>
      </c>
    </row>
    <row r="115" spans="1:64" ht="12.95" customHeight="1">
      <c r="A115" s="294" t="s">
        <v>79</v>
      </c>
      <c r="B115" s="295"/>
      <c r="C115" s="291">
        <v>50818.135900000001</v>
      </c>
      <c r="D115" s="291" t="s">
        <v>28</v>
      </c>
      <c r="E115" s="274">
        <f t="shared" si="64"/>
        <v>20191.468023375077</v>
      </c>
      <c r="F115" s="221">
        <f t="shared" si="65"/>
        <v>20191.5</v>
      </c>
      <c r="G115" s="193">
        <f t="shared" si="93"/>
        <v>-1.102903499850072E-2</v>
      </c>
      <c r="J115" s="193">
        <f>G115</f>
        <v>-1.102903499850072E-2</v>
      </c>
      <c r="N115" s="271">
        <f t="shared" si="66"/>
        <v>-1.0123733890466518E-2</v>
      </c>
      <c r="O115" s="195">
        <f t="shared" si="67"/>
        <v>35799.635900000001</v>
      </c>
      <c r="Q115" s="193">
        <f t="shared" si="94"/>
        <v>8.19570096207954E-7</v>
      </c>
      <c r="S115" s="283">
        <f>S$16</f>
        <v>1</v>
      </c>
      <c r="T115" s="193">
        <f t="shared" si="95"/>
        <v>8.19570096207954E-7</v>
      </c>
      <c r="Z115" s="191">
        <f t="shared" si="69"/>
        <v>20191.5</v>
      </c>
      <c r="AA115" s="191">
        <f t="shared" si="70"/>
        <v>-1.0013590730752279E-2</v>
      </c>
      <c r="AB115" s="191">
        <f t="shared" si="71"/>
        <v>-1.1139178158214958E-2</v>
      </c>
      <c r="AC115" s="191">
        <f t="shared" si="72"/>
        <v>-1.102903499850072E-2</v>
      </c>
      <c r="AD115" s="191">
        <f t="shared" si="73"/>
        <v>-1.0154442677484405E-3</v>
      </c>
      <c r="AE115" s="191">
        <f t="shared" si="74"/>
        <v>1.0311270609031665E-6</v>
      </c>
      <c r="AF115" s="191">
        <f t="shared" si="75"/>
        <v>-1.102903499850072E-2</v>
      </c>
      <c r="AG115" s="202"/>
      <c r="AH115" s="191">
        <f t="shared" si="76"/>
        <v>1.1014315971423898E-4</v>
      </c>
      <c r="AI115" s="191">
        <f t="shared" si="77"/>
        <v>0.9459007101267809</v>
      </c>
      <c r="AJ115" s="191">
        <f t="shared" si="78"/>
        <v>0.519234718290014</v>
      </c>
      <c r="AK115" s="191">
        <f t="shared" si="79"/>
        <v>-0.45835412089292332</v>
      </c>
      <c r="AL115" s="191">
        <f t="shared" si="80"/>
        <v>-1.68828223635621</v>
      </c>
      <c r="AM115" s="191">
        <f t="shared" si="81"/>
        <v>-1.1249708465066528</v>
      </c>
      <c r="AN115" s="191">
        <f t="shared" si="92"/>
        <v>11.368146893505116</v>
      </c>
      <c r="AO115" s="191">
        <f t="shared" si="92"/>
        <v>11.368161162099664</v>
      </c>
      <c r="AP115" s="191">
        <f t="shared" si="92"/>
        <v>11.368246079413368</v>
      </c>
      <c r="AQ115" s="191">
        <f t="shared" si="92"/>
        <v>11.368751070530456</v>
      </c>
      <c r="AR115" s="191">
        <f t="shared" si="92"/>
        <v>11.371740832788152</v>
      </c>
      <c r="AS115" s="191">
        <f t="shared" si="92"/>
        <v>11.388998331032951</v>
      </c>
      <c r="AT115" s="191">
        <f t="shared" si="92"/>
        <v>11.477270456580975</v>
      </c>
      <c r="AU115" s="191">
        <f t="shared" si="82"/>
        <v>11.798016094202454</v>
      </c>
      <c r="AW115" s="191">
        <v>16500</v>
      </c>
      <c r="AX115" s="191">
        <f t="shared" si="54"/>
        <v>-5.9844824861738002E-3</v>
      </c>
      <c r="AY115" s="191">
        <f t="shared" si="55"/>
        <v>-9.5851096496373158E-3</v>
      </c>
      <c r="AZ115" s="191">
        <f t="shared" si="56"/>
        <v>3.6006271634635161E-3</v>
      </c>
      <c r="BA115" s="191">
        <f t="shared" si="57"/>
        <v>0.77518317848341733</v>
      </c>
      <c r="BB115" s="191">
        <f t="shared" si="58"/>
        <v>0.80592857995985889</v>
      </c>
      <c r="BC115" s="191">
        <f t="shared" si="59"/>
        <v>-2.0795692927664282</v>
      </c>
      <c r="BD115" s="191">
        <f t="shared" si="60"/>
        <v>-1.7027745454391163</v>
      </c>
      <c r="BE115" s="191">
        <f t="shared" si="48"/>
        <v>10.962582216782486</v>
      </c>
      <c r="BF115" s="191">
        <f t="shared" si="48"/>
        <v>10.962582216769642</v>
      </c>
      <c r="BG115" s="191">
        <f t="shared" si="48"/>
        <v>10.962582217613393</v>
      </c>
      <c r="BH115" s="191">
        <f t="shared" si="47"/>
        <v>10.962582162191874</v>
      </c>
      <c r="BI115" s="191">
        <f t="shared" si="47"/>
        <v>10.962585802729752</v>
      </c>
      <c r="BJ115" s="191">
        <f t="shared" si="47"/>
        <v>10.962347509636233</v>
      </c>
      <c r="BK115" s="191">
        <f t="shared" si="47"/>
        <v>11.004018701029533</v>
      </c>
      <c r="BL115" s="191">
        <f t="shared" si="61"/>
        <v>11.423866787619072</v>
      </c>
    </row>
    <row r="116" spans="1:64" ht="12.95" customHeight="1">
      <c r="A116" s="294" t="s">
        <v>80</v>
      </c>
      <c r="B116" s="295" t="s">
        <v>56</v>
      </c>
      <c r="C116" s="291">
        <v>50859.524799999999</v>
      </c>
      <c r="D116" s="291">
        <v>8.0000000000000004E-4</v>
      </c>
      <c r="E116" s="274">
        <f t="shared" si="64"/>
        <v>20311.467400602633</v>
      </c>
      <c r="F116" s="221">
        <f t="shared" si="65"/>
        <v>20311.5</v>
      </c>
      <c r="G116" s="193">
        <f t="shared" si="93"/>
        <v>-1.124383500427939E-2</v>
      </c>
      <c r="K116" s="193">
        <f>G116</f>
        <v>-1.124383500427939E-2</v>
      </c>
      <c r="N116" s="271">
        <f t="shared" si="66"/>
        <v>-1.014316729287002E-2</v>
      </c>
      <c r="O116" s="195">
        <f t="shared" si="67"/>
        <v>35841.024799999999</v>
      </c>
      <c r="P116" s="222"/>
      <c r="Q116" s="193">
        <f t="shared" si="94"/>
        <v>1.2114694109391408E-6</v>
      </c>
      <c r="S116" s="196">
        <v>1</v>
      </c>
      <c r="T116" s="193">
        <f t="shared" si="95"/>
        <v>1.2114694109391408E-6</v>
      </c>
      <c r="Z116" s="191">
        <f t="shared" si="69"/>
        <v>20311.5</v>
      </c>
      <c r="AA116" s="191">
        <f t="shared" si="70"/>
        <v>-1.0163191404035998E-2</v>
      </c>
      <c r="AB116" s="191">
        <f t="shared" si="71"/>
        <v>-1.1223810893113412E-2</v>
      </c>
      <c r="AC116" s="191">
        <f t="shared" si="72"/>
        <v>-1.124383500427939E-2</v>
      </c>
      <c r="AD116" s="191">
        <f t="shared" si="73"/>
        <v>-1.0806436002433924E-3</v>
      </c>
      <c r="AE116" s="191">
        <f t="shared" si="74"/>
        <v>1.1677905907470007E-6</v>
      </c>
      <c r="AF116" s="191">
        <f t="shared" si="75"/>
        <v>-1.124383500427939E-2</v>
      </c>
      <c r="AG116" s="202"/>
      <c r="AH116" s="191">
        <f t="shared" si="76"/>
        <v>-2.0024111165977109E-5</v>
      </c>
      <c r="AI116" s="191">
        <f t="shared" si="77"/>
        <v>0.95310625610162458</v>
      </c>
      <c r="AJ116" s="191">
        <f t="shared" si="78"/>
        <v>0.50574789636727491</v>
      </c>
      <c r="AK116" s="191">
        <f t="shared" si="79"/>
        <v>-0.45914726405316275</v>
      </c>
      <c r="AL116" s="191">
        <f t="shared" si="80"/>
        <v>-1.6725756707624759</v>
      </c>
      <c r="AM116" s="191">
        <f t="shared" si="81"/>
        <v>-1.1073342197831588</v>
      </c>
      <c r="AN116" s="191">
        <f t="shared" si="92"/>
        <v>11.382821632722855</v>
      </c>
      <c r="AO116" s="191">
        <f t="shared" si="92"/>
        <v>11.382838837935948</v>
      </c>
      <c r="AP116" s="191">
        <f t="shared" si="92"/>
        <v>11.382937535105045</v>
      </c>
      <c r="AQ116" s="191">
        <f t="shared" si="92"/>
        <v>11.383503247669569</v>
      </c>
      <c r="AR116" s="191">
        <f t="shared" si="92"/>
        <v>11.386730814364528</v>
      </c>
      <c r="AS116" s="191">
        <f t="shared" si="92"/>
        <v>11.404683234368376</v>
      </c>
      <c r="AT116" s="191">
        <f t="shared" si="92"/>
        <v>11.493492962236353</v>
      </c>
      <c r="AU116" s="191">
        <f t="shared" si="82"/>
        <v>11.810178607216136</v>
      </c>
      <c r="AW116" s="191">
        <v>17000</v>
      </c>
      <c r="AX116" s="191">
        <f t="shared" si="54"/>
        <v>-6.4645008984431209E-3</v>
      </c>
      <c r="AY116" s="191">
        <f t="shared" si="55"/>
        <v>-9.6513506846722507E-3</v>
      </c>
      <c r="AZ116" s="191">
        <f t="shared" si="56"/>
        <v>3.1868497862291298E-3</v>
      </c>
      <c r="BA116" s="191">
        <f t="shared" si="57"/>
        <v>0.79339427491067482</v>
      </c>
      <c r="BB116" s="191">
        <f t="shared" si="58"/>
        <v>0.77870754868011616</v>
      </c>
      <c r="BC116" s="191">
        <f t="shared" si="59"/>
        <v>-2.034930102804962</v>
      </c>
      <c r="BD116" s="191">
        <f t="shared" si="60"/>
        <v>-1.6189138192016808</v>
      </c>
      <c r="BE116" s="191">
        <f t="shared" si="48"/>
        <v>11.013078899779492</v>
      </c>
      <c r="BF116" s="191">
        <f t="shared" si="48"/>
        <v>11.013078899784015</v>
      </c>
      <c r="BG116" s="191">
        <f t="shared" si="48"/>
        <v>11.013078900343853</v>
      </c>
      <c r="BH116" s="191">
        <f t="shared" si="47"/>
        <v>11.01307896964272</v>
      </c>
      <c r="BI116" s="191">
        <f t="shared" si="47"/>
        <v>11.013087545595708</v>
      </c>
      <c r="BJ116" s="191">
        <f t="shared" si="47"/>
        <v>11.014118259748665</v>
      </c>
      <c r="BK116" s="191">
        <f t="shared" si="47"/>
        <v>11.064944691567781</v>
      </c>
      <c r="BL116" s="191">
        <f t="shared" si="61"/>
        <v>11.47454392517608</v>
      </c>
    </row>
    <row r="117" spans="1:64" ht="12.95" customHeight="1">
      <c r="A117" s="294" t="s">
        <v>81</v>
      </c>
      <c r="B117" s="82"/>
      <c r="C117" s="291">
        <v>51960.296699999999</v>
      </c>
      <c r="D117" s="291"/>
      <c r="E117" s="274">
        <f t="shared" si="64"/>
        <v>23502.949717590964</v>
      </c>
      <c r="F117" s="221">
        <f t="shared" si="65"/>
        <v>23503</v>
      </c>
      <c r="G117" s="193">
        <f t="shared" si="93"/>
        <v>-1.7342869999993127E-2</v>
      </c>
      <c r="K117" s="193">
        <f>G117</f>
        <v>-1.7342869999993127E-2</v>
      </c>
      <c r="N117" s="271">
        <f t="shared" si="66"/>
        <v>-1.0704479149922112E-2</v>
      </c>
      <c r="O117" s="195">
        <f t="shared" si="67"/>
        <v>36941.796699999999</v>
      </c>
      <c r="P117" s="222"/>
      <c r="Q117" s="193">
        <f t="shared" si="94"/>
        <v>4.4068233078306566E-5</v>
      </c>
      <c r="S117" s="196">
        <v>1</v>
      </c>
      <c r="T117" s="193">
        <f t="shared" si="95"/>
        <v>4.4068233078306566E-5</v>
      </c>
      <c r="Z117" s="191">
        <f t="shared" si="69"/>
        <v>23503</v>
      </c>
      <c r="AA117" s="191">
        <f t="shared" si="70"/>
        <v>-1.4483137415644779E-2</v>
      </c>
      <c r="AB117" s="191">
        <f t="shared" si="71"/>
        <v>-1.356421173427046E-2</v>
      </c>
      <c r="AC117" s="191">
        <f t="shared" si="72"/>
        <v>-1.7342869999993127E-2</v>
      </c>
      <c r="AD117" s="191">
        <f t="shared" si="73"/>
        <v>-2.8597325843483477E-3</v>
      </c>
      <c r="AE117" s="191">
        <f t="shared" si="74"/>
        <v>8.1780704539836797E-6</v>
      </c>
      <c r="AF117" s="191">
        <f t="shared" si="75"/>
        <v>-1.7342869999993127E-2</v>
      </c>
      <c r="AG117" s="202"/>
      <c r="AH117" s="191">
        <f t="shared" si="76"/>
        <v>-3.7786582657226677E-3</v>
      </c>
      <c r="AI117" s="191">
        <f t="shared" si="77"/>
        <v>1.1906575179219261</v>
      </c>
      <c r="AJ117" s="191">
        <f t="shared" si="78"/>
        <v>2.6207533645707438E-3</v>
      </c>
      <c r="AK117" s="191">
        <f t="shared" si="79"/>
        <v>-0.42031529137560725</v>
      </c>
      <c r="AL117" s="191">
        <f t="shared" si="80"/>
        <v>-1.1449477379303346</v>
      </c>
      <c r="AM117" s="191">
        <f t="shared" si="81"/>
        <v>-0.64446433699580541</v>
      </c>
      <c r="AN117" s="191">
        <f t="shared" si="92"/>
        <v>11.820617144827576</v>
      </c>
      <c r="AO117" s="191">
        <f t="shared" si="92"/>
        <v>11.821000890497753</v>
      </c>
      <c r="AP117" s="191">
        <f t="shared" si="92"/>
        <v>11.822131780915374</v>
      </c>
      <c r="AQ117" s="191">
        <f t="shared" si="92"/>
        <v>11.8254576679844</v>
      </c>
      <c r="AR117" s="191">
        <f t="shared" si="92"/>
        <v>11.835180934989513</v>
      </c>
      <c r="AS117" s="191">
        <f t="shared" si="92"/>
        <v>11.863135742851146</v>
      </c>
      <c r="AT117" s="191">
        <f t="shared" si="92"/>
        <v>11.940109690756072</v>
      </c>
      <c r="AU117" s="191">
        <f t="shared" si="82"/>
        <v>12.133650776242508</v>
      </c>
      <c r="AW117" s="191">
        <v>17500</v>
      </c>
      <c r="AX117" s="191">
        <f t="shared" si="54"/>
        <v>-6.9649889825682022E-3</v>
      </c>
      <c r="AY117" s="191">
        <f t="shared" si="55"/>
        <v>-9.7196953145921861E-3</v>
      </c>
      <c r="AZ117" s="191">
        <f t="shared" si="56"/>
        <v>2.7547063320239838E-3</v>
      </c>
      <c r="BA117" s="191">
        <f t="shared" si="57"/>
        <v>0.81293380830566142</v>
      </c>
      <c r="BB117" s="191">
        <f t="shared" si="58"/>
        <v>0.74849520165038619</v>
      </c>
      <c r="BC117" s="191">
        <f t="shared" si="59"/>
        <v>-1.9881169441997626</v>
      </c>
      <c r="BD117" s="191">
        <f t="shared" si="60"/>
        <v>-1.5372412795138028</v>
      </c>
      <c r="BE117" s="191">
        <f t="shared" si="48"/>
        <v>11.064790469106319</v>
      </c>
      <c r="BF117" s="191">
        <f t="shared" si="48"/>
        <v>11.064790472052927</v>
      </c>
      <c r="BG117" s="191">
        <f t="shared" si="48"/>
        <v>11.064790564364408</v>
      </c>
      <c r="BH117" s="191">
        <f t="shared" si="47"/>
        <v>11.064793456242148</v>
      </c>
      <c r="BI117" s="191">
        <f t="shared" si="47"/>
        <v>11.064883990221922</v>
      </c>
      <c r="BJ117" s="191">
        <f t="shared" si="47"/>
        <v>11.067660889959814</v>
      </c>
      <c r="BK117" s="191">
        <f t="shared" ref="BK117:BK143" si="96">$BL117+$AB$7*SIN(BL117)</f>
        <v>11.126922378392985</v>
      </c>
      <c r="BL117" s="191">
        <f t="shared" si="61"/>
        <v>11.525221062733088</v>
      </c>
    </row>
    <row r="118" spans="1:64" ht="12.95" customHeight="1">
      <c r="A118" s="294" t="s">
        <v>84</v>
      </c>
      <c r="B118" s="82" t="s">
        <v>56</v>
      </c>
      <c r="C118" s="79">
        <v>52229.504200000003</v>
      </c>
      <c r="D118" s="79">
        <v>1.8E-3</v>
      </c>
      <c r="E118" s="274">
        <f t="shared" si="64"/>
        <v>24283.46653115665</v>
      </c>
      <c r="F118" s="221">
        <f t="shared" si="65"/>
        <v>24283.5</v>
      </c>
      <c r="G118" s="193">
        <f t="shared" si="93"/>
        <v>-1.1543714994331822E-2</v>
      </c>
      <c r="J118" s="193">
        <f>G118</f>
        <v>-1.1543714994331822E-2</v>
      </c>
      <c r="N118" s="271">
        <f t="shared" si="66"/>
        <v>-1.0854794151606298E-2</v>
      </c>
      <c r="O118" s="195">
        <f t="shared" si="67"/>
        <v>37211.004200000003</v>
      </c>
      <c r="P118" s="222"/>
      <c r="Q118" s="193">
        <f t="shared" si="94"/>
        <v>4.7461192754164601E-7</v>
      </c>
      <c r="S118" s="283">
        <f>S$16</f>
        <v>1</v>
      </c>
      <c r="T118" s="193">
        <f t="shared" si="95"/>
        <v>4.7461192754164601E-7</v>
      </c>
      <c r="Z118" s="191">
        <f t="shared" si="69"/>
        <v>24283.5</v>
      </c>
      <c r="AA118" s="191">
        <f t="shared" si="70"/>
        <v>-1.5591211476008414E-2</v>
      </c>
      <c r="AB118" s="191">
        <f t="shared" si="71"/>
        <v>-6.8072976699297049E-3</v>
      </c>
      <c r="AC118" s="191">
        <f t="shared" si="72"/>
        <v>-1.1543714994331822E-2</v>
      </c>
      <c r="AD118" s="191">
        <f t="shared" si="73"/>
        <v>4.0474964816765921E-3</v>
      </c>
      <c r="AE118" s="191">
        <f t="shared" si="74"/>
        <v>1.6382227769184393E-5</v>
      </c>
      <c r="AF118" s="191">
        <f t="shared" si="75"/>
        <v>-1.1543714994331822E-2</v>
      </c>
      <c r="AG118" s="202"/>
      <c r="AH118" s="191">
        <f t="shared" si="76"/>
        <v>-4.7364173244021169E-3</v>
      </c>
      <c r="AI118" s="191">
        <f t="shared" si="77"/>
        <v>1.2590843218516317</v>
      </c>
      <c r="AJ118" s="191">
        <f t="shared" si="78"/>
        <v>-0.16676722019573953</v>
      </c>
      <c r="AK118" s="191">
        <f t="shared" si="79"/>
        <v>-0.38195621146276865</v>
      </c>
      <c r="AL118" s="191">
        <f t="shared" si="80"/>
        <v>-0.97477692157537188</v>
      </c>
      <c r="AM118" s="191">
        <f t="shared" si="81"/>
        <v>-0.53003827554093286</v>
      </c>
      <c r="AN118" s="191">
        <f t="shared" si="92"/>
        <v>11.943841930591448</v>
      </c>
      <c r="AO118" s="191">
        <f t="shared" si="92"/>
        <v>11.94437957942174</v>
      </c>
      <c r="AP118" s="191">
        <f t="shared" si="92"/>
        <v>11.945812194825679</v>
      </c>
      <c r="AQ118" s="191">
        <f t="shared" si="92"/>
        <v>11.949622397303775</v>
      </c>
      <c r="AR118" s="191">
        <f t="shared" si="92"/>
        <v>11.95970647077144</v>
      </c>
      <c r="AS118" s="191">
        <f t="shared" si="92"/>
        <v>11.986063148404039</v>
      </c>
      <c r="AT118" s="191">
        <f t="shared" si="92"/>
        <v>12.052932877535753</v>
      </c>
      <c r="AU118" s="191">
        <f t="shared" si="82"/>
        <v>12.212757787968997</v>
      </c>
      <c r="AW118" s="191">
        <v>18000</v>
      </c>
      <c r="AX118" s="191">
        <f t="shared" si="54"/>
        <v>-7.4861128693949775E-3</v>
      </c>
      <c r="AY118" s="191">
        <f t="shared" si="55"/>
        <v>-9.7901435393971219E-3</v>
      </c>
      <c r="AZ118" s="191">
        <f t="shared" si="56"/>
        <v>2.3040306700021439E-3</v>
      </c>
      <c r="BA118" s="191">
        <f t="shared" si="57"/>
        <v>0.83391228378106685</v>
      </c>
      <c r="BB118" s="191">
        <f t="shared" si="58"/>
        <v>0.71497331937909658</v>
      </c>
      <c r="BC118" s="191">
        <f t="shared" si="59"/>
        <v>-1.9389129259202522</v>
      </c>
      <c r="BD118" s="191">
        <f t="shared" si="60"/>
        <v>-1.4575016024150371</v>
      </c>
      <c r="BE118" s="191">
        <f t="shared" si="48"/>
        <v>11.117805986775432</v>
      </c>
      <c r="BF118" s="191">
        <f t="shared" si="48"/>
        <v>11.11780603754433</v>
      </c>
      <c r="BG118" s="191">
        <f t="shared" si="48"/>
        <v>11.117806939715143</v>
      </c>
      <c r="BH118" s="191">
        <f t="shared" si="48"/>
        <v>11.11782297031827</v>
      </c>
      <c r="BI118" s="191">
        <f t="shared" si="48"/>
        <v>11.11810746888831</v>
      </c>
      <c r="BJ118" s="191">
        <f t="shared" si="48"/>
        <v>11.123051473145667</v>
      </c>
      <c r="BK118" s="191">
        <f t="shared" si="96"/>
        <v>11.189922745958407</v>
      </c>
      <c r="BL118" s="191">
        <f t="shared" si="61"/>
        <v>11.575898200290094</v>
      </c>
    </row>
    <row r="119" spans="1:64" ht="12.95" customHeight="1">
      <c r="A119" s="294" t="s">
        <v>84</v>
      </c>
      <c r="B119" s="82" t="s">
        <v>56</v>
      </c>
      <c r="C119" s="79">
        <v>52230.536099999998</v>
      </c>
      <c r="D119" s="79">
        <v>8.9999999999999998E-4</v>
      </c>
      <c r="E119" s="274">
        <f t="shared" si="64"/>
        <v>24286.458332276285</v>
      </c>
      <c r="F119" s="221">
        <f t="shared" si="65"/>
        <v>24286.5</v>
      </c>
      <c r="G119" s="193">
        <f t="shared" si="93"/>
        <v>-1.4371584999025799E-2</v>
      </c>
      <c r="J119" s="193">
        <f>G119</f>
        <v>-1.4371584999025799E-2</v>
      </c>
      <c r="N119" s="271">
        <f t="shared" si="66"/>
        <v>-1.0855381804866008E-2</v>
      </c>
      <c r="O119" s="195">
        <f t="shared" si="67"/>
        <v>37212.036099999998</v>
      </c>
      <c r="P119" s="222"/>
      <c r="Q119" s="193">
        <f t="shared" si="94"/>
        <v>1.2363684902619519E-5</v>
      </c>
      <c r="S119" s="283">
        <f>S$16</f>
        <v>1</v>
      </c>
      <c r="T119" s="193">
        <f t="shared" si="95"/>
        <v>1.2363684902619519E-5</v>
      </c>
      <c r="Z119" s="191">
        <f t="shared" si="69"/>
        <v>24286.5</v>
      </c>
      <c r="AA119" s="191">
        <f t="shared" si="70"/>
        <v>-1.5595450676009861E-2</v>
      </c>
      <c r="AB119" s="191">
        <f t="shared" si="71"/>
        <v>-9.631516127881946E-3</v>
      </c>
      <c r="AC119" s="191">
        <f t="shared" si="72"/>
        <v>-1.4371584999025799E-2</v>
      </c>
      <c r="AD119" s="191">
        <f t="shared" si="73"/>
        <v>1.2238656769840619E-3</v>
      </c>
      <c r="AE119" s="191">
        <f t="shared" si="74"/>
        <v>1.4978471952996562E-6</v>
      </c>
      <c r="AF119" s="191">
        <f t="shared" si="75"/>
        <v>-1.4371584999025799E-2</v>
      </c>
      <c r="AG119" s="202"/>
      <c r="AH119" s="191">
        <f t="shared" si="76"/>
        <v>-4.7400688711438533E-3</v>
      </c>
      <c r="AI119" s="191">
        <f t="shared" si="77"/>
        <v>1.259348266687236</v>
      </c>
      <c r="AJ119" s="191">
        <f t="shared" si="78"/>
        <v>-0.16744869736188264</v>
      </c>
      <c r="AK119" s="191">
        <f t="shared" si="79"/>
        <v>-0.38177704209477742</v>
      </c>
      <c r="AL119" s="191">
        <f t="shared" si="80"/>
        <v>-0.97408572520840331</v>
      </c>
      <c r="AM119" s="191">
        <f t="shared" si="81"/>
        <v>-0.52959566586530293</v>
      </c>
      <c r="AN119" s="191">
        <f t="shared" si="92"/>
        <v>11.944328880482459</v>
      </c>
      <c r="AO119" s="191">
        <f t="shared" si="92"/>
        <v>11.944867063972122</v>
      </c>
      <c r="AP119" s="191">
        <f t="shared" si="92"/>
        <v>11.946300603476542</v>
      </c>
      <c r="AQ119" s="191">
        <f t="shared" si="92"/>
        <v>11.950111937473725</v>
      </c>
      <c r="AR119" s="191">
        <f t="shared" si="92"/>
        <v>11.960195545819078</v>
      </c>
      <c r="AS119" s="191">
        <f t="shared" si="92"/>
        <v>11.98654240471793</v>
      </c>
      <c r="AT119" s="191">
        <f t="shared" si="92"/>
        <v>12.053368600711739</v>
      </c>
      <c r="AU119" s="191">
        <f t="shared" si="82"/>
        <v>12.21306185079434</v>
      </c>
      <c r="AW119" s="191">
        <v>18500</v>
      </c>
      <c r="AX119" s="191">
        <f t="shared" si="54"/>
        <v>-8.0279661616306248E-3</v>
      </c>
      <c r="AY119" s="191">
        <f t="shared" si="55"/>
        <v>-9.8626953590870616E-3</v>
      </c>
      <c r="AZ119" s="191">
        <f t="shared" si="56"/>
        <v>1.8347291974564362E-3</v>
      </c>
      <c r="BA119" s="191">
        <f t="shared" si="57"/>
        <v>0.85644766728430943</v>
      </c>
      <c r="BB119" s="191">
        <f t="shared" si="58"/>
        <v>0.67778649625358189</v>
      </c>
      <c r="BC119" s="191">
        <f t="shared" si="59"/>
        <v>-1.887074912847412</v>
      </c>
      <c r="BD119" s="191">
        <f t="shared" si="60"/>
        <v>-1.3794535112487476</v>
      </c>
      <c r="BE119" s="191">
        <f t="shared" ref="BE119:BJ128" si="97">$BL119+$AB$7*SIN(BF119)</f>
        <v>11.172221892942263</v>
      </c>
      <c r="BF119" s="191">
        <f t="shared" si="97"/>
        <v>11.172222224399075</v>
      </c>
      <c r="BG119" s="191">
        <f t="shared" si="97"/>
        <v>11.172226311064547</v>
      </c>
      <c r="BH119" s="191">
        <f t="shared" si="97"/>
        <v>11.172276689535169</v>
      </c>
      <c r="BI119" s="191">
        <f t="shared" si="97"/>
        <v>11.172896567883743</v>
      </c>
      <c r="BJ119" s="191">
        <f t="shared" si="97"/>
        <v>11.180355467083318</v>
      </c>
      <c r="BK119" s="191">
        <f t="shared" si="96"/>
        <v>11.253914152859036</v>
      </c>
      <c r="BL119" s="191">
        <f t="shared" si="61"/>
        <v>11.6265753378471</v>
      </c>
    </row>
    <row r="120" spans="1:64" ht="12.95" customHeight="1">
      <c r="A120" s="294" t="s">
        <v>84</v>
      </c>
      <c r="B120" s="82" t="s">
        <v>59</v>
      </c>
      <c r="C120" s="79">
        <v>52231.3946</v>
      </c>
      <c r="D120" s="79">
        <v>5.9999999999999995E-4</v>
      </c>
      <c r="E120" s="274">
        <f t="shared" si="64"/>
        <v>24288.947392515871</v>
      </c>
      <c r="F120" s="221">
        <f t="shared" si="65"/>
        <v>24289</v>
      </c>
      <c r="G120" s="193">
        <f t="shared" si="93"/>
        <v>-1.8144809997465927E-2</v>
      </c>
      <c r="J120" s="193">
        <f>G120</f>
        <v>-1.8144809997465927E-2</v>
      </c>
      <c r="N120" s="271">
        <f t="shared" si="66"/>
        <v>-1.0855871573764629E-2</v>
      </c>
      <c r="O120" s="195">
        <f t="shared" si="67"/>
        <v>37212.8946</v>
      </c>
      <c r="P120" s="222"/>
      <c r="Q120" s="193">
        <f t="shared" si="94"/>
        <v>5.3128623344509165E-5</v>
      </c>
      <c r="S120" s="283">
        <f>S$16</f>
        <v>1</v>
      </c>
      <c r="T120" s="193">
        <f t="shared" si="95"/>
        <v>5.3128623344509165E-5</v>
      </c>
      <c r="Z120" s="191">
        <f t="shared" si="69"/>
        <v>24289</v>
      </c>
      <c r="AA120" s="191">
        <f t="shared" si="70"/>
        <v>-1.5598983124805104E-2</v>
      </c>
      <c r="AB120" s="191">
        <f t="shared" si="71"/>
        <v>-1.3401698446425452E-2</v>
      </c>
      <c r="AC120" s="191">
        <f t="shared" si="72"/>
        <v>-1.8144809997465927E-2</v>
      </c>
      <c r="AD120" s="191">
        <f t="shared" si="73"/>
        <v>-2.5458268726608231E-3</v>
      </c>
      <c r="AE120" s="191">
        <f t="shared" si="74"/>
        <v>6.4812344655619867E-6</v>
      </c>
      <c r="AF120" s="191">
        <f t="shared" si="75"/>
        <v>-1.8144809997465927E-2</v>
      </c>
      <c r="AG120" s="202"/>
      <c r="AH120" s="191">
        <f t="shared" si="76"/>
        <v>-4.7431115510404758E-3</v>
      </c>
      <c r="AI120" s="191">
        <f t="shared" si="77"/>
        <v>1.2595682104356098</v>
      </c>
      <c r="AJ120" s="191">
        <f t="shared" si="78"/>
        <v>-0.16801675182084624</v>
      </c>
      <c r="AK120" s="191">
        <f t="shared" si="79"/>
        <v>-0.38162753757501056</v>
      </c>
      <c r="AL120" s="191">
        <f t="shared" si="80"/>
        <v>-0.97350950717632578</v>
      </c>
      <c r="AM120" s="191">
        <f t="shared" si="81"/>
        <v>-0.52922680673220035</v>
      </c>
      <c r="AN120" s="191">
        <f t="shared" si="92"/>
        <v>11.944734749812765</v>
      </c>
      <c r="AO120" s="191">
        <f t="shared" si="92"/>
        <v>11.945273378278582</v>
      </c>
      <c r="AP120" s="191">
        <f t="shared" si="92"/>
        <v>11.946707686030024</v>
      </c>
      <c r="AQ120" s="191">
        <f t="shared" si="92"/>
        <v>11.950519957975525</v>
      </c>
      <c r="AR120" s="191">
        <f t="shared" si="92"/>
        <v>11.960603167167124</v>
      </c>
      <c r="AS120" s="191">
        <f t="shared" si="92"/>
        <v>11.986941822368964</v>
      </c>
      <c r="AT120" s="191">
        <f t="shared" si="92"/>
        <v>12.053731714637202</v>
      </c>
      <c r="AU120" s="191">
        <f t="shared" si="82"/>
        <v>12.213315236482124</v>
      </c>
      <c r="AW120" s="191">
        <v>19000</v>
      </c>
      <c r="AX120" s="191">
        <f t="shared" si="54"/>
        <v>-8.5905453999149482E-3</v>
      </c>
      <c r="AY120" s="191">
        <f t="shared" si="55"/>
        <v>-9.9373507736620001E-3</v>
      </c>
      <c r="AZ120" s="191">
        <f t="shared" si="56"/>
        <v>1.3468053737470517E-3</v>
      </c>
      <c r="BA120" s="191">
        <f t="shared" si="57"/>
        <v>0.88066411770917807</v>
      </c>
      <c r="BB120" s="191">
        <f t="shared" si="58"/>
        <v>0.63653969477241212</v>
      </c>
      <c r="BC120" s="191">
        <f t="shared" si="59"/>
        <v>-1.8323302393508729</v>
      </c>
      <c r="BD120" s="191">
        <f t="shared" si="60"/>
        <v>-1.3028672560720886</v>
      </c>
      <c r="BE120" s="191">
        <f t="shared" si="97"/>
        <v>11.228142492839199</v>
      </c>
      <c r="BF120" s="191">
        <f t="shared" si="97"/>
        <v>11.228143842578183</v>
      </c>
      <c r="BG120" s="191">
        <f t="shared" si="97"/>
        <v>11.228156530839453</v>
      </c>
      <c r="BH120" s="191">
        <f t="shared" si="97"/>
        <v>11.22827577400632</v>
      </c>
      <c r="BI120" s="191">
        <f t="shared" si="97"/>
        <v>11.22939349343547</v>
      </c>
      <c r="BJ120" s="191">
        <f t="shared" si="97"/>
        <v>11.239626160191573</v>
      </c>
      <c r="BK120" s="191">
        <f t="shared" si="96"/>
        <v>11.318862413074775</v>
      </c>
      <c r="BL120" s="191">
        <f t="shared" si="61"/>
        <v>11.677252475404106</v>
      </c>
    </row>
    <row r="121" spans="1:64" ht="12.95" customHeight="1">
      <c r="A121" s="294" t="s">
        <v>84</v>
      </c>
      <c r="B121" s="82" t="s">
        <v>56</v>
      </c>
      <c r="C121" s="79">
        <v>52231.5723</v>
      </c>
      <c r="D121" s="79">
        <v>1.1999999999999999E-3</v>
      </c>
      <c r="E121" s="274">
        <f t="shared" si="64"/>
        <v>24289.462600441988</v>
      </c>
      <c r="F121" s="221">
        <f t="shared" si="65"/>
        <v>24289.5</v>
      </c>
      <c r="G121" s="193">
        <f t="shared" si="93"/>
        <v>-1.2899455003207549E-2</v>
      </c>
      <c r="J121" s="193">
        <f>G121</f>
        <v>-1.2899455003207549E-2</v>
      </c>
      <c r="N121" s="271">
        <f t="shared" si="66"/>
        <v>-1.0855969533855137E-2</v>
      </c>
      <c r="O121" s="195">
        <f t="shared" si="67"/>
        <v>37213.0723</v>
      </c>
      <c r="P121" s="222"/>
      <c r="Q121" s="193">
        <f t="shared" si="94"/>
        <v>4.1758328634544486E-6</v>
      </c>
      <c r="S121" s="283">
        <f>S$16</f>
        <v>1</v>
      </c>
      <c r="T121" s="193">
        <f t="shared" si="95"/>
        <v>4.1758328634544486E-6</v>
      </c>
      <c r="Z121" s="191">
        <f t="shared" si="69"/>
        <v>24289.5</v>
      </c>
      <c r="AA121" s="191">
        <f t="shared" si="70"/>
        <v>-1.5599689590705467E-2</v>
      </c>
      <c r="AB121" s="191">
        <f t="shared" si="71"/>
        <v>-8.1557349463572196E-3</v>
      </c>
      <c r="AC121" s="191">
        <f t="shared" si="72"/>
        <v>-1.2899455003207549E-2</v>
      </c>
      <c r="AD121" s="191">
        <f t="shared" si="73"/>
        <v>2.7002345874979176E-3</v>
      </c>
      <c r="AE121" s="191">
        <f t="shared" si="74"/>
        <v>7.2912668275200494E-6</v>
      </c>
      <c r="AF121" s="191">
        <f t="shared" si="75"/>
        <v>-1.2899455003207549E-2</v>
      </c>
      <c r="AG121" s="202"/>
      <c r="AH121" s="191">
        <f t="shared" si="76"/>
        <v>-4.743720056850329E-3</v>
      </c>
      <c r="AI121" s="191">
        <f t="shared" si="77"/>
        <v>1.2596121980489037</v>
      </c>
      <c r="AJ121" s="191">
        <f t="shared" si="78"/>
        <v>-0.16813037979890041</v>
      </c>
      <c r="AK121" s="191">
        <f t="shared" si="79"/>
        <v>-0.38159761520288354</v>
      </c>
      <c r="AL121" s="191">
        <f t="shared" si="80"/>
        <v>-0.97339423945202441</v>
      </c>
      <c r="AM121" s="191">
        <f t="shared" si="81"/>
        <v>-0.52915303296967775</v>
      </c>
      <c r="AN121" s="191">
        <f t="shared" ref="AN121:AT130" si="98">$AU121+$AB$7*SIN(AO121)</f>
        <v>11.944815932160667</v>
      </c>
      <c r="AO121" s="191">
        <f t="shared" si="98"/>
        <v>11.945354649558958</v>
      </c>
      <c r="AP121" s="191">
        <f t="shared" si="98"/>
        <v>11.946789110759054</v>
      </c>
      <c r="AQ121" s="191">
        <f t="shared" si="98"/>
        <v>11.950601569749926</v>
      </c>
      <c r="AR121" s="191">
        <f t="shared" si="98"/>
        <v>11.960684697850091</v>
      </c>
      <c r="AS121" s="191">
        <f t="shared" si="98"/>
        <v>11.987021709976144</v>
      </c>
      <c r="AT121" s="191">
        <f t="shared" si="98"/>
        <v>12.053804338652034</v>
      </c>
      <c r="AU121" s="191">
        <f t="shared" si="82"/>
        <v>12.213365913619681</v>
      </c>
      <c r="AW121" s="191">
        <v>19500</v>
      </c>
      <c r="AX121" s="191">
        <f t="shared" si="54"/>
        <v>-9.1737189515344719E-3</v>
      </c>
      <c r="AY121" s="191">
        <f t="shared" si="55"/>
        <v>-1.0014109783121941E-2</v>
      </c>
      <c r="AZ121" s="191">
        <f t="shared" si="56"/>
        <v>8.4039083158746956E-4</v>
      </c>
      <c r="BA121" s="191">
        <f t="shared" si="57"/>
        <v>0.90668963783219403</v>
      </c>
      <c r="BB121" s="191">
        <f t="shared" si="58"/>
        <v>0.59079694070825195</v>
      </c>
      <c r="BC121" s="191">
        <f t="shared" si="59"/>
        <v>-1.774373220467873</v>
      </c>
      <c r="BD121" s="191">
        <f t="shared" si="60"/>
        <v>-1.227522362794945</v>
      </c>
      <c r="BE121" s="191">
        <f t="shared" si="97"/>
        <v>11.285680371853271</v>
      </c>
      <c r="BF121" s="191">
        <f t="shared" si="97"/>
        <v>11.285684504882479</v>
      </c>
      <c r="BG121" s="191">
        <f t="shared" si="97"/>
        <v>11.285715807922911</v>
      </c>
      <c r="BH121" s="191">
        <f t="shared" si="97"/>
        <v>11.285952786717742</v>
      </c>
      <c r="BI121" s="191">
        <f t="shared" si="97"/>
        <v>11.28774076856344</v>
      </c>
      <c r="BJ121" s="191">
        <f t="shared" si="97"/>
        <v>11.300903190913029</v>
      </c>
      <c r="BK121" s="191">
        <f t="shared" si="96"/>
        <v>11.38473088374724</v>
      </c>
      <c r="BL121" s="191">
        <f t="shared" si="61"/>
        <v>11.727929612961113</v>
      </c>
    </row>
    <row r="122" spans="1:64" ht="12.95" customHeight="1">
      <c r="A122" s="294" t="s">
        <v>85</v>
      </c>
      <c r="B122" s="82" t="s">
        <v>56</v>
      </c>
      <c r="C122" s="291">
        <v>52240.364699999998</v>
      </c>
      <c r="D122" s="291" t="s">
        <v>28</v>
      </c>
      <c r="E122" s="274">
        <f t="shared" si="64"/>
        <v>24314.954520360989</v>
      </c>
      <c r="F122" s="221">
        <f t="shared" si="65"/>
        <v>24315</v>
      </c>
      <c r="G122" s="193">
        <f t="shared" si="93"/>
        <v>-1.5686350001487881E-2</v>
      </c>
      <c r="K122" s="193">
        <f>G122</f>
        <v>-1.5686350001487881E-2</v>
      </c>
      <c r="N122" s="271">
        <f t="shared" si="66"/>
        <v>-1.0860968287837884E-2</v>
      </c>
      <c r="O122" s="195">
        <f t="shared" si="67"/>
        <v>37221.864699999998</v>
      </c>
      <c r="Q122" s="193">
        <f t="shared" si="94"/>
        <v>2.328430868242778E-5</v>
      </c>
      <c r="S122" s="196">
        <v>1</v>
      </c>
      <c r="T122" s="193">
        <f t="shared" si="95"/>
        <v>2.328430868242778E-5</v>
      </c>
      <c r="Z122" s="191">
        <f t="shared" si="69"/>
        <v>24315</v>
      </c>
      <c r="AA122" s="191">
        <f t="shared" si="70"/>
        <v>-1.563570861500535E-2</v>
      </c>
      <c r="AB122" s="191">
        <f t="shared" si="71"/>
        <v>-1.0911609674320416E-2</v>
      </c>
      <c r="AC122" s="191">
        <f t="shared" si="72"/>
        <v>-1.5686350001487881E-2</v>
      </c>
      <c r="AD122" s="191">
        <f t="shared" si="73"/>
        <v>-5.0641386482530582E-5</v>
      </c>
      <c r="AE122" s="191">
        <f t="shared" si="74"/>
        <v>2.5645500248730313E-9</v>
      </c>
      <c r="AF122" s="191">
        <f t="shared" si="75"/>
        <v>-1.5686350001487881E-2</v>
      </c>
      <c r="AG122" s="202"/>
      <c r="AH122" s="191">
        <f t="shared" si="76"/>
        <v>-4.7747403271674645E-3</v>
      </c>
      <c r="AI122" s="191">
        <f t="shared" si="77"/>
        <v>1.2618550328613891</v>
      </c>
      <c r="AJ122" s="191">
        <f t="shared" si="78"/>
        <v>-0.17393291346132578</v>
      </c>
      <c r="AK122" s="191">
        <f t="shared" si="79"/>
        <v>-0.38006206739093545</v>
      </c>
      <c r="AL122" s="191">
        <f t="shared" si="80"/>
        <v>-0.96750492068884808</v>
      </c>
      <c r="AM122" s="191">
        <f t="shared" si="81"/>
        <v>-0.52538971336153606</v>
      </c>
      <c r="AN122" s="191">
        <f t="shared" si="98"/>
        <v>11.948959979869217</v>
      </c>
      <c r="AO122" s="191">
        <f t="shared" si="98"/>
        <v>11.949503204637892</v>
      </c>
      <c r="AP122" s="191">
        <f t="shared" si="98"/>
        <v>11.950945402186873</v>
      </c>
      <c r="AQ122" s="191">
        <f t="shared" si="98"/>
        <v>11.954767158757315</v>
      </c>
      <c r="AR122" s="191">
        <f t="shared" si="98"/>
        <v>11.964845592961126</v>
      </c>
      <c r="AS122" s="191">
        <f t="shared" si="98"/>
        <v>11.991097776016405</v>
      </c>
      <c r="AT122" s="191">
        <f t="shared" si="98"/>
        <v>12.057508705532948</v>
      </c>
      <c r="AU122" s="191">
        <f t="shared" si="82"/>
        <v>12.215950447635088</v>
      </c>
      <c r="AW122" s="191">
        <v>20000</v>
      </c>
      <c r="AX122" s="191">
        <f t="shared" si="54"/>
        <v>-9.7771875798077883E-3</v>
      </c>
      <c r="AY122" s="191">
        <f t="shared" si="55"/>
        <v>-1.0092972387466884E-2</v>
      </c>
      <c r="AZ122" s="191">
        <f t="shared" si="56"/>
        <v>3.1578480765909601E-4</v>
      </c>
      <c r="BA122" s="191">
        <f t="shared" si="57"/>
        <v>0.93465212531368458</v>
      </c>
      <c r="BB122" s="191">
        <f t="shared" si="58"/>
        <v>0.54008208144981973</v>
      </c>
      <c r="BC122" s="191">
        <f t="shared" si="59"/>
        <v>-1.712861616722777</v>
      </c>
      <c r="BD122" s="191">
        <f t="shared" si="60"/>
        <v>-1.1532056527339125</v>
      </c>
      <c r="BE122" s="191">
        <f t="shared" si="97"/>
        <v>11.344956660201454</v>
      </c>
      <c r="BF122" s="191">
        <f t="shared" si="97"/>
        <v>11.344967081476552</v>
      </c>
      <c r="BG122" s="191">
        <f t="shared" si="97"/>
        <v>11.345033034486937</v>
      </c>
      <c r="BH122" s="191">
        <f t="shared" si="97"/>
        <v>11.345450154104231</v>
      </c>
      <c r="BI122" s="191">
        <f t="shared" si="97"/>
        <v>11.348077263684054</v>
      </c>
      <c r="BJ122" s="191">
        <f t="shared" si="97"/>
        <v>11.364211175103272</v>
      </c>
      <c r="BK122" s="191">
        <f t="shared" si="96"/>
        <v>11.451480559264802</v>
      </c>
      <c r="BL122" s="191">
        <f t="shared" si="61"/>
        <v>11.77860675051812</v>
      </c>
    </row>
    <row r="123" spans="1:64" ht="12.95" customHeight="1">
      <c r="A123" s="294" t="s">
        <v>84</v>
      </c>
      <c r="B123" s="82" t="s">
        <v>59</v>
      </c>
      <c r="C123" s="79">
        <v>52252.436900000001</v>
      </c>
      <c r="D123" s="79">
        <v>6.6E-3</v>
      </c>
      <c r="E123" s="274">
        <f t="shared" si="64"/>
        <v>24349.955607168486</v>
      </c>
      <c r="F123" s="221">
        <f t="shared" si="65"/>
        <v>24350</v>
      </c>
      <c r="G123" s="193">
        <f t="shared" si="93"/>
        <v>-1.5311499999370426E-2</v>
      </c>
      <c r="J123" s="193">
        <f>G123</f>
        <v>-1.5311499999370426E-2</v>
      </c>
      <c r="N123" s="271">
        <f t="shared" si="66"/>
        <v>-1.0867838231440502E-2</v>
      </c>
      <c r="O123" s="195">
        <f t="shared" si="67"/>
        <v>37233.936900000001</v>
      </c>
      <c r="P123" s="222"/>
      <c r="Q123" s="193">
        <f t="shared" si="94"/>
        <v>1.9746129907762099E-5</v>
      </c>
      <c r="S123" s="283">
        <f>S$16</f>
        <v>1</v>
      </c>
      <c r="T123" s="193">
        <f t="shared" si="95"/>
        <v>1.9746129907762099E-5</v>
      </c>
      <c r="Z123" s="191">
        <f t="shared" si="69"/>
        <v>24350</v>
      </c>
      <c r="AA123" s="191">
        <f t="shared" si="70"/>
        <v>-1.56851108873119E-2</v>
      </c>
      <c r="AB123" s="191">
        <f t="shared" si="71"/>
        <v>-1.0494227343499028E-2</v>
      </c>
      <c r="AC123" s="191">
        <f t="shared" si="72"/>
        <v>-1.5311499999370426E-2</v>
      </c>
      <c r="AD123" s="191">
        <f t="shared" si="73"/>
        <v>3.7361088794147373E-4</v>
      </c>
      <c r="AE123" s="191">
        <f t="shared" si="74"/>
        <v>1.3958509558841644E-7</v>
      </c>
      <c r="AF123" s="191">
        <f t="shared" si="75"/>
        <v>-1.5311499999370426E-2</v>
      </c>
      <c r="AG123" s="202"/>
      <c r="AH123" s="191">
        <f t="shared" si="76"/>
        <v>-4.817272655871398E-3</v>
      </c>
      <c r="AI123" s="191">
        <f t="shared" si="77"/>
        <v>1.2649315146201385</v>
      </c>
      <c r="AJ123" s="191">
        <f t="shared" si="78"/>
        <v>-0.1819208357617732</v>
      </c>
      <c r="AK123" s="191">
        <f t="shared" si="79"/>
        <v>-0.37792396836584802</v>
      </c>
      <c r="AL123" s="191">
        <f t="shared" si="80"/>
        <v>-0.9593874496002015</v>
      </c>
      <c r="AM123" s="191">
        <f t="shared" si="81"/>
        <v>-0.52022161954291546</v>
      </c>
      <c r="AN123" s="191">
        <f t="shared" si="98"/>
        <v>11.954659851443335</v>
      </c>
      <c r="AO123" s="191">
        <f t="shared" si="98"/>
        <v>11.955209169712408</v>
      </c>
      <c r="AP123" s="191">
        <f t="shared" si="98"/>
        <v>11.956661694364886</v>
      </c>
      <c r="AQ123" s="191">
        <f t="shared" si="98"/>
        <v>11.960495432409965</v>
      </c>
      <c r="AR123" s="191">
        <f t="shared" si="98"/>
        <v>11.97056563435274</v>
      </c>
      <c r="AS123" s="191">
        <f t="shared" si="98"/>
        <v>11.996698092109369</v>
      </c>
      <c r="AT123" s="191">
        <f t="shared" si="98"/>
        <v>12.062594852394552</v>
      </c>
      <c r="AU123" s="191">
        <f t="shared" si="82"/>
        <v>12.219497847264078</v>
      </c>
      <c r="AW123" s="191">
        <v>20500</v>
      </c>
      <c r="AX123" s="191">
        <f t="shared" si="54"/>
        <v>-1.0400434400100488E-2</v>
      </c>
      <c r="AY123" s="191">
        <f t="shared" si="55"/>
        <v>-1.0173938586696827E-2</v>
      </c>
      <c r="AZ123" s="191">
        <f t="shared" si="56"/>
        <v>-2.2649581340366043E-4</v>
      </c>
      <c r="BA123" s="191">
        <f t="shared" si="57"/>
        <v>0.96467308979764976</v>
      </c>
      <c r="BB123" s="191">
        <f t="shared" si="58"/>
        <v>0.48388303046638459</v>
      </c>
      <c r="BC123" s="191">
        <f t="shared" si="59"/>
        <v>-1.6474133551396972</v>
      </c>
      <c r="BD123" s="191">
        <f t="shared" si="60"/>
        <v>-1.0797095801327996</v>
      </c>
      <c r="BE123" s="191">
        <f t="shared" si="97"/>
        <v>11.406101010926733</v>
      </c>
      <c r="BF123" s="191">
        <f t="shared" si="97"/>
        <v>11.406123775428407</v>
      </c>
      <c r="BG123" s="191">
        <f t="shared" si="97"/>
        <v>11.406247340314426</v>
      </c>
      <c r="BH123" s="191">
        <f t="shared" si="97"/>
        <v>11.406917435287456</v>
      </c>
      <c r="BI123" s="191">
        <f t="shared" si="97"/>
        <v>11.410533602664513</v>
      </c>
      <c r="BJ123" s="191">
        <f t="shared" si="97"/>
        <v>11.429558476109884</v>
      </c>
      <c r="BK123" s="191">
        <f t="shared" si="96"/>
        <v>11.519070171414265</v>
      </c>
      <c r="BL123" s="191">
        <f t="shared" si="61"/>
        <v>11.829283888075128</v>
      </c>
    </row>
    <row r="124" spans="1:64" ht="12.95" customHeight="1">
      <c r="A124" s="294" t="s">
        <v>84</v>
      </c>
      <c r="B124" s="82" t="s">
        <v>56</v>
      </c>
      <c r="C124" s="79">
        <v>52252.607600000003</v>
      </c>
      <c r="D124" s="79">
        <v>5.7000000000000002E-3</v>
      </c>
      <c r="E124" s="274">
        <f t="shared" si="64"/>
        <v>24350.450519903374</v>
      </c>
      <c r="F124" s="221">
        <f t="shared" si="65"/>
        <v>24350.5</v>
      </c>
      <c r="G124" s="193">
        <f t="shared" si="93"/>
        <v>-1.70661449956242E-2</v>
      </c>
      <c r="J124" s="193">
        <f>G124</f>
        <v>-1.70661449956242E-2</v>
      </c>
      <c r="N124" s="271">
        <f t="shared" si="66"/>
        <v>-1.0867936448169586E-2</v>
      </c>
      <c r="O124" s="195">
        <f t="shared" si="67"/>
        <v>37234.107600000003</v>
      </c>
      <c r="P124" s="222"/>
      <c r="Q124" s="193">
        <f t="shared" si="94"/>
        <v>3.8417789197739421E-5</v>
      </c>
      <c r="S124" s="283">
        <f>S$16</f>
        <v>1</v>
      </c>
      <c r="T124" s="193">
        <f t="shared" si="95"/>
        <v>3.8417789197739421E-5</v>
      </c>
      <c r="Z124" s="191">
        <f t="shared" si="69"/>
        <v>24350.5</v>
      </c>
      <c r="AA124" s="191">
        <f t="shared" si="70"/>
        <v>-1.5685816324538138E-2</v>
      </c>
      <c r="AB124" s="191">
        <f t="shared" si="71"/>
        <v>-1.2248265119255648E-2</v>
      </c>
      <c r="AC124" s="191">
        <f t="shared" si="72"/>
        <v>-1.70661449956242E-2</v>
      </c>
      <c r="AD124" s="191">
        <f t="shared" si="73"/>
        <v>-1.3803286710860618E-3</v>
      </c>
      <c r="AE124" s="191">
        <f t="shared" si="74"/>
        <v>1.9053072402222134E-6</v>
      </c>
      <c r="AF124" s="191">
        <f t="shared" si="75"/>
        <v>-1.70661449956242E-2</v>
      </c>
      <c r="AG124" s="202"/>
      <c r="AH124" s="191">
        <f t="shared" si="76"/>
        <v>-4.8178798763685521E-3</v>
      </c>
      <c r="AI124" s="191">
        <f t="shared" si="77"/>
        <v>1.2649754464538705</v>
      </c>
      <c r="AJ124" s="191">
        <f t="shared" si="78"/>
        <v>-0.18203514459225678</v>
      </c>
      <c r="AK124" s="191">
        <f t="shared" si="79"/>
        <v>-0.377893167549882</v>
      </c>
      <c r="AL124" s="191">
        <f t="shared" si="80"/>
        <v>-0.95927119969901542</v>
      </c>
      <c r="AM124" s="191">
        <f t="shared" si="81"/>
        <v>-0.52014776643901361</v>
      </c>
      <c r="AN124" s="191">
        <f t="shared" si="98"/>
        <v>11.954741378394411</v>
      </c>
      <c r="AO124" s="191">
        <f t="shared" si="98"/>
        <v>11.955290782907419</v>
      </c>
      <c r="AP124" s="191">
        <f t="shared" si="98"/>
        <v>11.956743452601442</v>
      </c>
      <c r="AQ124" s="191">
        <f t="shared" si="98"/>
        <v>11.960577355207512</v>
      </c>
      <c r="AR124" s="191">
        <f t="shared" si="98"/>
        <v>11.97064742448916</v>
      </c>
      <c r="AS124" s="191">
        <f t="shared" si="98"/>
        <v>11.996778144308914</v>
      </c>
      <c r="AT124" s="191">
        <f t="shared" si="98"/>
        <v>12.062667525986406</v>
      </c>
      <c r="AU124" s="191">
        <f t="shared" si="82"/>
        <v>12.219548524401635</v>
      </c>
      <c r="AW124" s="191">
        <v>21000</v>
      </c>
      <c r="AX124" s="191">
        <f t="shared" si="54"/>
        <v>-1.1042661278020914E-2</v>
      </c>
      <c r="AY124" s="191">
        <f t="shared" si="55"/>
        <v>-1.0257008380811771E-2</v>
      </c>
      <c r="AZ124" s="191">
        <f t="shared" si="56"/>
        <v>-7.8565289720914375E-4</v>
      </c>
      <c r="BA124" s="191">
        <f t="shared" si="57"/>
        <v>0.99685801957088871</v>
      </c>
      <c r="BB124" s="191">
        <f t="shared" si="58"/>
        <v>0.42166164470172329</v>
      </c>
      <c r="BC124" s="191">
        <f t="shared" si="59"/>
        <v>-1.5776040438800965</v>
      </c>
      <c r="BD124" s="191">
        <f t="shared" si="60"/>
        <v>-1.0068309952084946</v>
      </c>
      <c r="BE124" s="191">
        <f t="shared" si="97"/>
        <v>11.469251069491435</v>
      </c>
      <c r="BF124" s="191">
        <f t="shared" si="97"/>
        <v>11.469295503486302</v>
      </c>
      <c r="BG124" s="191">
        <f t="shared" si="97"/>
        <v>11.469506494797898</v>
      </c>
      <c r="BH124" s="191">
        <f t="shared" si="97"/>
        <v>11.470507188299628</v>
      </c>
      <c r="BI124" s="191">
        <f t="shared" si="97"/>
        <v>11.475227032127957</v>
      </c>
      <c r="BJ124" s="191">
        <f t="shared" si="97"/>
        <v>11.496936151586734</v>
      </c>
      <c r="BK124" s="191">
        <f t="shared" si="96"/>
        <v>11.587456295342083</v>
      </c>
      <c r="BL124" s="191">
        <f t="shared" si="61"/>
        <v>11.879961025632134</v>
      </c>
    </row>
    <row r="125" spans="1:64" ht="12.95" customHeight="1">
      <c r="A125" s="294" t="s">
        <v>85</v>
      </c>
      <c r="B125" s="82" t="s">
        <v>59</v>
      </c>
      <c r="C125" s="291">
        <v>52258.4735</v>
      </c>
      <c r="D125" s="291" t="s">
        <v>28</v>
      </c>
      <c r="E125" s="274">
        <f t="shared" si="64"/>
        <v>24367.457600228747</v>
      </c>
      <c r="F125" s="221">
        <f t="shared" si="65"/>
        <v>24367.5</v>
      </c>
      <c r="G125" s="193">
        <f t="shared" si="93"/>
        <v>-1.4624074996390846E-2</v>
      </c>
      <c r="K125" s="193">
        <f>G125</f>
        <v>-1.4624074996390846E-2</v>
      </c>
      <c r="N125" s="271">
        <f t="shared" si="66"/>
        <v>-1.0871277068597411E-2</v>
      </c>
      <c r="O125" s="195">
        <f t="shared" si="67"/>
        <v>37239.9735</v>
      </c>
      <c r="Q125" s="193">
        <f t="shared" si="94"/>
        <v>1.4083492286850696E-5</v>
      </c>
      <c r="S125" s="196">
        <v>1</v>
      </c>
      <c r="T125" s="193">
        <f t="shared" si="95"/>
        <v>1.4083492286850696E-5</v>
      </c>
      <c r="Z125" s="191">
        <f t="shared" si="69"/>
        <v>24367.5</v>
      </c>
      <c r="AA125" s="191">
        <f t="shared" si="70"/>
        <v>-1.5709795841761128E-2</v>
      </c>
      <c r="AB125" s="191">
        <f t="shared" si="71"/>
        <v>-9.7855562232271286E-3</v>
      </c>
      <c r="AC125" s="191">
        <f t="shared" si="72"/>
        <v>-1.4624074996390846E-2</v>
      </c>
      <c r="AD125" s="191">
        <f t="shared" si="73"/>
        <v>1.0857208453702825E-3</v>
      </c>
      <c r="AE125" s="191">
        <f t="shared" si="74"/>
        <v>1.1787897540715609E-6</v>
      </c>
      <c r="AF125" s="191">
        <f t="shared" si="75"/>
        <v>-1.4624074996390846E-2</v>
      </c>
      <c r="AG125" s="202"/>
      <c r="AH125" s="191">
        <f t="shared" si="76"/>
        <v>-4.8385187731637171E-3</v>
      </c>
      <c r="AI125" s="191">
        <f t="shared" si="77"/>
        <v>1.266468802142255</v>
      </c>
      <c r="AJ125" s="191">
        <f t="shared" si="78"/>
        <v>-0.18592488473074006</v>
      </c>
      <c r="AK125" s="191">
        <f t="shared" si="79"/>
        <v>-0.37684162560574835</v>
      </c>
      <c r="AL125" s="191">
        <f t="shared" si="80"/>
        <v>-0.95531390568507724</v>
      </c>
      <c r="AM125" s="191">
        <f t="shared" si="81"/>
        <v>-0.51763637058855505</v>
      </c>
      <c r="AN125" s="191">
        <f t="shared" si="98"/>
        <v>11.957514973364505</v>
      </c>
      <c r="AO125" s="191">
        <f t="shared" si="98"/>
        <v>11.958067296288126</v>
      </c>
      <c r="AP125" s="191">
        <f t="shared" si="98"/>
        <v>11.959524855028263</v>
      </c>
      <c r="AQ125" s="191">
        <f t="shared" si="98"/>
        <v>11.963364241106444</v>
      </c>
      <c r="AR125" s="191">
        <f t="shared" si="98"/>
        <v>11.973429546759546</v>
      </c>
      <c r="AS125" s="191">
        <f t="shared" si="98"/>
        <v>11.999500715007088</v>
      </c>
      <c r="AT125" s="191">
        <f t="shared" si="98"/>
        <v>12.065138667463607</v>
      </c>
      <c r="AU125" s="191">
        <f t="shared" si="82"/>
        <v>12.221271547078572</v>
      </c>
      <c r="AW125" s="191">
        <v>21500</v>
      </c>
      <c r="AX125" s="191">
        <f t="shared" si="54"/>
        <v>-1.1702708126342786E-2</v>
      </c>
      <c r="AY125" s="191">
        <f t="shared" si="55"/>
        <v>-1.0342181769811717E-2</v>
      </c>
      <c r="AZ125" s="191">
        <f t="shared" si="56"/>
        <v>-1.3605263565310702E-3</v>
      </c>
      <c r="BA125" s="191">
        <f t="shared" si="57"/>
        <v>1.0312820386503401</v>
      </c>
      <c r="BB125" s="191">
        <f t="shared" si="58"/>
        <v>0.35287237953784883</v>
      </c>
      <c r="BC125" s="191">
        <f t="shared" si="59"/>
        <v>-1.5029661741050924</v>
      </c>
      <c r="BD125" s="191">
        <f t="shared" si="60"/>
        <v>-0.93437051144060734</v>
      </c>
      <c r="BE125" s="191">
        <f t="shared" si="97"/>
        <v>11.534551097947837</v>
      </c>
      <c r="BF125" s="191">
        <f t="shared" si="97"/>
        <v>11.534630150399302</v>
      </c>
      <c r="BG125" s="191">
        <f t="shared" si="97"/>
        <v>11.534963727094601</v>
      </c>
      <c r="BH125" s="191">
        <f t="shared" si="97"/>
        <v>11.536369274819103</v>
      </c>
      <c r="BI125" s="191">
        <f t="shared" si="97"/>
        <v>11.542255893086079</v>
      </c>
      <c r="BJ125" s="191">
        <f t="shared" si="97"/>
        <v>11.566317109432923</v>
      </c>
      <c r="BK125" s="191">
        <f t="shared" si="96"/>
        <v>11.656593461052996</v>
      </c>
      <c r="BL125" s="191">
        <f t="shared" si="61"/>
        <v>11.93063816318914</v>
      </c>
    </row>
    <row r="126" spans="1:64" ht="12.95" customHeight="1">
      <c r="A126" s="294" t="s">
        <v>84</v>
      </c>
      <c r="B126" s="82" t="s">
        <v>59</v>
      </c>
      <c r="C126" s="79">
        <v>52260.369400000003</v>
      </c>
      <c r="D126" s="79">
        <v>2.7000000000000001E-3</v>
      </c>
      <c r="E126" s="274">
        <f t="shared" si="64"/>
        <v>24372.95440780967</v>
      </c>
      <c r="F126" s="221">
        <f t="shared" si="65"/>
        <v>24373</v>
      </c>
      <c r="G126" s="193">
        <f t="shared" si="93"/>
        <v>-1.5725169992947485E-2</v>
      </c>
      <c r="J126" s="193">
        <f>G126</f>
        <v>-1.5725169992947485E-2</v>
      </c>
      <c r="N126" s="271">
        <f t="shared" si="66"/>
        <v>-1.087235837819909E-2</v>
      </c>
      <c r="O126" s="195">
        <f t="shared" si="67"/>
        <v>37241.869400000003</v>
      </c>
      <c r="P126" s="222"/>
      <c r="Q126" s="193">
        <f t="shared" si="94"/>
        <v>2.3549780568236923E-5</v>
      </c>
      <c r="S126" s="283">
        <f>S$16</f>
        <v>1</v>
      </c>
      <c r="T126" s="193">
        <f t="shared" si="95"/>
        <v>2.3549780568236923E-5</v>
      </c>
      <c r="Z126" s="191">
        <f t="shared" si="69"/>
        <v>24373</v>
      </c>
      <c r="AA126" s="191">
        <f t="shared" si="70"/>
        <v>-1.5717551666646019E-2</v>
      </c>
      <c r="AB126" s="191">
        <f t="shared" si="71"/>
        <v>-1.0879976704500555E-2</v>
      </c>
      <c r="AC126" s="191">
        <f t="shared" si="72"/>
        <v>-1.5725169992947485E-2</v>
      </c>
      <c r="AD126" s="191">
        <f t="shared" si="73"/>
        <v>-7.6183263014659164E-6</v>
      </c>
      <c r="AE126" s="191">
        <f t="shared" si="74"/>
        <v>5.8038895635607349E-11</v>
      </c>
      <c r="AF126" s="191">
        <f t="shared" si="75"/>
        <v>-1.5725169992947485E-2</v>
      </c>
      <c r="AG126" s="202"/>
      <c r="AH126" s="191">
        <f t="shared" si="76"/>
        <v>-4.8451932884469306E-3</v>
      </c>
      <c r="AI126" s="191">
        <f t="shared" si="77"/>
        <v>1.2669518058722886</v>
      </c>
      <c r="AJ126" s="191">
        <f t="shared" si="78"/>
        <v>-0.18718467048330292</v>
      </c>
      <c r="AK126" s="191">
        <f t="shared" si="79"/>
        <v>-0.37649962369946022</v>
      </c>
      <c r="AL126" s="191">
        <f t="shared" si="80"/>
        <v>-0.95403160854736935</v>
      </c>
      <c r="AM126" s="191">
        <f t="shared" si="81"/>
        <v>-0.51682369751992918</v>
      </c>
      <c r="AN126" s="191">
        <f t="shared" si="98"/>
        <v>11.958413010974258</v>
      </c>
      <c r="AO126" s="191">
        <f t="shared" si="98"/>
        <v>11.95896627224651</v>
      </c>
      <c r="AP126" s="191">
        <f t="shared" si="98"/>
        <v>11.960425394994278</v>
      </c>
      <c r="AQ126" s="191">
        <f t="shared" si="98"/>
        <v>11.964266508545796</v>
      </c>
      <c r="AR126" s="191">
        <f t="shared" si="98"/>
        <v>11.974330167583787</v>
      </c>
      <c r="AS126" s="191">
        <f t="shared" si="98"/>
        <v>12.000381877174561</v>
      </c>
      <c r="AT126" s="191">
        <f t="shared" si="98"/>
        <v>12.065938253760946</v>
      </c>
      <c r="AU126" s="191">
        <f t="shared" si="82"/>
        <v>12.2218289955917</v>
      </c>
      <c r="AW126" s="191">
        <v>22000</v>
      </c>
      <c r="AX126" s="191">
        <f t="shared" si="54"/>
        <v>-1.2378951347615096E-2</v>
      </c>
      <c r="AY126" s="191">
        <f t="shared" si="55"/>
        <v>-1.0429458753696663E-2</v>
      </c>
      <c r="AZ126" s="191">
        <f t="shared" si="56"/>
        <v>-1.949492593918433E-3</v>
      </c>
      <c r="BA126" s="191">
        <f t="shared" si="57"/>
        <v>1.067969139893244</v>
      </c>
      <c r="BB126" s="191">
        <f t="shared" si="58"/>
        <v>0.2769941392775695</v>
      </c>
      <c r="BC126" s="191">
        <f t="shared" si="59"/>
        <v>-1.4229914091684537</v>
      </c>
      <c r="BD126" s="191">
        <f t="shared" si="60"/>
        <v>-0.86213273041308602</v>
      </c>
      <c r="BE126" s="191">
        <f t="shared" si="97"/>
        <v>11.60214927788852</v>
      </c>
      <c r="BF126" s="191">
        <f t="shared" si="97"/>
        <v>11.602279155207183</v>
      </c>
      <c r="BG126" s="191">
        <f t="shared" si="97"/>
        <v>11.602772526918928</v>
      </c>
      <c r="BH126" s="191">
        <f t="shared" si="97"/>
        <v>11.604643539834223</v>
      </c>
      <c r="BI126" s="191">
        <f t="shared" si="97"/>
        <v>11.611693887232175</v>
      </c>
      <c r="BJ126" s="191">
        <f t="shared" si="97"/>
        <v>11.637655502540497</v>
      </c>
      <c r="BK126" s="191">
        <f t="shared" si="96"/>
        <v>11.726434270159814</v>
      </c>
      <c r="BL126" s="191">
        <f t="shared" si="61"/>
        <v>11.981315300746147</v>
      </c>
    </row>
    <row r="127" spans="1:64" ht="12.95" customHeight="1">
      <c r="A127" s="294" t="s">
        <v>86</v>
      </c>
      <c r="B127" s="82"/>
      <c r="C127" s="291">
        <v>52276.233500000002</v>
      </c>
      <c r="D127" s="291" t="s">
        <v>31</v>
      </c>
      <c r="E127" s="274">
        <f t="shared" si="64"/>
        <v>24418.949399710291</v>
      </c>
      <c r="F127" s="221">
        <f t="shared" si="65"/>
        <v>24419</v>
      </c>
      <c r="G127" s="193">
        <f t="shared" si="93"/>
        <v>-1.7452510001021437E-2</v>
      </c>
      <c r="K127" s="193">
        <f>G127</f>
        <v>-1.7452510001021437E-2</v>
      </c>
      <c r="N127" s="271">
        <f t="shared" si="66"/>
        <v>-1.0881412025336596E-2</v>
      </c>
      <c r="O127" s="195">
        <f t="shared" si="67"/>
        <v>37257.733500000002</v>
      </c>
      <c r="P127" s="222"/>
      <c r="Q127" s="193">
        <f t="shared" si="94"/>
        <v>4.3179328606049423E-5</v>
      </c>
      <c r="S127" s="196">
        <v>1</v>
      </c>
      <c r="T127" s="193">
        <f t="shared" si="95"/>
        <v>4.3179328606049423E-5</v>
      </c>
      <c r="Z127" s="191">
        <f t="shared" si="69"/>
        <v>24419</v>
      </c>
      <c r="AA127" s="191">
        <f t="shared" si="70"/>
        <v>-1.5782373724359665E-2</v>
      </c>
      <c r="AB127" s="191">
        <f t="shared" si="71"/>
        <v>-1.255154830199837E-2</v>
      </c>
      <c r="AC127" s="191">
        <f t="shared" si="72"/>
        <v>-1.7452510001021437E-2</v>
      </c>
      <c r="AD127" s="191">
        <f t="shared" si="73"/>
        <v>-1.6701362766617725E-3</v>
      </c>
      <c r="AE127" s="191">
        <f t="shared" si="74"/>
        <v>2.7893551826216487E-6</v>
      </c>
      <c r="AF127" s="191">
        <f t="shared" si="75"/>
        <v>-1.7452510001021437E-2</v>
      </c>
      <c r="AG127" s="202"/>
      <c r="AH127" s="191">
        <f t="shared" si="76"/>
        <v>-4.9009616990230683E-3</v>
      </c>
      <c r="AI127" s="191">
        <f t="shared" si="77"/>
        <v>1.2709884979788535</v>
      </c>
      <c r="AJ127" s="191">
        <f t="shared" si="78"/>
        <v>-0.19774629882839706</v>
      </c>
      <c r="AK127" s="191">
        <f t="shared" si="79"/>
        <v>-0.37360469385096867</v>
      </c>
      <c r="AL127" s="191">
        <f t="shared" si="80"/>
        <v>-0.94326869719112016</v>
      </c>
      <c r="AM127" s="191">
        <f t="shared" si="81"/>
        <v>-0.51002366582862435</v>
      </c>
      <c r="AN127" s="191">
        <f t="shared" si="98"/>
        <v>11.965937222514478</v>
      </c>
      <c r="AO127" s="191">
        <f t="shared" si="98"/>
        <v>11.966498216045235</v>
      </c>
      <c r="AP127" s="191">
        <f t="shared" si="98"/>
        <v>11.967970073132051</v>
      </c>
      <c r="AQ127" s="191">
        <f t="shared" si="98"/>
        <v>11.971824733203807</v>
      </c>
      <c r="AR127" s="191">
        <f t="shared" si="98"/>
        <v>11.981872594310442</v>
      </c>
      <c r="AS127" s="191">
        <f t="shared" si="98"/>
        <v>12.007757889016235</v>
      </c>
      <c r="AT127" s="191">
        <f t="shared" si="98"/>
        <v>12.072627592436117</v>
      </c>
      <c r="AU127" s="191">
        <f t="shared" si="82"/>
        <v>12.226491292246944</v>
      </c>
      <c r="AW127" s="191">
        <v>22500</v>
      </c>
      <c r="AX127" s="191">
        <f t="shared" si="54"/>
        <v>-1.3069178456459775E-2</v>
      </c>
      <c r="AY127" s="191">
        <f t="shared" si="55"/>
        <v>-1.0518839332466612E-2</v>
      </c>
      <c r="AZ127" s="191">
        <f t="shared" si="56"/>
        <v>-2.5503391239931634E-3</v>
      </c>
      <c r="BA127" s="191">
        <f t="shared" si="57"/>
        <v>1.1068630405878404</v>
      </c>
      <c r="BB127" s="191">
        <f t="shared" si="58"/>
        <v>0.19358115517968016</v>
      </c>
      <c r="BC127" s="191">
        <f t="shared" si="59"/>
        <v>-1.3371380240559134</v>
      </c>
      <c r="BD127" s="191">
        <f t="shared" si="60"/>
        <v>-0.7899276393100183</v>
      </c>
      <c r="BE127" s="191">
        <f t="shared" si="97"/>
        <v>11.672193076000177</v>
      </c>
      <c r="BF127" s="191">
        <f t="shared" si="97"/>
        <v>11.672391817274578</v>
      </c>
      <c r="BG127" s="191">
        <f t="shared" si="97"/>
        <v>11.673079050401878</v>
      </c>
      <c r="BH127" s="191">
        <f t="shared" si="97"/>
        <v>11.675450944220882</v>
      </c>
      <c r="BI127" s="191">
        <f t="shared" si="97"/>
        <v>11.683584381153533</v>
      </c>
      <c r="BJ127" s="191">
        <f t="shared" si="97"/>
        <v>11.710886388287085</v>
      </c>
      <c r="BK127" s="191">
        <f t="shared" si="96"/>
        <v>11.7969295175846</v>
      </c>
      <c r="BL127" s="191">
        <f t="shared" si="61"/>
        <v>12.031992438303153</v>
      </c>
    </row>
    <row r="128" spans="1:64" ht="12.95" customHeight="1">
      <c r="A128" s="294" t="s">
        <v>85</v>
      </c>
      <c r="B128" s="82" t="s">
        <v>59</v>
      </c>
      <c r="C128" s="291">
        <v>52303.312100000003</v>
      </c>
      <c r="D128" s="291" t="s">
        <v>28</v>
      </c>
      <c r="E128" s="274">
        <f t="shared" si="64"/>
        <v>24497.458737629258</v>
      </c>
      <c r="F128" s="221">
        <f t="shared" si="65"/>
        <v>24497.5</v>
      </c>
      <c r="G128" s="193">
        <f t="shared" si="93"/>
        <v>-1.4231774992367718E-2</v>
      </c>
      <c r="K128" s="193">
        <f>G128</f>
        <v>-1.4231774992367718E-2</v>
      </c>
      <c r="N128" s="271">
        <f t="shared" si="66"/>
        <v>-1.0896903388912586E-2</v>
      </c>
      <c r="O128" s="195">
        <f t="shared" si="67"/>
        <v>37284.812100000003</v>
      </c>
      <c r="Q128" s="193">
        <f t="shared" si="94"/>
        <v>1.1121368611531409E-5</v>
      </c>
      <c r="S128" s="196">
        <v>1</v>
      </c>
      <c r="T128" s="193">
        <f t="shared" si="95"/>
        <v>1.1121368611531409E-5</v>
      </c>
      <c r="Z128" s="191">
        <f t="shared" si="69"/>
        <v>24497.5</v>
      </c>
      <c r="AA128" s="191">
        <f t="shared" si="70"/>
        <v>-1.5892795606066764E-2</v>
      </c>
      <c r="AB128" s="191">
        <f t="shared" si="71"/>
        <v>-9.23588277521354E-3</v>
      </c>
      <c r="AC128" s="191">
        <f t="shared" si="72"/>
        <v>-1.4231774992367718E-2</v>
      </c>
      <c r="AD128" s="191">
        <f t="shared" si="73"/>
        <v>1.6610206136990456E-3</v>
      </c>
      <c r="AE128" s="191">
        <f t="shared" si="74"/>
        <v>2.7589894791331542E-6</v>
      </c>
      <c r="AF128" s="191">
        <f t="shared" si="75"/>
        <v>-1.4231774992367718E-2</v>
      </c>
      <c r="AG128" s="202"/>
      <c r="AH128" s="191">
        <f t="shared" si="76"/>
        <v>-4.9958922171541792E-3</v>
      </c>
      <c r="AI128" s="191">
        <f t="shared" si="77"/>
        <v>1.2778626809300471</v>
      </c>
      <c r="AJ128" s="191">
        <f t="shared" si="78"/>
        <v>-0.21587065087885784</v>
      </c>
      <c r="AK128" s="191">
        <f t="shared" si="79"/>
        <v>-0.36852077804470945</v>
      </c>
      <c r="AL128" s="191">
        <f t="shared" si="80"/>
        <v>-0.92474356466325192</v>
      </c>
      <c r="AM128" s="191">
        <f t="shared" si="81"/>
        <v>-0.49840623248433213</v>
      </c>
      <c r="AN128" s="191">
        <f t="shared" si="98"/>
        <v>11.978832431409597</v>
      </c>
      <c r="AO128" s="191">
        <f t="shared" si="98"/>
        <v>11.979406112090901</v>
      </c>
      <c r="AP128" s="191">
        <f t="shared" si="98"/>
        <v>11.980898218472914</v>
      </c>
      <c r="AQ128" s="191">
        <f t="shared" si="98"/>
        <v>11.984772204141684</v>
      </c>
      <c r="AR128" s="191">
        <f t="shared" si="98"/>
        <v>11.994784689341893</v>
      </c>
      <c r="AS128" s="191">
        <f t="shared" si="98"/>
        <v>12.020370898981977</v>
      </c>
      <c r="AT128" s="191">
        <f t="shared" si="98"/>
        <v>12.08405079406095</v>
      </c>
      <c r="AU128" s="191">
        <f t="shared" si="82"/>
        <v>12.234447602843396</v>
      </c>
      <c r="AW128" s="191">
        <v>23000</v>
      </c>
      <c r="AX128" s="191">
        <f t="shared" si="54"/>
        <v>-1.3770438612034908E-2</v>
      </c>
      <c r="AY128" s="191">
        <f t="shared" si="55"/>
        <v>-1.0610323506121559E-2</v>
      </c>
      <c r="AZ128" s="191">
        <f t="shared" si="56"/>
        <v>-3.1601151059133482E-3</v>
      </c>
      <c r="BA128" s="191">
        <f t="shared" si="57"/>
        <v>1.1477878554632364</v>
      </c>
      <c r="BB128" s="191">
        <f t="shared" si="58"/>
        <v>0.10233985299837363</v>
      </c>
      <c r="BC128" s="191">
        <f t="shared" si="59"/>
        <v>-1.2448463236108793</v>
      </c>
      <c r="BD128" s="191">
        <f t="shared" si="60"/>
        <v>-0.71757351829195226</v>
      </c>
      <c r="BE128" s="191">
        <f t="shared" si="97"/>
        <v>11.744821959491983</v>
      </c>
      <c r="BF128" s="191">
        <f t="shared" si="97"/>
        <v>11.745106728156701</v>
      </c>
      <c r="BG128" s="191">
        <f t="shared" si="97"/>
        <v>11.746011917810092</v>
      </c>
      <c r="BH128" s="191">
        <f t="shared" si="97"/>
        <v>11.748883415174973</v>
      </c>
      <c r="BI128" s="191">
        <f t="shared" si="97"/>
        <v>11.75793503511078</v>
      </c>
      <c r="BJ128" s="191">
        <f t="shared" si="97"/>
        <v>11.785925673966943</v>
      </c>
      <c r="BK128" s="191">
        <f t="shared" si="96"/>
        <v>11.868028317898739</v>
      </c>
      <c r="BL128" s="191">
        <f t="shared" si="61"/>
        <v>12.082669575860161</v>
      </c>
    </row>
    <row r="129" spans="1:64" ht="12.95" customHeight="1">
      <c r="A129" s="294" t="s">
        <v>85</v>
      </c>
      <c r="B129" s="82" t="s">
        <v>56</v>
      </c>
      <c r="C129" s="291">
        <v>52303.481500000002</v>
      </c>
      <c r="D129" s="291" t="s">
        <v>28</v>
      </c>
      <c r="E129" s="274">
        <f t="shared" si="64"/>
        <v>24497.949881257191</v>
      </c>
      <c r="F129" s="221">
        <f t="shared" si="65"/>
        <v>24498</v>
      </c>
      <c r="G129" s="193">
        <f t="shared" si="93"/>
        <v>-1.7286419999436475E-2</v>
      </c>
      <c r="K129" s="193">
        <f>G129</f>
        <v>-1.7286419999436475E-2</v>
      </c>
      <c r="N129" s="271">
        <f t="shared" si="66"/>
        <v>-1.0897002226202161E-2</v>
      </c>
      <c r="O129" s="195">
        <f t="shared" si="67"/>
        <v>37284.981500000002</v>
      </c>
      <c r="Q129" s="193">
        <f t="shared" si="94"/>
        <v>4.082465948092255E-5</v>
      </c>
      <c r="S129" s="196">
        <v>1</v>
      </c>
      <c r="T129" s="193">
        <f t="shared" si="95"/>
        <v>4.082465948092255E-5</v>
      </c>
      <c r="Z129" s="191">
        <f t="shared" si="69"/>
        <v>24498</v>
      </c>
      <c r="AA129" s="191">
        <f t="shared" si="70"/>
        <v>-1.5893498075873615E-2</v>
      </c>
      <c r="AB129" s="191">
        <f t="shared" si="71"/>
        <v>-1.2289924149765021E-2</v>
      </c>
      <c r="AC129" s="191">
        <f t="shared" si="72"/>
        <v>-1.7286419999436475E-2</v>
      </c>
      <c r="AD129" s="191">
        <f t="shared" si="73"/>
        <v>-1.39292192356286E-3</v>
      </c>
      <c r="AE129" s="191">
        <f t="shared" si="74"/>
        <v>1.9402314851420578E-6</v>
      </c>
      <c r="AF129" s="191">
        <f t="shared" si="75"/>
        <v>-1.7286419999436475E-2</v>
      </c>
      <c r="AG129" s="202"/>
      <c r="AH129" s="191">
        <f t="shared" si="76"/>
        <v>-4.9964958496714557E-3</v>
      </c>
      <c r="AI129" s="191">
        <f t="shared" si="77"/>
        <v>1.2779063979696055</v>
      </c>
      <c r="AJ129" s="191">
        <f t="shared" si="78"/>
        <v>-0.21598648594108533</v>
      </c>
      <c r="AK129" s="191">
        <f t="shared" si="79"/>
        <v>-0.36848781156487442</v>
      </c>
      <c r="AL129" s="191">
        <f t="shared" si="80"/>
        <v>-0.92462493093191289</v>
      </c>
      <c r="AM129" s="191">
        <f t="shared" si="81"/>
        <v>-0.49833218297797349</v>
      </c>
      <c r="AN129" s="191">
        <f t="shared" si="98"/>
        <v>11.978914788261514</v>
      </c>
      <c r="AO129" s="191">
        <f t="shared" si="98"/>
        <v>11.979488547579807</v>
      </c>
      <c r="AP129" s="191">
        <f t="shared" si="98"/>
        <v>11.980980776744021</v>
      </c>
      <c r="AQ129" s="191">
        <f t="shared" si="98"/>
        <v>11.984854869902621</v>
      </c>
      <c r="AR129" s="191">
        <f t="shared" si="98"/>
        <v>11.994867095552076</v>
      </c>
      <c r="AS129" s="191">
        <f t="shared" si="98"/>
        <v>12.020451339374203</v>
      </c>
      <c r="AT129" s="191">
        <f t="shared" si="98"/>
        <v>12.084123584053446</v>
      </c>
      <c r="AU129" s="191">
        <f t="shared" si="82"/>
        <v>12.234498279980953</v>
      </c>
      <c r="AW129" s="191">
        <v>23500</v>
      </c>
      <c r="AX129" s="191">
        <f t="shared" si="54"/>
        <v>-1.4478874514072298E-2</v>
      </c>
      <c r="AY129" s="191">
        <f t="shared" si="55"/>
        <v>-1.0703911274661511E-2</v>
      </c>
      <c r="AZ129" s="191">
        <f t="shared" si="56"/>
        <v>-3.7749632394107877E-3</v>
      </c>
      <c r="BA129" s="191">
        <f t="shared" si="57"/>
        <v>1.1903977991445858</v>
      </c>
      <c r="BB129" s="191">
        <f t="shared" si="58"/>
        <v>3.2385783464414781E-3</v>
      </c>
      <c r="BC129" s="191">
        <f t="shared" si="59"/>
        <v>-1.1455655655734271</v>
      </c>
      <c r="BD129" s="191">
        <f t="shared" si="60"/>
        <v>-0.6449016403915121</v>
      </c>
      <c r="BE129" s="191">
        <f t="shared" ref="BE129:BJ138" si="99">$BL129+$AB$7*SIN(BF129)</f>
        <v>11.820156770594027</v>
      </c>
      <c r="BF129" s="191">
        <f t="shared" si="99"/>
        <v>11.820539905667276</v>
      </c>
      <c r="BG129" s="191">
        <f t="shared" si="99"/>
        <v>11.821669477542864</v>
      </c>
      <c r="BH129" s="191">
        <f t="shared" si="99"/>
        <v>11.824992901136106</v>
      </c>
      <c r="BI129" s="191">
        <f t="shared" si="99"/>
        <v>11.834713073193058</v>
      </c>
      <c r="BJ129" s="191">
        <f t="shared" si="99"/>
        <v>11.862670363705984</v>
      </c>
      <c r="BK129" s="191">
        <f t="shared" si="96"/>
        <v>11.939678235977517</v>
      </c>
      <c r="BL129" s="191">
        <f t="shared" si="61"/>
        <v>12.133346713417167</v>
      </c>
    </row>
    <row r="130" spans="1:64" ht="12.95" customHeight="1">
      <c r="A130" s="296" t="s">
        <v>87</v>
      </c>
      <c r="B130" s="82"/>
      <c r="C130" s="297">
        <v>52554.921000000002</v>
      </c>
      <c r="D130" s="291">
        <v>1E-4</v>
      </c>
      <c r="E130" s="274">
        <f t="shared" si="64"/>
        <v>25226.95170083706</v>
      </c>
      <c r="F130" s="221">
        <f t="shared" si="65"/>
        <v>25227</v>
      </c>
      <c r="G130" s="193">
        <f t="shared" si="93"/>
        <v>-1.6658829998050351E-2</v>
      </c>
      <c r="K130" s="193">
        <f>G130</f>
        <v>-1.6658829998050351E-2</v>
      </c>
      <c r="N130" s="271">
        <f t="shared" si="66"/>
        <v>-1.104334440106243E-2</v>
      </c>
      <c r="O130" s="195">
        <f t="shared" si="67"/>
        <v>37536.421000000002</v>
      </c>
      <c r="P130" s="222"/>
      <c r="Q130" s="193">
        <f t="shared" si="94"/>
        <v>3.1533678489978784E-5</v>
      </c>
      <c r="S130" s="196">
        <v>1</v>
      </c>
      <c r="T130" s="193">
        <f t="shared" si="95"/>
        <v>3.1533678489978784E-5</v>
      </c>
      <c r="Z130" s="191">
        <f t="shared" si="69"/>
        <v>25227</v>
      </c>
      <c r="AA130" s="191">
        <f t="shared" si="70"/>
        <v>-1.6901319973814607E-2</v>
      </c>
      <c r="AB130" s="191">
        <f t="shared" si="71"/>
        <v>-1.0800854425298174E-2</v>
      </c>
      <c r="AC130" s="191">
        <f t="shared" si="72"/>
        <v>-1.6658829998050351E-2</v>
      </c>
      <c r="AD130" s="191">
        <f t="shared" si="73"/>
        <v>2.424899757642561E-4</v>
      </c>
      <c r="AE130" s="191">
        <f t="shared" si="74"/>
        <v>5.8801388346149513E-8</v>
      </c>
      <c r="AF130" s="191">
        <f t="shared" si="75"/>
        <v>-1.6658829998050351E-2</v>
      </c>
      <c r="AG130" s="202"/>
      <c r="AH130" s="191">
        <f t="shared" si="76"/>
        <v>-5.8579755727521769E-3</v>
      </c>
      <c r="AI130" s="191">
        <f t="shared" si="77"/>
        <v>1.3398749764635334</v>
      </c>
      <c r="AJ130" s="191">
        <f t="shared" si="78"/>
        <v>-0.38874083796147252</v>
      </c>
      <c r="AK130" s="191">
        <f t="shared" si="79"/>
        <v>-0.31225027410432138</v>
      </c>
      <c r="AL130" s="191">
        <f t="shared" si="80"/>
        <v>-0.7430624367587696</v>
      </c>
      <c r="AM130" s="191">
        <f t="shared" si="81"/>
        <v>-0.38962578141188731</v>
      </c>
      <c r="AN130" s="191">
        <f t="shared" si="98"/>
        <v>12.101914688949401</v>
      </c>
      <c r="AO130" s="191">
        <f t="shared" si="98"/>
        <v>12.102563597007448</v>
      </c>
      <c r="AP130" s="191">
        <f t="shared" si="98"/>
        <v>12.104135034071515</v>
      </c>
      <c r="AQ130" s="191">
        <f t="shared" si="98"/>
        <v>12.107935445899033</v>
      </c>
      <c r="AR130" s="191">
        <f t="shared" si="98"/>
        <v>12.117097254325978</v>
      </c>
      <c r="AS130" s="191">
        <f t="shared" si="98"/>
        <v>12.139020796816247</v>
      </c>
      <c r="AT130" s="191">
        <f t="shared" si="98"/>
        <v>12.190632632821295</v>
      </c>
      <c r="AU130" s="191">
        <f t="shared" si="82"/>
        <v>12.308385546539068</v>
      </c>
      <c r="AW130" s="191">
        <v>24000</v>
      </c>
      <c r="AX130" s="191">
        <f t="shared" si="54"/>
        <v>-1.518955081136621E-2</v>
      </c>
      <c r="AY130" s="191">
        <f t="shared" si="55"/>
        <v>-1.0799602638086461E-2</v>
      </c>
      <c r="AZ130" s="191">
        <f t="shared" si="56"/>
        <v>-4.3899481732797493E-3</v>
      </c>
      <c r="BA130" s="191">
        <f t="shared" si="57"/>
        <v>1.2341177246405846</v>
      </c>
      <c r="BB130" s="191">
        <f t="shared" si="58"/>
        <v>-0.10334594780627854</v>
      </c>
      <c r="BC130" s="191">
        <f t="shared" si="59"/>
        <v>-1.0387961815248887</v>
      </c>
      <c r="BD130" s="191">
        <f t="shared" si="60"/>
        <v>-0.57176287413268645</v>
      </c>
      <c r="BE130" s="191">
        <f t="shared" si="99"/>
        <v>11.898285310137467</v>
      </c>
      <c r="BF130" s="191">
        <f t="shared" si="99"/>
        <v>11.898769592131345</v>
      </c>
      <c r="BG130" s="191">
        <f t="shared" si="99"/>
        <v>11.900105030698638</v>
      </c>
      <c r="BH130" s="191">
        <f t="shared" si="99"/>
        <v>11.903780352003459</v>
      </c>
      <c r="BI130" s="191">
        <f t="shared" si="99"/>
        <v>11.913841523018048</v>
      </c>
      <c r="BJ130" s="191">
        <f t="shared" si="99"/>
        <v>11.940999115984226</v>
      </c>
      <c r="BK130" s="191">
        <f t="shared" si="96"/>
        <v>12.011825421633755</v>
      </c>
      <c r="BL130" s="191">
        <f t="shared" si="61"/>
        <v>12.184023850974175</v>
      </c>
    </row>
    <row r="131" spans="1:64" ht="12.95" customHeight="1">
      <c r="A131" s="294" t="s">
        <v>85</v>
      </c>
      <c r="B131" s="82" t="s">
        <v>59</v>
      </c>
      <c r="C131" s="291">
        <v>52576.478799999997</v>
      </c>
      <c r="D131" s="291" t="s">
        <v>28</v>
      </c>
      <c r="E131" s="274">
        <f t="shared" si="64"/>
        <v>25289.454511358617</v>
      </c>
      <c r="F131" s="221">
        <f t="shared" si="65"/>
        <v>25289.5</v>
      </c>
      <c r="G131" s="193">
        <f t="shared" si="93"/>
        <v>-1.5689455001847818E-2</v>
      </c>
      <c r="K131" s="193">
        <f>G131</f>
        <v>-1.5689455001847818E-2</v>
      </c>
      <c r="N131" s="271">
        <f t="shared" si="66"/>
        <v>-1.1056099008236873E-2</v>
      </c>
      <c r="O131" s="195">
        <f t="shared" si="67"/>
        <v>37557.978799999997</v>
      </c>
      <c r="Q131" s="193">
        <f t="shared" si="94"/>
        <v>2.1467987763530474E-5</v>
      </c>
      <c r="S131" s="196">
        <v>1</v>
      </c>
      <c r="T131" s="193">
        <f t="shared" si="95"/>
        <v>2.1467987763530474E-5</v>
      </c>
      <c r="Z131" s="191">
        <f t="shared" si="69"/>
        <v>25289.5</v>
      </c>
      <c r="AA131" s="191">
        <f t="shared" si="70"/>
        <v>-1.6985729590165269E-2</v>
      </c>
      <c r="AB131" s="191">
        <f t="shared" si="71"/>
        <v>-9.7598244199194242E-3</v>
      </c>
      <c r="AC131" s="191">
        <f t="shared" si="72"/>
        <v>-1.5689455001847818E-2</v>
      </c>
      <c r="AD131" s="191">
        <f t="shared" si="73"/>
        <v>1.2962745883174503E-3</v>
      </c>
      <c r="AE131" s="191">
        <f t="shared" si="74"/>
        <v>1.6803278083175754E-6</v>
      </c>
      <c r="AF131" s="191">
        <f t="shared" si="75"/>
        <v>-1.5689455001847818E-2</v>
      </c>
      <c r="AG131" s="202"/>
      <c r="AH131" s="191">
        <f t="shared" si="76"/>
        <v>-5.9296305819283943E-3</v>
      </c>
      <c r="AI131" s="191">
        <f t="shared" si="77"/>
        <v>1.3449366650612389</v>
      </c>
      <c r="AJ131" s="191">
        <f t="shared" si="78"/>
        <v>-0.40375835370936525</v>
      </c>
      <c r="AK131" s="191">
        <f t="shared" si="79"/>
        <v>-0.30664952372495519</v>
      </c>
      <c r="AL131" s="191">
        <f t="shared" si="80"/>
        <v>-0.7267057477953196</v>
      </c>
      <c r="AM131" s="191">
        <f t="shared" si="81"/>
        <v>-0.38023560914070903</v>
      </c>
      <c r="AN131" s="191">
        <f t="shared" ref="AN131:AT140" si="100">$AU131+$AB$7*SIN(AO131)</f>
        <v>12.112723869631735</v>
      </c>
      <c r="AO131" s="191">
        <f t="shared" si="100"/>
        <v>12.113374657933985</v>
      </c>
      <c r="AP131" s="191">
        <f t="shared" si="100"/>
        <v>12.114942280981213</v>
      </c>
      <c r="AQ131" s="191">
        <f t="shared" si="100"/>
        <v>12.118713506340033</v>
      </c>
      <c r="AR131" s="191">
        <f t="shared" si="100"/>
        <v>12.12775817749317</v>
      </c>
      <c r="AS131" s="191">
        <f t="shared" si="100"/>
        <v>12.149296899907203</v>
      </c>
      <c r="AT131" s="191">
        <f t="shared" si="100"/>
        <v>12.199796526728944</v>
      </c>
      <c r="AU131" s="191">
        <f t="shared" si="82"/>
        <v>12.314720188733695</v>
      </c>
      <c r="AW131" s="191">
        <v>24500</v>
      </c>
      <c r="AX131" s="191">
        <f t="shared" si="54"/>
        <v>-1.5896307842610102E-2</v>
      </c>
      <c r="AY131" s="191">
        <f t="shared" si="55"/>
        <v>-1.0897397596396415E-2</v>
      </c>
      <c r="AZ131" s="191">
        <f t="shared" si="56"/>
        <v>-4.9989102462136862E-3</v>
      </c>
      <c r="BA131" s="191">
        <f t="shared" si="57"/>
        <v>1.278081256834235</v>
      </c>
      <c r="BB131" s="191">
        <f t="shared" si="58"/>
        <v>-0.21644987482425571</v>
      </c>
      <c r="BC131" s="191">
        <f t="shared" si="59"/>
        <v>-0.92415031503869294</v>
      </c>
      <c r="BD131" s="191">
        <f t="shared" si="60"/>
        <v>-0.49803597819392531</v>
      </c>
      <c r="BE131" s="191">
        <f t="shared" si="99"/>
        <v>11.979244243701324</v>
      </c>
      <c r="BF131" s="191">
        <f t="shared" si="99"/>
        <v>11.979818317282712</v>
      </c>
      <c r="BG131" s="191">
        <f t="shared" si="99"/>
        <v>11.981311036775047</v>
      </c>
      <c r="BH131" s="191">
        <f t="shared" si="99"/>
        <v>11.985185557895559</v>
      </c>
      <c r="BI131" s="191">
        <f t="shared" si="99"/>
        <v>11.995196740993215</v>
      </c>
      <c r="BJ131" s="191">
        <f t="shared" si="99"/>
        <v>12.02077311386169</v>
      </c>
      <c r="BK131" s="191">
        <f t="shared" si="96"/>
        <v>12.08441474788474</v>
      </c>
      <c r="BL131" s="191">
        <f t="shared" si="61"/>
        <v>12.234700988531181</v>
      </c>
    </row>
    <row r="132" spans="1:64" ht="12.95" customHeight="1">
      <c r="A132" s="294" t="s">
        <v>88</v>
      </c>
      <c r="B132" s="82" t="s">
        <v>59</v>
      </c>
      <c r="C132" s="291">
        <v>52594.585299999999</v>
      </c>
      <c r="D132" s="291">
        <v>1E-4</v>
      </c>
      <c r="E132" s="274">
        <f t="shared" si="64"/>
        <v>25341.950922806398</v>
      </c>
      <c r="F132" s="221">
        <f t="shared" si="65"/>
        <v>25342</v>
      </c>
      <c r="G132" s="193">
        <f t="shared" si="93"/>
        <v>-1.6927180004131515E-2</v>
      </c>
      <c r="J132" s="193">
        <f>G132</f>
        <v>-1.6927180004131515E-2</v>
      </c>
      <c r="N132" s="271">
        <f t="shared" si="66"/>
        <v>-1.1066838279171643E-2</v>
      </c>
      <c r="O132" s="195">
        <f t="shared" si="67"/>
        <v>37576.085299999999</v>
      </c>
      <c r="P132" s="222"/>
      <c r="Q132" s="193">
        <f t="shared" si="94"/>
        <v>3.434360513330564E-5</v>
      </c>
      <c r="S132" s="283">
        <f>S$16</f>
        <v>1</v>
      </c>
      <c r="T132" s="193">
        <f t="shared" si="95"/>
        <v>3.434360513330564E-5</v>
      </c>
      <c r="Z132" s="191">
        <f t="shared" si="69"/>
        <v>25342</v>
      </c>
      <c r="AA132" s="191">
        <f t="shared" si="70"/>
        <v>-1.7056325855867971E-2</v>
      </c>
      <c r="AB132" s="191">
        <f t="shared" si="71"/>
        <v>-1.0937692427435187E-2</v>
      </c>
      <c r="AC132" s="191">
        <f t="shared" si="72"/>
        <v>-1.6927180004131515E-2</v>
      </c>
      <c r="AD132" s="191">
        <f t="shared" si="73"/>
        <v>1.2914585173645632E-4</v>
      </c>
      <c r="AE132" s="191">
        <f t="shared" si="74"/>
        <v>1.6678651020734759E-8</v>
      </c>
      <c r="AF132" s="191">
        <f t="shared" si="75"/>
        <v>-1.6927180004131515E-2</v>
      </c>
      <c r="AG132" s="202"/>
      <c r="AH132" s="191">
        <f t="shared" si="76"/>
        <v>-5.9894875766963278E-3</v>
      </c>
      <c r="AI132" s="191">
        <f t="shared" si="77"/>
        <v>1.3491456788239822</v>
      </c>
      <c r="AJ132" s="191">
        <f t="shared" si="78"/>
        <v>-0.41637546418493354</v>
      </c>
      <c r="AK132" s="191">
        <f t="shared" si="79"/>
        <v>-0.30184851873556018</v>
      </c>
      <c r="AL132" s="191">
        <f t="shared" si="80"/>
        <v>-0.71287186060644392</v>
      </c>
      <c r="AM132" s="191">
        <f t="shared" si="81"/>
        <v>-0.37233926193947847</v>
      </c>
      <c r="AN132" s="191">
        <f t="shared" si="100"/>
        <v>12.12183443003228</v>
      </c>
      <c r="AO132" s="191">
        <f t="shared" si="100"/>
        <v>12.122486135927625</v>
      </c>
      <c r="AP132" s="191">
        <f t="shared" si="100"/>
        <v>12.124049117861111</v>
      </c>
      <c r="AQ132" s="191">
        <f t="shared" si="100"/>
        <v>12.127792907762082</v>
      </c>
      <c r="AR132" s="191">
        <f t="shared" si="100"/>
        <v>12.136733835207806</v>
      </c>
      <c r="AS132" s="191">
        <f t="shared" si="100"/>
        <v>12.157941117723746</v>
      </c>
      <c r="AT132" s="191">
        <f t="shared" si="100"/>
        <v>12.207497766145115</v>
      </c>
      <c r="AU132" s="191">
        <f t="shared" si="82"/>
        <v>12.32004128817718</v>
      </c>
      <c r="AW132" s="191">
        <v>25000</v>
      </c>
      <c r="AX132" s="191">
        <f>AB$3+AB$4*AW132+AB$5*AW132^2+AZ132</f>
        <v>-1.659168510511045E-2</v>
      </c>
      <c r="AY132" s="191">
        <f>AB$3+AB$4*AW132+AB$5*AW132^2</f>
        <v>-1.0997296149591365E-2</v>
      </c>
      <c r="AZ132" s="191">
        <f>$AB$6*($AB$11/BA132*BB132+$AB$12)</f>
        <v>-5.5943889555190853E-3</v>
      </c>
      <c r="BA132" s="191">
        <f>1+$AB$7*COS(BC132)</f>
        <v>1.3210809078437433</v>
      </c>
      <c r="BB132" s="191">
        <f>SIN(BC132+RADIANS($AB$9))</f>
        <v>-0.33433158667369811</v>
      </c>
      <c r="BC132" s="191">
        <f>2*ATAN(BD132)</f>
        <v>-0.80143106610023851</v>
      </c>
      <c r="BD132" s="191">
        <f>SQRT((1+$AB$7)/(1-$AB$7))*TAN(BE132/2)</f>
        <v>-0.42363691163892364</v>
      </c>
      <c r="BE132" s="191">
        <f t="shared" si="99"/>
        <v>12.062998386868562</v>
      </c>
      <c r="BF132" s="191">
        <f t="shared" si="99"/>
        <v>12.063633690930969</v>
      </c>
      <c r="BG132" s="191">
        <f t="shared" si="99"/>
        <v>12.065203882058738</v>
      </c>
      <c r="BH132" s="191">
        <f t="shared" si="99"/>
        <v>12.069078927212948</v>
      </c>
      <c r="BI132" s="191">
        <f t="shared" si="99"/>
        <v>12.078607500440597</v>
      </c>
      <c r="BJ132" s="191">
        <f t="shared" si="99"/>
        <v>12.101837242574392</v>
      </c>
      <c r="BK132" s="191">
        <f t="shared" si="96"/>
        <v>12.157389952497546</v>
      </c>
      <c r="BL132" s="191">
        <f>RADIANS($AB$9)+$AB$18*(AW132-AB$15)</f>
        <v>12.285378126088187</v>
      </c>
    </row>
    <row r="133" spans="1:64" ht="12.95" customHeight="1">
      <c r="A133" s="184" t="s">
        <v>89</v>
      </c>
      <c r="B133" s="82" t="s">
        <v>59</v>
      </c>
      <c r="C133" s="79">
        <v>52597.689599999998</v>
      </c>
      <c r="D133" s="79">
        <v>1E-4</v>
      </c>
      <c r="E133" s="274">
        <f t="shared" si="64"/>
        <v>25350.95126025744</v>
      </c>
      <c r="F133" s="221">
        <f t="shared" si="65"/>
        <v>25351</v>
      </c>
      <c r="G133" s="193">
        <f t="shared" si="93"/>
        <v>-1.6810790002637077E-2</v>
      </c>
      <c r="K133" s="193">
        <f>G133</f>
        <v>-1.6810790002637077E-2</v>
      </c>
      <c r="N133" s="271">
        <f t="shared" si="66"/>
        <v>-1.1068681625725715E-2</v>
      </c>
      <c r="O133" s="195">
        <f t="shared" si="67"/>
        <v>37579.189599999998</v>
      </c>
      <c r="P133" s="222"/>
      <c r="Q133" s="193">
        <f t="shared" si="94"/>
        <v>3.2971808612195641E-5</v>
      </c>
      <c r="S133" s="196">
        <f>S$69</f>
        <v>1</v>
      </c>
      <c r="T133" s="193">
        <f t="shared" si="95"/>
        <v>3.2971808612195641E-5</v>
      </c>
      <c r="Z133" s="191">
        <f t="shared" si="69"/>
        <v>25351</v>
      </c>
      <c r="AA133" s="191">
        <f t="shared" si="70"/>
        <v>-1.7068398950101274E-2</v>
      </c>
      <c r="AB133" s="191">
        <f t="shared" si="71"/>
        <v>-1.0811072678261518E-2</v>
      </c>
      <c r="AC133" s="191">
        <f t="shared" si="72"/>
        <v>-1.6810790002637077E-2</v>
      </c>
      <c r="AD133" s="191">
        <f t="shared" si="73"/>
        <v>2.5760894746419682E-4</v>
      </c>
      <c r="AE133" s="191">
        <f t="shared" si="74"/>
        <v>6.6362369813611314E-8</v>
      </c>
      <c r="AF133" s="191">
        <f t="shared" si="75"/>
        <v>-1.6810790002637077E-2</v>
      </c>
      <c r="AG133" s="202"/>
      <c r="AH133" s="191">
        <f t="shared" si="76"/>
        <v>-5.9997173243755593E-3</v>
      </c>
      <c r="AI133" s="191">
        <f t="shared" si="77"/>
        <v>1.349863124874688</v>
      </c>
      <c r="AJ133" s="191">
        <f t="shared" si="78"/>
        <v>-0.41853827058058757</v>
      </c>
      <c r="AK133" s="191">
        <f t="shared" si="79"/>
        <v>-0.30101665594652671</v>
      </c>
      <c r="AL133" s="191">
        <f t="shared" si="80"/>
        <v>-0.71049174066539234</v>
      </c>
      <c r="AM133" s="191">
        <f t="shared" si="81"/>
        <v>-0.37098481571283981</v>
      </c>
      <c r="AN133" s="191">
        <f t="shared" si="100"/>
        <v>12.123399045637782</v>
      </c>
      <c r="AO133" s="191">
        <f t="shared" si="100"/>
        <v>12.124050846950517</v>
      </c>
      <c r="AP133" s="191">
        <f t="shared" si="100"/>
        <v>12.125612900036096</v>
      </c>
      <c r="AQ133" s="191">
        <f t="shared" si="100"/>
        <v>12.129351718289602</v>
      </c>
      <c r="AR133" s="191">
        <f t="shared" si="100"/>
        <v>12.138274372716412</v>
      </c>
      <c r="AS133" s="191">
        <f t="shared" si="100"/>
        <v>12.159424093570873</v>
      </c>
      <c r="AT133" s="191">
        <f t="shared" si="100"/>
        <v>12.20881830044344</v>
      </c>
      <c r="AU133" s="191">
        <f t="shared" si="82"/>
        <v>12.320953476653205</v>
      </c>
      <c r="AW133" s="191">
        <v>25500</v>
      </c>
      <c r="AX133" s="191">
        <f>AB$3+AB$4*AW133+AB$5*AW133^2+AZ133</f>
        <v>-1.7266971129587475E-2</v>
      </c>
      <c r="AY133" s="191">
        <f>AB$3+AB$4*AW133+AB$5*AW133^2</f>
        <v>-1.109929829767132E-2</v>
      </c>
      <c r="AZ133" s="191">
        <f>$AB$6*($AB$11/BA133*BB133+$AB$12)</f>
        <v>-6.1676728319161539E-3</v>
      </c>
      <c r="BA133" s="191">
        <f>1+$AB$7*COS(BC133)</f>
        <v>1.3615536482608286</v>
      </c>
      <c r="BB133" s="191">
        <f>SIN(BC133+RADIANS($AB$9))</f>
        <v>-0.45431343942737662</v>
      </c>
      <c r="BC133" s="191">
        <f>2*ATAN(BD133)</f>
        <v>-0.67072560636128586</v>
      </c>
      <c r="BD133" s="191">
        <f>SQRT((1+$AB$7)/(1-$AB$7))*TAN(BE133/2)</f>
        <v>-0.34852793694371237</v>
      </c>
      <c r="BE133" s="191">
        <f t="shared" si="99"/>
        <v>12.149419682893727</v>
      </c>
      <c r="BF133" s="191">
        <f t="shared" si="99"/>
        <v>12.150070350595604</v>
      </c>
      <c r="BG133" s="191">
        <f t="shared" si="99"/>
        <v>12.151611267108661</v>
      </c>
      <c r="BH133" s="191">
        <f t="shared" si="99"/>
        <v>12.155256321735015</v>
      </c>
      <c r="BI133" s="191">
        <f t="shared" si="99"/>
        <v>12.163855853959232</v>
      </c>
      <c r="BJ133" s="191">
        <f t="shared" si="99"/>
        <v>12.18402156156403</v>
      </c>
      <c r="BK133" s="191">
        <f t="shared" si="96"/>
        <v>12.230693782449208</v>
      </c>
      <c r="BL133" s="191">
        <f>RADIANS($AB$9)+$AB$18*(AW133-AB$15)</f>
        <v>12.336055263645193</v>
      </c>
    </row>
    <row r="134" spans="1:64" ht="12.95" customHeight="1">
      <c r="A134" s="294" t="s">
        <v>69</v>
      </c>
      <c r="B134" s="82" t="s">
        <v>56</v>
      </c>
      <c r="C134" s="291">
        <v>52622.351499999997</v>
      </c>
      <c r="D134" s="291">
        <v>6.9999999999999999E-4</v>
      </c>
      <c r="E134" s="274">
        <f t="shared" si="64"/>
        <v>25422.453828367445</v>
      </c>
      <c r="F134" s="221">
        <f t="shared" si="65"/>
        <v>25422.5</v>
      </c>
      <c r="G134" s="193">
        <f t="shared" si="93"/>
        <v>-1.5925024999887682E-2</v>
      </c>
      <c r="I134" s="193">
        <f>G134</f>
        <v>-1.5925024999887682E-2</v>
      </c>
      <c r="N134" s="271">
        <f t="shared" si="66"/>
        <v>-1.1083350205548896E-2</v>
      </c>
      <c r="O134" s="195">
        <f t="shared" si="67"/>
        <v>37603.851499999997</v>
      </c>
      <c r="P134" s="222"/>
      <c r="Q134" s="193">
        <f t="shared" si="94"/>
        <v>2.3441814814135531E-5</v>
      </c>
      <c r="S134" s="280">
        <f>S$15</f>
        <v>0.1</v>
      </c>
      <c r="T134" s="193">
        <f t="shared" si="95"/>
        <v>2.3441814814135532E-6</v>
      </c>
      <c r="Z134" s="191">
        <f t="shared" si="69"/>
        <v>25422.5</v>
      </c>
      <c r="AA134" s="191">
        <f t="shared" si="70"/>
        <v>-1.7163999979114858E-2</v>
      </c>
      <c r="AB134" s="191">
        <f t="shared" si="71"/>
        <v>-9.844375226321719E-3</v>
      </c>
      <c r="AC134" s="191">
        <f t="shared" si="72"/>
        <v>-1.5925024999887682E-2</v>
      </c>
      <c r="AD134" s="191">
        <f t="shared" si="73"/>
        <v>1.2389749792271754E-3</v>
      </c>
      <c r="AE134" s="191">
        <f t="shared" si="74"/>
        <v>1.5350589991509798E-7</v>
      </c>
      <c r="AF134" s="191">
        <f t="shared" si="75"/>
        <v>-1.5925024999887682E-2</v>
      </c>
      <c r="AG134" s="202"/>
      <c r="AH134" s="191">
        <f t="shared" si="76"/>
        <v>-6.0806497735659635E-3</v>
      </c>
      <c r="AI134" s="191">
        <f t="shared" si="77"/>
        <v>1.3555182332398208</v>
      </c>
      <c r="AJ134" s="191">
        <f t="shared" si="78"/>
        <v>-0.43571528409145094</v>
      </c>
      <c r="AK134" s="191">
        <f t="shared" si="79"/>
        <v>-0.29431618905243301</v>
      </c>
      <c r="AL134" s="191">
        <f t="shared" si="80"/>
        <v>-0.6914941720593869</v>
      </c>
      <c r="AM134" s="191">
        <f t="shared" si="81"/>
        <v>-0.36021633947155185</v>
      </c>
      <c r="AN134" s="191">
        <f t="shared" si="100"/>
        <v>12.135857951774206</v>
      </c>
      <c r="AO134" s="191">
        <f t="shared" si="100"/>
        <v>12.136509854772532</v>
      </c>
      <c r="AP134" s="191">
        <f t="shared" si="100"/>
        <v>12.138063128409188</v>
      </c>
      <c r="AQ134" s="191">
        <f t="shared" si="100"/>
        <v>12.141759651471979</v>
      </c>
      <c r="AR134" s="191">
        <f t="shared" si="100"/>
        <v>12.150532083273777</v>
      </c>
      <c r="AS134" s="191">
        <f t="shared" si="100"/>
        <v>12.171216865300215</v>
      </c>
      <c r="AT134" s="191">
        <f t="shared" si="100"/>
        <v>12.219312498962649</v>
      </c>
      <c r="AU134" s="191">
        <f t="shared" si="82"/>
        <v>12.328200307323858</v>
      </c>
      <c r="AW134" s="191">
        <v>26000</v>
      </c>
      <c r="AX134" s="191">
        <f>AB$3+AB$4*AW134+AB$5*AW134^2+AZ134</f>
        <v>-1.7912437136046323E-2</v>
      </c>
      <c r="AY134" s="191">
        <f>AB$3+AB$4*AW134+AB$5*AW134^2</f>
        <v>-1.1203404040636276E-2</v>
      </c>
      <c r="AZ134" s="191">
        <f>$AB$6*($AB$11/BA134*BB134+$AB$12)</f>
        <v>-6.7090330954100467E-3</v>
      </c>
      <c r="BA134" s="191">
        <f>1+$AB$7*COS(BC134)</f>
        <v>1.3976318614680314</v>
      </c>
      <c r="BB134" s="191">
        <f>SIN(BC134+RADIANS($AB$9))</f>
        <v>-0.57272604094083868</v>
      </c>
      <c r="BC134" s="191">
        <f>2*ATAN(BD134)</f>
        <v>-0.53249950761530718</v>
      </c>
      <c r="BD134" s="191">
        <f>SQRT((1+$AB$7)/(1-$AB$7))*TAN(BE134/2)</f>
        <v>-0.27272480665753279</v>
      </c>
      <c r="BE134" s="191">
        <f t="shared" si="99"/>
        <v>12.238269492566328</v>
      </c>
      <c r="BF134" s="191">
        <f t="shared" si="99"/>
        <v>12.238876291785299</v>
      </c>
      <c r="BG134" s="191">
        <f t="shared" si="99"/>
        <v>12.240264503276173</v>
      </c>
      <c r="BH134" s="191">
        <f t="shared" si="99"/>
        <v>12.243437955113693</v>
      </c>
      <c r="BI134" s="191">
        <f t="shared" si="99"/>
        <v>12.250679890531998</v>
      </c>
      <c r="BJ134" s="191">
        <f t="shared" si="99"/>
        <v>12.267143050476205</v>
      </c>
      <c r="BK134" s="191">
        <f t="shared" si="96"/>
        <v>12.304268140930883</v>
      </c>
      <c r="BL134" s="191">
        <f>RADIANS($AB$9)+$AB$18*(AW134-AB$15)</f>
        <v>12.386732401202199</v>
      </c>
    </row>
    <row r="135" spans="1:64" ht="12.95" customHeight="1">
      <c r="A135" s="294" t="s">
        <v>90</v>
      </c>
      <c r="B135" s="82" t="s">
        <v>59</v>
      </c>
      <c r="C135" s="291">
        <v>52645.9761</v>
      </c>
      <c r="D135" s="291" t="s">
        <v>25</v>
      </c>
      <c r="E135" s="274">
        <f t="shared" si="64"/>
        <v>25490.948939067428</v>
      </c>
      <c r="F135" s="221">
        <f t="shared" si="65"/>
        <v>25491</v>
      </c>
      <c r="G135" s="193">
        <f t="shared" si="93"/>
        <v>-1.7611390001547989E-2</v>
      </c>
      <c r="K135" s="193">
        <f>G135</f>
        <v>-1.7611390001547989E-2</v>
      </c>
      <c r="N135" s="271">
        <f t="shared" si="66"/>
        <v>-1.1097443667434289E-2</v>
      </c>
      <c r="O135" s="195">
        <f t="shared" si="67"/>
        <v>37627.4761</v>
      </c>
      <c r="P135" s="222"/>
      <c r="Q135" s="193">
        <f t="shared" si="94"/>
        <v>4.2431496843713308E-5</v>
      </c>
      <c r="S135" s="196">
        <v>1</v>
      </c>
      <c r="T135" s="193">
        <f t="shared" si="95"/>
        <v>4.2431496843713308E-5</v>
      </c>
      <c r="Z135" s="191">
        <f t="shared" si="69"/>
        <v>25491</v>
      </c>
      <c r="AA135" s="191">
        <f t="shared" si="70"/>
        <v>-1.7255049176597377E-2</v>
      </c>
      <c r="AB135" s="191">
        <f t="shared" si="71"/>
        <v>-1.1453784492384898E-2</v>
      </c>
      <c r="AC135" s="191">
        <f t="shared" si="72"/>
        <v>-1.7611390001547989E-2</v>
      </c>
      <c r="AD135" s="191">
        <f t="shared" si="73"/>
        <v>-3.5634082495061142E-4</v>
      </c>
      <c r="AE135" s="191">
        <f t="shared" si="74"/>
        <v>1.269787835264823E-7</v>
      </c>
      <c r="AF135" s="191">
        <f t="shared" si="75"/>
        <v>-1.7611390001547989E-2</v>
      </c>
      <c r="AG135" s="202"/>
      <c r="AH135" s="191">
        <f t="shared" si="76"/>
        <v>-6.1576055091630902E-3</v>
      </c>
      <c r="AI135" s="191">
        <f t="shared" si="77"/>
        <v>1.3608580202814593</v>
      </c>
      <c r="AJ135" s="191">
        <f t="shared" si="78"/>
        <v>-0.45215520309014978</v>
      </c>
      <c r="AK135" s="191">
        <f t="shared" si="79"/>
        <v>-0.28774419629743553</v>
      </c>
      <c r="AL135" s="191">
        <f t="shared" si="80"/>
        <v>-0.67314680679392258</v>
      </c>
      <c r="AM135" s="191">
        <f t="shared" si="81"/>
        <v>-0.3498861645917532</v>
      </c>
      <c r="AN135" s="191">
        <f t="shared" si="100"/>
        <v>12.147841744449973</v>
      </c>
      <c r="AO135" s="191">
        <f t="shared" si="100"/>
        <v>12.148492628732578</v>
      </c>
      <c r="AP135" s="191">
        <f t="shared" si="100"/>
        <v>12.150035133306952</v>
      </c>
      <c r="AQ135" s="191">
        <f t="shared" si="100"/>
        <v>12.153686465428665</v>
      </c>
      <c r="AR135" s="191">
        <f t="shared" si="100"/>
        <v>12.162306610474706</v>
      </c>
      <c r="AS135" s="191">
        <f t="shared" si="100"/>
        <v>12.182533394492156</v>
      </c>
      <c r="AT135" s="191">
        <f t="shared" si="100"/>
        <v>12.229371747222716</v>
      </c>
      <c r="AU135" s="191">
        <f t="shared" si="82"/>
        <v>12.335143075169167</v>
      </c>
      <c r="AW135" s="191">
        <v>26500</v>
      </c>
      <c r="AX135" s="191">
        <f>AB$3+AB$4*AW135+AB$5*AW135^2+AZ135</f>
        <v>-1.8517791988874932E-2</v>
      </c>
      <c r="AY135" s="191">
        <f>AB$3+AB$4*AW135+AB$5*AW135^2</f>
        <v>-1.1309613378486233E-2</v>
      </c>
      <c r="AZ135" s="191">
        <f>$AB$6*($AB$11/BA135*BB135+$AB$12)</f>
        <v>-7.208178610388697E-3</v>
      </c>
      <c r="BA135" s="191">
        <f>1+$AB$7*COS(BC135)</f>
        <v>1.4272861139613013</v>
      </c>
      <c r="BB135" s="191">
        <f>SIN(BC135+RADIANS($AB$9))</f>
        <v>-0.68503817203959882</v>
      </c>
      <c r="BC135" s="191">
        <f>2*ATAN(BD135)</f>
        <v>-0.38767088639133995</v>
      </c>
      <c r="BD135" s="191">
        <f>SQRT((1+$AB$7)/(1-$AB$7))*TAN(BE135/2)</f>
        <v>-0.19630009746514829</v>
      </c>
      <c r="BE135" s="191">
        <f t="shared" si="99"/>
        <v>12.329188693259043</v>
      </c>
      <c r="BF135" s="191">
        <f t="shared" si="99"/>
        <v>12.329687112448243</v>
      </c>
      <c r="BG135" s="191">
        <f t="shared" si="99"/>
        <v>12.330797848906643</v>
      </c>
      <c r="BH135" s="191">
        <f t="shared" si="99"/>
        <v>12.333272083155915</v>
      </c>
      <c r="BI135" s="191">
        <f t="shared" si="99"/>
        <v>12.338778397467838</v>
      </c>
      <c r="BJ135" s="191">
        <f t="shared" si="99"/>
        <v>12.351007601461696</v>
      </c>
      <c r="BK135" s="191">
        <f t="shared" si="96"/>
        <v>12.378054236518537</v>
      </c>
      <c r="BL135" s="191">
        <f>RADIANS($AB$9)+$AB$18*(AW135-AB$15)</f>
        <v>12.437409538759209</v>
      </c>
    </row>
    <row r="136" spans="1:64" ht="12.95" customHeight="1">
      <c r="A136" s="294" t="s">
        <v>90</v>
      </c>
      <c r="B136" s="82" t="s">
        <v>56</v>
      </c>
      <c r="C136" s="291">
        <v>52646.152099999999</v>
      </c>
      <c r="D136" s="291" t="s">
        <v>25</v>
      </c>
      <c r="E136" s="274">
        <f t="shared" si="64"/>
        <v>25491.459218161388</v>
      </c>
      <c r="F136" s="221">
        <f t="shared" si="65"/>
        <v>25491.5</v>
      </c>
      <c r="G136" s="193">
        <f t="shared" si="93"/>
        <v>-1.4066035000723787E-2</v>
      </c>
      <c r="K136" s="193">
        <f>G136</f>
        <v>-1.4066035000723787E-2</v>
      </c>
      <c r="N136" s="271">
        <f t="shared" si="66"/>
        <v>-1.1097546684566899E-2</v>
      </c>
      <c r="O136" s="195">
        <f t="shared" si="67"/>
        <v>37627.652099999999</v>
      </c>
      <c r="P136" s="222"/>
      <c r="Q136" s="193">
        <f t="shared" si="94"/>
        <v>8.8119228831599507E-6</v>
      </c>
      <c r="S136" s="196">
        <v>1</v>
      </c>
      <c r="T136" s="193">
        <f t="shared" si="95"/>
        <v>8.8119228831599507E-6</v>
      </c>
      <c r="Z136" s="191">
        <f t="shared" si="69"/>
        <v>25491.5</v>
      </c>
      <c r="AA136" s="191">
        <f t="shared" si="70"/>
        <v>-1.7255711759363246E-2</v>
      </c>
      <c r="AB136" s="191">
        <f t="shared" si="71"/>
        <v>-7.9078699259274403E-3</v>
      </c>
      <c r="AC136" s="191">
        <f t="shared" si="72"/>
        <v>-1.4066035000723787E-2</v>
      </c>
      <c r="AD136" s="191">
        <f t="shared" si="73"/>
        <v>3.1896767586394592E-3</v>
      </c>
      <c r="AE136" s="191">
        <f t="shared" si="74"/>
        <v>1.0174037824604727E-5</v>
      </c>
      <c r="AF136" s="191">
        <f t="shared" si="75"/>
        <v>-1.4066035000723787E-2</v>
      </c>
      <c r="AG136" s="202"/>
      <c r="AH136" s="191">
        <f t="shared" si="76"/>
        <v>-6.1581650747963464E-3</v>
      </c>
      <c r="AI136" s="191">
        <f t="shared" si="77"/>
        <v>1.3608967033114445</v>
      </c>
      <c r="AJ136" s="191">
        <f t="shared" si="78"/>
        <v>-0.45227511740055221</v>
      </c>
      <c r="AK136" s="191">
        <f t="shared" si="79"/>
        <v>-0.28769567748445979</v>
      </c>
      <c r="AL136" s="191">
        <f t="shared" si="80"/>
        <v>-0.67301235997614184</v>
      </c>
      <c r="AM136" s="191">
        <f t="shared" si="81"/>
        <v>-0.3498107134456237</v>
      </c>
      <c r="AN136" s="191">
        <f t="shared" si="100"/>
        <v>12.147929386938527</v>
      </c>
      <c r="AO136" s="191">
        <f t="shared" si="100"/>
        <v>12.148580259697162</v>
      </c>
      <c r="AP136" s="191">
        <f t="shared" si="100"/>
        <v>12.150122677105159</v>
      </c>
      <c r="AQ136" s="191">
        <f t="shared" si="100"/>
        <v>12.153773662549</v>
      </c>
      <c r="AR136" s="191">
        <f t="shared" si="100"/>
        <v>12.162392666107831</v>
      </c>
      <c r="AS136" s="191">
        <f t="shared" si="100"/>
        <v>12.182616062448032</v>
      </c>
      <c r="AT136" s="191">
        <f t="shared" si="100"/>
        <v>12.229445191318407</v>
      </c>
      <c r="AU136" s="191">
        <f t="shared" si="82"/>
        <v>12.335193752306726</v>
      </c>
      <c r="AW136" s="191">
        <v>27000</v>
      </c>
      <c r="AX136" s="191">
        <f t="shared" ref="AX136:AX141" si="101">AB$3+AB$4*AW136+AB$5*AW136^2+AZ136</f>
        <v>-1.9072851246640765E-2</v>
      </c>
      <c r="AY136" s="191">
        <f t="shared" ref="AY136:AY141" si="102">AB$3+AB$4*AW136+AB$5*AW136^2</f>
        <v>-1.1417926311221191E-2</v>
      </c>
      <c r="AZ136" s="191">
        <f t="shared" ref="AZ136:AZ141" si="103">$AB$6*($AB$11/BA136*BB136+$AB$12)</f>
        <v>-7.6549249354195756E-3</v>
      </c>
      <c r="BA136" s="191">
        <f t="shared" ref="BA136:BA141" si="104">1+$AB$7*COS(BC136)</f>
        <v>1.4485651404295039</v>
      </c>
      <c r="BB136" s="191">
        <f t="shared" ref="BB136:BB141" si="105">SIN(BC136+RADIANS($AB$9))</f>
        <v>-0.78623343542612367</v>
      </c>
      <c r="BC136" s="191">
        <f t="shared" ref="BC136:BC141" si="106">2*ATAN(BD136)</f>
        <v>-0.23763730395219887</v>
      </c>
      <c r="BD136" s="191">
        <f t="shared" ref="BD136:BD141" si="107">SQRT((1+$AB$7)/(1-$AB$7))*TAN(BE136/2)</f>
        <v>-0.11938098326708628</v>
      </c>
      <c r="BE136" s="191">
        <f t="shared" si="99"/>
        <v>12.421699949097171</v>
      </c>
      <c r="BF136" s="191">
        <f t="shared" si="99"/>
        <v>12.422031185521043</v>
      </c>
      <c r="BG136" s="191">
        <f t="shared" si="99"/>
        <v>12.422756372037151</v>
      </c>
      <c r="BH136" s="191">
        <f t="shared" si="99"/>
        <v>12.424343781192762</v>
      </c>
      <c r="BI136" s="191">
        <f t="shared" si="99"/>
        <v>12.427817315570538</v>
      </c>
      <c r="BJ136" s="191">
        <f t="shared" si="99"/>
        <v>12.435412223495591</v>
      </c>
      <c r="BK136" s="191">
        <f t="shared" si="96"/>
        <v>12.451992734127128</v>
      </c>
      <c r="BL136" s="191">
        <f t="shared" ref="BL136:BL141" si="108">RADIANS($AB$9)+$AB$18*(AW136-AB$15)</f>
        <v>12.488086676316215</v>
      </c>
    </row>
    <row r="137" spans="1:64" ht="12.95" customHeight="1">
      <c r="A137" s="296" t="s">
        <v>91</v>
      </c>
      <c r="B137" s="82"/>
      <c r="C137" s="291">
        <v>52648.735987509368</v>
      </c>
      <c r="D137" s="291">
        <v>1E-4</v>
      </c>
      <c r="E137" s="274">
        <f t="shared" si="64"/>
        <v>25498.950716895357</v>
      </c>
      <c r="F137" s="221">
        <f t="shared" si="65"/>
        <v>25499</v>
      </c>
      <c r="G137" s="193">
        <f t="shared" si="93"/>
        <v>-1.6998200633679517E-2</v>
      </c>
      <c r="K137" s="193">
        <f>G137</f>
        <v>-1.6998200633679517E-2</v>
      </c>
      <c r="N137" s="271">
        <f t="shared" si="66"/>
        <v>-1.1099092193987466E-2</v>
      </c>
      <c r="O137" s="195">
        <f t="shared" si="67"/>
        <v>37630.235987509368</v>
      </c>
      <c r="P137" s="222"/>
      <c r="Q137" s="193">
        <f t="shared" si="94"/>
        <v>3.4799480383245976E-5</v>
      </c>
      <c r="S137" s="196">
        <v>1</v>
      </c>
      <c r="T137" s="193">
        <f t="shared" si="95"/>
        <v>3.4799480383245976E-5</v>
      </c>
      <c r="Z137" s="191">
        <f t="shared" si="69"/>
        <v>25499</v>
      </c>
      <c r="AA137" s="191">
        <f t="shared" si="70"/>
        <v>-1.7265646943392013E-2</v>
      </c>
      <c r="AB137" s="191">
        <f t="shared" si="71"/>
        <v>-1.083164588427497E-2</v>
      </c>
      <c r="AC137" s="191">
        <f t="shared" si="72"/>
        <v>-1.6998200633679517E-2</v>
      </c>
      <c r="AD137" s="191">
        <f t="shared" si="73"/>
        <v>2.6744630971249628E-4</v>
      </c>
      <c r="AE137" s="191">
        <f t="shared" si="74"/>
        <v>7.1527528578832483E-8</v>
      </c>
      <c r="AF137" s="191">
        <f t="shared" si="75"/>
        <v>-1.6998200633679517E-2</v>
      </c>
      <c r="AG137" s="202"/>
      <c r="AH137" s="191">
        <f t="shared" si="76"/>
        <v>-6.1665547494045465E-3</v>
      </c>
      <c r="AI137" s="191">
        <f t="shared" si="77"/>
        <v>1.3614764261284056</v>
      </c>
      <c r="AJ137" s="191">
        <f t="shared" si="78"/>
        <v>-0.45407365885940726</v>
      </c>
      <c r="AK137" s="191">
        <f t="shared" si="79"/>
        <v>-0.28696694349305563</v>
      </c>
      <c r="AL137" s="191">
        <f t="shared" si="80"/>
        <v>-0.67099474964569861</v>
      </c>
      <c r="AM137" s="191">
        <f t="shared" si="81"/>
        <v>-0.34867886231475093</v>
      </c>
      <c r="AN137" s="191">
        <f t="shared" si="100"/>
        <v>12.149244317349213</v>
      </c>
      <c r="AO137" s="191">
        <f t="shared" si="100"/>
        <v>12.14989501007323</v>
      </c>
      <c r="AP137" s="191">
        <f t="shared" si="100"/>
        <v>12.151436105032246</v>
      </c>
      <c r="AQ137" s="191">
        <f t="shared" si="100"/>
        <v>12.155081861058035</v>
      </c>
      <c r="AR137" s="191">
        <f t="shared" si="100"/>
        <v>12.163683690500468</v>
      </c>
      <c r="AS137" s="191">
        <f t="shared" si="100"/>
        <v>12.183856194637452</v>
      </c>
      <c r="AT137" s="191">
        <f t="shared" si="100"/>
        <v>12.230546885310645</v>
      </c>
      <c r="AU137" s="191">
        <f t="shared" si="82"/>
        <v>12.33595390937008</v>
      </c>
      <c r="AW137" s="191">
        <v>27500</v>
      </c>
      <c r="AX137" s="191">
        <f t="shared" si="101"/>
        <v>-1.956835022047871E-2</v>
      </c>
      <c r="AY137" s="191">
        <f t="shared" si="102"/>
        <v>-1.1528342838841152E-2</v>
      </c>
      <c r="AZ137" s="191">
        <f t="shared" si="103"/>
        <v>-8.0400073816375602E-3</v>
      </c>
      <c r="BA137" s="191">
        <f t="shared" si="104"/>
        <v>1.4598994277037427</v>
      </c>
      <c r="BB137" s="191">
        <f t="shared" si="105"/>
        <v>-0.87142298457334411</v>
      </c>
      <c r="BC137" s="191">
        <f t="shared" si="106"/>
        <v>-8.423119490974941E-2</v>
      </c>
      <c r="BD137" s="191">
        <f t="shared" si="107"/>
        <v>-4.214051560985306E-2</v>
      </c>
      <c r="BE137" s="191">
        <f t="shared" si="99"/>
        <v>12.515224943499335</v>
      </c>
      <c r="BF137" s="191">
        <f t="shared" si="99"/>
        <v>12.515347291130531</v>
      </c>
      <c r="BG137" s="191">
        <f t="shared" si="99"/>
        <v>12.515612722872977</v>
      </c>
      <c r="BH137" s="191">
        <f t="shared" si="99"/>
        <v>12.516188561626628</v>
      </c>
      <c r="BI137" s="191">
        <f t="shared" si="99"/>
        <v>12.517437753372262</v>
      </c>
      <c r="BJ137" s="191">
        <f t="shared" si="99"/>
        <v>12.520147418627639</v>
      </c>
      <c r="BK137" s="191">
        <f t="shared" si="96"/>
        <v>12.526023907360736</v>
      </c>
      <c r="BL137" s="191">
        <f t="shared" si="108"/>
        <v>12.538763813873221</v>
      </c>
    </row>
    <row r="138" spans="1:64" ht="12.95" customHeight="1">
      <c r="A138" s="296" t="s">
        <v>91</v>
      </c>
      <c r="B138" s="82" t="s">
        <v>56</v>
      </c>
      <c r="C138" s="298">
        <v>52652.704899999997</v>
      </c>
      <c r="D138" s="291">
        <v>1E-3</v>
      </c>
      <c r="E138" s="274">
        <f t="shared" si="64"/>
        <v>25510.45783660973</v>
      </c>
      <c r="F138" s="221">
        <f t="shared" si="65"/>
        <v>25510.5</v>
      </c>
      <c r="G138" s="193">
        <f t="shared" si="93"/>
        <v>-1.4542545002768748E-2</v>
      </c>
      <c r="K138" s="193">
        <f>G138</f>
        <v>-1.4542545002768748E-2</v>
      </c>
      <c r="N138" s="271">
        <f t="shared" si="66"/>
        <v>-1.1101462894369966E-2</v>
      </c>
      <c r="O138" s="195">
        <f t="shared" si="67"/>
        <v>37634.204899999997</v>
      </c>
      <c r="P138" s="222"/>
      <c r="Q138" s="193">
        <f t="shared" si="94"/>
        <v>1.1841046076742201E-5</v>
      </c>
      <c r="S138" s="196">
        <v>1</v>
      </c>
      <c r="T138" s="193">
        <f t="shared" si="95"/>
        <v>1.1841046076742201E-5</v>
      </c>
      <c r="Z138" s="191">
        <f t="shared" si="69"/>
        <v>25510.5</v>
      </c>
      <c r="AA138" s="191">
        <f t="shared" si="70"/>
        <v>-1.7280867879493126E-2</v>
      </c>
      <c r="AB138" s="191">
        <f t="shared" si="71"/>
        <v>-8.3631400176455879E-3</v>
      </c>
      <c r="AC138" s="191">
        <f t="shared" si="72"/>
        <v>-1.4542545002768748E-2</v>
      </c>
      <c r="AD138" s="191">
        <f t="shared" si="73"/>
        <v>2.7383228767243785E-3</v>
      </c>
      <c r="AE138" s="191">
        <f t="shared" si="74"/>
        <v>7.4984121771920754E-6</v>
      </c>
      <c r="AF138" s="191">
        <f t="shared" si="75"/>
        <v>-1.4542545002768748E-2</v>
      </c>
      <c r="AG138" s="202"/>
      <c r="AH138" s="191">
        <f t="shared" si="76"/>
        <v>-6.1794049851231596E-3</v>
      </c>
      <c r="AI138" s="191">
        <f t="shared" si="77"/>
        <v>1.3623634198524819</v>
      </c>
      <c r="AJ138" s="191">
        <f t="shared" si="78"/>
        <v>-0.4568307680828026</v>
      </c>
      <c r="AK138" s="191">
        <f t="shared" si="79"/>
        <v>-0.28584608665700706</v>
      </c>
      <c r="AL138" s="191">
        <f t="shared" si="80"/>
        <v>-0.66789777744554957</v>
      </c>
      <c r="AM138" s="191">
        <f t="shared" si="81"/>
        <v>-0.34694305181803237</v>
      </c>
      <c r="AN138" s="191">
        <f t="shared" si="100"/>
        <v>12.151261609598949</v>
      </c>
      <c r="AO138" s="191">
        <f t="shared" si="100"/>
        <v>12.151912000082023</v>
      </c>
      <c r="AP138" s="191">
        <f t="shared" si="100"/>
        <v>12.15345101277337</v>
      </c>
      <c r="AQ138" s="191">
        <f t="shared" si="100"/>
        <v>12.157088643843112</v>
      </c>
      <c r="AR138" s="191">
        <f t="shared" si="100"/>
        <v>12.165663951166414</v>
      </c>
      <c r="AS138" s="191">
        <f t="shared" si="100"/>
        <v>12.185758140554052</v>
      </c>
      <c r="AT138" s="191">
        <f t="shared" si="100"/>
        <v>12.232236267661305</v>
      </c>
      <c r="AU138" s="191">
        <f t="shared" si="82"/>
        <v>12.33711948353389</v>
      </c>
      <c r="AW138" s="191">
        <v>28000</v>
      </c>
      <c r="AX138" s="191">
        <f t="shared" si="101"/>
        <v>-1.9996770248095382E-2</v>
      </c>
      <c r="AY138" s="191">
        <f t="shared" si="102"/>
        <v>-1.1640862961346112E-2</v>
      </c>
      <c r="AZ138" s="191">
        <f t="shared" si="103"/>
        <v>-8.3559072867492694E-3</v>
      </c>
      <c r="BA138" s="191">
        <f t="shared" si="104"/>
        <v>1.4603923052693246</v>
      </c>
      <c r="BB138" s="191">
        <f t="shared" si="105"/>
        <v>-0.93657712105639823</v>
      </c>
      <c r="BC138" s="191">
        <f t="shared" si="106"/>
        <v>7.040548448523623E-2</v>
      </c>
      <c r="BD138" s="191">
        <f t="shared" si="107"/>
        <v>3.5217290921688647E-2</v>
      </c>
      <c r="BE138" s="191">
        <f t="shared" si="99"/>
        <v>12.609116422272436</v>
      </c>
      <c r="BF138" s="191">
        <f t="shared" si="99"/>
        <v>12.609013976167782</v>
      </c>
      <c r="BG138" s="191">
        <f t="shared" si="99"/>
        <v>12.608791807374464</v>
      </c>
      <c r="BH138" s="191">
        <f t="shared" si="99"/>
        <v>12.608310010268029</v>
      </c>
      <c r="BI138" s="191">
        <f t="shared" si="99"/>
        <v>12.607265214343213</v>
      </c>
      <c r="BJ138" s="191">
        <f t="shared" si="99"/>
        <v>12.604999685306177</v>
      </c>
      <c r="BK138" s="191">
        <f t="shared" si="96"/>
        <v>12.600087791867404</v>
      </c>
      <c r="BL138" s="191">
        <f t="shared" si="108"/>
        <v>12.589440951430227</v>
      </c>
    </row>
    <row r="139" spans="1:64" ht="12.95" customHeight="1">
      <c r="A139" s="294" t="s">
        <v>84</v>
      </c>
      <c r="B139" s="82" t="s">
        <v>59</v>
      </c>
      <c r="C139" s="79">
        <v>52658.396699999998</v>
      </c>
      <c r="D139" s="79">
        <v>6.6E-3</v>
      </c>
      <c r="E139" s="274">
        <f t="shared" si="64"/>
        <v>25526.960146535916</v>
      </c>
      <c r="F139" s="221">
        <f t="shared" si="65"/>
        <v>25527</v>
      </c>
      <c r="G139" s="193">
        <f t="shared" si="93"/>
        <v>-1.3745830001425929E-2</v>
      </c>
      <c r="J139" s="193">
        <f>G139</f>
        <v>-1.3745830001425929E-2</v>
      </c>
      <c r="N139" s="271">
        <f t="shared" si="66"/>
        <v>-1.1104866277770875E-2</v>
      </c>
      <c r="O139" s="195">
        <f t="shared" si="67"/>
        <v>37639.896699999998</v>
      </c>
      <c r="P139" s="222"/>
      <c r="Q139" s="193">
        <f t="shared" si="94"/>
        <v>6.9746893896619679E-6</v>
      </c>
      <c r="S139" s="283">
        <f>S$16</f>
        <v>1</v>
      </c>
      <c r="T139" s="193">
        <f t="shared" si="95"/>
        <v>6.9746893896619679E-6</v>
      </c>
      <c r="Z139" s="191">
        <f t="shared" si="69"/>
        <v>25527</v>
      </c>
      <c r="AA139" s="191">
        <f t="shared" si="70"/>
        <v>-1.7302678877343138E-2</v>
      </c>
      <c r="AB139" s="191">
        <f t="shared" si="71"/>
        <v>-7.5480174018536673E-3</v>
      </c>
      <c r="AC139" s="191">
        <f t="shared" si="72"/>
        <v>-1.3745830001425929E-2</v>
      </c>
      <c r="AD139" s="191">
        <f t="shared" si="73"/>
        <v>3.5568488759172082E-3</v>
      </c>
      <c r="AE139" s="191">
        <f t="shared" si="74"/>
        <v>1.2651173926113508E-5</v>
      </c>
      <c r="AF139" s="191">
        <f t="shared" si="75"/>
        <v>-1.3745830001425929E-2</v>
      </c>
      <c r="AG139" s="202"/>
      <c r="AH139" s="191">
        <f t="shared" si="76"/>
        <v>-6.1978125995722621E-3</v>
      </c>
      <c r="AI139" s="191">
        <f t="shared" si="77"/>
        <v>1.3636319710456932</v>
      </c>
      <c r="AJ139" s="191">
        <f t="shared" si="78"/>
        <v>-0.46078514560622258</v>
      </c>
      <c r="AK139" s="191">
        <f t="shared" si="79"/>
        <v>-0.28423058058156808</v>
      </c>
      <c r="AL139" s="191">
        <f t="shared" si="80"/>
        <v>-0.66344732657704575</v>
      </c>
      <c r="AM139" s="191">
        <f t="shared" si="81"/>
        <v>-0.34445189627903527</v>
      </c>
      <c r="AN139" s="191">
        <f t="shared" si="100"/>
        <v>12.154158232052472</v>
      </c>
      <c r="AO139" s="191">
        <f t="shared" si="100"/>
        <v>12.154808133291027</v>
      </c>
      <c r="AP139" s="191">
        <f t="shared" si="100"/>
        <v>12.156344042903301</v>
      </c>
      <c r="AQ139" s="191">
        <f t="shared" si="100"/>
        <v>12.15996979123419</v>
      </c>
      <c r="AR139" s="191">
        <f t="shared" si="100"/>
        <v>12.168506647331251</v>
      </c>
      <c r="AS139" s="191">
        <f t="shared" si="100"/>
        <v>12.188487882023574</v>
      </c>
      <c r="AT139" s="191">
        <f t="shared" si="100"/>
        <v>12.234660412784203</v>
      </c>
      <c r="AU139" s="191">
        <f t="shared" si="82"/>
        <v>12.338791829073273</v>
      </c>
      <c r="AW139" s="191">
        <v>28500</v>
      </c>
      <c r="AX139" s="191">
        <f t="shared" si="101"/>
        <v>-2.0353016658595957E-2</v>
      </c>
      <c r="AY139" s="191">
        <f t="shared" si="102"/>
        <v>-1.1755486678736073E-2</v>
      </c>
      <c r="AZ139" s="191">
        <f t="shared" si="103"/>
        <v>-8.5975299798598821E-3</v>
      </c>
      <c r="BA139" s="191">
        <f t="shared" si="104"/>
        <v>1.4500037997556554</v>
      </c>
      <c r="BB139" s="191">
        <f t="shared" si="105"/>
        <v>-0.97917136599993981</v>
      </c>
      <c r="BC139" s="191">
        <f t="shared" si="106"/>
        <v>0.22401229034032069</v>
      </c>
      <c r="BD139" s="191">
        <f t="shared" si="107"/>
        <v>0.11247689402258608</v>
      </c>
      <c r="BE139" s="191">
        <f t="shared" ref="BE139:BJ143" si="109">$BL139+$AB$7*SIN(BF139)</f>
        <v>12.702701310893861</v>
      </c>
      <c r="BF139" s="191">
        <f t="shared" si="109"/>
        <v>12.702387406837742</v>
      </c>
      <c r="BG139" s="191">
        <f t="shared" si="109"/>
        <v>12.701700969297253</v>
      </c>
      <c r="BH139" s="191">
        <f t="shared" si="109"/>
        <v>12.700200107912984</v>
      </c>
      <c r="BI139" s="191">
        <f t="shared" si="109"/>
        <v>12.696919600830761</v>
      </c>
      <c r="BJ139" s="191">
        <f t="shared" si="109"/>
        <v>12.689754100355664</v>
      </c>
      <c r="BK139" s="191">
        <f t="shared" si="96"/>
        <v>12.674124339304964</v>
      </c>
      <c r="BL139" s="191">
        <f t="shared" si="108"/>
        <v>12.640118088987233</v>
      </c>
    </row>
    <row r="140" spans="1:64" ht="12.95" customHeight="1">
      <c r="A140" s="294" t="s">
        <v>84</v>
      </c>
      <c r="B140" s="82" t="s">
        <v>59</v>
      </c>
      <c r="C140" s="79">
        <v>52659.425199999998</v>
      </c>
      <c r="D140" s="79">
        <v>3.8999999999999998E-3</v>
      </c>
      <c r="E140" s="274">
        <f t="shared" si="64"/>
        <v>25529.942089991251</v>
      </c>
      <c r="F140" s="221">
        <f t="shared" si="65"/>
        <v>25530</v>
      </c>
      <c r="G140" s="193">
        <f t="shared" si="93"/>
        <v>-1.9973700000264216E-2</v>
      </c>
      <c r="J140" s="193">
        <f>G140</f>
        <v>-1.9973700000264216E-2</v>
      </c>
      <c r="N140" s="271">
        <f t="shared" si="66"/>
        <v>-1.1105485320873461E-2</v>
      </c>
      <c r="O140" s="195">
        <f t="shared" si="67"/>
        <v>37640.925199999998</v>
      </c>
      <c r="P140" s="222"/>
      <c r="Q140" s="193">
        <f t="shared" si="94"/>
        <v>7.864523159976167E-5</v>
      </c>
      <c r="S140" s="283">
        <f>S$16</f>
        <v>1</v>
      </c>
      <c r="T140" s="193">
        <f t="shared" si="95"/>
        <v>7.864523159976167E-5</v>
      </c>
      <c r="Z140" s="191">
        <f t="shared" si="69"/>
        <v>25530</v>
      </c>
      <c r="AA140" s="191">
        <f t="shared" si="70"/>
        <v>-1.7306640976623225E-2</v>
      </c>
      <c r="AB140" s="191">
        <f t="shared" si="71"/>
        <v>-1.3772544344514453E-2</v>
      </c>
      <c r="AC140" s="191">
        <f t="shared" si="72"/>
        <v>-1.9973700000264216E-2</v>
      </c>
      <c r="AD140" s="191">
        <f t="shared" si="73"/>
        <v>-2.6670590236409913E-3</v>
      </c>
      <c r="AE140" s="191">
        <f t="shared" si="74"/>
        <v>7.1132038355848377E-6</v>
      </c>
      <c r="AF140" s="191">
        <f t="shared" si="75"/>
        <v>-1.9973700000264216E-2</v>
      </c>
      <c r="AG140" s="202"/>
      <c r="AH140" s="191">
        <f t="shared" si="76"/>
        <v>-6.2011556557497634E-3</v>
      </c>
      <c r="AI140" s="191">
        <f t="shared" si="77"/>
        <v>1.3638620937345109</v>
      </c>
      <c r="AJ140" s="191">
        <f t="shared" si="78"/>
        <v>-0.46150392645366189</v>
      </c>
      <c r="AK140" s="191">
        <f t="shared" si="79"/>
        <v>-0.28393592595416517</v>
      </c>
      <c r="AL140" s="191">
        <f t="shared" si="80"/>
        <v>-0.6626372729269735</v>
      </c>
      <c r="AM140" s="191">
        <f t="shared" si="81"/>
        <v>-0.34399887736912077</v>
      </c>
      <c r="AN140" s="191">
        <f t="shared" si="100"/>
        <v>12.154685174424916</v>
      </c>
      <c r="AO140" s="191">
        <f t="shared" si="100"/>
        <v>12.155334979646161</v>
      </c>
      <c r="AP140" s="191">
        <f t="shared" si="100"/>
        <v>12.156870310416995</v>
      </c>
      <c r="AQ140" s="191">
        <f t="shared" si="100"/>
        <v>12.160493869739026</v>
      </c>
      <c r="AR140" s="191">
        <f t="shared" si="100"/>
        <v>12.169023684425225</v>
      </c>
      <c r="AS140" s="191">
        <f t="shared" si="100"/>
        <v>12.188984307414733</v>
      </c>
      <c r="AT140" s="191">
        <f t="shared" si="100"/>
        <v>12.235101197793535</v>
      </c>
      <c r="AU140" s="191">
        <f t="shared" si="82"/>
        <v>12.339095891898616</v>
      </c>
      <c r="AW140" s="191">
        <v>29000</v>
      </c>
      <c r="AX140" s="191">
        <f t="shared" si="101"/>
        <v>-2.0634806727110697E-2</v>
      </c>
      <c r="AY140" s="191">
        <f t="shared" si="102"/>
        <v>-1.1872213991011037E-2</v>
      </c>
      <c r="AZ140" s="191">
        <f t="shared" si="103"/>
        <v>-8.7625927360996583E-3</v>
      </c>
      <c r="BA140" s="191">
        <f t="shared" si="104"/>
        <v>1.4295591182923435</v>
      </c>
      <c r="BB140" s="191">
        <f t="shared" si="105"/>
        <v>-0.99854012973173778</v>
      </c>
      <c r="BC140" s="191">
        <f t="shared" si="106"/>
        <v>0.37442814594306806</v>
      </c>
      <c r="BD140" s="191">
        <f t="shared" si="107"/>
        <v>0.18943240725040122</v>
      </c>
      <c r="BE140" s="191">
        <f t="shared" si="109"/>
        <v>12.795328168106613</v>
      </c>
      <c r="BF140" s="191">
        <f t="shared" si="109"/>
        <v>12.794842494285652</v>
      </c>
      <c r="BG140" s="191">
        <f t="shared" si="109"/>
        <v>12.79376225524352</v>
      </c>
      <c r="BH140" s="191">
        <f t="shared" si="109"/>
        <v>12.791360545968697</v>
      </c>
      <c r="BI140" s="191">
        <f t="shared" si="109"/>
        <v>12.786025499443992</v>
      </c>
      <c r="BJ140" s="191">
        <f t="shared" si="109"/>
        <v>12.774196928967667</v>
      </c>
      <c r="BK140" s="191">
        <f t="shared" si="96"/>
        <v>12.748073571522529</v>
      </c>
      <c r="BL140" s="191">
        <f t="shared" si="108"/>
        <v>12.690795226544239</v>
      </c>
    </row>
    <row r="141" spans="1:64" ht="12.95" customHeight="1">
      <c r="A141" s="294" t="s">
        <v>84</v>
      </c>
      <c r="B141" s="82" t="s">
        <v>59</v>
      </c>
      <c r="C141" s="79">
        <v>52666.327599999997</v>
      </c>
      <c r="D141" s="79">
        <v>1.5E-3</v>
      </c>
      <c r="E141" s="274">
        <f t="shared" si="64"/>
        <v>25549.954308276236</v>
      </c>
      <c r="F141" s="221">
        <f t="shared" si="65"/>
        <v>25550</v>
      </c>
      <c r="G141" s="193">
        <f t="shared" si="93"/>
        <v>-1.5759499998239335E-2</v>
      </c>
      <c r="J141" s="193">
        <f>G141</f>
        <v>-1.5759499998239335E-2</v>
      </c>
      <c r="N141" s="271">
        <f t="shared" si="66"/>
        <v>-1.1109614210197993E-2</v>
      </c>
      <c r="O141" s="195">
        <f t="shared" si="67"/>
        <v>37647.827599999997</v>
      </c>
      <c r="P141" s="222"/>
      <c r="Q141" s="193">
        <f t="shared" si="94"/>
        <v>2.1621437841828849E-5</v>
      </c>
      <c r="S141" s="283">
        <f>S$16</f>
        <v>1</v>
      </c>
      <c r="T141" s="193">
        <f t="shared" si="95"/>
        <v>2.1621437841828849E-5</v>
      </c>
      <c r="Z141" s="191">
        <f t="shared" si="69"/>
        <v>25550</v>
      </c>
      <c r="AA141" s="191">
        <f t="shared" si="70"/>
        <v>-1.7333026915141332E-2</v>
      </c>
      <c r="AB141" s="191">
        <f t="shared" si="71"/>
        <v>-9.5360872932959972E-3</v>
      </c>
      <c r="AC141" s="191">
        <f t="shared" si="72"/>
        <v>-1.5759499998239335E-2</v>
      </c>
      <c r="AD141" s="191">
        <f t="shared" si="73"/>
        <v>1.5735269169019975E-3</v>
      </c>
      <c r="AE141" s="191">
        <f t="shared" si="74"/>
        <v>2.4759869582151057E-6</v>
      </c>
      <c r="AF141" s="191">
        <f t="shared" si="75"/>
        <v>-1.5759499998239335E-2</v>
      </c>
      <c r="AG141" s="202"/>
      <c r="AH141" s="191">
        <f t="shared" si="76"/>
        <v>-6.2234127049433374E-3</v>
      </c>
      <c r="AI141" s="191">
        <f t="shared" si="77"/>
        <v>1.3653920840239433</v>
      </c>
      <c r="AJ141" s="191">
        <f t="shared" si="78"/>
        <v>-0.46629414852585271</v>
      </c>
      <c r="AK141" s="191">
        <f t="shared" si="79"/>
        <v>-0.28196428539258434</v>
      </c>
      <c r="AL141" s="191">
        <f t="shared" si="80"/>
        <v>-0.65723000666036191</v>
      </c>
      <c r="AM141" s="191">
        <f t="shared" si="81"/>
        <v>-0.3409781112870362</v>
      </c>
      <c r="AN141" s="191">
        <f t="shared" ref="AN141:AT150" si="110">$AU141+$AB$7*SIN(AO141)</f>
        <v>12.158200347341221</v>
      </c>
      <c r="AO141" s="191">
        <f t="shared" si="110"/>
        <v>12.158849456665715</v>
      </c>
      <c r="AP141" s="191">
        <f t="shared" si="110"/>
        <v>12.160380813113074</v>
      </c>
      <c r="AQ141" s="191">
        <f t="shared" si="110"/>
        <v>12.163989554909051</v>
      </c>
      <c r="AR141" s="191">
        <f t="shared" si="110"/>
        <v>12.172472032381023</v>
      </c>
      <c r="AS141" s="191">
        <f t="shared" si="110"/>
        <v>12.192294660635147</v>
      </c>
      <c r="AT141" s="191">
        <f t="shared" si="110"/>
        <v>12.238040009622312</v>
      </c>
      <c r="AU141" s="191">
        <f t="shared" si="82"/>
        <v>12.341122977400893</v>
      </c>
      <c r="AW141" s="191">
        <v>29500</v>
      </c>
      <c r="AX141" s="191">
        <f t="shared" si="101"/>
        <v>-2.0842695031450403E-2</v>
      </c>
      <c r="AY141" s="191">
        <f t="shared" si="102"/>
        <v>-1.1991044898171E-2</v>
      </c>
      <c r="AZ141" s="191">
        <f t="shared" si="103"/>
        <v>-8.8516501332794022E-3</v>
      </c>
      <c r="BA141" s="191">
        <f t="shared" si="104"/>
        <v>1.400578481344068</v>
      </c>
      <c r="BB141" s="191">
        <f t="shared" si="105"/>
        <v>-0.99583347214660523</v>
      </c>
      <c r="BC141" s="191">
        <f t="shared" si="106"/>
        <v>0.51978664258440654</v>
      </c>
      <c r="BD141" s="191">
        <f t="shared" si="107"/>
        <v>0.26590731687834585</v>
      </c>
      <c r="BE141" s="191">
        <f t="shared" si="109"/>
        <v>12.886410999563054</v>
      </c>
      <c r="BF141" s="191">
        <f t="shared" si="109"/>
        <v>12.885811274623178</v>
      </c>
      <c r="BG141" s="191">
        <f t="shared" si="109"/>
        <v>12.884442933800127</v>
      </c>
      <c r="BH141" s="191">
        <f t="shared" si="109"/>
        <v>12.881323209653656</v>
      </c>
      <c r="BI141" s="191">
        <f t="shared" si="109"/>
        <v>12.874222230968231</v>
      </c>
      <c r="BJ141" s="191">
        <f t="shared" si="109"/>
        <v>12.858118211271762</v>
      </c>
      <c r="BK141" s="191">
        <f t="shared" si="96"/>
        <v>12.821875734561756</v>
      </c>
      <c r="BL141" s="191">
        <f t="shared" si="108"/>
        <v>12.741472364101249</v>
      </c>
    </row>
    <row r="142" spans="1:64" ht="12.95" customHeight="1">
      <c r="A142" s="184" t="s">
        <v>92</v>
      </c>
      <c r="B142" s="80" t="s">
        <v>56</v>
      </c>
      <c r="C142" s="81">
        <v>52712.027900000001</v>
      </c>
      <c r="D142" s="81">
        <v>5.9999999999999995E-4</v>
      </c>
      <c r="E142" s="274">
        <f t="shared" si="64"/>
        <v>25682.453783718036</v>
      </c>
      <c r="F142" s="221">
        <f t="shared" si="65"/>
        <v>25682.5</v>
      </c>
      <c r="G142" s="193">
        <f t="shared" si="93"/>
        <v>-1.5940425000735559E-2</v>
      </c>
      <c r="K142" s="193">
        <f>G142</f>
        <v>-1.5940425000735559E-2</v>
      </c>
      <c r="N142" s="271">
        <f t="shared" si="66"/>
        <v>-1.1137053113501296E-2</v>
      </c>
      <c r="O142" s="195">
        <f t="shared" si="67"/>
        <v>37693.527900000001</v>
      </c>
      <c r="P142" s="222"/>
      <c r="Q142" s="193">
        <f t="shared" si="94"/>
        <v>2.307238148707244E-5</v>
      </c>
      <c r="S142" s="196">
        <v>1</v>
      </c>
      <c r="T142" s="193">
        <f t="shared" si="95"/>
        <v>2.307238148707244E-5</v>
      </c>
      <c r="Z142" s="191">
        <f t="shared" si="69"/>
        <v>25682.5</v>
      </c>
      <c r="AA142" s="191">
        <f t="shared" si="70"/>
        <v>-1.7506558454905771E-2</v>
      </c>
      <c r="AB142" s="191">
        <f t="shared" si="71"/>
        <v>-9.5709196593310834E-3</v>
      </c>
      <c r="AC142" s="191">
        <f t="shared" si="72"/>
        <v>-1.5940425000735559E-2</v>
      </c>
      <c r="AD142" s="191">
        <f t="shared" si="73"/>
        <v>1.5661334541702127E-3</v>
      </c>
      <c r="AE142" s="191">
        <f t="shared" si="74"/>
        <v>2.4527739962711214E-6</v>
      </c>
      <c r="AF142" s="191">
        <f t="shared" si="75"/>
        <v>-1.5940425000735559E-2</v>
      </c>
      <c r="AG142" s="202"/>
      <c r="AH142" s="191">
        <f t="shared" si="76"/>
        <v>-6.369505341404476E-3</v>
      </c>
      <c r="AI142" s="191">
        <f t="shared" si="77"/>
        <v>1.3753370276194226</v>
      </c>
      <c r="AJ142" s="191">
        <f t="shared" si="78"/>
        <v>-0.49793891017108649</v>
      </c>
      <c r="AK142" s="191">
        <f t="shared" si="79"/>
        <v>-0.2685839701138697</v>
      </c>
      <c r="AL142" s="191">
        <f t="shared" si="80"/>
        <v>-0.62110651689406526</v>
      </c>
      <c r="AM142" s="191">
        <f t="shared" si="81"/>
        <v>-0.32093764140703551</v>
      </c>
      <c r="AN142" s="191">
        <f t="shared" si="110"/>
        <v>12.181584728765836</v>
      </c>
      <c r="AO142" s="191">
        <f t="shared" si="110"/>
        <v>12.182226739618697</v>
      </c>
      <c r="AP142" s="191">
        <f t="shared" si="110"/>
        <v>12.18372666547565</v>
      </c>
      <c r="AQ142" s="191">
        <f t="shared" si="110"/>
        <v>12.187227414512865</v>
      </c>
      <c r="AR142" s="191">
        <f t="shared" si="110"/>
        <v>12.195379119026253</v>
      </c>
      <c r="AS142" s="191">
        <f t="shared" si="110"/>
        <v>12.214262316450078</v>
      </c>
      <c r="AT142" s="191">
        <f t="shared" si="110"/>
        <v>12.257520158982752</v>
      </c>
      <c r="AU142" s="191">
        <f t="shared" si="82"/>
        <v>12.354552418853501</v>
      </c>
      <c r="AW142" s="191">
        <v>30000</v>
      </c>
      <c r="AX142" s="191">
        <f>AB$3+AB$4*AW142+AB$5*AW142^2+AZ142</f>
        <v>-2.0979756205581172E-2</v>
      </c>
      <c r="AY142" s="191">
        <f>AB$3+AB$4*AW142+AB$5*AW142^2</f>
        <v>-1.2111979400215966E-2</v>
      </c>
      <c r="AZ142" s="191">
        <f>$AB$6*($AB$11/BA142*BB142+$AB$12)</f>
        <v>-8.8677768053652042E-3</v>
      </c>
      <c r="BA142" s="191">
        <f>1+$AB$7*COS(BC142)</f>
        <v>1.364991813798607</v>
      </c>
      <c r="BB142" s="191">
        <f>SIN(BC142+RADIANS($AB$9))</f>
        <v>-0.97362558595880788</v>
      </c>
      <c r="BC142" s="191">
        <f>2*ATAN(BD142)</f>
        <v>0.65864828154986155</v>
      </c>
      <c r="BD142" s="191">
        <f>SQRT((1+$AB$7)/(1-$AB$7))*TAN(BE142/2)</f>
        <v>0.34176988894209581</v>
      </c>
      <c r="BE142" s="191">
        <f t="shared" si="109"/>
        <v>12.975462497029486</v>
      </c>
      <c r="BF142" s="191">
        <f t="shared" si="109"/>
        <v>12.974813195928942</v>
      </c>
      <c r="BG142" s="191">
        <f t="shared" si="109"/>
        <v>12.973280778487577</v>
      </c>
      <c r="BH142" s="191">
        <f t="shared" si="109"/>
        <v>12.969668115687536</v>
      </c>
      <c r="BI142" s="191">
        <f t="shared" si="109"/>
        <v>12.961173166000409</v>
      </c>
      <c r="BJ142" s="191">
        <f t="shared" si="109"/>
        <v>12.94131427471615</v>
      </c>
      <c r="BK142" s="191">
        <f t="shared" si="96"/>
        <v>12.895471452082447</v>
      </c>
      <c r="BL142" s="191">
        <f>RADIANS($AB$9)+$AB$18*(AW142-AB$15)</f>
        <v>12.792149501658255</v>
      </c>
    </row>
    <row r="143" spans="1:64" ht="12.95" customHeight="1">
      <c r="A143" s="294" t="s">
        <v>93</v>
      </c>
      <c r="B143" s="82" t="s">
        <v>56</v>
      </c>
      <c r="C143" s="291">
        <v>52924.495199999998</v>
      </c>
      <c r="D143" s="291">
        <v>1E-4</v>
      </c>
      <c r="E143" s="274">
        <f t="shared" si="64"/>
        <v>26298.462995879287</v>
      </c>
      <c r="F143" s="221">
        <f t="shared" si="65"/>
        <v>26298.5</v>
      </c>
      <c r="G143" s="193">
        <f t="shared" si="93"/>
        <v>-1.2763065002218354E-2</v>
      </c>
      <c r="J143" s="193">
        <f>G143</f>
        <v>-1.2763065002218354E-2</v>
      </c>
      <c r="N143" s="271">
        <f t="shared" si="66"/>
        <v>-1.1266557962334212E-2</v>
      </c>
      <c r="O143" s="195">
        <f t="shared" si="67"/>
        <v>37905.995199999998</v>
      </c>
      <c r="P143" s="222"/>
      <c r="Q143" s="193">
        <f t="shared" si="94"/>
        <v>2.2395333204227974E-6</v>
      </c>
      <c r="S143" s="283">
        <f>S$16</f>
        <v>1</v>
      </c>
      <c r="T143" s="193">
        <f t="shared" si="95"/>
        <v>2.2395333204227974E-6</v>
      </c>
      <c r="Z143" s="191">
        <f t="shared" si="69"/>
        <v>26298.5</v>
      </c>
      <c r="AA143" s="191">
        <f t="shared" si="70"/>
        <v>-1.8279322828819139E-2</v>
      </c>
      <c r="AB143" s="191">
        <f t="shared" si="71"/>
        <v>-5.7503001357334261E-3</v>
      </c>
      <c r="AC143" s="191">
        <f t="shared" si="72"/>
        <v>-1.2763065002218354E-2</v>
      </c>
      <c r="AD143" s="191">
        <f t="shared" si="73"/>
        <v>5.5162578266007845E-3</v>
      </c>
      <c r="AE143" s="191">
        <f t="shared" si="74"/>
        <v>3.0429100409534409E-5</v>
      </c>
      <c r="AF143" s="191">
        <f t="shared" si="75"/>
        <v>-1.2763065002218354E-2</v>
      </c>
      <c r="AG143" s="202"/>
      <c r="AH143" s="191">
        <f t="shared" si="76"/>
        <v>-7.0127648664849284E-3</v>
      </c>
      <c r="AI143" s="191">
        <f t="shared" si="77"/>
        <v>1.4162383225953059</v>
      </c>
      <c r="AJ143" s="191">
        <f t="shared" si="78"/>
        <v>-0.64082679274008081</v>
      </c>
      <c r="AK143" s="191">
        <f t="shared" si="79"/>
        <v>-0.19940133426674239</v>
      </c>
      <c r="AL143" s="191">
        <f t="shared" si="80"/>
        <v>-0.44675220533125659</v>
      </c>
      <c r="AM143" s="191">
        <f t="shared" si="81"/>
        <v>-0.22716704017438746</v>
      </c>
      <c r="AN143" s="191">
        <f t="shared" si="110"/>
        <v>12.292327356965725</v>
      </c>
      <c r="AO143" s="191">
        <f t="shared" si="110"/>
        <v>12.29287711372408</v>
      </c>
      <c r="AP143" s="191">
        <f t="shared" si="110"/>
        <v>12.294114026183443</v>
      </c>
      <c r="AQ143" s="191">
        <f t="shared" si="110"/>
        <v>12.296895431084929</v>
      </c>
      <c r="AR143" s="191">
        <f t="shared" si="110"/>
        <v>12.303142127542881</v>
      </c>
      <c r="AS143" s="191">
        <f t="shared" si="110"/>
        <v>12.317133626885331</v>
      </c>
      <c r="AT143" s="191">
        <f t="shared" si="110"/>
        <v>12.348296758195145</v>
      </c>
      <c r="AU143" s="191">
        <f t="shared" si="82"/>
        <v>12.416986652323732</v>
      </c>
      <c r="AW143" s="191">
        <v>30500</v>
      </c>
      <c r="AX143" s="191">
        <f>AB$3+AB$4*AW143+AB$5*AW143^2+AZ143</f>
        <v>-2.1051024162163784E-2</v>
      </c>
      <c r="AY143" s="191">
        <f>AB$3+AB$4*AW143+AB$5*AW143^2</f>
        <v>-1.2235017497145933E-2</v>
      </c>
      <c r="AZ143" s="191">
        <f>$AB$6*($AB$11/BA143*BB143+$AB$12)</f>
        <v>-8.816006665017851E-3</v>
      </c>
      <c r="BA143" s="191">
        <f>1+$AB$7*COS(BC143)</f>
        <v>1.3248326458224988</v>
      </c>
      <c r="BB143" s="191">
        <f>SIN(BC143+RADIANS($AB$9))</f>
        <v>-0.9353380484250351</v>
      </c>
      <c r="BC143" s="191">
        <f>2*ATAN(BD143)</f>
        <v>0.79005221165659101</v>
      </c>
      <c r="BD143" s="191">
        <f>SQRT((1+$AB$7)/(1-$AB$7))*TAN(BE143/2)</f>
        <v>0.41694247600788492</v>
      </c>
      <c r="BE143" s="191">
        <f t="shared" si="109"/>
        <v>13.062112654584347</v>
      </c>
      <c r="BF143" s="191">
        <f t="shared" si="109"/>
        <v>13.061473867519648</v>
      </c>
      <c r="BG143" s="191">
        <f t="shared" si="109"/>
        <v>13.059901610176826</v>
      </c>
      <c r="BH143" s="191">
        <f t="shared" si="109"/>
        <v>13.056037431371783</v>
      </c>
      <c r="BI143" s="191">
        <f t="shared" si="109"/>
        <v>13.046573863387589</v>
      </c>
      <c r="BJ143" s="191">
        <f t="shared" si="109"/>
        <v>13.023590123583025</v>
      </c>
      <c r="BK143" s="191">
        <f t="shared" si="96"/>
        <v>12.968801877818619</v>
      </c>
      <c r="BL143" s="191">
        <f>RADIANS($AB$9)+$AB$18*(AW143-AB$15)</f>
        <v>12.842826639215261</v>
      </c>
    </row>
    <row r="144" spans="1:64" ht="12.95" customHeight="1">
      <c r="A144" s="294" t="s">
        <v>90</v>
      </c>
      <c r="B144" s="82" t="s">
        <v>56</v>
      </c>
      <c r="C144" s="291">
        <v>52936.218800000002</v>
      </c>
      <c r="D144" s="291" t="s">
        <v>25</v>
      </c>
      <c r="E144" s="274">
        <f t="shared" si="64"/>
        <v>26332.453382163185</v>
      </c>
      <c r="F144" s="221">
        <f t="shared" si="65"/>
        <v>26332.5</v>
      </c>
      <c r="G144" s="193">
        <f t="shared" si="93"/>
        <v>-1.6078924993053079E-2</v>
      </c>
      <c r="K144" s="193">
        <f t="shared" ref="K144:K149" si="111">G144</f>
        <v>-1.6078924993053079E-2</v>
      </c>
      <c r="N144" s="271">
        <f t="shared" si="66"/>
        <v>-1.1273798936131245E-2</v>
      </c>
      <c r="O144" s="195">
        <f t="shared" si="67"/>
        <v>37917.718800000002</v>
      </c>
      <c r="P144" s="222"/>
      <c r="Q144" s="193">
        <f t="shared" si="94"/>
        <v>2.3089236422909165E-5</v>
      </c>
      <c r="S144" s="196">
        <v>1</v>
      </c>
      <c r="T144" s="193">
        <f t="shared" si="95"/>
        <v>2.3089236422909165E-5</v>
      </c>
      <c r="Z144" s="191">
        <f t="shared" si="69"/>
        <v>26332.5</v>
      </c>
      <c r="AA144" s="191">
        <f t="shared" si="70"/>
        <v>-1.8320106368414166E-2</v>
      </c>
      <c r="AB144" s="191">
        <f t="shared" si="71"/>
        <v>-9.0326175607701575E-3</v>
      </c>
      <c r="AC144" s="191">
        <f t="shared" si="72"/>
        <v>-1.6078924993053079E-2</v>
      </c>
      <c r="AD144" s="191">
        <f t="shared" si="73"/>
        <v>2.2411813753610878E-3</v>
      </c>
      <c r="AE144" s="191">
        <f t="shared" si="74"/>
        <v>5.0228939572654167E-6</v>
      </c>
      <c r="AF144" s="191">
        <f t="shared" si="75"/>
        <v>-1.6078924993053079E-2</v>
      </c>
      <c r="AG144" s="202"/>
      <c r="AH144" s="191">
        <f t="shared" si="76"/>
        <v>-7.0463074322829212E-3</v>
      </c>
      <c r="AI144" s="191">
        <f t="shared" si="77"/>
        <v>1.4181929307978429</v>
      </c>
      <c r="AJ144" s="191">
        <f t="shared" si="78"/>
        <v>-0.64839911315802068</v>
      </c>
      <c r="AK144" s="191">
        <f t="shared" si="79"/>
        <v>-0.19526880430581256</v>
      </c>
      <c r="AL144" s="191">
        <f t="shared" si="80"/>
        <v>-0.43684726431201248</v>
      </c>
      <c r="AM144" s="191">
        <f t="shared" si="81"/>
        <v>-0.22196480827415208</v>
      </c>
      <c r="AN144" s="191">
        <f t="shared" si="110"/>
        <v>12.298527449168004</v>
      </c>
      <c r="AO144" s="191">
        <f t="shared" si="110"/>
        <v>12.29906925255554</v>
      </c>
      <c r="AP144" s="191">
        <f t="shared" si="110"/>
        <v>12.300286188344582</v>
      </c>
      <c r="AQ144" s="191">
        <f t="shared" si="110"/>
        <v>12.303018060465948</v>
      </c>
      <c r="AR144" s="191">
        <f t="shared" si="110"/>
        <v>12.30914349357362</v>
      </c>
      <c r="AS144" s="191">
        <f t="shared" si="110"/>
        <v>12.322842600183709</v>
      </c>
      <c r="AT144" s="191">
        <f t="shared" si="110"/>
        <v>12.353315968181695</v>
      </c>
      <c r="AU144" s="191">
        <f t="shared" si="82"/>
        <v>12.420432697677608</v>
      </c>
      <c r="AW144" s="191">
        <v>31000</v>
      </c>
      <c r="AX144" s="191">
        <f t="shared" ref="AX144:AX172" si="112">AB$3+AB$4*AW144+AB$5*AW144^2+AZ144</f>
        <v>-2.1062824818575854E-2</v>
      </c>
      <c r="AY144" s="191">
        <f t="shared" ref="AY144:AY172" si="113">AB$3+AB$4*AW144+AB$5*AW144^2</f>
        <v>-1.23601591889609E-2</v>
      </c>
      <c r="AZ144" s="191">
        <f t="shared" ref="AZ144:AZ172" si="114">$AB$6*($AB$11/BA144*BB144+$AB$12)</f>
        <v>-8.702665629614954E-3</v>
      </c>
      <c r="BA144" s="191">
        <f t="shared" ref="BA144:BA172" si="115">1+$AB$7*COS(BC144)</f>
        <v>1.2819903914207766</v>
      </c>
      <c r="BB144" s="191">
        <f t="shared" ref="BB144:BB172" si="116">SIN(BC144+RADIANS($AB$9))</f>
        <v>-0.88466304823706143</v>
      </c>
      <c r="BC144" s="191">
        <f t="shared" ref="BC144:BC172" si="117">2*ATAN(BD144)</f>
        <v>0.91349487154805542</v>
      </c>
      <c r="BD144" s="191">
        <f t="shared" ref="BD144:BD172" si="118">SQRT((1+$AB$7)/(1-$AB$7))*TAN(BE144/2)</f>
        <v>0.49140430294487486</v>
      </c>
      <c r="BE144" s="191">
        <f t="shared" ref="BE144:BE172" si="119">$BL144+$AB$7*SIN(BF144)</f>
        <v>13.146112299462578</v>
      </c>
      <c r="BF144" s="191">
        <f t="shared" ref="BF144:BF172" si="120">$BL144+$AB$7*SIN(BG144)</f>
        <v>13.145531314538829</v>
      </c>
      <c r="BG144" s="191">
        <f t="shared" ref="BG144:BG172" si="121">$BL144+$AB$7*SIN(BH144)</f>
        <v>13.144027961035171</v>
      </c>
      <c r="BH144" s="191">
        <f t="shared" ref="BH144:BH172" si="122">$BL144+$AB$7*SIN(BI144)</f>
        <v>13.140144703838013</v>
      </c>
      <c r="BI144" s="191">
        <f t="shared" ref="BI144:BI172" si="123">$BL144+$AB$7*SIN(BJ144)</f>
        <v>13.130158676266969</v>
      </c>
      <c r="BJ144" s="191">
        <f t="shared" ref="BJ144:BJ172" si="124">$BL144+$AB$7*SIN(BK144)</f>
        <v>13.10476166041053</v>
      </c>
      <c r="BK144" s="191">
        <f t="shared" ref="BK144:BK172" si="125">$BL144+$AB$7*SIN(BL144)</f>
        <v>13.041808846673485</v>
      </c>
      <c r="BL144" s="191">
        <f t="shared" ref="BL144:BL172" si="126">RADIANS($AB$9)+$AB$18*(AW144-AB$15)</f>
        <v>12.893503776772267</v>
      </c>
    </row>
    <row r="145" spans="1:64" ht="12.95" customHeight="1">
      <c r="A145" s="294" t="s">
        <v>90</v>
      </c>
      <c r="B145" s="82" t="s">
        <v>56</v>
      </c>
      <c r="C145" s="291">
        <v>52937.251300000004</v>
      </c>
      <c r="D145" s="291" t="s">
        <v>25</v>
      </c>
      <c r="E145" s="274">
        <f t="shared" si="64"/>
        <v>26335.446922870658</v>
      </c>
      <c r="F145" s="221">
        <f t="shared" si="65"/>
        <v>26335.5</v>
      </c>
      <c r="G145" s="193">
        <f t="shared" ref="G145:G169" si="127">C145-(C$7+F145*C$8)</f>
        <v>-1.8306794998352416E-2</v>
      </c>
      <c r="K145" s="193">
        <f t="shared" si="111"/>
        <v>-1.8306794998352416E-2</v>
      </c>
      <c r="N145" s="271">
        <f t="shared" si="66"/>
        <v>-1.1274438312581989E-2</v>
      </c>
      <c r="O145" s="195">
        <f t="shared" si="67"/>
        <v>37918.751300000004</v>
      </c>
      <c r="P145" s="222"/>
      <c r="Q145" s="193">
        <f t="shared" ref="Q145:Q169" si="128">(G145-N145)^2</f>
        <v>4.9454040555900019E-5</v>
      </c>
      <c r="S145" s="196">
        <v>1</v>
      </c>
      <c r="T145" s="193">
        <f t="shared" ref="T145:T176" si="129">S145*Q145</f>
        <v>4.9454040555900019E-5</v>
      </c>
      <c r="Z145" s="191">
        <f t="shared" si="69"/>
        <v>26335.5</v>
      </c>
      <c r="AA145" s="191">
        <f t="shared" si="70"/>
        <v>-1.8323694529607703E-2</v>
      </c>
      <c r="AB145" s="191">
        <f t="shared" si="71"/>
        <v>-1.1257538781326702E-2</v>
      </c>
      <c r="AC145" s="191">
        <f t="shared" si="72"/>
        <v>-1.8306794998352416E-2</v>
      </c>
      <c r="AD145" s="191">
        <f t="shared" si="73"/>
        <v>1.6899531255287065E-5</v>
      </c>
      <c r="AE145" s="191">
        <f t="shared" si="74"/>
        <v>2.8559415664842439E-10</v>
      </c>
      <c r="AF145" s="191">
        <f t="shared" si="75"/>
        <v>-1.8306794998352416E-2</v>
      </c>
      <c r="AG145" s="202"/>
      <c r="AH145" s="191">
        <f t="shared" si="76"/>
        <v>-7.0492562170257136E-3</v>
      </c>
      <c r="AI145" s="191">
        <f t="shared" si="77"/>
        <v>1.4183636799846364</v>
      </c>
      <c r="AJ145" s="191">
        <f t="shared" si="78"/>
        <v>-0.64906519449694211</v>
      </c>
      <c r="AK145" s="191">
        <f t="shared" si="79"/>
        <v>-0.19490270540457841</v>
      </c>
      <c r="AL145" s="191">
        <f t="shared" si="80"/>
        <v>-0.43597201242076172</v>
      </c>
      <c r="AM145" s="191">
        <f t="shared" si="81"/>
        <v>-0.22150566577951128</v>
      </c>
      <c r="AN145" s="191">
        <f t="shared" si="110"/>
        <v>12.299074912143407</v>
      </c>
      <c r="AO145" s="191">
        <f t="shared" si="110"/>
        <v>12.299615999736833</v>
      </c>
      <c r="AP145" s="191">
        <f t="shared" si="110"/>
        <v>12.30083114676132</v>
      </c>
      <c r="AQ145" s="191">
        <f t="shared" si="110"/>
        <v>12.303558602436304</v>
      </c>
      <c r="AR145" s="191">
        <f t="shared" si="110"/>
        <v>12.309673262266337</v>
      </c>
      <c r="AS145" s="191">
        <f t="shared" si="110"/>
        <v>12.323346469375332</v>
      </c>
      <c r="AT145" s="191">
        <f t="shared" si="110"/>
        <v>12.35375887818927</v>
      </c>
      <c r="AU145" s="191">
        <f t="shared" si="82"/>
        <v>12.420736760502951</v>
      </c>
      <c r="AW145" s="191">
        <v>31500</v>
      </c>
      <c r="AX145" s="191">
        <f t="shared" si="112"/>
        <v>-2.1022130856944099E-2</v>
      </c>
      <c r="AY145" s="191">
        <f t="shared" si="113"/>
        <v>-1.2487404475660869E-2</v>
      </c>
      <c r="AZ145" s="191">
        <f t="shared" si="114"/>
        <v>-8.5347263812832284E-3</v>
      </c>
      <c r="BA145" s="191">
        <f t="shared" si="115"/>
        <v>1.2380586274136784</v>
      </c>
      <c r="BB145" s="191">
        <f t="shared" si="116"/>
        <v>-0.82511557202488039</v>
      </c>
      <c r="BC145" s="191">
        <f t="shared" si="117"/>
        <v>1.0288589373430905</v>
      </c>
      <c r="BD145" s="191">
        <f t="shared" si="118"/>
        <v>0.56518856863098155</v>
      </c>
      <c r="BE145" s="191">
        <f t="shared" si="119"/>
        <v>13.227324115261043</v>
      </c>
      <c r="BF145" s="191">
        <f t="shared" si="120"/>
        <v>13.226831092956493</v>
      </c>
      <c r="BG145" s="191">
        <f t="shared" si="121"/>
        <v>13.225479126777325</v>
      </c>
      <c r="BH145" s="191">
        <f t="shared" si="122"/>
        <v>13.221779001118705</v>
      </c>
      <c r="BI145" s="191">
        <f t="shared" si="123"/>
        <v>13.211705580921526</v>
      </c>
      <c r="BJ145" s="191">
        <f t="shared" si="124"/>
        <v>13.18465769876274</v>
      </c>
      <c r="BK145" s="191">
        <f t="shared" si="125"/>
        <v>13.114435024065491</v>
      </c>
      <c r="BL145" s="191">
        <f t="shared" si="126"/>
        <v>12.944180914329273</v>
      </c>
    </row>
    <row r="146" spans="1:64" ht="12.95" customHeight="1">
      <c r="A146" s="294" t="s">
        <v>90</v>
      </c>
      <c r="B146" s="82" t="s">
        <v>56</v>
      </c>
      <c r="C146" s="291">
        <v>52938.286200000002</v>
      </c>
      <c r="D146" s="291" t="s">
        <v>25</v>
      </c>
      <c r="E146" s="274">
        <f t="shared" si="64"/>
        <v>26338.44742192941</v>
      </c>
      <c r="F146" s="221">
        <f t="shared" si="65"/>
        <v>26338.5</v>
      </c>
      <c r="G146" s="193">
        <f t="shared" si="127"/>
        <v>-1.8134664998797234E-2</v>
      </c>
      <c r="K146" s="193">
        <f t="shared" si="111"/>
        <v>-1.8134664998797234E-2</v>
      </c>
      <c r="N146" s="271">
        <f t="shared" si="66"/>
        <v>-1.1275077764762147E-2</v>
      </c>
      <c r="O146" s="195">
        <f t="shared" si="67"/>
        <v>37919.786200000002</v>
      </c>
      <c r="P146" s="222"/>
      <c r="Q146" s="193">
        <f t="shared" si="128"/>
        <v>4.7053937021337134E-5</v>
      </c>
      <c r="S146" s="196">
        <v>1</v>
      </c>
      <c r="T146" s="193">
        <f t="shared" si="129"/>
        <v>4.7053937021337134E-5</v>
      </c>
      <c r="Z146" s="191">
        <f t="shared" si="69"/>
        <v>26338.5</v>
      </c>
      <c r="AA146" s="191">
        <f t="shared" si="70"/>
        <v>-1.8327280996720857E-2</v>
      </c>
      <c r="AB146" s="191">
        <f t="shared" si="71"/>
        <v>-1.1082461766838525E-2</v>
      </c>
      <c r="AC146" s="191">
        <f t="shared" si="72"/>
        <v>-1.8134664998797234E-2</v>
      </c>
      <c r="AD146" s="191">
        <f t="shared" si="73"/>
        <v>1.9261599792362236E-4</v>
      </c>
      <c r="AE146" s="191">
        <f t="shared" si="74"/>
        <v>3.710092265611289E-8</v>
      </c>
      <c r="AF146" s="191">
        <f t="shared" si="75"/>
        <v>-1.8134664998797234E-2</v>
      </c>
      <c r="AG146" s="202"/>
      <c r="AH146" s="191">
        <f t="shared" si="76"/>
        <v>-7.0522032319587083E-3</v>
      </c>
      <c r="AI146" s="191">
        <f t="shared" si="77"/>
        <v>1.4185341489864449</v>
      </c>
      <c r="AJ146" s="191">
        <f t="shared" si="78"/>
        <v>-0.64973093611988975</v>
      </c>
      <c r="AK146" s="191">
        <f t="shared" si="79"/>
        <v>-0.19453637047221661</v>
      </c>
      <c r="AL146" s="191">
        <f t="shared" si="80"/>
        <v>-0.43509655332340758</v>
      </c>
      <c r="AM146" s="191">
        <f t="shared" si="81"/>
        <v>-0.22104650362643655</v>
      </c>
      <c r="AN146" s="191">
        <f t="shared" si="110"/>
        <v>12.299622438860855</v>
      </c>
      <c r="AO146" s="191">
        <f t="shared" si="110"/>
        <v>12.300162808392862</v>
      </c>
      <c r="AP146" s="191">
        <f t="shared" si="110"/>
        <v>12.301376162436434</v>
      </c>
      <c r="AQ146" s="191">
        <f t="shared" si="110"/>
        <v>12.304099194263172</v>
      </c>
      <c r="AR146" s="191">
        <f t="shared" si="110"/>
        <v>12.310203068967667</v>
      </c>
      <c r="AS146" s="191">
        <f t="shared" si="110"/>
        <v>12.32385036046586</v>
      </c>
      <c r="AT146" s="191">
        <f t="shared" si="110"/>
        <v>12.354201794389231</v>
      </c>
      <c r="AU146" s="191">
        <f t="shared" si="82"/>
        <v>12.421040823328294</v>
      </c>
      <c r="AW146" s="191">
        <v>32000</v>
      </c>
      <c r="AX146" s="191">
        <f t="shared" si="112"/>
        <v>-2.0936026833315212E-2</v>
      </c>
      <c r="AY146" s="191">
        <f t="shared" si="113"/>
        <v>-1.2616753357245837E-2</v>
      </c>
      <c r="AZ146" s="191">
        <f t="shared" si="114"/>
        <v>-8.3192734760693735E-3</v>
      </c>
      <c r="BA146" s="191">
        <f t="shared" si="115"/>
        <v>1.1942768274044853</v>
      </c>
      <c r="BB146" s="191">
        <f t="shared" si="116"/>
        <v>-0.75976126375741371</v>
      </c>
      <c r="BC146" s="191">
        <f t="shared" si="117"/>
        <v>1.1363198081590151</v>
      </c>
      <c r="BD146" s="191">
        <f t="shared" si="118"/>
        <v>0.63837552492581073</v>
      </c>
      <c r="BE146" s="191">
        <f t="shared" si="119"/>
        <v>13.305705440749879</v>
      </c>
      <c r="BF146" s="191">
        <f t="shared" si="120"/>
        <v>13.30531318544725</v>
      </c>
      <c r="BG146" s="191">
        <f t="shared" si="121"/>
        <v>13.304164012507368</v>
      </c>
      <c r="BH146" s="191">
        <f t="shared" si="122"/>
        <v>13.30080421530301</v>
      </c>
      <c r="BI146" s="191">
        <f t="shared" si="123"/>
        <v>13.291039105740399</v>
      </c>
      <c r="BJ146" s="191">
        <f t="shared" si="124"/>
        <v>13.263121732506395</v>
      </c>
      <c r="BK146" s="191">
        <f t="shared" si="125"/>
        <v>13.186624053141886</v>
      </c>
      <c r="BL146" s="191">
        <f t="shared" si="126"/>
        <v>12.994858051886279</v>
      </c>
    </row>
    <row r="147" spans="1:64" ht="12.95" customHeight="1">
      <c r="A147" s="294" t="s">
        <v>90</v>
      </c>
      <c r="B147" s="82" t="s">
        <v>59</v>
      </c>
      <c r="C147" s="291">
        <v>52939.147799999999</v>
      </c>
      <c r="D147" s="291" t="s">
        <v>25</v>
      </c>
      <c r="E147" s="274">
        <f t="shared" si="64"/>
        <v>26340.94547003938</v>
      </c>
      <c r="F147" s="221">
        <f t="shared" si="65"/>
        <v>26341</v>
      </c>
      <c r="G147" s="193">
        <f t="shared" si="127"/>
        <v>-1.8807890002790373E-2</v>
      </c>
      <c r="K147" s="193">
        <f t="shared" si="111"/>
        <v>-1.8807890002790373E-2</v>
      </c>
      <c r="N147" s="271">
        <f t="shared" si="66"/>
        <v>-1.1275610699427809E-2</v>
      </c>
      <c r="O147" s="195">
        <f t="shared" si="67"/>
        <v>37920.647799999999</v>
      </c>
      <c r="P147" s="222"/>
      <c r="Q147" s="193">
        <f t="shared" si="128"/>
        <v>5.6735231503864023E-5</v>
      </c>
      <c r="S147" s="196">
        <v>1</v>
      </c>
      <c r="T147" s="193">
        <f t="shared" si="129"/>
        <v>5.6735231503864023E-5</v>
      </c>
      <c r="Z147" s="191">
        <f t="shared" si="69"/>
        <v>26341</v>
      </c>
      <c r="AA147" s="191">
        <f t="shared" si="70"/>
        <v>-1.8330268423637816E-2</v>
      </c>
      <c r="AB147" s="191">
        <f t="shared" si="71"/>
        <v>-1.1753232278580368E-2</v>
      </c>
      <c r="AC147" s="191">
        <f t="shared" si="72"/>
        <v>-1.8807890002790373E-2</v>
      </c>
      <c r="AD147" s="191">
        <f t="shared" si="73"/>
        <v>-4.7762157915255676E-4</v>
      </c>
      <c r="AE147" s="191">
        <f t="shared" si="74"/>
        <v>2.2812237287218205E-7</v>
      </c>
      <c r="AF147" s="191">
        <f t="shared" si="75"/>
        <v>-1.8807890002790373E-2</v>
      </c>
      <c r="AG147" s="202"/>
      <c r="AH147" s="191">
        <f t="shared" si="76"/>
        <v>-7.0546577242100051E-3</v>
      </c>
      <c r="AI147" s="191">
        <f t="shared" si="77"/>
        <v>1.4186759921542358</v>
      </c>
      <c r="AJ147" s="191">
        <f t="shared" si="78"/>
        <v>-0.65028546050146296</v>
      </c>
      <c r="AK147" s="191">
        <f t="shared" si="79"/>
        <v>-0.19423091128339348</v>
      </c>
      <c r="AL147" s="191">
        <f t="shared" si="80"/>
        <v>-0.4343668460247051</v>
      </c>
      <c r="AM147" s="191">
        <f t="shared" si="81"/>
        <v>-0.22066385350339557</v>
      </c>
      <c r="AN147" s="191">
        <f t="shared" si="110"/>
        <v>12.300078759739463</v>
      </c>
      <c r="AO147" s="191">
        <f t="shared" si="110"/>
        <v>12.300618529156189</v>
      </c>
      <c r="AP147" s="191">
        <f t="shared" si="110"/>
        <v>12.301830385831293</v>
      </c>
      <c r="AQ147" s="191">
        <f t="shared" si="110"/>
        <v>12.304549725470608</v>
      </c>
      <c r="AR147" s="191">
        <f t="shared" si="110"/>
        <v>12.310644603533474</v>
      </c>
      <c r="AS147" s="191">
        <f t="shared" si="110"/>
        <v>12.324270286404412</v>
      </c>
      <c r="AT147" s="191">
        <f t="shared" si="110"/>
        <v>12.354570895943565</v>
      </c>
      <c r="AU147" s="191">
        <f t="shared" si="82"/>
        <v>12.421294209016079</v>
      </c>
      <c r="AW147" s="191">
        <v>32500</v>
      </c>
      <c r="AX147" s="191">
        <f t="shared" si="112"/>
        <v>-2.0811323488943278E-2</v>
      </c>
      <c r="AY147" s="191">
        <f t="shared" si="113"/>
        <v>-1.2748205833715808E-2</v>
      </c>
      <c r="AZ147" s="191">
        <f t="shared" si="114"/>
        <v>-8.0631176552274694E-3</v>
      </c>
      <c r="BA147" s="191">
        <f t="shared" si="115"/>
        <v>1.1515402012388525</v>
      </c>
      <c r="BB147" s="191">
        <f t="shared" si="116"/>
        <v>-0.69110292273656559</v>
      </c>
      <c r="BC147" s="191">
        <f t="shared" si="117"/>
        <v>1.2362517351938767</v>
      </c>
      <c r="BD147" s="191">
        <f t="shared" si="118"/>
        <v>0.7110834697073587</v>
      </c>
      <c r="BE147" s="191">
        <f t="shared" si="119"/>
        <v>13.38128737881244</v>
      </c>
      <c r="BF147" s="191">
        <f t="shared" si="120"/>
        <v>13.380994200719284</v>
      </c>
      <c r="BG147" s="191">
        <f t="shared" si="121"/>
        <v>13.380068865509708</v>
      </c>
      <c r="BH147" s="191">
        <f t="shared" si="122"/>
        <v>13.37715422328777</v>
      </c>
      <c r="BI147" s="191">
        <f t="shared" si="123"/>
        <v>13.36803135979879</v>
      </c>
      <c r="BJ147" s="191">
        <f t="shared" si="124"/>
        <v>13.340013433309075</v>
      </c>
      <c r="BK147" s="191">
        <f t="shared" si="125"/>
        <v>13.258320699481846</v>
      </c>
      <c r="BL147" s="191">
        <f t="shared" si="126"/>
        <v>13.045535189443285</v>
      </c>
    </row>
    <row r="148" spans="1:64" ht="12.95" customHeight="1">
      <c r="A148" s="294" t="s">
        <v>90</v>
      </c>
      <c r="B148" s="82" t="s">
        <v>59</v>
      </c>
      <c r="C148" s="291">
        <v>52943.2889</v>
      </c>
      <c r="D148" s="291" t="s">
        <v>25</v>
      </c>
      <c r="E148" s="274">
        <f t="shared" si="64"/>
        <v>26352.951815243945</v>
      </c>
      <c r="F148" s="221">
        <f t="shared" si="65"/>
        <v>26353</v>
      </c>
      <c r="G148" s="193">
        <f t="shared" si="127"/>
        <v>-1.6619369998807088E-2</v>
      </c>
      <c r="K148" s="193">
        <f t="shared" si="111"/>
        <v>-1.6619369998807088E-2</v>
      </c>
      <c r="N148" s="271">
        <f t="shared" si="66"/>
        <v>-1.1278169517873991E-2</v>
      </c>
      <c r="O148" s="195">
        <f t="shared" si="67"/>
        <v>37924.7889</v>
      </c>
      <c r="P148" s="222"/>
      <c r="Q148" s="193">
        <f t="shared" si="128"/>
        <v>2.8528422577519938E-5</v>
      </c>
      <c r="S148" s="196">
        <v>1</v>
      </c>
      <c r="T148" s="193">
        <f t="shared" si="129"/>
        <v>2.8528422577519938E-5</v>
      </c>
      <c r="Z148" s="191">
        <f t="shared" si="69"/>
        <v>26353</v>
      </c>
      <c r="AA148" s="191">
        <f t="shared" si="70"/>
        <v>-1.8344591635281085E-2</v>
      </c>
      <c r="AB148" s="191">
        <f t="shared" si="71"/>
        <v>-9.5529478813999938E-3</v>
      </c>
      <c r="AC148" s="191">
        <f t="shared" si="72"/>
        <v>-1.6619369998807088E-2</v>
      </c>
      <c r="AD148" s="191">
        <f t="shared" si="73"/>
        <v>1.7252216364739975E-3</v>
      </c>
      <c r="AE148" s="191">
        <f t="shared" si="74"/>
        <v>2.9763896949580181E-6</v>
      </c>
      <c r="AF148" s="191">
        <f t="shared" si="75"/>
        <v>-1.6619369998807088E-2</v>
      </c>
      <c r="AG148" s="202"/>
      <c r="AH148" s="191">
        <f t="shared" si="76"/>
        <v>-7.0664221174070938E-3</v>
      </c>
      <c r="AI148" s="191">
        <f t="shared" si="77"/>
        <v>1.4193541191677288</v>
      </c>
      <c r="AJ148" s="191">
        <f t="shared" si="78"/>
        <v>-0.65294386268085258</v>
      </c>
      <c r="AK148" s="191">
        <f t="shared" si="79"/>
        <v>-0.1927624342069004</v>
      </c>
      <c r="AL148" s="191">
        <f t="shared" si="80"/>
        <v>-0.43086225698035119</v>
      </c>
      <c r="AM148" s="191">
        <f t="shared" si="81"/>
        <v>-0.21882694371093853</v>
      </c>
      <c r="AN148" s="191">
        <f t="shared" si="110"/>
        <v>12.302269713114972</v>
      </c>
      <c r="AO148" s="191">
        <f t="shared" si="110"/>
        <v>12.302806580108268</v>
      </c>
      <c r="AP148" s="191">
        <f t="shared" si="110"/>
        <v>12.304011208778252</v>
      </c>
      <c r="AQ148" s="191">
        <f t="shared" si="110"/>
        <v>12.306712754637914</v>
      </c>
      <c r="AR148" s="191">
        <f t="shared" si="110"/>
        <v>12.312764334813746</v>
      </c>
      <c r="AS148" s="191">
        <f t="shared" si="110"/>
        <v>12.326286141364422</v>
      </c>
      <c r="AT148" s="191">
        <f t="shared" si="110"/>
        <v>12.356342642905588</v>
      </c>
      <c r="AU148" s="191">
        <f t="shared" si="82"/>
        <v>12.422510460317447</v>
      </c>
      <c r="AW148" s="191">
        <v>33000</v>
      </c>
      <c r="AX148" s="191">
        <f t="shared" si="112"/>
        <v>-2.0654319314858005E-2</v>
      </c>
      <c r="AY148" s="191">
        <f t="shared" si="113"/>
        <v>-1.2881761905070781E-2</v>
      </c>
      <c r="AZ148" s="191">
        <f t="shared" si="114"/>
        <v>-7.7725574097872261E-3</v>
      </c>
      <c r="BA148" s="191">
        <f t="shared" si="115"/>
        <v>1.1104474939517346</v>
      </c>
      <c r="BB148" s="191">
        <f t="shared" si="116"/>
        <v>-0.62107896960095255</v>
      </c>
      <c r="BC148" s="191">
        <f t="shared" si="117"/>
        <v>1.3291470392553586</v>
      </c>
      <c r="BD148" s="191">
        <f t="shared" si="118"/>
        <v>0.78345939720792457</v>
      </c>
      <c r="BE148" s="191">
        <f t="shared" si="119"/>
        <v>13.454153939782699</v>
      </c>
      <c r="BF148" s="191">
        <f t="shared" si="120"/>
        <v>13.453948156823374</v>
      </c>
      <c r="BG148" s="191">
        <f t="shared" si="121"/>
        <v>13.453242188643507</v>
      </c>
      <c r="BH148" s="191">
        <f t="shared" si="122"/>
        <v>13.450824893457195</v>
      </c>
      <c r="BI148" s="191">
        <f t="shared" si="123"/>
        <v>13.442601272373217</v>
      </c>
      <c r="BJ148" s="191">
        <f t="shared" si="124"/>
        <v>13.415209855231852</v>
      </c>
      <c r="BK148" s="191">
        <f t="shared" si="125"/>
        <v>13.329470992917647</v>
      </c>
      <c r="BL148" s="191">
        <f t="shared" si="126"/>
        <v>13.096212327000295</v>
      </c>
    </row>
    <row r="149" spans="1:64" ht="12.95" customHeight="1">
      <c r="A149" s="294" t="s">
        <v>90</v>
      </c>
      <c r="B149" s="82" t="s">
        <v>59</v>
      </c>
      <c r="C149" s="291">
        <v>52948.117700000003</v>
      </c>
      <c r="D149" s="291" t="s">
        <v>25</v>
      </c>
      <c r="E149" s="274">
        <f t="shared" ref="E149:E212" si="130">(C149-C$7)/C$8</f>
        <v>26366.952018021908</v>
      </c>
      <c r="F149" s="221">
        <f t="shared" ref="F149:F212" si="131">ROUND(2*E149,0)/2</f>
        <v>26367</v>
      </c>
      <c r="G149" s="193">
        <f t="shared" si="127"/>
        <v>-1.6549429994483944E-2</v>
      </c>
      <c r="K149" s="193">
        <f t="shared" si="111"/>
        <v>-1.6549429994483944E-2</v>
      </c>
      <c r="N149" s="271">
        <f t="shared" ref="N149:N212" si="132">D$11+D$12*F149+D$13*F149^2</f>
        <v>-1.1281156337478282E-2</v>
      </c>
      <c r="O149" s="195">
        <f t="shared" ref="O149:O212" si="133">C149-15018.5</f>
        <v>37929.617700000003</v>
      </c>
      <c r="P149" s="222"/>
      <c r="Q149" s="193">
        <f t="shared" si="128"/>
        <v>2.7754707325099813E-5</v>
      </c>
      <c r="S149" s="196">
        <v>1</v>
      </c>
      <c r="T149" s="193">
        <f t="shared" si="129"/>
        <v>2.7754707325099813E-5</v>
      </c>
      <c r="Z149" s="191">
        <f t="shared" ref="Z149:Z212" si="134">F149</f>
        <v>26367</v>
      </c>
      <c r="AA149" s="191">
        <f t="shared" ref="AA149:AA212" si="135">AB$3+AB$4*Z149+AB$5*Z149^2+AH149</f>
        <v>-1.8361267521514249E-2</v>
      </c>
      <c r="AB149" s="191">
        <f t="shared" ref="AB149:AB212" si="136">IF(S149&lt;&gt;0,G149-AH149,-9999)</f>
        <v>-9.4693188104479787E-3</v>
      </c>
      <c r="AC149" s="191">
        <f t="shared" ref="AC149:AC212" si="137">+G149-P149</f>
        <v>-1.6549429994483944E-2</v>
      </c>
      <c r="AD149" s="191">
        <f t="shared" ref="AD149:AD212" si="138">IF(S149&lt;&gt;0,G149-AA149,-9999)</f>
        <v>1.811837527030305E-3</v>
      </c>
      <c r="AE149" s="191">
        <f t="shared" ref="AE149:AE212" si="139">+(G149-AA149)^2*S149</f>
        <v>3.2827552243552913E-6</v>
      </c>
      <c r="AF149" s="191">
        <f t="shared" ref="AF149:AF212" si="140">IF(S149&lt;&gt;0,G149-P149,-9999)</f>
        <v>-1.6549429994483944E-2</v>
      </c>
      <c r="AG149" s="202"/>
      <c r="AH149" s="191">
        <f t="shared" ref="AH149:AH212" si="141">$AB$6*($AB$11/AI149*AJ149+$AB$12)</f>
        <v>-7.0801111840359653E-3</v>
      </c>
      <c r="AI149" s="191">
        <f t="shared" ref="AI149:AI212" si="142">1+$AB$7*COS(AL149)</f>
        <v>1.4201395499938989</v>
      </c>
      <c r="AJ149" s="191">
        <f t="shared" ref="AJ149:AJ212" si="143">SIN(AL149+RADIANS($AB$9))</f>
        <v>-0.6560383264137708</v>
      </c>
      <c r="AK149" s="191">
        <f t="shared" ref="AK149:AK212" si="144">$AB$7*SIN(AL149)</f>
        <v>-0.19104447606574571</v>
      </c>
      <c r="AL149" s="191">
        <f t="shared" ref="AL149:AL212" si="145">2*ATAN(AM149)</f>
        <v>-0.42676941910416516</v>
      </c>
      <c r="AM149" s="191">
        <f t="shared" ref="AM149:AM212" si="146">SQRT((1+$AB$7)/(1-$AB$7))*TAN(AN149/2)</f>
        <v>-0.21668348840068327</v>
      </c>
      <c r="AN149" s="191">
        <f t="shared" si="110"/>
        <v>12.30482710114236</v>
      </c>
      <c r="AO149" s="191">
        <f t="shared" si="110"/>
        <v>12.305360536335327</v>
      </c>
      <c r="AP149" s="191">
        <f t="shared" si="110"/>
        <v>12.306556647606905</v>
      </c>
      <c r="AQ149" s="191">
        <f t="shared" si="110"/>
        <v>12.309237285571264</v>
      </c>
      <c r="AR149" s="191">
        <f t="shared" si="110"/>
        <v>12.315238114253017</v>
      </c>
      <c r="AS149" s="191">
        <f t="shared" si="110"/>
        <v>12.3286384095806</v>
      </c>
      <c r="AT149" s="191">
        <f t="shared" si="110"/>
        <v>12.358409804679519</v>
      </c>
      <c r="AU149" s="191">
        <f t="shared" ref="AU149:AU212" si="147">RADIANS($AB$9)+$AB$18*(F149-AB$15)</f>
        <v>12.423929420169042</v>
      </c>
      <c r="AW149" s="191">
        <v>33500</v>
      </c>
      <c r="AX149" s="191">
        <f t="shared" si="112"/>
        <v>-2.0470683183459439E-2</v>
      </c>
      <c r="AY149" s="191">
        <f t="shared" si="113"/>
        <v>-1.3017421571310753E-2</v>
      </c>
      <c r="AZ149" s="191">
        <f t="shared" si="114"/>
        <v>-7.4532616121486851E-3</v>
      </c>
      <c r="BA149" s="191">
        <f t="shared" si="115"/>
        <v>1.0713624973318532</v>
      </c>
      <c r="BB149" s="191">
        <f t="shared" si="116"/>
        <v>-0.55112494944234613</v>
      </c>
      <c r="BC149" s="191">
        <f t="shared" si="117"/>
        <v>1.4155538565640036</v>
      </c>
      <c r="BD149" s="191">
        <f t="shared" si="118"/>
        <v>0.85567057705298499</v>
      </c>
      <c r="BE149" s="191">
        <f t="shared" si="119"/>
        <v>13.524423653082303</v>
      </c>
      <c r="BF149" s="191">
        <f t="shared" si="120"/>
        <v>13.524288356528672</v>
      </c>
      <c r="BG149" s="191">
        <f t="shared" si="121"/>
        <v>13.52377892389914</v>
      </c>
      <c r="BH149" s="191">
        <f t="shared" si="122"/>
        <v>13.521864052541595</v>
      </c>
      <c r="BI149" s="191">
        <f t="shared" si="123"/>
        <v>13.514712247590646</v>
      </c>
      <c r="BJ149" s="191">
        <f t="shared" si="124"/>
        <v>13.488606332799394</v>
      </c>
      <c r="BK149" s="191">
        <f t="shared" si="125"/>
        <v>13.400022366109662</v>
      </c>
      <c r="BL149" s="191">
        <f t="shared" si="126"/>
        <v>13.146889464557301</v>
      </c>
    </row>
    <row r="150" spans="1:64" ht="12.95" customHeight="1">
      <c r="A150" s="79" t="s">
        <v>94</v>
      </c>
      <c r="B150" s="80" t="s">
        <v>59</v>
      </c>
      <c r="C150" s="81">
        <v>52959.498699999996</v>
      </c>
      <c r="D150" s="81">
        <v>2.9999999999999997E-4</v>
      </c>
      <c r="E150" s="274">
        <f t="shared" si="130"/>
        <v>26399.949099660367</v>
      </c>
      <c r="F150" s="221">
        <f t="shared" si="131"/>
        <v>26400</v>
      </c>
      <c r="G150" s="193">
        <f t="shared" si="127"/>
        <v>-1.7556000006152317E-2</v>
      </c>
      <c r="J150" s="193">
        <f>G150</f>
        <v>-1.7556000006152317E-2</v>
      </c>
      <c r="N150" s="271">
        <f t="shared" si="132"/>
        <v>-1.1288203223325442E-2</v>
      </c>
      <c r="O150" s="195">
        <f t="shared" si="133"/>
        <v>37940.998699999996</v>
      </c>
      <c r="P150" s="222"/>
      <c r="Q150" s="193">
        <f t="shared" si="128"/>
        <v>3.9285276510814931E-5</v>
      </c>
      <c r="S150" s="283">
        <f>S$16</f>
        <v>1</v>
      </c>
      <c r="T150" s="193">
        <f t="shared" si="129"/>
        <v>3.9285276510814931E-5</v>
      </c>
      <c r="Z150" s="191">
        <f t="shared" si="134"/>
        <v>26400</v>
      </c>
      <c r="AA150" s="191">
        <f t="shared" si="135"/>
        <v>-1.8400426608080004E-2</v>
      </c>
      <c r="AB150" s="191">
        <f t="shared" si="136"/>
        <v>-1.0443776621397755E-2</v>
      </c>
      <c r="AC150" s="191">
        <f t="shared" si="137"/>
        <v>-1.7556000006152317E-2</v>
      </c>
      <c r="AD150" s="191">
        <f t="shared" si="138"/>
        <v>8.4442660192768706E-4</v>
      </c>
      <c r="AE150" s="191">
        <f t="shared" si="139"/>
        <v>7.1305628604314048E-7</v>
      </c>
      <c r="AF150" s="191">
        <f t="shared" si="140"/>
        <v>-1.7556000006152317E-2</v>
      </c>
      <c r="AG150" s="202"/>
      <c r="AH150" s="191">
        <f t="shared" si="141"/>
        <v>-7.1122233847545615E-3</v>
      </c>
      <c r="AI150" s="191">
        <f t="shared" si="142"/>
        <v>1.4219663254011061</v>
      </c>
      <c r="AJ150" s="191">
        <f t="shared" si="143"/>
        <v>-0.66330194296888889</v>
      </c>
      <c r="AK150" s="191">
        <f t="shared" si="144"/>
        <v>-0.18697500777322901</v>
      </c>
      <c r="AL150" s="191">
        <f t="shared" si="145"/>
        <v>-0.41710451417042926</v>
      </c>
      <c r="AM150" s="191">
        <f t="shared" si="146"/>
        <v>-0.21162939677152409</v>
      </c>
      <c r="AN150" s="191">
        <f t="shared" si="110"/>
        <v>12.310860604391349</v>
      </c>
      <c r="AO150" s="191">
        <f t="shared" si="110"/>
        <v>12.311385756900007</v>
      </c>
      <c r="AP150" s="191">
        <f t="shared" si="110"/>
        <v>12.312561433004543</v>
      </c>
      <c r="AQ150" s="191">
        <f t="shared" si="110"/>
        <v>12.315192161016858</v>
      </c>
      <c r="AR150" s="191">
        <f t="shared" si="110"/>
        <v>12.321072360809893</v>
      </c>
      <c r="AS150" s="191">
        <f t="shared" si="110"/>
        <v>12.334184880673241</v>
      </c>
      <c r="AT150" s="191">
        <f t="shared" si="110"/>
        <v>12.363282919912939</v>
      </c>
      <c r="AU150" s="191">
        <f t="shared" si="147"/>
        <v>12.427274111247804</v>
      </c>
      <c r="AW150" s="191">
        <v>34000</v>
      </c>
      <c r="AX150" s="191">
        <f t="shared" si="112"/>
        <v>-2.026542341191764E-2</v>
      </c>
      <c r="AY150" s="191">
        <f t="shared" si="113"/>
        <v>-1.3155184832435728E-2</v>
      </c>
      <c r="AZ150" s="191">
        <f t="shared" si="114"/>
        <v>-7.1102385794819117E-3</v>
      </c>
      <c r="BA150" s="191">
        <f t="shared" si="115"/>
        <v>1.0344740966816022</v>
      </c>
      <c r="BB150" s="191">
        <f t="shared" si="116"/>
        <v>-0.48226051017980448</v>
      </c>
      <c r="BC150" s="191">
        <f t="shared" si="117"/>
        <v>1.4960323779232401</v>
      </c>
      <c r="BD150" s="191">
        <f t="shared" si="118"/>
        <v>0.92789778563313685</v>
      </c>
      <c r="BE150" s="191">
        <f t="shared" si="119"/>
        <v>13.592234805744546</v>
      </c>
      <c r="BF150" s="191">
        <f t="shared" si="120"/>
        <v>13.592151904832029</v>
      </c>
      <c r="BG150" s="191">
        <f t="shared" si="121"/>
        <v>13.591805535822564</v>
      </c>
      <c r="BH150" s="191">
        <f t="shared" si="122"/>
        <v>13.590360501876772</v>
      </c>
      <c r="BI150" s="191">
        <f t="shared" si="123"/>
        <v>13.584368506709222</v>
      </c>
      <c r="BJ150" s="191">
        <f t="shared" si="124"/>
        <v>13.560117066537019</v>
      </c>
      <c r="BK150" s="191">
        <f t="shared" si="125"/>
        <v>13.469923789519484</v>
      </c>
      <c r="BL150" s="191">
        <f t="shared" si="126"/>
        <v>13.197566602114307</v>
      </c>
    </row>
    <row r="151" spans="1:64" ht="12.95" customHeight="1">
      <c r="A151" s="294" t="s">
        <v>90</v>
      </c>
      <c r="B151" s="82" t="s">
        <v>59</v>
      </c>
      <c r="C151" s="291">
        <v>52961.2212</v>
      </c>
      <c r="D151" s="291" t="s">
        <v>25</v>
      </c>
      <c r="E151" s="274">
        <f t="shared" si="130"/>
        <v>26404.943166361219</v>
      </c>
      <c r="F151" s="221">
        <f t="shared" si="131"/>
        <v>26405</v>
      </c>
      <c r="G151" s="193">
        <f t="shared" si="127"/>
        <v>-1.9602450003731064E-2</v>
      </c>
      <c r="K151" s="193">
        <f t="shared" ref="K151:K164" si="148">G151</f>
        <v>-1.9602450003731064E-2</v>
      </c>
      <c r="N151" s="271">
        <f t="shared" si="132"/>
        <v>-1.1289271732668341E-2</v>
      </c>
      <c r="O151" s="195">
        <f t="shared" si="133"/>
        <v>37942.7212</v>
      </c>
      <c r="P151" s="222"/>
      <c r="Q151" s="193">
        <f t="shared" si="128"/>
        <v>6.910893296646941E-5</v>
      </c>
      <c r="S151" s="196">
        <v>1</v>
      </c>
      <c r="T151" s="193">
        <f t="shared" si="129"/>
        <v>6.910893296646941E-5</v>
      </c>
      <c r="Z151" s="191">
        <f t="shared" si="134"/>
        <v>26405</v>
      </c>
      <c r="AA151" s="191">
        <f t="shared" si="135"/>
        <v>-1.8406341495262893E-2</v>
      </c>
      <c r="AB151" s="191">
        <f t="shared" si="136"/>
        <v>-1.2485380241136513E-2</v>
      </c>
      <c r="AC151" s="191">
        <f t="shared" si="137"/>
        <v>-1.9602450003731064E-2</v>
      </c>
      <c r="AD151" s="191">
        <f t="shared" si="138"/>
        <v>-1.1961085084681716E-3</v>
      </c>
      <c r="AE151" s="191">
        <f t="shared" si="139"/>
        <v>1.4306755640299543E-6</v>
      </c>
      <c r="AF151" s="191">
        <f t="shared" si="140"/>
        <v>-1.9602450003731064E-2</v>
      </c>
      <c r="AG151" s="202"/>
      <c r="AH151" s="191">
        <f t="shared" si="141"/>
        <v>-7.1170697625945519E-3</v>
      </c>
      <c r="AI151" s="191">
        <f t="shared" si="142"/>
        <v>1.4222400710328424</v>
      </c>
      <c r="AJ151" s="191">
        <f t="shared" si="143"/>
        <v>-0.66439868985899764</v>
      </c>
      <c r="AK151" s="191">
        <f t="shared" si="144"/>
        <v>-0.186355991903913</v>
      </c>
      <c r="AL151" s="191">
        <f t="shared" si="145"/>
        <v>-0.41563801081060825</v>
      </c>
      <c r="AM151" s="191">
        <f t="shared" si="146"/>
        <v>-0.21086342367206667</v>
      </c>
      <c r="AN151" s="191">
        <f t="shared" ref="AN151:AT160" si="149">$AU151+$AB$7*SIN(AO151)</f>
        <v>12.311775423211186</v>
      </c>
      <c r="AO151" s="191">
        <f t="shared" si="149"/>
        <v>12.312299297187128</v>
      </c>
      <c r="AP151" s="191">
        <f t="shared" si="149"/>
        <v>12.313471833430089</v>
      </c>
      <c r="AQ151" s="191">
        <f t="shared" si="149"/>
        <v>12.316094923132457</v>
      </c>
      <c r="AR151" s="191">
        <f t="shared" si="149"/>
        <v>12.321956724444854</v>
      </c>
      <c r="AS151" s="191">
        <f t="shared" si="149"/>
        <v>12.335025477641953</v>
      </c>
      <c r="AT151" s="191">
        <f t="shared" si="149"/>
        <v>12.364021333577153</v>
      </c>
      <c r="AU151" s="191">
        <f t="shared" si="147"/>
        <v>12.427780882623377</v>
      </c>
      <c r="AW151" s="191">
        <v>34500</v>
      </c>
      <c r="AX151" s="191">
        <f t="shared" si="112"/>
        <v>-2.0042910824126341E-2</v>
      </c>
      <c r="AY151" s="191">
        <f t="shared" si="113"/>
        <v>-1.3295051688445705E-2</v>
      </c>
      <c r="AZ151" s="191">
        <f t="shared" si="114"/>
        <v>-6.7478591356806361E-3</v>
      </c>
      <c r="BA151" s="191">
        <f t="shared" si="115"/>
        <v>0.99984751683881945</v>
      </c>
      <c r="BB151" s="191">
        <f t="shared" si="116"/>
        <v>-0.4151784626864975</v>
      </c>
      <c r="BC151" s="191">
        <f t="shared" si="117"/>
        <v>1.5711267089362657</v>
      </c>
      <c r="BD151" s="191">
        <f t="shared" si="118"/>
        <v>1.000330436729572</v>
      </c>
      <c r="BE151" s="191">
        <f t="shared" si="119"/>
        <v>13.657734490117502</v>
      </c>
      <c r="BF151" s="191">
        <f t="shared" si="120"/>
        <v>13.657687538341532</v>
      </c>
      <c r="BG151" s="191">
        <f t="shared" si="121"/>
        <v>13.657467065629001</v>
      </c>
      <c r="BH151" s="191">
        <f t="shared" si="122"/>
        <v>13.656433032850662</v>
      </c>
      <c r="BI151" s="191">
        <f t="shared" si="123"/>
        <v>13.651610431692424</v>
      </c>
      <c r="BJ151" s="191">
        <f t="shared" si="124"/>
        <v>13.629675397418836</v>
      </c>
      <c r="BK151" s="191">
        <f t="shared" si="125"/>
        <v>13.53912590243452</v>
      </c>
      <c r="BL151" s="191">
        <f t="shared" si="126"/>
        <v>13.248243739671313</v>
      </c>
    </row>
    <row r="152" spans="1:64" ht="12.95" customHeight="1">
      <c r="A152" s="294" t="s">
        <v>90</v>
      </c>
      <c r="B152" s="82" t="s">
        <v>56</v>
      </c>
      <c r="C152" s="291">
        <v>52966.224900000001</v>
      </c>
      <c r="D152" s="291" t="s">
        <v>25</v>
      </c>
      <c r="E152" s="274">
        <f t="shared" si="130"/>
        <v>26419.450458988802</v>
      </c>
      <c r="F152" s="221">
        <f t="shared" si="131"/>
        <v>26419.5</v>
      </c>
      <c r="G152" s="193">
        <f t="shared" si="127"/>
        <v>-1.7087154999899212E-2</v>
      </c>
      <c r="K152" s="193">
        <f t="shared" si="148"/>
        <v>-1.7087154999899212E-2</v>
      </c>
      <c r="N152" s="271">
        <f t="shared" si="132"/>
        <v>-1.1292371599345655E-2</v>
      </c>
      <c r="O152" s="195">
        <f t="shared" si="133"/>
        <v>37947.724900000001</v>
      </c>
      <c r="P152" s="222"/>
      <c r="Q152" s="193">
        <f t="shared" si="128"/>
        <v>3.3579514659331047E-5</v>
      </c>
      <c r="S152" s="196">
        <v>1</v>
      </c>
      <c r="T152" s="193">
        <f t="shared" si="129"/>
        <v>3.3579514659331047E-5</v>
      </c>
      <c r="Z152" s="191">
        <f t="shared" si="134"/>
        <v>26419.5</v>
      </c>
      <c r="AA152" s="191">
        <f t="shared" si="135"/>
        <v>-1.8423467223215341E-2</v>
      </c>
      <c r="AB152" s="191">
        <f t="shared" si="136"/>
        <v>-9.9560593760295267E-3</v>
      </c>
      <c r="AC152" s="191">
        <f t="shared" si="137"/>
        <v>-1.7087154999899212E-2</v>
      </c>
      <c r="AD152" s="191">
        <f t="shared" si="138"/>
        <v>1.3363122233161287E-3</v>
      </c>
      <c r="AE152" s="191">
        <f t="shared" si="139"/>
        <v>1.7857303581840951E-6</v>
      </c>
      <c r="AF152" s="191">
        <f t="shared" si="140"/>
        <v>-1.7087154999899212E-2</v>
      </c>
      <c r="AG152" s="202"/>
      <c r="AH152" s="191">
        <f t="shared" si="141"/>
        <v>-7.1310956238696864E-3</v>
      </c>
      <c r="AI152" s="191">
        <f t="shared" si="142"/>
        <v>1.4230293737312638</v>
      </c>
      <c r="AJ152" s="191">
        <f t="shared" si="143"/>
        <v>-0.66757349756839846</v>
      </c>
      <c r="AK152" s="191">
        <f t="shared" si="144"/>
        <v>-0.1845572601249969</v>
      </c>
      <c r="AL152" s="191">
        <f t="shared" si="145"/>
        <v>-0.41138202101953231</v>
      </c>
      <c r="AM152" s="191">
        <f t="shared" si="146"/>
        <v>-0.20864180444682587</v>
      </c>
      <c r="AN152" s="191">
        <f t="shared" si="149"/>
        <v>12.314429357420579</v>
      </c>
      <c r="AO152" s="191">
        <f t="shared" si="149"/>
        <v>12.314949488742682</v>
      </c>
      <c r="AP152" s="191">
        <f t="shared" si="149"/>
        <v>12.316112854908679</v>
      </c>
      <c r="AQ152" s="191">
        <f t="shared" si="149"/>
        <v>12.31871368106729</v>
      </c>
      <c r="AR152" s="191">
        <f t="shared" si="149"/>
        <v>12.324521947934674</v>
      </c>
      <c r="AS152" s="191">
        <f t="shared" si="149"/>
        <v>12.337463535989899</v>
      </c>
      <c r="AT152" s="191">
        <f t="shared" si="149"/>
        <v>12.366162825588361</v>
      </c>
      <c r="AU152" s="191">
        <f t="shared" si="147"/>
        <v>12.42925051961253</v>
      </c>
      <c r="AW152" s="191">
        <v>35000</v>
      </c>
      <c r="AX152" s="191">
        <f t="shared" si="112"/>
        <v>-1.980693059947837E-2</v>
      </c>
      <c r="AY152" s="191">
        <f t="shared" si="113"/>
        <v>-1.3437022139340681E-2</v>
      </c>
      <c r="AZ152" s="191">
        <f t="shared" si="114"/>
        <v>-6.3699084601376906E-3</v>
      </c>
      <c r="BA152" s="191">
        <f t="shared" si="115"/>
        <v>0.96746462396352384</v>
      </c>
      <c r="BB152" s="191">
        <f t="shared" si="116"/>
        <v>-0.35032408915586244</v>
      </c>
      <c r="BC152" s="191">
        <f t="shared" si="117"/>
        <v>1.6413485740195333</v>
      </c>
      <c r="BD152" s="191">
        <f t="shared" si="118"/>
        <v>1.0731635235938708</v>
      </c>
      <c r="BE152" s="191">
        <f t="shared" si="119"/>
        <v>13.721071046681299</v>
      </c>
      <c r="BF152" s="191">
        <f t="shared" si="120"/>
        <v>13.72104677518122</v>
      </c>
      <c r="BG152" s="191">
        <f t="shared" si="121"/>
        <v>13.720916693779344</v>
      </c>
      <c r="BH152" s="191">
        <f t="shared" si="122"/>
        <v>13.720220182830859</v>
      </c>
      <c r="BI152" s="191">
        <f t="shared" si="123"/>
        <v>13.716509238175208</v>
      </c>
      <c r="BJ152" s="191">
        <f t="shared" si="124"/>
        <v>13.697233778743227</v>
      </c>
      <c r="BK152" s="191">
        <f t="shared" si="125"/>
        <v>13.607581139707664</v>
      </c>
      <c r="BL152" s="191">
        <f t="shared" si="126"/>
        <v>13.298920877228319</v>
      </c>
    </row>
    <row r="153" spans="1:64" ht="12.95" customHeight="1">
      <c r="A153" s="294" t="s">
        <v>90</v>
      </c>
      <c r="B153" s="82" t="s">
        <v>56</v>
      </c>
      <c r="C153" s="291">
        <v>52984.159399999997</v>
      </c>
      <c r="D153" s="291" t="s">
        <v>25</v>
      </c>
      <c r="E153" s="274">
        <f t="shared" si="130"/>
        <v>26471.448188594739</v>
      </c>
      <c r="F153" s="221">
        <f t="shared" si="131"/>
        <v>26471.5</v>
      </c>
      <c r="G153" s="193">
        <f t="shared" si="127"/>
        <v>-1.7870235002192203E-2</v>
      </c>
      <c r="K153" s="193">
        <f t="shared" si="148"/>
        <v>-1.7870235002192203E-2</v>
      </c>
      <c r="N153" s="271">
        <f t="shared" si="132"/>
        <v>-1.1303502911064455E-2</v>
      </c>
      <c r="O153" s="195">
        <f t="shared" si="133"/>
        <v>37965.659399999997</v>
      </c>
      <c r="P153" s="222"/>
      <c r="Q153" s="193">
        <f t="shared" si="128"/>
        <v>4.3121970356647006E-5</v>
      </c>
      <c r="S153" s="196">
        <v>1</v>
      </c>
      <c r="T153" s="193">
        <f t="shared" si="129"/>
        <v>4.3121970356647006E-5</v>
      </c>
      <c r="Z153" s="191">
        <f t="shared" si="134"/>
        <v>26471.5</v>
      </c>
      <c r="AA153" s="191">
        <f t="shared" si="135"/>
        <v>-1.8484544660301437E-2</v>
      </c>
      <c r="AB153" s="191">
        <f t="shared" si="136"/>
        <v>-1.0689193252955221E-2</v>
      </c>
      <c r="AC153" s="191">
        <f t="shared" si="137"/>
        <v>-1.7870235002192203E-2</v>
      </c>
      <c r="AD153" s="191">
        <f t="shared" si="138"/>
        <v>6.1430965810923416E-4</v>
      </c>
      <c r="AE153" s="191">
        <f t="shared" si="139"/>
        <v>3.7737635604628418E-7</v>
      </c>
      <c r="AF153" s="191">
        <f t="shared" si="140"/>
        <v>-1.7870235002192203E-2</v>
      </c>
      <c r="AG153" s="202"/>
      <c r="AH153" s="191">
        <f t="shared" si="141"/>
        <v>-7.1810417492369823E-3</v>
      </c>
      <c r="AI153" s="191">
        <f t="shared" si="142"/>
        <v>1.4258035881508491</v>
      </c>
      <c r="AJ153" s="191">
        <f t="shared" si="143"/>
        <v>-0.67888689801461644</v>
      </c>
      <c r="AK153" s="191">
        <f t="shared" si="144"/>
        <v>-0.17806329667332713</v>
      </c>
      <c r="AL153" s="191">
        <f t="shared" si="145"/>
        <v>-0.39608139757187444</v>
      </c>
      <c r="AM153" s="191">
        <f t="shared" si="146"/>
        <v>-0.20067103116826085</v>
      </c>
      <c r="AN153" s="191">
        <f t="shared" si="149"/>
        <v>12.323958479985775</v>
      </c>
      <c r="AO153" s="191">
        <f t="shared" si="149"/>
        <v>12.324464765694009</v>
      </c>
      <c r="AP153" s="191">
        <f t="shared" si="149"/>
        <v>12.325594465167091</v>
      </c>
      <c r="AQ153" s="191">
        <f t="shared" si="149"/>
        <v>12.328114090652678</v>
      </c>
      <c r="AR153" s="191">
        <f t="shared" si="149"/>
        <v>12.333728214629589</v>
      </c>
      <c r="AS153" s="191">
        <f t="shared" si="149"/>
        <v>12.34621085066377</v>
      </c>
      <c r="AT153" s="191">
        <f t="shared" si="149"/>
        <v>12.373843769248355</v>
      </c>
      <c r="AU153" s="191">
        <f t="shared" si="147"/>
        <v>12.434520941918457</v>
      </c>
      <c r="AW153" s="191">
        <v>35500</v>
      </c>
      <c r="AX153" s="191">
        <f t="shared" si="112"/>
        <v>-1.9560745833679411E-2</v>
      </c>
      <c r="AY153" s="191">
        <f t="shared" si="113"/>
        <v>-1.3581096185120659E-2</v>
      </c>
      <c r="AZ153" s="191">
        <f t="shared" si="114"/>
        <v>-5.9796496485587528E-3</v>
      </c>
      <c r="BA153" s="191">
        <f t="shared" si="115"/>
        <v>0.93725391502595146</v>
      </c>
      <c r="BB153" s="191">
        <f t="shared" si="116"/>
        <v>-0.2879604409491347</v>
      </c>
      <c r="BC153" s="191">
        <f t="shared" si="117"/>
        <v>1.7071692895466866</v>
      </c>
      <c r="BD153" s="191">
        <f t="shared" si="118"/>
        <v>1.1465960998911233</v>
      </c>
      <c r="BE153" s="191">
        <f t="shared" si="119"/>
        <v>13.782389222195251</v>
      </c>
      <c r="BF153" s="191">
        <f t="shared" si="120"/>
        <v>13.782377986694264</v>
      </c>
      <c r="BG153" s="191">
        <f t="shared" si="121"/>
        <v>13.782307917739296</v>
      </c>
      <c r="BH153" s="191">
        <f t="shared" si="122"/>
        <v>13.781871239087925</v>
      </c>
      <c r="BI153" s="191">
        <f t="shared" si="123"/>
        <v>13.779161296492248</v>
      </c>
      <c r="BJ153" s="191">
        <f t="shared" si="124"/>
        <v>13.762763460435677</v>
      </c>
      <c r="BK153" s="191">
        <f t="shared" si="125"/>
        <v>13.675243853886657</v>
      </c>
      <c r="BL153" s="191">
        <f t="shared" si="126"/>
        <v>13.349598014785325</v>
      </c>
    </row>
    <row r="154" spans="1:64" ht="12.95" customHeight="1">
      <c r="A154" s="294" t="s">
        <v>90</v>
      </c>
      <c r="B154" s="82" t="s">
        <v>56</v>
      </c>
      <c r="C154" s="291">
        <v>52988.988700000002</v>
      </c>
      <c r="D154" s="291" t="s">
        <v>25</v>
      </c>
      <c r="E154" s="274">
        <f t="shared" si="130"/>
        <v>26485.449841029222</v>
      </c>
      <c r="F154" s="221">
        <f t="shared" si="131"/>
        <v>26485.5</v>
      </c>
      <c r="G154" s="193">
        <f t="shared" si="127"/>
        <v>-1.7300294995948207E-2</v>
      </c>
      <c r="K154" s="193">
        <f t="shared" si="148"/>
        <v>-1.7300294995948207E-2</v>
      </c>
      <c r="N154" s="271">
        <f t="shared" si="132"/>
        <v>-1.1306503690124401E-2</v>
      </c>
      <c r="O154" s="195">
        <f t="shared" si="133"/>
        <v>37970.488700000002</v>
      </c>
      <c r="P154" s="222"/>
      <c r="Q154" s="193">
        <f t="shared" si="128"/>
        <v>3.592553421776904E-5</v>
      </c>
      <c r="S154" s="196">
        <v>1</v>
      </c>
      <c r="T154" s="193">
        <f t="shared" si="129"/>
        <v>3.592553421776904E-5</v>
      </c>
      <c r="Z154" s="191">
        <f t="shared" si="134"/>
        <v>26485.5</v>
      </c>
      <c r="AA154" s="191">
        <f t="shared" si="135"/>
        <v>-1.8500897016551901E-2</v>
      </c>
      <c r="AB154" s="191">
        <f t="shared" si="136"/>
        <v>-1.0105901669520707E-2</v>
      </c>
      <c r="AC154" s="191">
        <f t="shared" si="137"/>
        <v>-1.7300294995948207E-2</v>
      </c>
      <c r="AD154" s="191">
        <f t="shared" si="138"/>
        <v>1.2006020206036944E-3</v>
      </c>
      <c r="AE154" s="191">
        <f t="shared" si="139"/>
        <v>1.4414452118776738E-6</v>
      </c>
      <c r="AF154" s="191">
        <f t="shared" si="140"/>
        <v>-1.7300294995948207E-2</v>
      </c>
      <c r="AG154" s="202"/>
      <c r="AH154" s="191">
        <f t="shared" si="141"/>
        <v>-7.1943933264274991E-3</v>
      </c>
      <c r="AI154" s="191">
        <f t="shared" si="142"/>
        <v>1.4265352382492249</v>
      </c>
      <c r="AJ154" s="191">
        <f t="shared" si="143"/>
        <v>-0.68191303390296765</v>
      </c>
      <c r="AK154" s="191">
        <f t="shared" si="144"/>
        <v>-0.17630349921651628</v>
      </c>
      <c r="AL154" s="191">
        <f t="shared" si="145"/>
        <v>-0.39195206566366791</v>
      </c>
      <c r="AM154" s="191">
        <f t="shared" si="146"/>
        <v>-0.19852410992306499</v>
      </c>
      <c r="AN154" s="191">
        <f t="shared" si="149"/>
        <v>12.326527051502122</v>
      </c>
      <c r="AO154" s="191">
        <f t="shared" si="149"/>
        <v>12.327029497363005</v>
      </c>
      <c r="AP154" s="191">
        <f t="shared" si="149"/>
        <v>12.328149926447642</v>
      </c>
      <c r="AQ154" s="191">
        <f t="shared" si="149"/>
        <v>12.330647332053205</v>
      </c>
      <c r="AR154" s="191">
        <f t="shared" si="149"/>
        <v>12.336208619493648</v>
      </c>
      <c r="AS154" s="191">
        <f t="shared" si="149"/>
        <v>12.348566927405511</v>
      </c>
      <c r="AT154" s="191">
        <f t="shared" si="149"/>
        <v>12.375912006378334</v>
      </c>
      <c r="AU154" s="191">
        <f t="shared" si="147"/>
        <v>12.435939901770055</v>
      </c>
      <c r="AW154" s="191">
        <v>36000</v>
      </c>
      <c r="AX154" s="191">
        <f t="shared" si="112"/>
        <v>-1.9307162608433483E-2</v>
      </c>
      <c r="AY154" s="191">
        <f t="shared" si="113"/>
        <v>-1.3727273825785639E-2</v>
      </c>
      <c r="AZ154" s="191">
        <f t="shared" si="114"/>
        <v>-5.579888782647844E-3</v>
      </c>
      <c r="BA154" s="191">
        <f t="shared" si="115"/>
        <v>0.90911195339126527</v>
      </c>
      <c r="BB154" s="191">
        <f t="shared" si="116"/>
        <v>-0.22821953435670328</v>
      </c>
      <c r="BC154" s="191">
        <f t="shared" si="117"/>
        <v>1.7690171085860218</v>
      </c>
      <c r="BD154" s="191">
        <f t="shared" si="118"/>
        <v>1.220830963431244</v>
      </c>
      <c r="BE154" s="191">
        <f t="shared" si="119"/>
        <v>13.841827326244255</v>
      </c>
      <c r="BF154" s="191">
        <f t="shared" si="120"/>
        <v>13.841822805090114</v>
      </c>
      <c r="BG154" s="191">
        <f t="shared" si="121"/>
        <v>13.841789152084587</v>
      </c>
      <c r="BH154" s="191">
        <f t="shared" si="122"/>
        <v>13.841538774328406</v>
      </c>
      <c r="BI154" s="191">
        <f t="shared" si="123"/>
        <v>13.83968239074032</v>
      </c>
      <c r="BJ154" s="191">
        <f t="shared" si="124"/>
        <v>13.826253906502059</v>
      </c>
      <c r="BK154" s="191">
        <f t="shared" si="125"/>
        <v>13.742070432419531</v>
      </c>
      <c r="BL154" s="191">
        <f t="shared" si="126"/>
        <v>13.400275152342335</v>
      </c>
    </row>
    <row r="155" spans="1:64" ht="12.95" customHeight="1">
      <c r="A155" s="294" t="s">
        <v>90</v>
      </c>
      <c r="B155" s="82" t="s">
        <v>59</v>
      </c>
      <c r="C155" s="291">
        <v>52991.227800000001</v>
      </c>
      <c r="D155" s="291" t="s">
        <v>25</v>
      </c>
      <c r="E155" s="274">
        <f t="shared" si="130"/>
        <v>26491.94169284336</v>
      </c>
      <c r="F155" s="221">
        <f t="shared" si="131"/>
        <v>26492</v>
      </c>
      <c r="G155" s="193">
        <f t="shared" si="127"/>
        <v>-2.0110680001380388E-2</v>
      </c>
      <c r="K155" s="193">
        <f t="shared" si="148"/>
        <v>-2.0110680001380388E-2</v>
      </c>
      <c r="N155" s="271">
        <f t="shared" si="132"/>
        <v>-1.1307897469581701E-2</v>
      </c>
      <c r="O155" s="195">
        <f t="shared" si="133"/>
        <v>37972.727800000001</v>
      </c>
      <c r="P155" s="222"/>
      <c r="Q155" s="193">
        <f t="shared" si="128"/>
        <v>7.7488980302140096E-5</v>
      </c>
      <c r="S155" s="196">
        <v>1</v>
      </c>
      <c r="T155" s="193">
        <f t="shared" si="129"/>
        <v>7.7488980302140096E-5</v>
      </c>
      <c r="Z155" s="191">
        <f t="shared" si="134"/>
        <v>26492</v>
      </c>
      <c r="AA155" s="191">
        <f t="shared" si="135"/>
        <v>-1.8508475848009395E-2</v>
      </c>
      <c r="AB155" s="191">
        <f t="shared" si="136"/>
        <v>-1.2910101622952693E-2</v>
      </c>
      <c r="AC155" s="191">
        <f t="shared" si="137"/>
        <v>-2.0110680001380388E-2</v>
      </c>
      <c r="AD155" s="191">
        <f t="shared" si="138"/>
        <v>-1.6022041533709924E-3</v>
      </c>
      <c r="AE155" s="191">
        <f t="shared" si="139"/>
        <v>2.5670581490792586E-6</v>
      </c>
      <c r="AF155" s="191">
        <f t="shared" si="140"/>
        <v>-2.0110680001380388E-2</v>
      </c>
      <c r="AG155" s="202"/>
      <c r="AH155" s="191">
        <f t="shared" si="141"/>
        <v>-7.2005783784276946E-3</v>
      </c>
      <c r="AI155" s="191">
        <f t="shared" si="142"/>
        <v>1.4268727091725464</v>
      </c>
      <c r="AJ155" s="191">
        <f t="shared" si="143"/>
        <v>-0.68331510699338704</v>
      </c>
      <c r="AK155" s="191">
        <f t="shared" si="144"/>
        <v>-0.17548482403900867</v>
      </c>
      <c r="AL155" s="191">
        <f t="shared" si="145"/>
        <v>-0.39003346406439737</v>
      </c>
      <c r="AM155" s="191">
        <f t="shared" si="146"/>
        <v>-0.19752719088263676</v>
      </c>
      <c r="AN155" s="191">
        <f t="shared" si="149"/>
        <v>12.327720033956709</v>
      </c>
      <c r="AO155" s="191">
        <f t="shared" si="149"/>
        <v>12.328220680993898</v>
      </c>
      <c r="AP155" s="191">
        <f t="shared" si="149"/>
        <v>12.329336776541741</v>
      </c>
      <c r="AQ155" s="191">
        <f t="shared" si="149"/>
        <v>12.331823814783466</v>
      </c>
      <c r="AR155" s="191">
        <f t="shared" si="149"/>
        <v>12.3373604903674</v>
      </c>
      <c r="AS155" s="191">
        <f t="shared" si="149"/>
        <v>12.349660966125537</v>
      </c>
      <c r="AT155" s="191">
        <f t="shared" si="149"/>
        <v>12.376872300495059</v>
      </c>
      <c r="AU155" s="191">
        <f t="shared" si="147"/>
        <v>12.436598704558296</v>
      </c>
      <c r="AW155" s="191">
        <v>36500</v>
      </c>
      <c r="AX155" s="191">
        <f t="shared" si="112"/>
        <v>-1.90485912690543E-2</v>
      </c>
      <c r="AY155" s="191">
        <f t="shared" si="113"/>
        <v>-1.3875555061335618E-2</v>
      </c>
      <c r="AZ155" s="191">
        <f t="shared" si="114"/>
        <v>-5.1730362077186814E-3</v>
      </c>
      <c r="BA155" s="191">
        <f t="shared" si="115"/>
        <v>0.88291821200864518</v>
      </c>
      <c r="BB155" s="191">
        <f t="shared" si="116"/>
        <v>-0.17114122153945313</v>
      </c>
      <c r="BC155" s="191">
        <f t="shared" si="117"/>
        <v>1.8272778084743651</v>
      </c>
      <c r="BD155" s="191">
        <f t="shared" si="118"/>
        <v>1.2960752235048993</v>
      </c>
      <c r="BE155" s="191">
        <f t="shared" si="119"/>
        <v>13.899515758689105</v>
      </c>
      <c r="BF155" s="191">
        <f t="shared" si="120"/>
        <v>13.899514251964137</v>
      </c>
      <c r="BG155" s="191">
        <f t="shared" si="121"/>
        <v>13.899500385386528</v>
      </c>
      <c r="BH155" s="191">
        <f t="shared" si="122"/>
        <v>13.899372806792037</v>
      </c>
      <c r="BI155" s="191">
        <f t="shared" si="123"/>
        <v>13.898202163407124</v>
      </c>
      <c r="BJ155" s="191">
        <f t="shared" si="124"/>
        <v>13.887711971183514</v>
      </c>
      <c r="BK155" s="191">
        <f t="shared" si="125"/>
        <v>13.808019409635158</v>
      </c>
      <c r="BL155" s="191">
        <f t="shared" si="126"/>
        <v>13.450952289899341</v>
      </c>
    </row>
    <row r="156" spans="1:64" ht="12.95" customHeight="1">
      <c r="A156" s="294" t="s">
        <v>90</v>
      </c>
      <c r="B156" s="82" t="s">
        <v>59</v>
      </c>
      <c r="C156" s="291">
        <v>52992.262600000002</v>
      </c>
      <c r="D156" s="291" t="s">
        <v>25</v>
      </c>
      <c r="E156" s="274">
        <f t="shared" si="130"/>
        <v>26494.941901970811</v>
      </c>
      <c r="F156" s="221">
        <f t="shared" si="131"/>
        <v>26495</v>
      </c>
      <c r="G156" s="193">
        <f t="shared" si="127"/>
        <v>-2.0038549999298993E-2</v>
      </c>
      <c r="K156" s="193">
        <f t="shared" si="148"/>
        <v>-2.0038549999298993E-2</v>
      </c>
      <c r="N156" s="271">
        <f t="shared" si="132"/>
        <v>-1.1308540872313054E-2</v>
      </c>
      <c r="O156" s="195">
        <f t="shared" si="133"/>
        <v>37973.762600000002</v>
      </c>
      <c r="P156" s="222"/>
      <c r="Q156" s="193">
        <f t="shared" si="128"/>
        <v>7.6213059357257808E-5</v>
      </c>
      <c r="S156" s="196">
        <v>1</v>
      </c>
      <c r="T156" s="193">
        <f t="shared" si="129"/>
        <v>7.6213059357257808E-5</v>
      </c>
      <c r="Z156" s="191">
        <f t="shared" si="134"/>
        <v>26495</v>
      </c>
      <c r="AA156" s="191">
        <f t="shared" si="135"/>
        <v>-1.8511970909409689E-2</v>
      </c>
      <c r="AB156" s="191">
        <f t="shared" si="136"/>
        <v>-1.2835119962202357E-2</v>
      </c>
      <c r="AC156" s="191">
        <f t="shared" si="137"/>
        <v>-2.0038549999298993E-2</v>
      </c>
      <c r="AD156" s="191">
        <f t="shared" si="138"/>
        <v>-1.5265790898893045E-3</v>
      </c>
      <c r="AE156" s="191">
        <f t="shared" si="139"/>
        <v>2.3304437176872569E-6</v>
      </c>
      <c r="AF156" s="191">
        <f t="shared" si="140"/>
        <v>-2.0038549999298993E-2</v>
      </c>
      <c r="AG156" s="202"/>
      <c r="AH156" s="191">
        <f t="shared" si="141"/>
        <v>-7.2034300370966368E-3</v>
      </c>
      <c r="AI156" s="191">
        <f t="shared" si="142"/>
        <v>1.4270279877034437</v>
      </c>
      <c r="AJ156" s="191">
        <f t="shared" si="143"/>
        <v>-0.68396158883143932</v>
      </c>
      <c r="AK156" s="191">
        <f t="shared" si="144"/>
        <v>-0.17510662757948009</v>
      </c>
      <c r="AL156" s="191">
        <f t="shared" si="145"/>
        <v>-0.38914765512623245</v>
      </c>
      <c r="AM156" s="191">
        <f t="shared" si="146"/>
        <v>-0.19706704583982107</v>
      </c>
      <c r="AN156" s="191">
        <f t="shared" si="149"/>
        <v>12.328270733037101</v>
      </c>
      <c r="AO156" s="191">
        <f t="shared" si="149"/>
        <v>12.328770546427958</v>
      </c>
      <c r="AP156" s="191">
        <f t="shared" si="149"/>
        <v>12.329884635610519</v>
      </c>
      <c r="AQ156" s="191">
        <f t="shared" si="149"/>
        <v>12.332366878055463</v>
      </c>
      <c r="AR156" s="191">
        <f t="shared" si="149"/>
        <v>12.337892177164617</v>
      </c>
      <c r="AS156" s="191">
        <f t="shared" si="149"/>
        <v>12.350165938104377</v>
      </c>
      <c r="AT156" s="191">
        <f t="shared" si="149"/>
        <v>12.377315521915332</v>
      </c>
      <c r="AU156" s="191">
        <f t="shared" si="147"/>
        <v>12.436902767383636</v>
      </c>
      <c r="AW156" s="191">
        <v>37000</v>
      </c>
      <c r="AX156" s="191">
        <f t="shared" si="112"/>
        <v>-1.8787101674451533E-2</v>
      </c>
      <c r="AY156" s="191">
        <f t="shared" si="113"/>
        <v>-1.4025939891770599E-2</v>
      </c>
      <c r="AZ156" s="191">
        <f t="shared" si="114"/>
        <v>-4.7611617826809338E-3</v>
      </c>
      <c r="BA156" s="191">
        <f t="shared" si="115"/>
        <v>0.85854506755238258</v>
      </c>
      <c r="BB156" s="191">
        <f t="shared" si="116"/>
        <v>-0.11670206582910639</v>
      </c>
      <c r="BC156" s="191">
        <f t="shared" si="117"/>
        <v>1.8822970679261408</v>
      </c>
      <c r="BD156" s="191">
        <f t="shared" si="118"/>
        <v>1.3725414921443411</v>
      </c>
      <c r="BE156" s="191">
        <f t="shared" si="119"/>
        <v>13.955576419239616</v>
      </c>
      <c r="BF156" s="191">
        <f t="shared" si="120"/>
        <v>13.955576037573735</v>
      </c>
      <c r="BG156" s="191">
        <f t="shared" si="121"/>
        <v>13.955571458602027</v>
      </c>
      <c r="BH156" s="191">
        <f t="shared" si="122"/>
        <v>13.955516532065387</v>
      </c>
      <c r="BI156" s="191">
        <f t="shared" si="123"/>
        <v>13.954858942624968</v>
      </c>
      <c r="BJ156" s="191">
        <f t="shared" si="124"/>
        <v>13.947160863203608</v>
      </c>
      <c r="BK156" s="191">
        <f t="shared" si="125"/>
        <v>13.87305157321148</v>
      </c>
      <c r="BL156" s="191">
        <f t="shared" si="126"/>
        <v>13.501629427456347</v>
      </c>
    </row>
    <row r="157" spans="1:64" ht="12.95" customHeight="1">
      <c r="A157" s="294" t="s">
        <v>90</v>
      </c>
      <c r="B157" s="82" t="s">
        <v>59</v>
      </c>
      <c r="C157" s="291">
        <v>52995.023300000001</v>
      </c>
      <c r="D157" s="291" t="s">
        <v>25</v>
      </c>
      <c r="E157" s="274">
        <f t="shared" si="130"/>
        <v>26502.946035463414</v>
      </c>
      <c r="F157" s="221">
        <f t="shared" si="131"/>
        <v>26503</v>
      </c>
      <c r="G157" s="193">
        <f t="shared" si="127"/>
        <v>-1.8612870000652038E-2</v>
      </c>
      <c r="K157" s="193">
        <f t="shared" si="148"/>
        <v>-1.8612870000652038E-2</v>
      </c>
      <c r="N157" s="271">
        <f t="shared" si="132"/>
        <v>-1.1310256983162697E-2</v>
      </c>
      <c r="O157" s="195">
        <f t="shared" si="133"/>
        <v>37976.523300000001</v>
      </c>
      <c r="P157" s="222"/>
      <c r="Q157" s="193">
        <f t="shared" si="128"/>
        <v>5.332815688320478E-5</v>
      </c>
      <c r="S157" s="196">
        <v>1</v>
      </c>
      <c r="T157" s="193">
        <f t="shared" si="129"/>
        <v>5.332815688320478E-5</v>
      </c>
      <c r="Z157" s="191">
        <f t="shared" si="134"/>
        <v>26503</v>
      </c>
      <c r="AA157" s="191">
        <f t="shared" si="135"/>
        <v>-1.8521282219332864E-2</v>
      </c>
      <c r="AB157" s="191">
        <f t="shared" si="136"/>
        <v>-1.1401844764481868E-2</v>
      </c>
      <c r="AC157" s="191">
        <f t="shared" si="137"/>
        <v>-1.8612870000652038E-2</v>
      </c>
      <c r="AD157" s="191">
        <f t="shared" si="138"/>
        <v>-9.1587781319173167E-5</v>
      </c>
      <c r="AE157" s="191">
        <f t="shared" si="139"/>
        <v>8.3883216869686847E-9</v>
      </c>
      <c r="AF157" s="191">
        <f t="shared" si="140"/>
        <v>-1.8612870000652038E-2</v>
      </c>
      <c r="AG157" s="202"/>
      <c r="AH157" s="191">
        <f t="shared" si="141"/>
        <v>-7.2110252361701696E-3</v>
      </c>
      <c r="AI157" s="191">
        <f t="shared" si="142"/>
        <v>1.4274405862913948</v>
      </c>
      <c r="AJ157" s="191">
        <f t="shared" si="143"/>
        <v>-0.68568358824510411</v>
      </c>
      <c r="AK157" s="191">
        <f t="shared" si="144"/>
        <v>-0.17409703758300948</v>
      </c>
      <c r="AL157" s="191">
        <f t="shared" si="145"/>
        <v>-0.38678457342284905</v>
      </c>
      <c r="AM157" s="191">
        <f t="shared" si="146"/>
        <v>-0.19583990451218408</v>
      </c>
      <c r="AN157" s="191">
        <f t="shared" si="149"/>
        <v>12.32973954625715</v>
      </c>
      <c r="AO157" s="191">
        <f t="shared" si="149"/>
        <v>12.330237126054783</v>
      </c>
      <c r="AP157" s="191">
        <f t="shared" si="149"/>
        <v>12.331345845618589</v>
      </c>
      <c r="AQ157" s="191">
        <f t="shared" si="149"/>
        <v>12.33381526584836</v>
      </c>
      <c r="AR157" s="191">
        <f t="shared" si="149"/>
        <v>12.339310174911789</v>
      </c>
      <c r="AS157" s="191">
        <f t="shared" si="149"/>
        <v>12.351512625438824</v>
      </c>
      <c r="AT157" s="191">
        <f t="shared" si="149"/>
        <v>12.378497472601129</v>
      </c>
      <c r="AU157" s="191">
        <f t="shared" si="147"/>
        <v>12.437713601584548</v>
      </c>
      <c r="AW157" s="191">
        <v>37500</v>
      </c>
      <c r="AX157" s="191">
        <f t="shared" si="112"/>
        <v>-1.8524471873165482E-2</v>
      </c>
      <c r="AY157" s="191">
        <f t="shared" si="113"/>
        <v>-1.4178428317090583E-2</v>
      </c>
      <c r="AZ157" s="191">
        <f t="shared" si="114"/>
        <v>-4.3460435560748996E-3</v>
      </c>
      <c r="BA157" s="191">
        <f t="shared" si="115"/>
        <v>0.8358643371088208</v>
      </c>
      <c r="BB157" s="191">
        <f t="shared" si="116"/>
        <v>-6.4836458461754426E-2</v>
      </c>
      <c r="BC157" s="191">
        <f t="shared" si="117"/>
        <v>1.9343837011937921</v>
      </c>
      <c r="BD157" s="191">
        <f t="shared" si="118"/>
        <v>1.4504495138816107</v>
      </c>
      <c r="BE157" s="191">
        <f t="shared" si="119"/>
        <v>14.010122650473864</v>
      </c>
      <c r="BF157" s="191">
        <f t="shared" si="120"/>
        <v>14.01012258871703</v>
      </c>
      <c r="BG157" s="191">
        <f t="shared" si="121"/>
        <v>14.010121532650095</v>
      </c>
      <c r="BH157" s="191">
        <f t="shared" si="122"/>
        <v>14.01010347482829</v>
      </c>
      <c r="BI157" s="191">
        <f t="shared" si="123"/>
        <v>14.009795095868865</v>
      </c>
      <c r="BJ157" s="191">
        <f t="shared" si="124"/>
        <v>14.004638930297897</v>
      </c>
      <c r="BK157" s="191">
        <f t="shared" si="125"/>
        <v>13.937130064857945</v>
      </c>
      <c r="BL157" s="191">
        <f t="shared" si="126"/>
        <v>13.552306565013353</v>
      </c>
    </row>
    <row r="158" spans="1:64" ht="12.95" customHeight="1">
      <c r="A158" s="294" t="s">
        <v>90</v>
      </c>
      <c r="B158" s="82" t="s">
        <v>59</v>
      </c>
      <c r="C158" s="291">
        <v>52996.057200000003</v>
      </c>
      <c r="D158" s="291" t="s">
        <v>25</v>
      </c>
      <c r="E158" s="274">
        <f t="shared" si="130"/>
        <v>26505.94363520914</v>
      </c>
      <c r="F158" s="221">
        <f t="shared" si="131"/>
        <v>26506</v>
      </c>
      <c r="G158" s="193">
        <f t="shared" si="127"/>
        <v>-1.9440739997662604E-2</v>
      </c>
      <c r="K158" s="193">
        <f t="shared" si="148"/>
        <v>-1.9440739997662604E-2</v>
      </c>
      <c r="N158" s="271">
        <f t="shared" si="132"/>
        <v>-1.1310900663568576E-2</v>
      </c>
      <c r="O158" s="195">
        <f t="shared" si="133"/>
        <v>37977.557200000003</v>
      </c>
      <c r="P158" s="222"/>
      <c r="Q158" s="193">
        <f t="shared" si="128"/>
        <v>6.6094287598182432E-5</v>
      </c>
      <c r="S158" s="196">
        <v>1</v>
      </c>
      <c r="T158" s="193">
        <f t="shared" si="129"/>
        <v>6.6094287598182432E-5</v>
      </c>
      <c r="Z158" s="191">
        <f t="shared" si="134"/>
        <v>26506</v>
      </c>
      <c r="AA158" s="191">
        <f t="shared" si="135"/>
        <v>-1.852477063425164E-2</v>
      </c>
      <c r="AB158" s="191">
        <f t="shared" si="136"/>
        <v>-1.2226870026979541E-2</v>
      </c>
      <c r="AC158" s="191">
        <f t="shared" si="137"/>
        <v>-1.9440739997662604E-2</v>
      </c>
      <c r="AD158" s="191">
        <f t="shared" si="138"/>
        <v>-9.1596936341096363E-4</v>
      </c>
      <c r="AE158" s="191">
        <f t="shared" si="139"/>
        <v>8.3899987470748596E-7</v>
      </c>
      <c r="AF158" s="191">
        <f t="shared" si="140"/>
        <v>-1.9440739997662604E-2</v>
      </c>
      <c r="AG158" s="202"/>
      <c r="AH158" s="191">
        <f t="shared" si="141"/>
        <v>-7.2138699706830629E-3</v>
      </c>
      <c r="AI158" s="191">
        <f t="shared" si="142"/>
        <v>1.4275947555674062</v>
      </c>
      <c r="AJ158" s="191">
        <f t="shared" si="143"/>
        <v>-0.68632860280660524</v>
      </c>
      <c r="AK158" s="191">
        <f t="shared" si="144"/>
        <v>-0.1737180425734795</v>
      </c>
      <c r="AL158" s="191">
        <f t="shared" si="145"/>
        <v>-0.38589807209090288</v>
      </c>
      <c r="AM158" s="191">
        <f t="shared" si="146"/>
        <v>-0.19537969365354116</v>
      </c>
      <c r="AN158" s="191">
        <f t="shared" si="149"/>
        <v>12.330290456762915</v>
      </c>
      <c r="AO158" s="191">
        <f t="shared" si="149"/>
        <v>12.330787195019145</v>
      </c>
      <c r="AP158" s="191">
        <f t="shared" si="149"/>
        <v>12.331893893750156</v>
      </c>
      <c r="AQ158" s="191">
        <f t="shared" si="149"/>
        <v>12.334358493147787</v>
      </c>
      <c r="AR158" s="191">
        <f t="shared" si="149"/>
        <v>12.339841986210208</v>
      </c>
      <c r="AS158" s="191">
        <f t="shared" si="149"/>
        <v>12.352017668833401</v>
      </c>
      <c r="AT158" s="191">
        <f t="shared" si="149"/>
        <v>12.378940714158507</v>
      </c>
      <c r="AU158" s="191">
        <f t="shared" si="147"/>
        <v>12.438017664409891</v>
      </c>
      <c r="AW158" s="191">
        <v>38000</v>
      </c>
      <c r="AX158" s="191">
        <f t="shared" si="112"/>
        <v>-1.826223046143342E-2</v>
      </c>
      <c r="AY158" s="191">
        <f t="shared" si="113"/>
        <v>-1.4333020337295568E-2</v>
      </c>
      <c r="AZ158" s="191">
        <f t="shared" si="114"/>
        <v>-3.9292101241378517E-3</v>
      </c>
      <c r="BA158" s="191">
        <f t="shared" si="115"/>
        <v>0.81475140249472144</v>
      </c>
      <c r="BB158" s="191">
        <f t="shared" si="116"/>
        <v>-1.5451871673643192E-2</v>
      </c>
      <c r="BC158" s="191">
        <f t="shared" si="117"/>
        <v>1.9838131854020116</v>
      </c>
      <c r="BD158" s="191">
        <f t="shared" si="118"/>
        <v>1.5300281204639548</v>
      </c>
      <c r="BE158" s="191">
        <f t="shared" si="119"/>
        <v>14.063259483459163</v>
      </c>
      <c r="BF158" s="191">
        <f t="shared" si="120"/>
        <v>14.06325947938506</v>
      </c>
      <c r="BG158" s="191">
        <f t="shared" si="121"/>
        <v>14.06325935983946</v>
      </c>
      <c r="BH158" s="191">
        <f t="shared" si="122"/>
        <v>14.063255852123373</v>
      </c>
      <c r="BI158" s="191">
        <f t="shared" si="123"/>
        <v>14.063153002317478</v>
      </c>
      <c r="BJ158" s="191">
        <f t="shared" si="124"/>
        <v>14.060198297965339</v>
      </c>
      <c r="BK158" s="191">
        <f t="shared" si="125"/>
        <v>14.000220474953684</v>
      </c>
      <c r="BL158" s="191">
        <f t="shared" si="126"/>
        <v>13.602983702570359</v>
      </c>
    </row>
    <row r="159" spans="1:64" ht="12.95" customHeight="1">
      <c r="A159" s="294" t="s">
        <v>90</v>
      </c>
      <c r="B159" s="82" t="s">
        <v>59</v>
      </c>
      <c r="C159" s="291">
        <v>52997.093500000003</v>
      </c>
      <c r="D159" s="291" t="s">
        <v>25</v>
      </c>
      <c r="E159" s="274">
        <f t="shared" si="130"/>
        <v>26508.94819330614</v>
      </c>
      <c r="F159" s="221">
        <f t="shared" si="131"/>
        <v>26509</v>
      </c>
      <c r="G159" s="193">
        <f t="shared" si="127"/>
        <v>-1.7868609997094609E-2</v>
      </c>
      <c r="K159" s="193">
        <f t="shared" si="148"/>
        <v>-1.7868609997094609E-2</v>
      </c>
      <c r="N159" s="271">
        <f t="shared" si="132"/>
        <v>-1.131154441970387E-2</v>
      </c>
      <c r="O159" s="195">
        <f t="shared" si="133"/>
        <v>37978.593500000003</v>
      </c>
      <c r="P159" s="222"/>
      <c r="Q159" s="193">
        <f t="shared" si="128"/>
        <v>4.299510898620254E-5</v>
      </c>
      <c r="S159" s="196">
        <v>1</v>
      </c>
      <c r="T159" s="193">
        <f t="shared" si="129"/>
        <v>4.299510898620254E-5</v>
      </c>
      <c r="Z159" s="191">
        <f t="shared" si="134"/>
        <v>26509</v>
      </c>
      <c r="AA159" s="191">
        <f t="shared" si="135"/>
        <v>-1.8528257231486274E-2</v>
      </c>
      <c r="AB159" s="191">
        <f t="shared" si="136"/>
        <v>-1.0651897185312204E-2</v>
      </c>
      <c r="AC159" s="191">
        <f t="shared" si="137"/>
        <v>-1.7868609997094609E-2</v>
      </c>
      <c r="AD159" s="191">
        <f t="shared" si="138"/>
        <v>6.5964723439166512E-4</v>
      </c>
      <c r="AE159" s="191">
        <f t="shared" si="139"/>
        <v>4.3513447384057239E-7</v>
      </c>
      <c r="AF159" s="191">
        <f t="shared" si="140"/>
        <v>-1.7868609997094609E-2</v>
      </c>
      <c r="AG159" s="202"/>
      <c r="AH159" s="191">
        <f t="shared" si="141"/>
        <v>-7.2167128117824044E-3</v>
      </c>
      <c r="AI159" s="191">
        <f t="shared" si="142"/>
        <v>1.4277486213925914</v>
      </c>
      <c r="AJ159" s="191">
        <f t="shared" si="143"/>
        <v>-0.68697321461605465</v>
      </c>
      <c r="AK159" s="191">
        <f t="shared" si="144"/>
        <v>-0.17333883062097988</v>
      </c>
      <c r="AL159" s="191">
        <f t="shared" si="145"/>
        <v>-0.38501138274982877</v>
      </c>
      <c r="AM159" s="191">
        <f t="shared" si="146"/>
        <v>-0.19491946492239023</v>
      </c>
      <c r="AN159" s="191">
        <f t="shared" si="149"/>
        <v>12.330841424660768</v>
      </c>
      <c r="AO159" s="191">
        <f t="shared" si="149"/>
        <v>12.3313373192283</v>
      </c>
      <c r="AP159" s="191">
        <f t="shared" si="149"/>
        <v>12.332441993193964</v>
      </c>
      <c r="AQ159" s="191">
        <f t="shared" si="149"/>
        <v>12.334901764958261</v>
      </c>
      <c r="AR159" s="191">
        <f t="shared" si="149"/>
        <v>12.340373831287732</v>
      </c>
      <c r="AS159" s="191">
        <f t="shared" si="149"/>
        <v>12.352522731600727</v>
      </c>
      <c r="AT159" s="191">
        <f t="shared" si="149"/>
        <v>12.379383961177796</v>
      </c>
      <c r="AU159" s="191">
        <f t="shared" si="147"/>
        <v>12.438321727235234</v>
      </c>
      <c r="AW159" s="191">
        <v>38500</v>
      </c>
      <c r="AX159" s="191">
        <f t="shared" si="112"/>
        <v>-1.8001693182467454E-2</v>
      </c>
      <c r="AY159" s="191">
        <f t="shared" si="113"/>
        <v>-1.4489715952385553E-2</v>
      </c>
      <c r="AZ159" s="191">
        <f t="shared" si="114"/>
        <v>-3.5119772300819018E-3</v>
      </c>
      <c r="BA159" s="191">
        <f t="shared" si="115"/>
        <v>0.79508767866763042</v>
      </c>
      <c r="BB159" s="191">
        <f t="shared" si="116"/>
        <v>3.1560247913979357E-2</v>
      </c>
      <c r="BC159" s="191">
        <f t="shared" si="117"/>
        <v>2.0308311615480075</v>
      </c>
      <c r="BD159" s="191">
        <f t="shared" si="118"/>
        <v>1.6115174581391443</v>
      </c>
      <c r="BE159" s="191">
        <f t="shared" si="119"/>
        <v>14.115084043246863</v>
      </c>
      <c r="BF159" s="191">
        <f t="shared" si="120"/>
        <v>14.115084043233917</v>
      </c>
      <c r="BG159" s="191">
        <f t="shared" si="121"/>
        <v>14.115084041963556</v>
      </c>
      <c r="BH159" s="191">
        <f t="shared" si="122"/>
        <v>14.11508391731137</v>
      </c>
      <c r="BI159" s="191">
        <f t="shared" si="123"/>
        <v>14.115071689432737</v>
      </c>
      <c r="BJ159" s="191">
        <f t="shared" si="124"/>
        <v>14.113903397107299</v>
      </c>
      <c r="BK159" s="191">
        <f t="shared" si="125"/>
        <v>14.062290930898442</v>
      </c>
      <c r="BL159" s="191">
        <f t="shared" si="126"/>
        <v>13.653660840127365</v>
      </c>
    </row>
    <row r="160" spans="1:64" ht="12.95" customHeight="1">
      <c r="A160" s="274" t="s">
        <v>90</v>
      </c>
      <c r="B160" s="78" t="s">
        <v>59</v>
      </c>
      <c r="C160" s="277">
        <v>52998.126799999998</v>
      </c>
      <c r="D160" s="277" t="s">
        <v>25</v>
      </c>
      <c r="E160" s="274">
        <f t="shared" si="130"/>
        <v>26511.944053464023</v>
      </c>
      <c r="F160" s="221">
        <f t="shared" si="131"/>
        <v>26512</v>
      </c>
      <c r="G160" s="193">
        <f t="shared" si="127"/>
        <v>-1.9296480000775773E-2</v>
      </c>
      <c r="K160" s="193">
        <f t="shared" si="148"/>
        <v>-1.9296480000775773E-2</v>
      </c>
      <c r="N160" s="271">
        <f t="shared" si="132"/>
        <v>-1.1312188251568579E-2</v>
      </c>
      <c r="O160" s="195">
        <f t="shared" si="133"/>
        <v>37979.626799999998</v>
      </c>
      <c r="P160" s="222"/>
      <c r="Q160" s="193">
        <f t="shared" si="128"/>
        <v>6.3748914736458075E-5</v>
      </c>
      <c r="S160" s="196">
        <v>1</v>
      </c>
      <c r="T160" s="193">
        <f t="shared" si="129"/>
        <v>6.3748914736458075E-5</v>
      </c>
      <c r="Z160" s="191">
        <f t="shared" si="134"/>
        <v>26512</v>
      </c>
      <c r="AA160" s="191">
        <f t="shared" si="135"/>
        <v>-1.8531742008893001E-2</v>
      </c>
      <c r="AB160" s="191">
        <f t="shared" si="136"/>
        <v>-1.2076926243451353E-2</v>
      </c>
      <c r="AC160" s="191">
        <f t="shared" si="137"/>
        <v>-1.9296480000775773E-2</v>
      </c>
      <c r="AD160" s="191">
        <f t="shared" si="138"/>
        <v>-7.6473799188277181E-4</v>
      </c>
      <c r="AE160" s="191">
        <f t="shared" si="139"/>
        <v>5.8482419622889434E-7</v>
      </c>
      <c r="AF160" s="191">
        <f t="shared" si="140"/>
        <v>-1.9296480000775773E-2</v>
      </c>
      <c r="AG160" s="202"/>
      <c r="AH160" s="191">
        <f t="shared" si="141"/>
        <v>-7.2195537573244203E-3</v>
      </c>
      <c r="AI160" s="191">
        <f t="shared" si="142"/>
        <v>1.4279021833707075</v>
      </c>
      <c r="AJ160" s="191">
        <f t="shared" si="143"/>
        <v>-0.68761742256555214</v>
      </c>
      <c r="AK160" s="191">
        <f t="shared" si="144"/>
        <v>-0.17295940208873478</v>
      </c>
      <c r="AL160" s="191">
        <f t="shared" si="145"/>
        <v>-0.38412450575453383</v>
      </c>
      <c r="AM160" s="191">
        <f t="shared" si="146"/>
        <v>-0.19445921835196214</v>
      </c>
      <c r="AN160" s="191">
        <f t="shared" si="149"/>
        <v>12.331392449835004</v>
      </c>
      <c r="AO160" s="191">
        <f t="shared" si="149"/>
        <v>12.33188749856911</v>
      </c>
      <c r="AP160" s="191">
        <f t="shared" si="149"/>
        <v>12.332990143842544</v>
      </c>
      <c r="AQ160" s="191">
        <f t="shared" si="149"/>
        <v>12.335445081183778</v>
      </c>
      <c r="AR160" s="191">
        <f t="shared" si="149"/>
        <v>12.340905710068961</v>
      </c>
      <c r="AS160" s="191">
        <f t="shared" si="149"/>
        <v>12.353027813696094</v>
      </c>
      <c r="AT160" s="191">
        <f t="shared" si="149"/>
        <v>12.379827213646124</v>
      </c>
      <c r="AU160" s="191">
        <f t="shared" si="147"/>
        <v>12.438625790060573</v>
      </c>
      <c r="AW160" s="191">
        <v>39000</v>
      </c>
      <c r="AX160" s="191">
        <f t="shared" si="112"/>
        <v>-1.7743994388698541E-2</v>
      </c>
      <c r="AY160" s="191">
        <f t="shared" si="113"/>
        <v>-1.4648515162360539E-2</v>
      </c>
      <c r="AZ160" s="191">
        <f t="shared" si="114"/>
        <v>-3.0954792263380025E-3</v>
      </c>
      <c r="BA160" s="191">
        <f t="shared" si="115"/>
        <v>0.77676196168356038</v>
      </c>
      <c r="BB160" s="191">
        <f t="shared" si="116"/>
        <v>7.6316794579800104E-2</v>
      </c>
      <c r="BC160" s="191">
        <f t="shared" si="117"/>
        <v>2.0756567428289676</v>
      </c>
      <c r="BD160" s="191">
        <f t="shared" si="118"/>
        <v>1.6951714831457194</v>
      </c>
      <c r="BE160" s="191">
        <f t="shared" si="119"/>
        <v>14.165686031518824</v>
      </c>
      <c r="BF160" s="191">
        <f t="shared" si="120"/>
        <v>14.165686031523192</v>
      </c>
      <c r="BG160" s="191">
        <f t="shared" si="121"/>
        <v>14.165686031191221</v>
      </c>
      <c r="BH160" s="191">
        <f t="shared" si="122"/>
        <v>14.165686056415421</v>
      </c>
      <c r="BI160" s="191">
        <f t="shared" si="123"/>
        <v>14.165684139736086</v>
      </c>
      <c r="BJ160" s="191">
        <f t="shared" si="124"/>
        <v>14.165829414984806</v>
      </c>
      <c r="BK160" s="191">
        <f t="shared" si="125"/>
        <v>14.123312178949387</v>
      </c>
      <c r="BL160" s="191">
        <f t="shared" si="126"/>
        <v>13.704337977684375</v>
      </c>
    </row>
    <row r="161" spans="1:64" ht="12.95" customHeight="1">
      <c r="A161" s="274" t="s">
        <v>90</v>
      </c>
      <c r="B161" s="78" t="s">
        <v>59</v>
      </c>
      <c r="C161" s="277">
        <v>53001.920599999998</v>
      </c>
      <c r="D161" s="277" t="s">
        <v>25</v>
      </c>
      <c r="E161" s="274">
        <f t="shared" si="130"/>
        <v>26522.94346725192</v>
      </c>
      <c r="F161" s="221">
        <f t="shared" si="131"/>
        <v>26523</v>
      </c>
      <c r="G161" s="193">
        <f t="shared" si="127"/>
        <v>-1.9498670000757556E-2</v>
      </c>
      <c r="K161" s="193">
        <f t="shared" si="148"/>
        <v>-1.9498670000757556E-2</v>
      </c>
      <c r="N161" s="271">
        <f t="shared" si="132"/>
        <v>-1.1314549616313075E-2</v>
      </c>
      <c r="O161" s="195">
        <f t="shared" si="133"/>
        <v>37983.420599999998</v>
      </c>
      <c r="P161" s="222"/>
      <c r="Q161" s="193">
        <f t="shared" si="128"/>
        <v>6.6979826467079679E-5</v>
      </c>
      <c r="S161" s="196">
        <v>1</v>
      </c>
      <c r="T161" s="193">
        <f t="shared" si="129"/>
        <v>6.6979826467079679E-5</v>
      </c>
      <c r="Z161" s="184">
        <f t="shared" si="134"/>
        <v>26523</v>
      </c>
      <c r="AA161" s="184">
        <f t="shared" si="135"/>
        <v>-1.8544503921801136E-2</v>
      </c>
      <c r="AB161" s="191">
        <f t="shared" si="136"/>
        <v>-1.2268715695269498E-2</v>
      </c>
      <c r="AC161" s="184">
        <f t="shared" si="137"/>
        <v>-1.9498670000757556E-2</v>
      </c>
      <c r="AD161" s="184">
        <f t="shared" si="138"/>
        <v>-9.5416607895642061E-4</v>
      </c>
      <c r="AE161" s="184">
        <f t="shared" si="139"/>
        <v>9.1043290623107031E-7</v>
      </c>
      <c r="AF161" s="184">
        <f t="shared" si="140"/>
        <v>-1.9498670000757556E-2</v>
      </c>
      <c r="AG161" s="82"/>
      <c r="AH161" s="184">
        <f t="shared" si="141"/>
        <v>-7.2299543054880596E-3</v>
      </c>
      <c r="AI161" s="184">
        <f t="shared" si="142"/>
        <v>1.4284626379868368</v>
      </c>
      <c r="AJ161" s="184">
        <f t="shared" si="143"/>
        <v>-0.68997604523427425</v>
      </c>
      <c r="AK161" s="184">
        <f t="shared" si="144"/>
        <v>-0.17156631707206418</v>
      </c>
      <c r="AL161" s="184">
        <f t="shared" si="145"/>
        <v>-0.38087102370320891</v>
      </c>
      <c r="AM161" s="184">
        <f t="shared" si="146"/>
        <v>-0.19277149550734299</v>
      </c>
      <c r="AN161" s="184">
        <f t="shared" ref="AN161:AT170" si="150">$AU161+$AB$7*SIN(AO161)</f>
        <v>12.333413363631836</v>
      </c>
      <c r="AO161" s="184">
        <f t="shared" si="150"/>
        <v>12.333905292669181</v>
      </c>
      <c r="AP161" s="184">
        <f t="shared" si="150"/>
        <v>12.335000465900077</v>
      </c>
      <c r="AQ161" s="184">
        <f t="shared" si="150"/>
        <v>12.337437619119687</v>
      </c>
      <c r="AR161" s="184">
        <f t="shared" si="150"/>
        <v>12.342856219401616</v>
      </c>
      <c r="AS161" s="184">
        <f t="shared" si="150"/>
        <v>12.354879946018677</v>
      </c>
      <c r="AT161" s="184">
        <f t="shared" si="150"/>
        <v>12.381452519108304</v>
      </c>
      <c r="AU161" s="184">
        <f t="shared" si="147"/>
        <v>12.439740687086829</v>
      </c>
      <c r="AW161" s="191">
        <v>39500</v>
      </c>
      <c r="AX161" s="191">
        <f t="shared" si="112"/>
        <v>-1.7490113959386926E-2</v>
      </c>
      <c r="AY161" s="191">
        <f t="shared" si="113"/>
        <v>-1.4809417967220524E-2</v>
      </c>
      <c r="AZ161" s="191">
        <f t="shared" si="114"/>
        <v>-2.680695992166401E-3</v>
      </c>
      <c r="BA161" s="191">
        <f t="shared" si="115"/>
        <v>0.75967103027996541</v>
      </c>
      <c r="BB161" s="191">
        <f t="shared" si="116"/>
        <v>0.11893766397825585</v>
      </c>
      <c r="BC161" s="191">
        <f t="shared" si="117"/>
        <v>2.11848555495633</v>
      </c>
      <c r="BD161" s="191">
        <f t="shared" si="118"/>
        <v>1.7812607570497081</v>
      </c>
      <c r="BE161" s="191">
        <f t="shared" si="119"/>
        <v>14.215148241104815</v>
      </c>
      <c r="BF161" s="191">
        <f t="shared" si="120"/>
        <v>14.215148242693425</v>
      </c>
      <c r="BG161" s="191">
        <f t="shared" si="121"/>
        <v>14.215148198509747</v>
      </c>
      <c r="BH161" s="191">
        <f t="shared" si="122"/>
        <v>14.215149427371836</v>
      </c>
      <c r="BI161" s="191">
        <f t="shared" si="123"/>
        <v>14.215115242338161</v>
      </c>
      <c r="BJ161" s="191">
        <f t="shared" si="124"/>
        <v>14.216060702817831</v>
      </c>
      <c r="BK161" s="191">
        <f t="shared" si="125"/>
        <v>14.183257659333679</v>
      </c>
      <c r="BL161" s="191">
        <f t="shared" si="126"/>
        <v>13.755015115241381</v>
      </c>
    </row>
    <row r="162" spans="1:64" ht="12.95" customHeight="1">
      <c r="A162" s="274" t="s">
        <v>90</v>
      </c>
      <c r="B162" s="78" t="s">
        <v>56</v>
      </c>
      <c r="C162" s="277">
        <v>53003.128100000002</v>
      </c>
      <c r="D162" s="277" t="s">
        <v>25</v>
      </c>
      <c r="E162" s="274">
        <f t="shared" si="130"/>
        <v>26526.444387740332</v>
      </c>
      <c r="F162" s="221">
        <f t="shared" si="131"/>
        <v>26526.5</v>
      </c>
      <c r="G162" s="193">
        <f t="shared" si="127"/>
        <v>-1.9181184994522482E-2</v>
      </c>
      <c r="K162" s="193">
        <f t="shared" si="148"/>
        <v>-1.9181184994522482E-2</v>
      </c>
      <c r="N162" s="271">
        <f t="shared" si="132"/>
        <v>-1.131530117315575E-2</v>
      </c>
      <c r="O162" s="195">
        <f t="shared" si="133"/>
        <v>37984.628100000002</v>
      </c>
      <c r="P162" s="222"/>
      <c r="Q162" s="193">
        <f t="shared" si="128"/>
        <v>6.1872128291238899E-5</v>
      </c>
      <c r="S162" s="196">
        <v>1</v>
      </c>
      <c r="T162" s="193">
        <f t="shared" si="129"/>
        <v>6.1872128291238899E-5</v>
      </c>
      <c r="Z162" s="184">
        <f t="shared" si="134"/>
        <v>26526.5</v>
      </c>
      <c r="AA162" s="184">
        <f t="shared" si="135"/>
        <v>-1.8548559376414031E-2</v>
      </c>
      <c r="AB162" s="191">
        <f t="shared" si="136"/>
        <v>-1.1947926791264201E-2</v>
      </c>
      <c r="AC162" s="184">
        <f t="shared" si="137"/>
        <v>-1.9181184994522482E-2</v>
      </c>
      <c r="AD162" s="184">
        <f t="shared" si="138"/>
        <v>-6.3262561810845108E-4</v>
      </c>
      <c r="AE162" s="184">
        <f t="shared" si="139"/>
        <v>4.0021517268709982E-7</v>
      </c>
      <c r="AF162" s="184">
        <f t="shared" si="140"/>
        <v>-1.9181184994522482E-2</v>
      </c>
      <c r="AG162" s="82"/>
      <c r="AH162" s="184">
        <f t="shared" si="141"/>
        <v>-7.2332582032582811E-3</v>
      </c>
      <c r="AI162" s="184">
        <f t="shared" si="142"/>
        <v>1.4286401035070355</v>
      </c>
      <c r="AJ162" s="184">
        <f t="shared" si="143"/>
        <v>-0.69072536545310648</v>
      </c>
      <c r="AK162" s="184">
        <f t="shared" si="144"/>
        <v>-0.17112245606520796</v>
      </c>
      <c r="AL162" s="184">
        <f t="shared" si="145"/>
        <v>-0.37983529963959378</v>
      </c>
      <c r="AM162" s="184">
        <f t="shared" si="146"/>
        <v>-0.19223444284796135</v>
      </c>
      <c r="AN162" s="184">
        <f t="shared" si="150"/>
        <v>12.334056541891568</v>
      </c>
      <c r="AO162" s="184">
        <f t="shared" si="150"/>
        <v>12.334547472279295</v>
      </c>
      <c r="AP162" s="184">
        <f t="shared" si="150"/>
        <v>12.33564025703242</v>
      </c>
      <c r="AQ162" s="184">
        <f t="shared" si="150"/>
        <v>12.338071732649402</v>
      </c>
      <c r="AR162" s="184">
        <f t="shared" si="150"/>
        <v>12.343476930217518</v>
      </c>
      <c r="AS162" s="184">
        <f t="shared" si="150"/>
        <v>12.355469314859576</v>
      </c>
      <c r="AT162" s="184">
        <f t="shared" si="150"/>
        <v>12.381969676979546</v>
      </c>
      <c r="AU162" s="184">
        <f t="shared" si="147"/>
        <v>12.440095427049727</v>
      </c>
      <c r="AW162" s="191">
        <v>40000</v>
      </c>
      <c r="AX162" s="191">
        <f t="shared" si="112"/>
        <v>-1.7240900216901386E-2</v>
      </c>
      <c r="AY162" s="191">
        <f t="shared" si="113"/>
        <v>-1.4972424366965512E-2</v>
      </c>
      <c r="AZ162" s="191">
        <f t="shared" si="114"/>
        <v>-2.2684758499358746E-3</v>
      </c>
      <c r="BA162" s="191">
        <f t="shared" si="115"/>
        <v>0.74371976045003585</v>
      </c>
      <c r="BB162" s="191">
        <f t="shared" si="116"/>
        <v>0.15954211767476789</v>
      </c>
      <c r="BC162" s="191">
        <f t="shared" si="117"/>
        <v>2.1594924841920338</v>
      </c>
      <c r="BD162" s="191">
        <f t="shared" si="118"/>
        <v>1.8700756003971029</v>
      </c>
      <c r="BE162" s="191">
        <f t="shared" si="119"/>
        <v>14.26354707837092</v>
      </c>
      <c r="BF162" s="191">
        <f t="shared" si="120"/>
        <v>14.26354709227069</v>
      </c>
      <c r="BG162" s="191">
        <f t="shared" si="121"/>
        <v>14.263546853335262</v>
      </c>
      <c r="BH162" s="191">
        <f t="shared" si="122"/>
        <v>14.263550960544684</v>
      </c>
      <c r="BI162" s="191">
        <f t="shared" si="123"/>
        <v>14.26348034068759</v>
      </c>
      <c r="BJ162" s="191">
        <f t="shared" si="124"/>
        <v>14.264689171483331</v>
      </c>
      <c r="BK162" s="191">
        <f t="shared" si="125"/>
        <v>14.242103574443956</v>
      </c>
      <c r="BL162" s="191">
        <f t="shared" si="126"/>
        <v>13.805692252798387</v>
      </c>
    </row>
    <row r="163" spans="1:64" ht="12.95" customHeight="1">
      <c r="A163" s="274" t="s">
        <v>95</v>
      </c>
      <c r="B163" s="78" t="s">
        <v>56</v>
      </c>
      <c r="C163" s="277">
        <v>53007.959900000002</v>
      </c>
      <c r="D163" s="277" t="s">
        <v>25</v>
      </c>
      <c r="E163" s="274">
        <f t="shared" si="130"/>
        <v>26540.453288457385</v>
      </c>
      <c r="F163" s="221">
        <f t="shared" si="131"/>
        <v>26540.5</v>
      </c>
      <c r="G163" s="193">
        <f t="shared" si="127"/>
        <v>-1.6111245000502095E-2</v>
      </c>
      <c r="K163" s="193">
        <f t="shared" si="148"/>
        <v>-1.6111245000502095E-2</v>
      </c>
      <c r="N163" s="271">
        <f t="shared" si="132"/>
        <v>-1.1318308431287944E-2</v>
      </c>
      <c r="O163" s="195">
        <f t="shared" si="133"/>
        <v>37989.459900000002</v>
      </c>
      <c r="P163" s="222"/>
      <c r="Q163" s="193">
        <f t="shared" si="128"/>
        <v>2.2972240956510315E-5</v>
      </c>
      <c r="S163" s="196">
        <v>1</v>
      </c>
      <c r="T163" s="193">
        <f t="shared" si="129"/>
        <v>2.2972240956510315E-5</v>
      </c>
      <c r="Z163" s="184">
        <f t="shared" si="134"/>
        <v>26540.5</v>
      </c>
      <c r="AA163" s="184">
        <f t="shared" si="135"/>
        <v>-1.8564756221212481E-2</v>
      </c>
      <c r="AB163" s="191">
        <f t="shared" si="136"/>
        <v>-8.864797210577556E-3</v>
      </c>
      <c r="AC163" s="184">
        <f t="shared" si="137"/>
        <v>-1.6111245000502095E-2</v>
      </c>
      <c r="AD163" s="184">
        <f t="shared" si="138"/>
        <v>2.453511220710386E-3</v>
      </c>
      <c r="AE163" s="184">
        <f t="shared" si="139"/>
        <v>6.0197173101517684E-6</v>
      </c>
      <c r="AF163" s="184">
        <f t="shared" si="140"/>
        <v>-1.6111245000502095E-2</v>
      </c>
      <c r="AG163" s="82"/>
      <c r="AH163" s="184">
        <f t="shared" si="141"/>
        <v>-7.2464477899245377E-3</v>
      </c>
      <c r="AI163" s="184">
        <f t="shared" si="142"/>
        <v>1.4293457923378394</v>
      </c>
      <c r="AJ163" s="184">
        <f t="shared" si="143"/>
        <v>-0.69371704385265542</v>
      </c>
      <c r="AK163" s="184">
        <f t="shared" si="144"/>
        <v>-0.16934409911805048</v>
      </c>
      <c r="AL163" s="184">
        <f t="shared" si="145"/>
        <v>-0.37568988324267805</v>
      </c>
      <c r="AM163" s="184">
        <f t="shared" si="146"/>
        <v>-0.19008599258735584</v>
      </c>
      <c r="AN163" s="184">
        <f t="shared" si="150"/>
        <v>12.336630023450097</v>
      </c>
      <c r="AO163" s="184">
        <f t="shared" si="150"/>
        <v>12.337116930297341</v>
      </c>
      <c r="AP163" s="184">
        <f t="shared" si="150"/>
        <v>12.338200108239571</v>
      </c>
      <c r="AQ163" s="184">
        <f t="shared" si="150"/>
        <v>12.340608782134904</v>
      </c>
      <c r="AR163" s="184">
        <f t="shared" si="150"/>
        <v>12.345960225030595</v>
      </c>
      <c r="AS163" s="184">
        <f t="shared" si="150"/>
        <v>12.357827049036992</v>
      </c>
      <c r="AT163" s="184">
        <f t="shared" si="150"/>
        <v>12.384038381405819</v>
      </c>
      <c r="AU163" s="184">
        <f t="shared" si="147"/>
        <v>12.441514386901325</v>
      </c>
      <c r="AW163" s="191">
        <v>40500</v>
      </c>
      <c r="AX163" s="191">
        <f t="shared" si="112"/>
        <v>-1.699708934259014E-2</v>
      </c>
      <c r="AY163" s="191">
        <f t="shared" si="113"/>
        <v>-1.5137534361595501E-2</v>
      </c>
      <c r="AZ163" s="191">
        <f t="shared" si="114"/>
        <v>-1.8595549809946375E-3</v>
      </c>
      <c r="BA163" s="191">
        <f t="shared" si="115"/>
        <v>0.72882093193790476</v>
      </c>
      <c r="BB163" s="191">
        <f t="shared" si="116"/>
        <v>0.19824637792013766</v>
      </c>
      <c r="BC163" s="191">
        <f t="shared" si="117"/>
        <v>2.1988341356375227</v>
      </c>
      <c r="BD163" s="191">
        <f t="shared" si="118"/>
        <v>1.9619296842378453</v>
      </c>
      <c r="BE163" s="191">
        <f t="shared" si="119"/>
        <v>14.310953080295434</v>
      </c>
      <c r="BF163" s="191">
        <f t="shared" si="120"/>
        <v>14.310953118032185</v>
      </c>
      <c r="BG163" s="191">
        <f t="shared" si="121"/>
        <v>14.310952645171948</v>
      </c>
      <c r="BH163" s="191">
        <f t="shared" si="122"/>
        <v>14.310958570253725</v>
      </c>
      <c r="BI163" s="191">
        <f t="shared" si="123"/>
        <v>14.310884312735622</v>
      </c>
      <c r="BJ163" s="191">
        <f t="shared" si="124"/>
        <v>14.311812704268903</v>
      </c>
      <c r="BK163" s="191">
        <f t="shared" si="125"/>
        <v>14.299828949941606</v>
      </c>
      <c r="BL163" s="191">
        <f t="shared" si="126"/>
        <v>13.856369390355393</v>
      </c>
    </row>
    <row r="164" spans="1:64" ht="12.95" customHeight="1">
      <c r="A164" s="274" t="s">
        <v>95</v>
      </c>
      <c r="B164" s="78" t="s">
        <v>59</v>
      </c>
      <c r="C164" s="277">
        <v>53010.197500000002</v>
      </c>
      <c r="D164" s="277" t="s">
        <v>25</v>
      </c>
      <c r="E164" s="274">
        <f t="shared" si="130"/>
        <v>26546.940791301975</v>
      </c>
      <c r="F164" s="221">
        <f t="shared" si="131"/>
        <v>26547</v>
      </c>
      <c r="G164" s="193">
        <f t="shared" si="127"/>
        <v>-2.0421629997144919E-2</v>
      </c>
      <c r="K164" s="193">
        <f t="shared" si="148"/>
        <v>-2.0421629997144919E-2</v>
      </c>
      <c r="N164" s="271">
        <f t="shared" si="132"/>
        <v>-1.1319705218885928E-2</v>
      </c>
      <c r="O164" s="195">
        <f t="shared" si="133"/>
        <v>37991.697500000002</v>
      </c>
      <c r="P164" s="222"/>
      <c r="Q164" s="193">
        <f t="shared" si="128"/>
        <v>8.2845034669084983E-5</v>
      </c>
      <c r="S164" s="196">
        <v>1</v>
      </c>
      <c r="T164" s="193">
        <f t="shared" si="129"/>
        <v>8.2845034669084983E-5</v>
      </c>
      <c r="Z164" s="184">
        <f t="shared" si="134"/>
        <v>26547</v>
      </c>
      <c r="AA164" s="184">
        <f t="shared" si="135"/>
        <v>-1.8572262560157912E-2</v>
      </c>
      <c r="AB164" s="191">
        <f t="shared" si="136"/>
        <v>-1.3169072655872933E-2</v>
      </c>
      <c r="AC164" s="184">
        <f t="shared" si="137"/>
        <v>-2.0421629997144919E-2</v>
      </c>
      <c r="AD164" s="184">
        <f t="shared" si="138"/>
        <v>-1.8493674369870067E-3</v>
      </c>
      <c r="AE164" s="184">
        <f t="shared" si="139"/>
        <v>3.42015991698789E-6</v>
      </c>
      <c r="AF164" s="184">
        <f t="shared" si="140"/>
        <v>-2.0421629997144919E-2</v>
      </c>
      <c r="AG164" s="82"/>
      <c r="AH164" s="184">
        <f t="shared" si="141"/>
        <v>-7.2525573412719853E-3</v>
      </c>
      <c r="AI164" s="184">
        <f t="shared" si="142"/>
        <v>1.4296711561122186</v>
      </c>
      <c r="AJ164" s="184">
        <f t="shared" si="143"/>
        <v>-0.69510296849483533</v>
      </c>
      <c r="AK164" s="184">
        <f t="shared" si="144"/>
        <v>-0.16851685645507605</v>
      </c>
      <c r="AL164" s="184">
        <f t="shared" si="145"/>
        <v>-0.37376386208851647</v>
      </c>
      <c r="AM164" s="184">
        <f t="shared" si="146"/>
        <v>-0.18908836816441332</v>
      </c>
      <c r="AN164" s="184">
        <f t="shared" si="150"/>
        <v>12.337825269846865</v>
      </c>
      <c r="AO164" s="184">
        <f t="shared" si="150"/>
        <v>12.338310292934127</v>
      </c>
      <c r="AP164" s="184">
        <f t="shared" si="150"/>
        <v>12.339388981916288</v>
      </c>
      <c r="AQ164" s="184">
        <f t="shared" si="150"/>
        <v>12.341787019867645</v>
      </c>
      <c r="AR164" s="184">
        <f t="shared" si="150"/>
        <v>12.34711342743039</v>
      </c>
      <c r="AS164" s="184">
        <f t="shared" si="150"/>
        <v>12.358921851212743</v>
      </c>
      <c r="AT164" s="184">
        <f t="shared" si="150"/>
        <v>12.384998890735035</v>
      </c>
      <c r="AU164" s="184">
        <f t="shared" si="147"/>
        <v>12.442173189689566</v>
      </c>
      <c r="AW164" s="191">
        <v>41000</v>
      </c>
      <c r="AX164" s="191">
        <f t="shared" si="112"/>
        <v>-1.6759321760886309E-2</v>
      </c>
      <c r="AY164" s="191">
        <f t="shared" si="113"/>
        <v>-1.5304747951110493E-2</v>
      </c>
      <c r="AZ164" s="191">
        <f t="shared" si="114"/>
        <v>-1.4545738097758174E-3</v>
      </c>
      <c r="BA164" s="191">
        <f t="shared" si="115"/>
        <v>0.71489484945004067</v>
      </c>
      <c r="BB164" s="191">
        <f t="shared" si="116"/>
        <v>0.2351621032145137</v>
      </c>
      <c r="BC164" s="191">
        <f t="shared" si="117"/>
        <v>2.2366510171304439</v>
      </c>
      <c r="BD164" s="191">
        <f t="shared" si="118"/>
        <v>2.0571641578676259</v>
      </c>
      <c r="BE164" s="191">
        <f t="shared" si="119"/>
        <v>14.357431417800422</v>
      </c>
      <c r="BF164" s="191">
        <f t="shared" si="120"/>
        <v>14.357431429435467</v>
      </c>
      <c r="BG164" s="191">
        <f t="shared" si="121"/>
        <v>14.35743131405407</v>
      </c>
      <c r="BH164" s="191">
        <f t="shared" si="122"/>
        <v>14.357432458255598</v>
      </c>
      <c r="BI164" s="191">
        <f t="shared" si="123"/>
        <v>14.357421111305332</v>
      </c>
      <c r="BJ164" s="191">
        <f t="shared" si="124"/>
        <v>14.357533612642451</v>
      </c>
      <c r="BK164" s="191">
        <f t="shared" si="125"/>
        <v>14.356415688610952</v>
      </c>
      <c r="BL164" s="191">
        <f t="shared" si="126"/>
        <v>13.907046527912399</v>
      </c>
    </row>
    <row r="165" spans="1:64" ht="12.95" customHeight="1">
      <c r="A165" s="74" t="s">
        <v>96</v>
      </c>
      <c r="B165" s="161"/>
      <c r="C165" s="77">
        <v>53035.370300000002</v>
      </c>
      <c r="D165" s="77">
        <v>1.15E-2</v>
      </c>
      <c r="E165" s="274">
        <f t="shared" si="130"/>
        <v>26619.924618440989</v>
      </c>
      <c r="F165" s="221">
        <f t="shared" si="131"/>
        <v>26620</v>
      </c>
      <c r="G165" s="193">
        <f t="shared" si="127"/>
        <v>-2.5999799996498041E-2</v>
      </c>
      <c r="J165" s="193">
        <f>G165</f>
        <v>-2.5999799996498041E-2</v>
      </c>
      <c r="N165" s="271">
        <f t="shared" si="132"/>
        <v>-1.1335416634489111E-2</v>
      </c>
      <c r="O165" s="195">
        <f t="shared" si="133"/>
        <v>38016.870300000002</v>
      </c>
      <c r="P165" s="222"/>
      <c r="Q165" s="193">
        <f t="shared" si="128"/>
        <v>2.1504413938796432E-4</v>
      </c>
      <c r="S165" s="283">
        <f>S$16</f>
        <v>1</v>
      </c>
      <c r="T165" s="193">
        <f t="shared" si="129"/>
        <v>2.1504413938796432E-4</v>
      </c>
      <c r="Z165" s="184">
        <f t="shared" si="134"/>
        <v>26620</v>
      </c>
      <c r="AA165" s="184">
        <f t="shared" si="135"/>
        <v>-1.8655964008798549E-2</v>
      </c>
      <c r="AB165" s="191">
        <f t="shared" si="136"/>
        <v>-1.8679252622188603E-2</v>
      </c>
      <c r="AC165" s="184">
        <f t="shared" si="137"/>
        <v>-2.5999799996498041E-2</v>
      </c>
      <c r="AD165" s="184">
        <f t="shared" si="138"/>
        <v>-7.3438359876994916E-3</v>
      </c>
      <c r="AE165" s="184">
        <f t="shared" si="139"/>
        <v>5.3931927014230165E-5</v>
      </c>
      <c r="AF165" s="184">
        <f t="shared" si="140"/>
        <v>-2.5999799996498041E-2</v>
      </c>
      <c r="AG165" s="82"/>
      <c r="AH165" s="184">
        <f t="shared" si="141"/>
        <v>-7.3205473743094378E-3</v>
      </c>
      <c r="AI165" s="184">
        <f t="shared" si="142"/>
        <v>1.4332247526917645</v>
      </c>
      <c r="AJ165" s="184">
        <f t="shared" si="143"/>
        <v>-0.71053060770774845</v>
      </c>
      <c r="AK165" s="184">
        <f t="shared" si="144"/>
        <v>-0.15915887332935805</v>
      </c>
      <c r="AL165" s="184">
        <f t="shared" si="145"/>
        <v>-0.35207499744311105</v>
      </c>
      <c r="AM165" s="184">
        <f t="shared" si="146"/>
        <v>-0.17787874608257134</v>
      </c>
      <c r="AN165" s="184">
        <f t="shared" si="150"/>
        <v>12.351266515263049</v>
      </c>
      <c r="AO165" s="184">
        <f t="shared" si="150"/>
        <v>12.351729708482843</v>
      </c>
      <c r="AP165" s="184">
        <f t="shared" si="150"/>
        <v>12.352756755264732</v>
      </c>
      <c r="AQ165" s="184">
        <f t="shared" si="150"/>
        <v>12.355033230644533</v>
      </c>
      <c r="AR165" s="184">
        <f t="shared" si="150"/>
        <v>12.360075154263473</v>
      </c>
      <c r="AS165" s="184">
        <f t="shared" si="150"/>
        <v>12.371223263820868</v>
      </c>
      <c r="AT165" s="184">
        <f t="shared" si="150"/>
        <v>12.395787822972844</v>
      </c>
      <c r="AU165" s="184">
        <f t="shared" si="147"/>
        <v>12.44957205177289</v>
      </c>
      <c r="AW165" s="191">
        <v>41500</v>
      </c>
      <c r="AX165" s="191">
        <f t="shared" si="112"/>
        <v>-1.6528155932714235E-2</v>
      </c>
      <c r="AY165" s="191">
        <f t="shared" si="113"/>
        <v>-1.5474065135510485E-2</v>
      </c>
      <c r="AZ165" s="191">
        <f t="shared" si="114"/>
        <v>-1.0540907972037515E-3</v>
      </c>
      <c r="BA165" s="191">
        <f t="shared" si="115"/>
        <v>0.70186886217364353</v>
      </c>
      <c r="BB165" s="191">
        <f t="shared" si="116"/>
        <v>0.27039548737996799</v>
      </c>
      <c r="BC165" s="191">
        <f t="shared" si="117"/>
        <v>2.2730694693735272</v>
      </c>
      <c r="BD165" s="191">
        <f t="shared" si="118"/>
        <v>2.1561524308444717</v>
      </c>
      <c r="BE165" s="191">
        <f t="shared" si="119"/>
        <v>14.403042378643679</v>
      </c>
      <c r="BF165" s="191">
        <f t="shared" si="120"/>
        <v>14.403042115941776</v>
      </c>
      <c r="BG165" s="191">
        <f t="shared" si="121"/>
        <v>14.403044282184739</v>
      </c>
      <c r="BH165" s="191">
        <f t="shared" si="122"/>
        <v>14.403026418805007</v>
      </c>
      <c r="BI165" s="191">
        <f t="shared" si="123"/>
        <v>14.403173689697383</v>
      </c>
      <c r="BJ165" s="191">
        <f t="shared" si="124"/>
        <v>14.401957157644096</v>
      </c>
      <c r="BK165" s="191">
        <f t="shared" si="125"/>
        <v>14.411848616826074</v>
      </c>
      <c r="BL165" s="191">
        <f t="shared" si="126"/>
        <v>13.957723665469405</v>
      </c>
    </row>
    <row r="166" spans="1:64" ht="12.95" customHeight="1">
      <c r="A166" s="274" t="s">
        <v>97</v>
      </c>
      <c r="B166" s="78" t="s">
        <v>59</v>
      </c>
      <c r="C166" s="277">
        <v>53038.137300000002</v>
      </c>
      <c r="D166" s="277">
        <v>4.0000000000000002E-4</v>
      </c>
      <c r="E166" s="274">
        <f t="shared" si="130"/>
        <v>26627.947017605708</v>
      </c>
      <c r="F166" s="221">
        <f t="shared" si="131"/>
        <v>26628</v>
      </c>
      <c r="G166" s="193">
        <f t="shared" si="127"/>
        <v>-1.8274119996931404E-2</v>
      </c>
      <c r="K166" s="193">
        <f>G166</f>
        <v>-1.8274119996931404E-2</v>
      </c>
      <c r="N166" s="271">
        <f t="shared" si="132"/>
        <v>-1.1337141159718296E-2</v>
      </c>
      <c r="O166" s="195">
        <f t="shared" si="133"/>
        <v>38019.637300000002</v>
      </c>
      <c r="P166" s="222"/>
      <c r="Q166" s="193">
        <f t="shared" si="128"/>
        <v>4.8121675387942522E-5</v>
      </c>
      <c r="S166" s="196">
        <v>1</v>
      </c>
      <c r="T166" s="193">
        <f t="shared" si="129"/>
        <v>4.8121675387942522E-5</v>
      </c>
      <c r="Z166" s="184">
        <f t="shared" si="134"/>
        <v>26628</v>
      </c>
      <c r="AA166" s="184">
        <f t="shared" si="135"/>
        <v>-1.8665068980326074E-2</v>
      </c>
      <c r="AB166" s="191">
        <f t="shared" si="136"/>
        <v>-1.0946192176323626E-2</v>
      </c>
      <c r="AC166" s="184">
        <f t="shared" si="137"/>
        <v>-1.8274119996931404E-2</v>
      </c>
      <c r="AD166" s="184">
        <f t="shared" si="138"/>
        <v>3.9094898339466985E-4</v>
      </c>
      <c r="AE166" s="184">
        <f t="shared" si="139"/>
        <v>1.5284110761732585E-7</v>
      </c>
      <c r="AF166" s="184">
        <f t="shared" si="140"/>
        <v>-1.8274119996931404E-2</v>
      </c>
      <c r="AG166" s="82"/>
      <c r="AH166" s="184">
        <f t="shared" si="141"/>
        <v>-7.3279278206077767E-3</v>
      </c>
      <c r="AI166" s="184">
        <f t="shared" si="142"/>
        <v>1.4336028337729305</v>
      </c>
      <c r="AJ166" s="184">
        <f t="shared" si="143"/>
        <v>-0.71220558491732322</v>
      </c>
      <c r="AK166" s="184">
        <f t="shared" si="144"/>
        <v>-0.15812594932014018</v>
      </c>
      <c r="AL166" s="184">
        <f t="shared" si="145"/>
        <v>-0.3496917702905632</v>
      </c>
      <c r="AM166" s="184">
        <f t="shared" si="146"/>
        <v>-0.17664968877449927</v>
      </c>
      <c r="AN166" s="184">
        <f t="shared" si="150"/>
        <v>12.352741464122484</v>
      </c>
      <c r="AO166" s="184">
        <f t="shared" si="150"/>
        <v>12.353202190827549</v>
      </c>
      <c r="AP166" s="184">
        <f t="shared" si="150"/>
        <v>12.354223443294195</v>
      </c>
      <c r="AQ166" s="184">
        <f t="shared" si="150"/>
        <v>12.356486365126544</v>
      </c>
      <c r="AR166" s="184">
        <f t="shared" si="150"/>
        <v>12.361496749452513</v>
      </c>
      <c r="AS166" s="184">
        <f t="shared" si="150"/>
        <v>12.372572011580839</v>
      </c>
      <c r="AT166" s="184">
        <f t="shared" si="150"/>
        <v>12.396970354073718</v>
      </c>
      <c r="AU166" s="184">
        <f t="shared" si="147"/>
        <v>12.450382885973802</v>
      </c>
      <c r="AW166" s="191">
        <v>42000</v>
      </c>
      <c r="AX166" s="191">
        <f t="shared" si="112"/>
        <v>-1.6304079969907702E-2</v>
      </c>
      <c r="AY166" s="191">
        <f t="shared" si="113"/>
        <v>-1.564548591479548E-2</v>
      </c>
      <c r="AZ166" s="191">
        <f t="shared" si="114"/>
        <v>-6.585940551122226E-4</v>
      </c>
      <c r="BA166" s="191">
        <f t="shared" si="115"/>
        <v>0.68967683772125465</v>
      </c>
      <c r="BB166" s="191">
        <f t="shared" si="116"/>
        <v>0.30404679330341777</v>
      </c>
      <c r="BC166" s="191">
        <f t="shared" si="117"/>
        <v>2.3082033644111153</v>
      </c>
      <c r="BD166" s="191">
        <f t="shared" si="118"/>
        <v>2.2593057509615195</v>
      </c>
      <c r="BE166" s="191">
        <f t="shared" si="119"/>
        <v>14.447841823802255</v>
      </c>
      <c r="BF166" s="191">
        <f t="shared" si="120"/>
        <v>14.447840629129676</v>
      </c>
      <c r="BG166" s="191">
        <f t="shared" si="121"/>
        <v>14.447849096376043</v>
      </c>
      <c r="BH166" s="191">
        <f t="shared" si="122"/>
        <v>14.447789079917893</v>
      </c>
      <c r="BI166" s="191">
        <f t="shared" si="123"/>
        <v>14.448214239171399</v>
      </c>
      <c r="BJ166" s="191">
        <f t="shared" si="124"/>
        <v>14.445190155930748</v>
      </c>
      <c r="BK166" s="191">
        <f t="shared" si="125"/>
        <v>14.466115523510963</v>
      </c>
      <c r="BL166" s="191">
        <f t="shared" si="126"/>
        <v>14.008400803026415</v>
      </c>
    </row>
    <row r="167" spans="1:64" ht="12.95" customHeight="1">
      <c r="A167" s="77" t="s">
        <v>94</v>
      </c>
      <c r="B167" s="161" t="s">
        <v>56</v>
      </c>
      <c r="C167" s="162">
        <v>53040.379200000003</v>
      </c>
      <c r="D167" s="162">
        <v>2.9999999999999997E-4</v>
      </c>
      <c r="E167" s="274">
        <f t="shared" si="130"/>
        <v>26634.446987496347</v>
      </c>
      <c r="F167" s="221">
        <f t="shared" si="131"/>
        <v>26634.5</v>
      </c>
      <c r="G167" s="193">
        <f t="shared" si="127"/>
        <v>-1.8284504993062001E-2</v>
      </c>
      <c r="J167" s="193">
        <f>G167</f>
        <v>-1.8284504993062001E-2</v>
      </c>
      <c r="N167" s="271">
        <f t="shared" si="132"/>
        <v>-1.1338542732994642E-2</v>
      </c>
      <c r="O167" s="195">
        <f t="shared" si="133"/>
        <v>38021.879200000003</v>
      </c>
      <c r="P167" s="222"/>
      <c r="Q167" s="193">
        <f t="shared" si="128"/>
        <v>4.8246391718280044E-5</v>
      </c>
      <c r="S167" s="283">
        <f>S$16</f>
        <v>1</v>
      </c>
      <c r="T167" s="193">
        <f t="shared" si="129"/>
        <v>4.8246391718280044E-5</v>
      </c>
      <c r="Z167" s="191">
        <f t="shared" si="134"/>
        <v>26634.5</v>
      </c>
      <c r="AA167" s="191">
        <f t="shared" si="135"/>
        <v>-1.8672456802916015E-2</v>
      </c>
      <c r="AB167" s="191">
        <f t="shared" si="136"/>
        <v>-1.0950590923140626E-2</v>
      </c>
      <c r="AC167" s="191">
        <f t="shared" si="137"/>
        <v>-1.8284504993062001E-2</v>
      </c>
      <c r="AD167" s="191">
        <f t="shared" si="138"/>
        <v>3.8795180985401467E-4</v>
      </c>
      <c r="AE167" s="191">
        <f t="shared" si="139"/>
        <v>1.5050660676900556E-7</v>
      </c>
      <c r="AF167" s="191">
        <f t="shared" si="140"/>
        <v>-1.8284504993062001E-2</v>
      </c>
      <c r="AG167" s="202"/>
      <c r="AH167" s="191">
        <f t="shared" si="141"/>
        <v>-7.3339140699213747E-3</v>
      </c>
      <c r="AI167" s="191">
        <f t="shared" si="142"/>
        <v>1.4339083539716693</v>
      </c>
      <c r="AJ167" s="191">
        <f t="shared" si="143"/>
        <v>-0.71356416105363907</v>
      </c>
      <c r="AK167" s="191">
        <f t="shared" si="144"/>
        <v>-0.15728564352129476</v>
      </c>
      <c r="AL167" s="191">
        <f t="shared" si="145"/>
        <v>-0.3477544914452701</v>
      </c>
      <c r="AM167" s="191">
        <f t="shared" si="146"/>
        <v>-0.17565099342392243</v>
      </c>
      <c r="AN167" s="191">
        <f t="shared" si="150"/>
        <v>12.353940135497654</v>
      </c>
      <c r="AO167" s="191">
        <f t="shared" si="150"/>
        <v>12.354398847523521</v>
      </c>
      <c r="AP167" s="191">
        <f t="shared" si="150"/>
        <v>12.355415372815861</v>
      </c>
      <c r="AQ167" s="191">
        <f t="shared" si="150"/>
        <v>12.357667249336178</v>
      </c>
      <c r="AR167" s="191">
        <f t="shared" si="150"/>
        <v>12.362651956295927</v>
      </c>
      <c r="AS167" s="191">
        <f t="shared" si="150"/>
        <v>12.373667961059834</v>
      </c>
      <c r="AT167" s="191">
        <f t="shared" si="150"/>
        <v>12.397931186461452</v>
      </c>
      <c r="AU167" s="191">
        <f t="shared" si="147"/>
        <v>12.451041688762043</v>
      </c>
      <c r="AW167" s="191">
        <v>42500</v>
      </c>
      <c r="AX167" s="191">
        <f t="shared" si="112"/>
        <v>-1.6087521446995094E-2</v>
      </c>
      <c r="AY167" s="191">
        <f t="shared" si="113"/>
        <v>-1.5819010288965471E-2</v>
      </c>
      <c r="AZ167" s="191">
        <f t="shared" si="114"/>
        <v>-2.6851115802962219E-4</v>
      </c>
      <c r="BA167" s="191">
        <f t="shared" si="115"/>
        <v>0.67825862731234976</v>
      </c>
      <c r="BB167" s="191">
        <f t="shared" si="116"/>
        <v>0.33621018353317506</v>
      </c>
      <c r="BC167" s="191">
        <f t="shared" si="117"/>
        <v>2.3421555943625867</v>
      </c>
      <c r="BD167" s="191">
        <f t="shared" si="118"/>
        <v>2.3670797503096312</v>
      </c>
      <c r="BE167" s="191">
        <f t="shared" si="119"/>
        <v>14.491881611833193</v>
      </c>
      <c r="BF167" s="191">
        <f t="shared" si="120"/>
        <v>14.491878150751447</v>
      </c>
      <c r="BG167" s="191">
        <f t="shared" si="121"/>
        <v>14.491899741346712</v>
      </c>
      <c r="BH167" s="191">
        <f t="shared" si="122"/>
        <v>14.491765036352657</v>
      </c>
      <c r="BI167" s="191">
        <f t="shared" si="123"/>
        <v>14.492604669673222</v>
      </c>
      <c r="BJ167" s="191">
        <f t="shared" si="124"/>
        <v>14.487339685834602</v>
      </c>
      <c r="BK167" s="191">
        <f t="shared" si="125"/>
        <v>14.519207191492939</v>
      </c>
      <c r="BL167" s="191">
        <f t="shared" si="126"/>
        <v>14.059077940583421</v>
      </c>
    </row>
    <row r="168" spans="1:64" ht="12.95" customHeight="1">
      <c r="A168" s="274" t="s">
        <v>95</v>
      </c>
      <c r="B168" s="78" t="s">
        <v>56</v>
      </c>
      <c r="C168" s="277">
        <v>53069.006999999998</v>
      </c>
      <c r="D168" s="277" t="s">
        <v>25</v>
      </c>
      <c r="E168" s="274">
        <f t="shared" si="130"/>
        <v>26717.447941167367</v>
      </c>
      <c r="F168" s="221">
        <f t="shared" si="131"/>
        <v>26717.5</v>
      </c>
      <c r="G168" s="193">
        <f t="shared" si="127"/>
        <v>-1.7955575000087265E-2</v>
      </c>
      <c r="K168" s="193">
        <f>G168</f>
        <v>-1.7955575000087265E-2</v>
      </c>
      <c r="N168" s="271">
        <f t="shared" si="132"/>
        <v>-1.1356470998709511E-2</v>
      </c>
      <c r="O168" s="195">
        <f t="shared" si="133"/>
        <v>38050.506999999998</v>
      </c>
      <c r="P168" s="222"/>
      <c r="Q168" s="193">
        <f t="shared" si="128"/>
        <v>4.3548173620999878E-5</v>
      </c>
      <c r="S168" s="196">
        <v>1</v>
      </c>
      <c r="T168" s="193">
        <f t="shared" si="129"/>
        <v>4.3548173620999878E-5</v>
      </c>
      <c r="Z168" s="184">
        <f t="shared" si="134"/>
        <v>26717.5</v>
      </c>
      <c r="AA168" s="184">
        <f t="shared" si="135"/>
        <v>-1.8765998769530973E-2</v>
      </c>
      <c r="AB168" s="191">
        <f t="shared" si="136"/>
        <v>-1.0546047229265804E-2</v>
      </c>
      <c r="AC168" s="184">
        <f t="shared" si="137"/>
        <v>-1.7955575000087265E-2</v>
      </c>
      <c r="AD168" s="184">
        <f t="shared" si="138"/>
        <v>8.1042376944370775E-4</v>
      </c>
      <c r="AE168" s="184">
        <f t="shared" si="139"/>
        <v>6.5678668607934802E-7</v>
      </c>
      <c r="AF168" s="184">
        <f t="shared" si="140"/>
        <v>-1.7955575000087265E-2</v>
      </c>
      <c r="AG168" s="82"/>
      <c r="AH168" s="184">
        <f t="shared" si="141"/>
        <v>-7.4095277708214613E-3</v>
      </c>
      <c r="AI168" s="184">
        <f t="shared" si="142"/>
        <v>1.4376762822921951</v>
      </c>
      <c r="AJ168" s="184">
        <f t="shared" si="143"/>
        <v>-0.73072258548241609</v>
      </c>
      <c r="AK168" s="184">
        <f t="shared" si="144"/>
        <v>-0.14647424764508563</v>
      </c>
      <c r="AL168" s="184">
        <f t="shared" si="145"/>
        <v>-0.32294716700818238</v>
      </c>
      <c r="AM168" s="184">
        <f t="shared" si="146"/>
        <v>-0.16289178199517379</v>
      </c>
      <c r="AN168" s="184">
        <f t="shared" si="150"/>
        <v>12.369267410617972</v>
      </c>
      <c r="AO168" s="184">
        <f t="shared" si="150"/>
        <v>12.369699573120666</v>
      </c>
      <c r="AP168" s="184">
        <f t="shared" si="150"/>
        <v>12.37065424552997</v>
      </c>
      <c r="AQ168" s="184">
        <f t="shared" si="150"/>
        <v>12.372762534139854</v>
      </c>
      <c r="AR168" s="184">
        <f t="shared" si="150"/>
        <v>12.377415385518432</v>
      </c>
      <c r="AS168" s="184">
        <f t="shared" si="150"/>
        <v>12.387669436496326</v>
      </c>
      <c r="AT168" s="184">
        <f t="shared" si="150"/>
        <v>12.41020225817768</v>
      </c>
      <c r="AU168" s="184">
        <f t="shared" si="147"/>
        <v>12.459454093596506</v>
      </c>
      <c r="AW168" s="191">
        <v>43000</v>
      </c>
      <c r="AX168" s="191">
        <f t="shared" si="112"/>
        <v>-1.5878855744135598E-2</v>
      </c>
      <c r="AY168" s="191">
        <f t="shared" si="113"/>
        <v>-1.5994638258020468E-2</v>
      </c>
      <c r="AZ168" s="191">
        <f t="shared" si="114"/>
        <v>1.1578251388487E-4</v>
      </c>
      <c r="BA168" s="191">
        <f t="shared" si="115"/>
        <v>0.66755954542954288</v>
      </c>
      <c r="BB168" s="191">
        <f t="shared" si="116"/>
        <v>0.36697374806939603</v>
      </c>
      <c r="BC168" s="191">
        <f t="shared" si="117"/>
        <v>2.3750193714738614</v>
      </c>
      <c r="BD168" s="191">
        <f t="shared" si="118"/>
        <v>2.4799821719301094</v>
      </c>
      <c r="BE168" s="191">
        <f t="shared" si="119"/>
        <v>14.535209986627248</v>
      </c>
      <c r="BF168" s="191">
        <f t="shared" si="120"/>
        <v>14.53520195481477</v>
      </c>
      <c r="BG168" s="191">
        <f t="shared" si="121"/>
        <v>14.535246849261888</v>
      </c>
      <c r="BH168" s="191">
        <f t="shared" si="122"/>
        <v>14.534995846705508</v>
      </c>
      <c r="BI168" s="191">
        <f t="shared" si="123"/>
        <v>14.536397271926761</v>
      </c>
      <c r="BJ168" s="191">
        <f t="shared" si="124"/>
        <v>14.528511905150882</v>
      </c>
      <c r="BK168" s="191">
        <f t="shared" si="125"/>
        <v>14.571117421168893</v>
      </c>
      <c r="BL168" s="191">
        <f t="shared" si="126"/>
        <v>14.109755078140427</v>
      </c>
    </row>
    <row r="169" spans="1:64" ht="12.95" customHeight="1">
      <c r="A169" s="77" t="s">
        <v>98</v>
      </c>
      <c r="B169" s="161" t="s">
        <v>59</v>
      </c>
      <c r="C169" s="162">
        <v>53082.630400000002</v>
      </c>
      <c r="D169" s="77">
        <v>2.0000000000000001E-4</v>
      </c>
      <c r="E169" s="274">
        <f t="shared" si="130"/>
        <v>26756.946442353008</v>
      </c>
      <c r="F169" s="221">
        <f t="shared" si="131"/>
        <v>26757</v>
      </c>
      <c r="G169" s="193">
        <f t="shared" si="127"/>
        <v>-1.8472529998689424E-2</v>
      </c>
      <c r="K169" s="193">
        <f>G169</f>
        <v>-1.8472529998689424E-2</v>
      </c>
      <c r="N169" s="271">
        <f t="shared" si="132"/>
        <v>-1.1365023482703676E-2</v>
      </c>
      <c r="O169" s="195">
        <f t="shared" si="133"/>
        <v>38064.130400000002</v>
      </c>
      <c r="P169" s="222"/>
      <c r="Q169" s="193">
        <f t="shared" si="128"/>
        <v>5.0516648874779871E-5</v>
      </c>
      <c r="S169" s="196">
        <v>1</v>
      </c>
      <c r="T169" s="193">
        <f t="shared" si="129"/>
        <v>5.0516648874779871E-5</v>
      </c>
      <c r="Z169" s="191">
        <f t="shared" si="134"/>
        <v>26757</v>
      </c>
      <c r="AA169" s="191">
        <f t="shared" si="135"/>
        <v>-1.8809990046030858E-2</v>
      </c>
      <c r="AB169" s="191">
        <f t="shared" si="136"/>
        <v>-1.1027563435362242E-2</v>
      </c>
      <c r="AC169" s="191">
        <f t="shared" si="137"/>
        <v>-1.8472529998689424E-2</v>
      </c>
      <c r="AD169" s="191">
        <f t="shared" si="138"/>
        <v>3.3746004734143409E-4</v>
      </c>
      <c r="AE169" s="191">
        <f t="shared" si="139"/>
        <v>1.1387928355168294E-7</v>
      </c>
      <c r="AF169" s="191">
        <f t="shared" si="140"/>
        <v>-1.8472529998689424E-2</v>
      </c>
      <c r="AG169" s="202"/>
      <c r="AH169" s="191">
        <f t="shared" si="141"/>
        <v>-7.4449665633271826E-3</v>
      </c>
      <c r="AI169" s="191">
        <f t="shared" si="142"/>
        <v>1.4393812099997316</v>
      </c>
      <c r="AJ169" s="191">
        <f t="shared" si="143"/>
        <v>-0.73876067963030467</v>
      </c>
      <c r="AK169" s="191">
        <f t="shared" si="144"/>
        <v>-0.1412776896876608</v>
      </c>
      <c r="AL169" s="191">
        <f t="shared" si="145"/>
        <v>-0.31109732319501499</v>
      </c>
      <c r="AM169" s="191">
        <f t="shared" si="146"/>
        <v>-0.1568154430947562</v>
      </c>
      <c r="AN169" s="191">
        <f t="shared" si="150"/>
        <v>12.376575027088229</v>
      </c>
      <c r="AO169" s="191">
        <f t="shared" si="150"/>
        <v>12.376994031386022</v>
      </c>
      <c r="AP169" s="191">
        <f t="shared" si="150"/>
        <v>12.377918323816886</v>
      </c>
      <c r="AQ169" s="191">
        <f t="shared" si="150"/>
        <v>12.379956669642189</v>
      </c>
      <c r="AR169" s="191">
        <f t="shared" si="150"/>
        <v>12.38444908666958</v>
      </c>
      <c r="AS169" s="191">
        <f t="shared" si="150"/>
        <v>12.394337203297589</v>
      </c>
      <c r="AT169" s="191">
        <f t="shared" si="150"/>
        <v>12.416043346396684</v>
      </c>
      <c r="AU169" s="191">
        <f t="shared" si="147"/>
        <v>12.463457587463509</v>
      </c>
      <c r="AW169" s="191">
        <v>43500</v>
      </c>
      <c r="AX169" s="191">
        <f t="shared" si="112"/>
        <v>-1.5678413206497214E-2</v>
      </c>
      <c r="AY169" s="191">
        <f t="shared" si="113"/>
        <v>-1.6172369821960464E-2</v>
      </c>
      <c r="AZ169" s="191">
        <f t="shared" si="114"/>
        <v>4.9395661546325147E-4</v>
      </c>
      <c r="BA169" s="191">
        <f t="shared" si="115"/>
        <v>0.65752987769407545</v>
      </c>
      <c r="BB169" s="191">
        <f t="shared" si="116"/>
        <v>0.39641965824405934</v>
      </c>
      <c r="BC169" s="191">
        <f t="shared" si="117"/>
        <v>2.4068793595277658</v>
      </c>
      <c r="BD169" s="191">
        <f t="shared" si="118"/>
        <v>2.5985820434280291</v>
      </c>
      <c r="BE169" s="191">
        <f t="shared" si="119"/>
        <v>14.577871925357805</v>
      </c>
      <c r="BF169" s="191">
        <f t="shared" si="120"/>
        <v>14.577855767497528</v>
      </c>
      <c r="BG169" s="191">
        <f t="shared" si="121"/>
        <v>14.577937832498542</v>
      </c>
      <c r="BH169" s="191">
        <f t="shared" si="122"/>
        <v>14.577520880249226</v>
      </c>
      <c r="BI169" s="191">
        <f t="shared" si="123"/>
        <v>14.579635506845394</v>
      </c>
      <c r="BJ169" s="191">
        <f t="shared" si="124"/>
        <v>14.568810988849066</v>
      </c>
      <c r="BK169" s="191">
        <f t="shared" si="125"/>
        <v>14.621843046423523</v>
      </c>
      <c r="BL169" s="191">
        <f t="shared" si="126"/>
        <v>14.160432215697433</v>
      </c>
    </row>
    <row r="170" spans="1:64" ht="12.95" customHeight="1">
      <c r="A170" s="77" t="s">
        <v>99</v>
      </c>
      <c r="B170" s="161" t="s">
        <v>56</v>
      </c>
      <c r="C170" s="162">
        <v>53305.577100000002</v>
      </c>
      <c r="D170" s="162">
        <v>4.0000000000000002E-4</v>
      </c>
      <c r="E170" s="274">
        <f t="shared" si="130"/>
        <v>27403.338715521415</v>
      </c>
      <c r="F170" s="221">
        <f t="shared" si="131"/>
        <v>27403.5</v>
      </c>
      <c r="N170" s="271">
        <f t="shared" si="132"/>
        <v>-1.1506868630507032E-2</v>
      </c>
      <c r="O170" s="195">
        <f t="shared" si="133"/>
        <v>38287.077100000002</v>
      </c>
      <c r="P170" s="222">
        <v>-7.4885000001813751E-2</v>
      </c>
      <c r="T170" s="193">
        <f t="shared" si="129"/>
        <v>0</v>
      </c>
      <c r="Z170" s="184">
        <f t="shared" si="134"/>
        <v>27403.5</v>
      </c>
      <c r="AA170" s="184">
        <f t="shared" si="135"/>
        <v>-1.9477740312967725E-2</v>
      </c>
      <c r="AB170" s="191">
        <f t="shared" si="136"/>
        <v>-9999</v>
      </c>
      <c r="AC170" s="184">
        <f t="shared" si="137"/>
        <v>7.4885000001813751E-2</v>
      </c>
      <c r="AD170" s="184">
        <f t="shared" si="138"/>
        <v>-9999</v>
      </c>
      <c r="AE170" s="184">
        <f t="shared" si="139"/>
        <v>0</v>
      </c>
      <c r="AF170" s="184">
        <f t="shared" si="140"/>
        <v>-9999</v>
      </c>
      <c r="AG170" s="82"/>
      <c r="AH170" s="184">
        <f t="shared" si="141"/>
        <v>-7.970871682460693E-3</v>
      </c>
      <c r="AI170" s="184">
        <f t="shared" si="142"/>
        <v>1.4585397262047766</v>
      </c>
      <c r="AJ170" s="184">
        <f t="shared" si="143"/>
        <v>-0.85643457408486479</v>
      </c>
      <c r="AK170" s="184">
        <f t="shared" si="144"/>
        <v>-5.2502883695658038E-2</v>
      </c>
      <c r="AL170" s="184">
        <f t="shared" si="145"/>
        <v>-0.11400370806223731</v>
      </c>
      <c r="AM170" s="184">
        <f t="shared" si="146"/>
        <v>-5.7063671399383134E-2</v>
      </c>
      <c r="AN170" s="184">
        <f t="shared" si="150"/>
        <v>12.497125386458334</v>
      </c>
      <c r="AO170" s="184">
        <f t="shared" si="150"/>
        <v>12.497290173218717</v>
      </c>
      <c r="AP170" s="184">
        <f t="shared" si="150"/>
        <v>12.497648062500478</v>
      </c>
      <c r="AQ170" s="184">
        <f t="shared" si="150"/>
        <v>12.498425307858135</v>
      </c>
      <c r="AR170" s="184">
        <f t="shared" si="150"/>
        <v>12.500113148025907</v>
      </c>
      <c r="AS170" s="184">
        <f t="shared" si="150"/>
        <v>12.50377776126191</v>
      </c>
      <c r="AT170" s="184">
        <f t="shared" si="150"/>
        <v>12.51173148439354</v>
      </c>
      <c r="AU170" s="184">
        <f t="shared" si="147"/>
        <v>12.528983126324718</v>
      </c>
      <c r="AW170" s="191">
        <v>44000</v>
      </c>
      <c r="AX170" s="191">
        <f t="shared" si="112"/>
        <v>-1.5486485353795352E-2</v>
      </c>
      <c r="AY170" s="191">
        <f t="shared" si="113"/>
        <v>-1.6352204980785462E-2</v>
      </c>
      <c r="AZ170" s="191">
        <f t="shared" si="114"/>
        <v>8.6571962699011048E-4</v>
      </c>
      <c r="BA170" s="191">
        <f t="shared" si="115"/>
        <v>0.64812442414956295</v>
      </c>
      <c r="BB170" s="191">
        <f t="shared" si="116"/>
        <v>0.42462439688883025</v>
      </c>
      <c r="BC170" s="191">
        <f t="shared" si="117"/>
        <v>2.4378126556224453</v>
      </c>
      <c r="BD170" s="191">
        <f t="shared" si="118"/>
        <v>2.7235206358159858</v>
      </c>
      <c r="BE170" s="191">
        <f t="shared" si="119"/>
        <v>14.619909445153937</v>
      </c>
      <c r="BF170" s="191">
        <f t="shared" si="120"/>
        <v>14.619880124906642</v>
      </c>
      <c r="BG170" s="191">
        <f t="shared" si="121"/>
        <v>14.620016965637896</v>
      </c>
      <c r="BH170" s="191">
        <f t="shared" si="122"/>
        <v>14.619378009226301</v>
      </c>
      <c r="BI170" s="191">
        <f t="shared" si="123"/>
        <v>14.622354876408618</v>
      </c>
      <c r="BJ170" s="191">
        <f t="shared" si="124"/>
        <v>14.608338191591374</v>
      </c>
      <c r="BK170" s="191">
        <f t="shared" si="125"/>
        <v>14.671383942758712</v>
      </c>
      <c r="BL170" s="191">
        <f t="shared" si="126"/>
        <v>14.211109353254439</v>
      </c>
    </row>
    <row r="171" spans="1:64" ht="12.95" customHeight="1">
      <c r="A171" s="74" t="s">
        <v>100</v>
      </c>
      <c r="B171" s="78" t="s">
        <v>59</v>
      </c>
      <c r="C171" s="77">
        <v>53334.766100000001</v>
      </c>
      <c r="D171" s="77">
        <v>8.9999999999999998E-4</v>
      </c>
      <c r="E171" s="274">
        <f t="shared" si="130"/>
        <v>27487.966763667053</v>
      </c>
      <c r="F171" s="221">
        <f t="shared" si="131"/>
        <v>27488</v>
      </c>
      <c r="G171" s="193">
        <f t="shared" ref="G171:G204" si="151">C171-(C$7+F171*C$8)</f>
        <v>-1.1463520000688732E-2</v>
      </c>
      <c r="K171" s="193">
        <f t="shared" ref="K171:K189" si="152">G171</f>
        <v>-1.1463520000688732E-2</v>
      </c>
      <c r="N171" s="271">
        <f t="shared" si="132"/>
        <v>-1.1525668204874979E-2</v>
      </c>
      <c r="O171" s="195">
        <f t="shared" si="133"/>
        <v>38316.266100000001</v>
      </c>
      <c r="P171" s="222"/>
      <c r="Q171" s="193">
        <f t="shared" ref="Q171:Q204" si="153">(G171-N171)^2</f>
        <v>3.86239928357551E-9</v>
      </c>
      <c r="S171" s="196">
        <v>1</v>
      </c>
      <c r="T171" s="193">
        <f t="shared" si="129"/>
        <v>3.86239928357551E-9</v>
      </c>
      <c r="Z171" s="191">
        <f t="shared" si="134"/>
        <v>27488</v>
      </c>
      <c r="AA171" s="191">
        <f t="shared" si="135"/>
        <v>-1.9557218156498871E-2</v>
      </c>
      <c r="AB171" s="191">
        <f t="shared" si="136"/>
        <v>-3.4319700490648402E-3</v>
      </c>
      <c r="AC171" s="191">
        <f t="shared" si="137"/>
        <v>-1.1463520000688732E-2</v>
      </c>
      <c r="AD171" s="191">
        <f t="shared" si="138"/>
        <v>8.093698155810139E-3</v>
      </c>
      <c r="AE171" s="191">
        <f t="shared" si="139"/>
        <v>6.550794983736445E-5</v>
      </c>
      <c r="AF171" s="191">
        <f t="shared" si="140"/>
        <v>-1.1463520000688732E-2</v>
      </c>
      <c r="AG171" s="202"/>
      <c r="AH171" s="191">
        <f t="shared" si="141"/>
        <v>-8.0315499516238915E-3</v>
      </c>
      <c r="AI171" s="191">
        <f t="shared" si="142"/>
        <v>1.4597524021063961</v>
      </c>
      <c r="AJ171" s="191">
        <f t="shared" si="143"/>
        <v>-0.86959952239097738</v>
      </c>
      <c r="AK171" s="191">
        <f t="shared" si="144"/>
        <v>-4.0533468414505718E-2</v>
      </c>
      <c r="AL171" s="191">
        <f t="shared" si="145"/>
        <v>-8.7936322471601783E-2</v>
      </c>
      <c r="AM171" s="191">
        <f t="shared" si="146"/>
        <v>-4.3996516233758054E-2</v>
      </c>
      <c r="AN171" s="191">
        <f t="shared" ref="AN171:AT180" si="154">$AU171+$AB$7*SIN(AO171)</f>
        <v>12.512973375318737</v>
      </c>
      <c r="AO171" s="191">
        <f t="shared" si="154"/>
        <v>12.513101037455124</v>
      </c>
      <c r="AP171" s="191">
        <f t="shared" si="154"/>
        <v>12.513378031258997</v>
      </c>
      <c r="AQ171" s="191">
        <f t="shared" si="154"/>
        <v>12.513979022176551</v>
      </c>
      <c r="AR171" s="191">
        <f t="shared" si="154"/>
        <v>12.515282921827767</v>
      </c>
      <c r="AS171" s="191">
        <f t="shared" si="154"/>
        <v>12.518111544396708</v>
      </c>
      <c r="AT171" s="191">
        <f t="shared" si="154"/>
        <v>12.524246536080343</v>
      </c>
      <c r="AU171" s="191">
        <f t="shared" si="147"/>
        <v>12.537547562571852</v>
      </c>
      <c r="AW171" s="191">
        <v>44500</v>
      </c>
      <c r="AX171" s="191">
        <f t="shared" si="112"/>
        <v>-1.5303330322494932E-2</v>
      </c>
      <c r="AY171" s="191">
        <f t="shared" si="113"/>
        <v>-1.6534143734495462E-2</v>
      </c>
      <c r="AZ171" s="191">
        <f t="shared" si="114"/>
        <v>1.2308134120005299E-3</v>
      </c>
      <c r="BA171" s="191">
        <f t="shared" si="115"/>
        <v>0.63930208071944494</v>
      </c>
      <c r="BB171" s="191">
        <f t="shared" si="116"/>
        <v>0.45165903075736241</v>
      </c>
      <c r="BC171" s="191">
        <f t="shared" si="117"/>
        <v>2.4678896403017814</v>
      </c>
      <c r="BD171" s="191">
        <f t="shared" si="118"/>
        <v>2.8555246418200095</v>
      </c>
      <c r="BE171" s="191">
        <f t="shared" si="119"/>
        <v>14.661361868895803</v>
      </c>
      <c r="BF171" s="191">
        <f t="shared" si="120"/>
        <v>14.661312725728829</v>
      </c>
      <c r="BG171" s="191">
        <f t="shared" si="121"/>
        <v>14.661525440035943</v>
      </c>
      <c r="BH171" s="191">
        <f t="shared" si="122"/>
        <v>14.660604149761763</v>
      </c>
      <c r="BI171" s="191">
        <f t="shared" si="123"/>
        <v>14.664583838150806</v>
      </c>
      <c r="BJ171" s="191">
        <f t="shared" si="124"/>
        <v>14.647191036909543</v>
      </c>
      <c r="BK171" s="191">
        <f t="shared" si="125"/>
        <v>14.719743027613209</v>
      </c>
      <c r="BL171" s="191">
        <f t="shared" si="126"/>
        <v>14.261786490811446</v>
      </c>
    </row>
    <row r="172" spans="1:64" ht="12.95" customHeight="1">
      <c r="A172" s="74" t="s">
        <v>100</v>
      </c>
      <c r="B172" s="78" t="s">
        <v>59</v>
      </c>
      <c r="C172" s="77">
        <v>53343.721599999997</v>
      </c>
      <c r="D172" s="77">
        <v>1.2999999999999999E-3</v>
      </c>
      <c r="E172" s="274">
        <f t="shared" si="130"/>
        <v>27513.931561541871</v>
      </c>
      <c r="F172" s="221">
        <f t="shared" si="131"/>
        <v>27514</v>
      </c>
      <c r="G172" s="193">
        <f t="shared" si="151"/>
        <v>-2.3605059999681544E-2</v>
      </c>
      <c r="K172" s="193">
        <f t="shared" si="152"/>
        <v>-2.3605059999681544E-2</v>
      </c>
      <c r="N172" s="271">
        <f t="shared" si="132"/>
        <v>-1.1531464776552095E-2</v>
      </c>
      <c r="O172" s="195">
        <f t="shared" si="133"/>
        <v>38325.221599999997</v>
      </c>
      <c r="P172" s="222"/>
      <c r="Q172" s="193">
        <f t="shared" si="153"/>
        <v>1.4577170161197425E-4</v>
      </c>
      <c r="S172" s="196">
        <v>1</v>
      </c>
      <c r="T172" s="193">
        <f t="shared" si="129"/>
        <v>1.4577170161197425E-4</v>
      </c>
      <c r="Z172" s="184">
        <f t="shared" si="134"/>
        <v>27514</v>
      </c>
      <c r="AA172" s="184">
        <f t="shared" si="135"/>
        <v>-1.9581288639330209E-2</v>
      </c>
      <c r="AB172" s="191">
        <f t="shared" si="136"/>
        <v>-1.5555236136903431E-2</v>
      </c>
      <c r="AC172" s="184">
        <f t="shared" si="137"/>
        <v>-2.3605059999681544E-2</v>
      </c>
      <c r="AD172" s="184">
        <f t="shared" si="138"/>
        <v>-4.0237713603513345E-3</v>
      </c>
      <c r="AE172" s="184">
        <f t="shared" si="139"/>
        <v>1.6190735960383628E-5</v>
      </c>
      <c r="AF172" s="184">
        <f t="shared" si="140"/>
        <v>-2.3605059999681544E-2</v>
      </c>
      <c r="AG172" s="82"/>
      <c r="AH172" s="184">
        <f t="shared" si="141"/>
        <v>-8.0498238627781122E-3</v>
      </c>
      <c r="AI172" s="184">
        <f t="shared" si="142"/>
        <v>1.4600630110920947</v>
      </c>
      <c r="AJ172" s="184">
        <f t="shared" si="143"/>
        <v>-0.87353567426219625</v>
      </c>
      <c r="AK172" s="184">
        <f t="shared" si="144"/>
        <v>-3.6840997939610882E-2</v>
      </c>
      <c r="AL172" s="184">
        <f t="shared" si="145"/>
        <v>-7.9907645005941177E-2</v>
      </c>
      <c r="AM172" s="184">
        <f t="shared" si="146"/>
        <v>-3.997509562105242E-2</v>
      </c>
      <c r="AN172" s="184">
        <f t="shared" si="154"/>
        <v>12.517852040793899</v>
      </c>
      <c r="AO172" s="184">
        <f t="shared" si="154"/>
        <v>12.517968176400714</v>
      </c>
      <c r="AP172" s="184">
        <f t="shared" si="154"/>
        <v>12.518220098546948</v>
      </c>
      <c r="AQ172" s="184">
        <f t="shared" si="154"/>
        <v>12.5187665592853</v>
      </c>
      <c r="AR172" s="184">
        <f t="shared" si="154"/>
        <v>12.51995187419352</v>
      </c>
      <c r="AS172" s="184">
        <f t="shared" si="154"/>
        <v>12.522522690336327</v>
      </c>
      <c r="AT172" s="184">
        <f t="shared" si="154"/>
        <v>12.528097530948475</v>
      </c>
      <c r="AU172" s="184">
        <f t="shared" si="147"/>
        <v>12.540182773724815</v>
      </c>
      <c r="AW172" s="191">
        <v>45000</v>
      </c>
      <c r="AX172" s="191">
        <f t="shared" si="112"/>
        <v>-1.5129177675594317E-2</v>
      </c>
      <c r="AY172" s="191">
        <f t="shared" si="113"/>
        <v>-1.6718186083090461E-2</v>
      </c>
      <c r="AZ172" s="191">
        <f t="shared" si="114"/>
        <v>1.5890084074961441E-3</v>
      </c>
      <c r="BA172" s="191">
        <f t="shared" si="115"/>
        <v>0.63102545873172777</v>
      </c>
      <c r="BB172" s="191">
        <f t="shared" si="116"/>
        <v>0.47758950268645528</v>
      </c>
      <c r="BC172" s="191">
        <f t="shared" si="117"/>
        <v>2.4971747129685982</v>
      </c>
      <c r="BD172" s="191">
        <f t="shared" si="118"/>
        <v>2.9954221362365785</v>
      </c>
      <c r="BE172" s="191">
        <f t="shared" si="119"/>
        <v>14.702266052336457</v>
      </c>
      <c r="BF172" s="191">
        <f t="shared" si="120"/>
        <v>14.702188773821552</v>
      </c>
      <c r="BG172" s="191">
        <f t="shared" si="121"/>
        <v>14.702501410709715</v>
      </c>
      <c r="BH172" s="191">
        <f t="shared" si="122"/>
        <v>14.701235659884423</v>
      </c>
      <c r="BI172" s="191">
        <f t="shared" si="123"/>
        <v>14.706344732848027</v>
      </c>
      <c r="BJ172" s="191">
        <f t="shared" si="124"/>
        <v>14.685462632186436</v>
      </c>
      <c r="BK172" s="191">
        <f t="shared" si="125"/>
        <v>14.766926252871732</v>
      </c>
      <c r="BL172" s="191">
        <f t="shared" si="126"/>
        <v>14.312463628368452</v>
      </c>
    </row>
    <row r="173" spans="1:64" ht="12.95" customHeight="1">
      <c r="A173" s="184" t="s">
        <v>100</v>
      </c>
      <c r="B173" s="82" t="s">
        <v>59</v>
      </c>
      <c r="C173" s="79">
        <v>53344.757599999997</v>
      </c>
      <c r="D173" s="79">
        <v>1E-3</v>
      </c>
      <c r="E173" s="274">
        <f t="shared" si="130"/>
        <v>27516.935249844959</v>
      </c>
      <c r="F173" s="221">
        <f t="shared" si="131"/>
        <v>27517</v>
      </c>
      <c r="G173" s="193">
        <f t="shared" si="151"/>
        <v>-2.2332930006086826E-2</v>
      </c>
      <c r="K173" s="193">
        <f t="shared" si="152"/>
        <v>-2.2332930006086826E-2</v>
      </c>
      <c r="N173" s="271">
        <f t="shared" si="132"/>
        <v>-1.1532133977771119E-2</v>
      </c>
      <c r="O173" s="195">
        <f t="shared" si="133"/>
        <v>38326.257599999997</v>
      </c>
      <c r="P173" s="222"/>
      <c r="Q173" s="193">
        <f t="shared" si="153"/>
        <v>1.1665719484528035E-4</v>
      </c>
      <c r="S173" s="196">
        <v>1</v>
      </c>
      <c r="T173" s="193">
        <f t="shared" si="129"/>
        <v>1.1665719484528035E-4</v>
      </c>
      <c r="Z173" s="184">
        <f t="shared" si="134"/>
        <v>27517</v>
      </c>
      <c r="AA173" s="184">
        <f t="shared" si="135"/>
        <v>-1.9584054281128166E-2</v>
      </c>
      <c r="AB173" s="191">
        <f t="shared" si="136"/>
        <v>-1.4281009702729778E-2</v>
      </c>
      <c r="AC173" s="184">
        <f t="shared" si="137"/>
        <v>-2.2332930006086826E-2</v>
      </c>
      <c r="AD173" s="184">
        <f t="shared" si="138"/>
        <v>-2.7488757249586604E-3</v>
      </c>
      <c r="AE173" s="184">
        <f t="shared" si="139"/>
        <v>7.5563177512670006E-6</v>
      </c>
      <c r="AF173" s="184">
        <f t="shared" si="140"/>
        <v>-2.2332930006086826E-2</v>
      </c>
      <c r="AG173" s="82"/>
      <c r="AH173" s="184">
        <f t="shared" si="141"/>
        <v>-8.0519203033570484E-3</v>
      </c>
      <c r="AI173" s="184">
        <f t="shared" si="142"/>
        <v>1.4600969503364862</v>
      </c>
      <c r="AJ173" s="184">
        <f t="shared" si="143"/>
        <v>-0.87398632956771594</v>
      </c>
      <c r="AK173" s="184">
        <f t="shared" si="144"/>
        <v>-3.6414689280234593E-2</v>
      </c>
      <c r="AL173" s="184">
        <f t="shared" si="145"/>
        <v>-7.8981048225501616E-2</v>
      </c>
      <c r="AM173" s="184">
        <f t="shared" si="146"/>
        <v>-3.9511065436996423E-2</v>
      </c>
      <c r="AN173" s="184">
        <f t="shared" si="154"/>
        <v>12.518415026403099</v>
      </c>
      <c r="AO173" s="184">
        <f t="shared" si="154"/>
        <v>12.51852982927039</v>
      </c>
      <c r="AP173" s="184">
        <f t="shared" si="154"/>
        <v>12.518778853728044</v>
      </c>
      <c r="AQ173" s="184">
        <f t="shared" si="154"/>
        <v>12.519319014604816</v>
      </c>
      <c r="AR173" s="184">
        <f t="shared" si="154"/>
        <v>12.520490634732914</v>
      </c>
      <c r="AS173" s="184">
        <f t="shared" si="154"/>
        <v>12.523031688631495</v>
      </c>
      <c r="AT173" s="184">
        <f t="shared" si="154"/>
        <v>12.528541882070824</v>
      </c>
      <c r="AU173" s="184">
        <f t="shared" si="147"/>
        <v>12.540486836550159</v>
      </c>
    </row>
    <row r="174" spans="1:64" ht="12.95" customHeight="1">
      <c r="A174" s="294" t="s">
        <v>95</v>
      </c>
      <c r="B174" s="82" t="s">
        <v>59</v>
      </c>
      <c r="C174" s="291">
        <v>53346.139199999998</v>
      </c>
      <c r="D174" s="291" t="s">
        <v>25</v>
      </c>
      <c r="E174" s="274">
        <f t="shared" si="130"/>
        <v>27520.940940732558</v>
      </c>
      <c r="F174" s="221">
        <f t="shared" si="131"/>
        <v>27521</v>
      </c>
      <c r="G174" s="193">
        <f t="shared" si="151"/>
        <v>-2.0370090001961216E-2</v>
      </c>
      <c r="K174" s="193">
        <f t="shared" si="152"/>
        <v>-2.0370090001961216E-2</v>
      </c>
      <c r="N174" s="271">
        <f t="shared" si="132"/>
        <v>-1.1533026363864463E-2</v>
      </c>
      <c r="O174" s="195">
        <f t="shared" si="133"/>
        <v>38327.639199999998</v>
      </c>
      <c r="P174" s="222"/>
      <c r="Q174" s="193">
        <f t="shared" si="153"/>
        <v>7.8093693743771833E-5</v>
      </c>
      <c r="S174" s="196">
        <v>1</v>
      </c>
      <c r="T174" s="193">
        <f t="shared" si="129"/>
        <v>7.8093693743771833E-5</v>
      </c>
      <c r="Z174" s="191">
        <f t="shared" si="134"/>
        <v>27521</v>
      </c>
      <c r="AA174" s="191">
        <f t="shared" si="135"/>
        <v>-1.9587738023173443E-2</v>
      </c>
      <c r="AB174" s="191">
        <f t="shared" si="136"/>
        <v>-1.2315378342652238E-2</v>
      </c>
      <c r="AC174" s="191">
        <f t="shared" si="137"/>
        <v>-2.0370090001961216E-2</v>
      </c>
      <c r="AD174" s="191">
        <f t="shared" si="138"/>
        <v>-7.8235197878777363E-4</v>
      </c>
      <c r="AE174" s="191">
        <f t="shared" si="139"/>
        <v>6.1207461871314496E-7</v>
      </c>
      <c r="AF174" s="191">
        <f t="shared" si="140"/>
        <v>-2.0370090001961216E-2</v>
      </c>
      <c r="AG174" s="202"/>
      <c r="AH174" s="191">
        <f t="shared" si="141"/>
        <v>-8.0547116593089781E-3</v>
      </c>
      <c r="AI174" s="191">
        <f t="shared" si="142"/>
        <v>1.4601415904986979</v>
      </c>
      <c r="AJ174" s="191">
        <f t="shared" si="143"/>
        <v>-0.87458606753597801</v>
      </c>
      <c r="AK174" s="191">
        <f t="shared" si="144"/>
        <v>-3.5846199207724673E-2</v>
      </c>
      <c r="AL174" s="191">
        <f t="shared" si="145"/>
        <v>-7.7745520750905808E-2</v>
      </c>
      <c r="AM174" s="191">
        <f t="shared" si="146"/>
        <v>-3.8892352316875933E-2</v>
      </c>
      <c r="AN174" s="191">
        <f t="shared" si="154"/>
        <v>12.51916569322313</v>
      </c>
      <c r="AO174" s="191">
        <f t="shared" si="154"/>
        <v>12.519278718253528</v>
      </c>
      <c r="AP174" s="191">
        <f t="shared" si="154"/>
        <v>12.519523877642877</v>
      </c>
      <c r="AQ174" s="191">
        <f t="shared" si="154"/>
        <v>12.520055636260043</v>
      </c>
      <c r="AR174" s="191">
        <f t="shared" si="154"/>
        <v>12.521208993000755</v>
      </c>
      <c r="AS174" s="191">
        <f t="shared" si="154"/>
        <v>12.523710359170535</v>
      </c>
      <c r="AT174" s="191">
        <f t="shared" si="154"/>
        <v>12.529134351949606</v>
      </c>
      <c r="AU174" s="191">
        <f t="shared" si="147"/>
        <v>12.540892253650615</v>
      </c>
    </row>
    <row r="175" spans="1:64" ht="12.95" customHeight="1">
      <c r="A175" s="294" t="s">
        <v>95</v>
      </c>
      <c r="B175" s="82" t="s">
        <v>59</v>
      </c>
      <c r="C175" s="291">
        <v>53348.208899999998</v>
      </c>
      <c r="D175" s="291" t="s">
        <v>25</v>
      </c>
      <c r="E175" s="274">
        <f t="shared" si="130"/>
        <v>27526.941648918757</v>
      </c>
      <c r="F175" s="221">
        <f t="shared" si="131"/>
        <v>27527</v>
      </c>
      <c r="G175" s="193">
        <f t="shared" si="151"/>
        <v>-2.012583000032464E-2</v>
      </c>
      <c r="K175" s="193">
        <f t="shared" si="152"/>
        <v>-2.012583000032464E-2</v>
      </c>
      <c r="N175" s="271">
        <f t="shared" si="132"/>
        <v>-1.1534365195435867E-2</v>
      </c>
      <c r="O175" s="195">
        <f t="shared" si="133"/>
        <v>38329.708899999998</v>
      </c>
      <c r="P175" s="222"/>
      <c r="Q175" s="193">
        <f t="shared" si="153"/>
        <v>7.381326749364249E-5</v>
      </c>
      <c r="S175" s="196">
        <v>1</v>
      </c>
      <c r="T175" s="193">
        <f t="shared" si="129"/>
        <v>7.381326749364249E-5</v>
      </c>
      <c r="Z175" s="191">
        <f t="shared" si="134"/>
        <v>27527</v>
      </c>
      <c r="AA175" s="191">
        <f t="shared" si="135"/>
        <v>-1.9593255528884617E-2</v>
      </c>
      <c r="AB175" s="191">
        <f t="shared" si="136"/>
        <v>-1.206693966687589E-2</v>
      </c>
      <c r="AC175" s="191">
        <f t="shared" si="137"/>
        <v>-2.012583000032464E-2</v>
      </c>
      <c r="AD175" s="191">
        <f t="shared" si="138"/>
        <v>-5.3257447144002337E-4</v>
      </c>
      <c r="AE175" s="191">
        <f t="shared" si="139"/>
        <v>2.8363556762962027E-7</v>
      </c>
      <c r="AF175" s="191">
        <f t="shared" si="140"/>
        <v>-2.012583000032464E-2</v>
      </c>
      <c r="AG175" s="202"/>
      <c r="AH175" s="191">
        <f t="shared" si="141"/>
        <v>-8.0588903334487504E-3</v>
      </c>
      <c r="AI175" s="191">
        <f t="shared" si="142"/>
        <v>1.4602072384847715</v>
      </c>
      <c r="AJ175" s="191">
        <f t="shared" si="143"/>
        <v>-0.87548323720582277</v>
      </c>
      <c r="AK175" s="191">
        <f t="shared" si="144"/>
        <v>-3.4993298651766334E-2</v>
      </c>
      <c r="AL175" s="191">
        <f t="shared" si="145"/>
        <v>-7.589209238778484E-2</v>
      </c>
      <c r="AM175" s="191">
        <f t="shared" si="146"/>
        <v>-3.7964269557847541E-2</v>
      </c>
      <c r="AN175" s="191">
        <f t="shared" si="154"/>
        <v>12.520291734198512</v>
      </c>
      <c r="AO175" s="191">
        <f t="shared" si="154"/>
        <v>12.52040209068069</v>
      </c>
      <c r="AP175" s="191">
        <f t="shared" si="154"/>
        <v>12.520641449341777</v>
      </c>
      <c r="AQ175" s="191">
        <f t="shared" si="154"/>
        <v>12.521160599420025</v>
      </c>
      <c r="AR175" s="191">
        <f t="shared" si="154"/>
        <v>12.52228655332577</v>
      </c>
      <c r="AS175" s="191">
        <f t="shared" si="154"/>
        <v>12.524728377924479</v>
      </c>
      <c r="AT175" s="191">
        <f t="shared" si="154"/>
        <v>12.530023060381726</v>
      </c>
      <c r="AU175" s="191">
        <f t="shared" si="147"/>
        <v>12.541500379301297</v>
      </c>
    </row>
    <row r="176" spans="1:64" ht="12.95" customHeight="1">
      <c r="A176" s="184" t="s">
        <v>100</v>
      </c>
      <c r="B176" s="82" t="s">
        <v>56</v>
      </c>
      <c r="C176" s="79">
        <v>53348.724999999999</v>
      </c>
      <c r="D176" s="79">
        <v>5.0000000000000001E-4</v>
      </c>
      <c r="E176" s="274">
        <f t="shared" si="130"/>
        <v>27528.437984375541</v>
      </c>
      <c r="F176" s="221">
        <f t="shared" si="131"/>
        <v>27528.5</v>
      </c>
      <c r="G176" s="193">
        <f t="shared" si="151"/>
        <v>-2.1389765002822969E-2</v>
      </c>
      <c r="K176" s="193">
        <f t="shared" si="152"/>
        <v>-2.1389765002822969E-2</v>
      </c>
      <c r="N176" s="271">
        <f t="shared" si="132"/>
        <v>-1.1534699950659602E-2</v>
      </c>
      <c r="O176" s="195">
        <f t="shared" si="133"/>
        <v>38330.224999999999</v>
      </c>
      <c r="P176" s="222"/>
      <c r="Q176" s="193">
        <f t="shared" si="153"/>
        <v>9.7122307182371753E-5</v>
      </c>
      <c r="S176" s="196">
        <v>1</v>
      </c>
      <c r="T176" s="193">
        <f t="shared" si="129"/>
        <v>9.7122307182371753E-5</v>
      </c>
      <c r="Z176" s="184">
        <f t="shared" si="134"/>
        <v>27528.5</v>
      </c>
      <c r="AA176" s="184">
        <f t="shared" si="135"/>
        <v>-1.9594633384091037E-2</v>
      </c>
      <c r="AB176" s="191">
        <f t="shared" si="136"/>
        <v>-1.3329831569391533E-2</v>
      </c>
      <c r="AC176" s="184">
        <f t="shared" si="137"/>
        <v>-2.1389765002822969E-2</v>
      </c>
      <c r="AD176" s="184">
        <f t="shared" si="138"/>
        <v>-1.7951316187319322E-3</v>
      </c>
      <c r="AE176" s="184">
        <f t="shared" si="139"/>
        <v>3.2224975285711272E-6</v>
      </c>
      <c r="AF176" s="184">
        <f t="shared" si="140"/>
        <v>-2.1389765002822969E-2</v>
      </c>
      <c r="AG176" s="82"/>
      <c r="AH176" s="184">
        <f t="shared" si="141"/>
        <v>-8.0599334334314366E-3</v>
      </c>
      <c r="AI176" s="184">
        <f t="shared" si="142"/>
        <v>1.4602234043548887</v>
      </c>
      <c r="AJ176" s="184">
        <f t="shared" si="143"/>
        <v>-0.87570707205683018</v>
      </c>
      <c r="AK176" s="184">
        <f t="shared" si="144"/>
        <v>-3.4780042960119578E-2</v>
      </c>
      <c r="AL176" s="184">
        <f t="shared" si="145"/>
        <v>-7.5428709971108857E-2</v>
      </c>
      <c r="AM176" s="184">
        <f t="shared" si="146"/>
        <v>-3.7732246452990142E-2</v>
      </c>
      <c r="AN176" s="184">
        <f t="shared" si="154"/>
        <v>12.520573251965995</v>
      </c>
      <c r="AO176" s="184">
        <f t="shared" si="154"/>
        <v>12.520682940979997</v>
      </c>
      <c r="AP176" s="184">
        <f t="shared" si="154"/>
        <v>12.52092084888176</v>
      </c>
      <c r="AQ176" s="184">
        <f t="shared" si="154"/>
        <v>12.521436845874348</v>
      </c>
      <c r="AR176" s="184">
        <f t="shared" si="154"/>
        <v>12.522555947639567</v>
      </c>
      <c r="AS176" s="184">
        <f t="shared" si="154"/>
        <v>12.524982885003151</v>
      </c>
      <c r="AT176" s="184">
        <f t="shared" si="154"/>
        <v>12.530245238157015</v>
      </c>
      <c r="AU176" s="184">
        <f t="shared" si="147"/>
        <v>12.541652410713969</v>
      </c>
    </row>
    <row r="177" spans="1:47" ht="12.95" customHeight="1">
      <c r="A177" s="184" t="s">
        <v>100</v>
      </c>
      <c r="B177" s="82" t="s">
        <v>59</v>
      </c>
      <c r="C177" s="79">
        <v>53352.69</v>
      </c>
      <c r="D177" s="79">
        <v>5.0000000000000001E-4</v>
      </c>
      <c r="E177" s="274">
        <f t="shared" si="130"/>
        <v>27539.93376055485</v>
      </c>
      <c r="F177" s="221">
        <f t="shared" si="131"/>
        <v>27540</v>
      </c>
      <c r="G177" s="193">
        <f t="shared" si="151"/>
        <v>-2.2846599997137673E-2</v>
      </c>
      <c r="K177" s="193">
        <f t="shared" si="152"/>
        <v>-2.2846599997137673E-2</v>
      </c>
      <c r="N177" s="271">
        <f t="shared" si="132"/>
        <v>-1.1537267036349779E-2</v>
      </c>
      <c r="O177" s="195">
        <f t="shared" si="133"/>
        <v>38334.19</v>
      </c>
      <c r="P177" s="222"/>
      <c r="Q177" s="193">
        <f t="shared" si="153"/>
        <v>1.2790101201796345E-4</v>
      </c>
      <c r="S177" s="196">
        <v>1</v>
      </c>
      <c r="T177" s="193">
        <f t="shared" ref="T177:T208" si="155">S177*Q177</f>
        <v>1.2790101201796345E-4</v>
      </c>
      <c r="Z177" s="184">
        <f t="shared" si="134"/>
        <v>27540</v>
      </c>
      <c r="AA177" s="184">
        <f t="shared" si="135"/>
        <v>-1.9605176701465384E-2</v>
      </c>
      <c r="AB177" s="191">
        <f t="shared" si="136"/>
        <v>-1.4778690332022068E-2</v>
      </c>
      <c r="AC177" s="184">
        <f t="shared" si="137"/>
        <v>-2.2846599997137673E-2</v>
      </c>
      <c r="AD177" s="184">
        <f t="shared" si="138"/>
        <v>-3.241423295672289E-3</v>
      </c>
      <c r="AE177" s="184">
        <f t="shared" si="139"/>
        <v>1.0506824981727003E-5</v>
      </c>
      <c r="AF177" s="184">
        <f t="shared" si="140"/>
        <v>-2.2846599997137673E-2</v>
      </c>
      <c r="AG177" s="82"/>
      <c r="AH177" s="184">
        <f t="shared" si="141"/>
        <v>-8.0679096651156048E-3</v>
      </c>
      <c r="AI177" s="184">
        <f t="shared" si="142"/>
        <v>1.4603440702687438</v>
      </c>
      <c r="AJ177" s="184">
        <f t="shared" si="143"/>
        <v>-0.87741704612127958</v>
      </c>
      <c r="AK177" s="184">
        <f t="shared" si="144"/>
        <v>-3.3144686945529155E-2</v>
      </c>
      <c r="AL177" s="184">
        <f t="shared" si="145"/>
        <v>-7.1875783457033757E-2</v>
      </c>
      <c r="AM177" s="184">
        <f t="shared" si="146"/>
        <v>-3.5953371372016464E-2</v>
      </c>
      <c r="AN177" s="184">
        <f t="shared" si="154"/>
        <v>12.522731652280353</v>
      </c>
      <c r="AO177" s="184">
        <f t="shared" si="154"/>
        <v>12.522836219749014</v>
      </c>
      <c r="AP177" s="184">
        <f t="shared" si="154"/>
        <v>12.523062997685555</v>
      </c>
      <c r="AQ177" s="184">
        <f t="shared" si="154"/>
        <v>12.523554808705443</v>
      </c>
      <c r="AR177" s="184">
        <f t="shared" si="154"/>
        <v>12.524621358851251</v>
      </c>
      <c r="AS177" s="184">
        <f t="shared" si="154"/>
        <v>12.52693413688848</v>
      </c>
      <c r="AT177" s="184">
        <f t="shared" si="154"/>
        <v>12.531948609740574</v>
      </c>
      <c r="AU177" s="184">
        <f t="shared" si="147"/>
        <v>12.542817984877782</v>
      </c>
    </row>
    <row r="178" spans="1:47" ht="12.95" customHeight="1">
      <c r="A178" s="294" t="s">
        <v>95</v>
      </c>
      <c r="B178" s="82" t="s">
        <v>59</v>
      </c>
      <c r="C178" s="291">
        <v>53353.037700000001</v>
      </c>
      <c r="D178" s="291" t="s">
        <v>25</v>
      </c>
      <c r="E178" s="274">
        <f t="shared" si="130"/>
        <v>27540.94185169672</v>
      </c>
      <c r="F178" s="221">
        <f t="shared" si="131"/>
        <v>27541</v>
      </c>
      <c r="G178" s="193">
        <f t="shared" si="151"/>
        <v>-2.0055889996001497E-2</v>
      </c>
      <c r="K178" s="193">
        <f t="shared" si="152"/>
        <v>-2.0055889996001497E-2</v>
      </c>
      <c r="N178" s="271">
        <f t="shared" si="132"/>
        <v>-1.1537490313782277E-2</v>
      </c>
      <c r="O178" s="195">
        <f t="shared" si="133"/>
        <v>38334.537700000001</v>
      </c>
      <c r="P178" s="222"/>
      <c r="Q178" s="193">
        <f t="shared" si="153"/>
        <v>7.2563133146032505E-5</v>
      </c>
      <c r="S178" s="196">
        <v>1</v>
      </c>
      <c r="T178" s="193">
        <f t="shared" si="155"/>
        <v>7.2563133146032505E-5</v>
      </c>
      <c r="Z178" s="184">
        <f t="shared" si="134"/>
        <v>27541</v>
      </c>
      <c r="AA178" s="184">
        <f t="shared" si="135"/>
        <v>-1.9606091817965833E-2</v>
      </c>
      <c r="AB178" s="191">
        <f t="shared" si="136"/>
        <v>-1.1987288491817941E-2</v>
      </c>
      <c r="AC178" s="184">
        <f t="shared" si="137"/>
        <v>-2.0055889996001497E-2</v>
      </c>
      <c r="AD178" s="184">
        <f t="shared" si="138"/>
        <v>-4.4979817803566385E-4</v>
      </c>
      <c r="AE178" s="184">
        <f t="shared" si="139"/>
        <v>2.0231840096420274E-7</v>
      </c>
      <c r="AF178" s="184">
        <f t="shared" si="140"/>
        <v>-2.0055889996001497E-2</v>
      </c>
      <c r="AG178" s="82"/>
      <c r="AH178" s="184">
        <f t="shared" si="141"/>
        <v>-8.0686015041835559E-3</v>
      </c>
      <c r="AI178" s="184">
        <f t="shared" si="142"/>
        <v>1.4603542892416328</v>
      </c>
      <c r="AJ178" s="184">
        <f t="shared" si="143"/>
        <v>-0.87756522928831104</v>
      </c>
      <c r="AK178" s="184">
        <f t="shared" si="144"/>
        <v>-3.3002449623358091E-2</v>
      </c>
      <c r="AL178" s="184">
        <f t="shared" si="145"/>
        <v>-7.1566806429823396E-2</v>
      </c>
      <c r="AM178" s="184">
        <f t="shared" si="146"/>
        <v>-3.5798684017582225E-2</v>
      </c>
      <c r="AN178" s="184">
        <f t="shared" si="154"/>
        <v>12.522919347253371</v>
      </c>
      <c r="AO178" s="184">
        <f t="shared" si="154"/>
        <v>12.523023469018465</v>
      </c>
      <c r="AP178" s="184">
        <f t="shared" si="154"/>
        <v>12.523249278518737</v>
      </c>
      <c r="AQ178" s="184">
        <f t="shared" si="154"/>
        <v>12.523738985400581</v>
      </c>
      <c r="AR178" s="184">
        <f t="shared" si="154"/>
        <v>12.524800964319894</v>
      </c>
      <c r="AS178" s="184">
        <f t="shared" si="154"/>
        <v>12.527103813503004</v>
      </c>
      <c r="AT178" s="184">
        <f t="shared" si="154"/>
        <v>12.532096729717079</v>
      </c>
      <c r="AU178" s="184">
        <f t="shared" si="147"/>
        <v>12.542919339152895</v>
      </c>
    </row>
    <row r="179" spans="1:47" ht="12.95" customHeight="1">
      <c r="A179" s="184" t="s">
        <v>100</v>
      </c>
      <c r="B179" s="82" t="s">
        <v>59</v>
      </c>
      <c r="C179" s="79">
        <v>53353.730900000002</v>
      </c>
      <c r="D179" s="79">
        <v>5.0000000000000001E-4</v>
      </c>
      <c r="E179" s="274">
        <f t="shared" si="130"/>
        <v>27542.951655491805</v>
      </c>
      <c r="F179" s="221">
        <f t="shared" si="131"/>
        <v>27543</v>
      </c>
      <c r="G179" s="193">
        <f t="shared" si="151"/>
        <v>-1.6674469996360131E-2</v>
      </c>
      <c r="K179" s="193">
        <f t="shared" si="152"/>
        <v>-1.6674469996360131E-2</v>
      </c>
      <c r="N179" s="271">
        <f t="shared" si="132"/>
        <v>-1.1537936893890408E-2</v>
      </c>
      <c r="O179" s="195">
        <f t="shared" si="133"/>
        <v>38335.230900000002</v>
      </c>
      <c r="P179" s="222"/>
      <c r="Q179" s="193">
        <f t="shared" si="153"/>
        <v>2.6383972312767231E-5</v>
      </c>
      <c r="S179" s="196">
        <v>1</v>
      </c>
      <c r="T179" s="193">
        <f t="shared" si="155"/>
        <v>2.6383972312767231E-5</v>
      </c>
      <c r="Z179" s="191">
        <f t="shared" si="134"/>
        <v>27543</v>
      </c>
      <c r="AA179" s="191">
        <f t="shared" si="135"/>
        <v>-1.9607921237262113E-2</v>
      </c>
      <c r="AB179" s="191">
        <f t="shared" si="136"/>
        <v>-8.6044856529884257E-3</v>
      </c>
      <c r="AC179" s="191">
        <f t="shared" si="137"/>
        <v>-1.6674469996360131E-2</v>
      </c>
      <c r="AD179" s="191">
        <f t="shared" si="138"/>
        <v>2.9334512409019825E-3</v>
      </c>
      <c r="AE179" s="191">
        <f t="shared" si="139"/>
        <v>8.6051361827493812E-6</v>
      </c>
      <c r="AF179" s="191">
        <f t="shared" si="140"/>
        <v>-1.6674469996360131E-2</v>
      </c>
      <c r="AG179" s="202"/>
      <c r="AH179" s="191">
        <f t="shared" si="141"/>
        <v>-8.0699843433717049E-3</v>
      </c>
      <c r="AI179" s="191">
        <f t="shared" si="142"/>
        <v>1.460374595754576</v>
      </c>
      <c r="AJ179" s="191">
        <f t="shared" si="143"/>
        <v>-0.87786135033015589</v>
      </c>
      <c r="AK179" s="191">
        <f t="shared" si="144"/>
        <v>-3.2717959718203904E-2</v>
      </c>
      <c r="AL179" s="191">
        <f t="shared" si="145"/>
        <v>-7.0948839728144711E-2</v>
      </c>
      <c r="AM179" s="191">
        <f t="shared" si="146"/>
        <v>-3.5489308102656929E-2</v>
      </c>
      <c r="AN179" s="191">
        <f t="shared" si="154"/>
        <v>12.523294740956043</v>
      </c>
      <c r="AO179" s="191">
        <f t="shared" si="154"/>
        <v>12.52339797114854</v>
      </c>
      <c r="AP179" s="191">
        <f t="shared" si="154"/>
        <v>12.523621843487886</v>
      </c>
      <c r="AQ179" s="191">
        <f t="shared" si="154"/>
        <v>12.524107341618686</v>
      </c>
      <c r="AR179" s="191">
        <f t="shared" si="154"/>
        <v>12.525160177370051</v>
      </c>
      <c r="AS179" s="191">
        <f t="shared" si="154"/>
        <v>12.527443167925131</v>
      </c>
      <c r="AT179" s="191">
        <f t="shared" si="154"/>
        <v>12.532392970003137</v>
      </c>
      <c r="AU179" s="191">
        <f t="shared" si="147"/>
        <v>12.543122047703122</v>
      </c>
    </row>
    <row r="180" spans="1:47" ht="12.95" customHeight="1">
      <c r="A180" s="184" t="s">
        <v>100</v>
      </c>
      <c r="B180" s="82" t="s">
        <v>56</v>
      </c>
      <c r="C180" s="79">
        <v>53356.660900000003</v>
      </c>
      <c r="D180" s="79">
        <v>5.0000000000000001E-4</v>
      </c>
      <c r="E180" s="274">
        <f t="shared" si="130"/>
        <v>27551.446642681047</v>
      </c>
      <c r="F180" s="221">
        <f t="shared" si="131"/>
        <v>27551.5</v>
      </c>
      <c r="G180" s="193">
        <f t="shared" si="151"/>
        <v>-1.8403434994979762E-2</v>
      </c>
      <c r="K180" s="193">
        <f t="shared" si="152"/>
        <v>-1.8403434994979762E-2</v>
      </c>
      <c r="N180" s="271">
        <f t="shared" si="132"/>
        <v>-1.1539835234841651E-2</v>
      </c>
      <c r="O180" s="195">
        <f t="shared" si="133"/>
        <v>38338.160900000003</v>
      </c>
      <c r="P180" s="222"/>
      <c r="Q180" s="193">
        <f t="shared" si="153"/>
        <v>4.7109001667367923E-5</v>
      </c>
      <c r="S180" s="196">
        <v>1</v>
      </c>
      <c r="T180" s="193">
        <f t="shared" si="155"/>
        <v>4.7109001667367923E-5</v>
      </c>
      <c r="Z180" s="191">
        <f t="shared" si="134"/>
        <v>27551.5</v>
      </c>
      <c r="AA180" s="191">
        <f t="shared" si="135"/>
        <v>-1.9615684156892861E-2</v>
      </c>
      <c r="AB180" s="191">
        <f t="shared" si="136"/>
        <v>-1.0327586072928552E-2</v>
      </c>
      <c r="AC180" s="191">
        <f t="shared" si="137"/>
        <v>-1.8403434994979762E-2</v>
      </c>
      <c r="AD180" s="191">
        <f t="shared" si="138"/>
        <v>1.2122491619130996E-3</v>
      </c>
      <c r="AE180" s="191">
        <f t="shared" si="139"/>
        <v>1.4695480305590123E-6</v>
      </c>
      <c r="AF180" s="191">
        <f t="shared" si="140"/>
        <v>-1.8403434994979762E-2</v>
      </c>
      <c r="AG180" s="202"/>
      <c r="AH180" s="191">
        <f t="shared" si="141"/>
        <v>-8.0758489220512097E-3</v>
      </c>
      <c r="AI180" s="191">
        <f t="shared" si="142"/>
        <v>1.4604589428012449</v>
      </c>
      <c r="AJ180" s="191">
        <f t="shared" si="143"/>
        <v>-0.87911621155626285</v>
      </c>
      <c r="AK180" s="191">
        <f t="shared" si="144"/>
        <v>-3.1508654345608511E-2</v>
      </c>
      <c r="AL180" s="191">
        <f t="shared" si="145"/>
        <v>-6.8322296217861136E-2</v>
      </c>
      <c r="AM180" s="191">
        <f t="shared" si="146"/>
        <v>-3.4174442819729624E-2</v>
      </c>
      <c r="AN180" s="191">
        <f t="shared" si="154"/>
        <v>12.524890219149853</v>
      </c>
      <c r="AO180" s="191">
        <f t="shared" si="154"/>
        <v>12.524989657737798</v>
      </c>
      <c r="AP180" s="191">
        <f t="shared" si="154"/>
        <v>12.525205292923754</v>
      </c>
      <c r="AQ180" s="191">
        <f t="shared" si="154"/>
        <v>12.525672896913823</v>
      </c>
      <c r="AR180" s="191">
        <f t="shared" si="154"/>
        <v>12.526686863741753</v>
      </c>
      <c r="AS180" s="191">
        <f t="shared" si="154"/>
        <v>12.528885441672102</v>
      </c>
      <c r="AT180" s="191">
        <f t="shared" si="154"/>
        <v>12.533651996090859</v>
      </c>
      <c r="AU180" s="191">
        <f t="shared" si="147"/>
        <v>12.543983559041592</v>
      </c>
    </row>
    <row r="181" spans="1:47" ht="12.95" customHeight="1">
      <c r="A181" s="184" t="s">
        <v>100</v>
      </c>
      <c r="B181" s="82" t="s">
        <v>56</v>
      </c>
      <c r="C181" s="79">
        <v>53357.692000000003</v>
      </c>
      <c r="D181" s="79">
        <v>4.0000000000000002E-4</v>
      </c>
      <c r="E181" s="274">
        <f t="shared" si="130"/>
        <v>27554.436124350268</v>
      </c>
      <c r="F181" s="221">
        <f t="shared" si="131"/>
        <v>27554.5</v>
      </c>
      <c r="G181" s="193">
        <f t="shared" si="151"/>
        <v>-2.2031305001291912E-2</v>
      </c>
      <c r="K181" s="193">
        <f t="shared" si="152"/>
        <v>-2.2031305001291912E-2</v>
      </c>
      <c r="N181" s="271">
        <f t="shared" si="132"/>
        <v>-1.1540505382678375E-2</v>
      </c>
      <c r="O181" s="195">
        <f t="shared" si="133"/>
        <v>38339.192000000003</v>
      </c>
      <c r="P181" s="222"/>
      <c r="Q181" s="193">
        <f t="shared" si="153"/>
        <v>1.1005687663790194E-4</v>
      </c>
      <c r="S181" s="196">
        <v>1</v>
      </c>
      <c r="T181" s="193">
        <f t="shared" si="155"/>
        <v>1.1005687663790194E-4</v>
      </c>
      <c r="Z181" s="191">
        <f t="shared" si="134"/>
        <v>27554.5</v>
      </c>
      <c r="AA181" s="191">
        <f t="shared" si="135"/>
        <v>-1.961841932492845E-2</v>
      </c>
      <c r="AB181" s="191">
        <f t="shared" si="136"/>
        <v>-1.3953391059041835E-2</v>
      </c>
      <c r="AC181" s="191">
        <f t="shared" si="137"/>
        <v>-2.2031305001291912E-2</v>
      </c>
      <c r="AD181" s="191">
        <f t="shared" si="138"/>
        <v>-2.4128856763634618E-3</v>
      </c>
      <c r="AE181" s="191">
        <f t="shared" si="139"/>
        <v>5.8220172871999608E-6</v>
      </c>
      <c r="AF181" s="191">
        <f t="shared" si="140"/>
        <v>-2.2031305001291912E-2</v>
      </c>
      <c r="AG181" s="202"/>
      <c r="AH181" s="191">
        <f t="shared" si="141"/>
        <v>-8.0779139422500774E-3</v>
      </c>
      <c r="AI181" s="191">
        <f t="shared" si="142"/>
        <v>1.4604879561334441</v>
      </c>
      <c r="AJ181" s="191">
        <f t="shared" si="143"/>
        <v>-0.87955768956599867</v>
      </c>
      <c r="AK181" s="191">
        <f t="shared" si="144"/>
        <v>-3.108175606935001E-2</v>
      </c>
      <c r="AL181" s="191">
        <f t="shared" si="145"/>
        <v>-6.7395210744906786E-2</v>
      </c>
      <c r="AM181" s="191">
        <f t="shared" si="146"/>
        <v>-3.3710366033495018E-2</v>
      </c>
      <c r="AN181" s="191">
        <f t="shared" ref="AN181:AT190" si="156">$AU181+$AB$7*SIN(AO181)</f>
        <v>12.52545334992595</v>
      </c>
      <c r="AO181" s="191">
        <f t="shared" si="156"/>
        <v>12.525551449382926</v>
      </c>
      <c r="AP181" s="191">
        <f t="shared" si="156"/>
        <v>12.525764175739143</v>
      </c>
      <c r="AQ181" s="191">
        <f t="shared" si="156"/>
        <v>12.526225461516768</v>
      </c>
      <c r="AR181" s="191">
        <f t="shared" si="156"/>
        <v>12.527225705937514</v>
      </c>
      <c r="AS181" s="191">
        <f t="shared" si="156"/>
        <v>12.529394486078148</v>
      </c>
      <c r="AT181" s="191">
        <f t="shared" si="156"/>
        <v>12.534096360085455</v>
      </c>
      <c r="AU181" s="191">
        <f t="shared" si="147"/>
        <v>12.544287621866935</v>
      </c>
    </row>
    <row r="182" spans="1:47" ht="12.95" customHeight="1">
      <c r="A182" s="294" t="s">
        <v>95</v>
      </c>
      <c r="B182" s="82" t="s">
        <v>59</v>
      </c>
      <c r="C182" s="291">
        <v>53360.2811</v>
      </c>
      <c r="D182" s="291" t="s">
        <v>25</v>
      </c>
      <c r="E182" s="274">
        <f t="shared" si="130"/>
        <v>27561.942735726258</v>
      </c>
      <c r="F182" s="221">
        <f t="shared" si="131"/>
        <v>27562</v>
      </c>
      <c r="G182" s="193">
        <f t="shared" si="151"/>
        <v>-1.9750979998207185E-2</v>
      </c>
      <c r="K182" s="193">
        <f t="shared" si="152"/>
        <v>-1.9750979998207185E-2</v>
      </c>
      <c r="N182" s="271">
        <f t="shared" si="132"/>
        <v>-1.1542181083586373E-2</v>
      </c>
      <c r="O182" s="195">
        <f t="shared" si="133"/>
        <v>38341.7811</v>
      </c>
      <c r="P182" s="222"/>
      <c r="Q182" s="193">
        <f t="shared" si="153"/>
        <v>6.7384379620679839E-5</v>
      </c>
      <c r="S182" s="196">
        <v>1</v>
      </c>
      <c r="T182" s="193">
        <f t="shared" si="155"/>
        <v>6.7384379620679839E-5</v>
      </c>
      <c r="Z182" s="191">
        <f t="shared" si="134"/>
        <v>27562</v>
      </c>
      <c r="AA182" s="191">
        <f t="shared" si="135"/>
        <v>-1.9625246536489106E-2</v>
      </c>
      <c r="AB182" s="191">
        <f t="shared" si="136"/>
        <v>-1.1667914545304452E-2</v>
      </c>
      <c r="AC182" s="191">
        <f t="shared" si="137"/>
        <v>-1.9750979998207185E-2</v>
      </c>
      <c r="AD182" s="191">
        <f t="shared" si="138"/>
        <v>-1.2573346171807984E-4</v>
      </c>
      <c r="AE182" s="191">
        <f t="shared" si="139"/>
        <v>1.5808903395611848E-8</v>
      </c>
      <c r="AF182" s="191">
        <f t="shared" si="140"/>
        <v>-1.9750979998207185E-2</v>
      </c>
      <c r="AG182" s="202"/>
      <c r="AH182" s="191">
        <f t="shared" si="141"/>
        <v>-8.0830654529027331E-3</v>
      </c>
      <c r="AI182" s="191">
        <f t="shared" si="142"/>
        <v>1.4605587625249776</v>
      </c>
      <c r="AJ182" s="191">
        <f t="shared" si="143"/>
        <v>-0.88065815007926529</v>
      </c>
      <c r="AK182" s="191">
        <f t="shared" si="144"/>
        <v>-3.0014322677222368E-2</v>
      </c>
      <c r="AL182" s="191">
        <f t="shared" si="145"/>
        <v>-6.5077341536747588E-2</v>
      </c>
      <c r="AM182" s="191">
        <f t="shared" si="146"/>
        <v>-3.2550159236787189E-2</v>
      </c>
      <c r="AN182" s="191">
        <f t="shared" si="156"/>
        <v>12.526861223056702</v>
      </c>
      <c r="AO182" s="191">
        <f t="shared" si="156"/>
        <v>12.526955972650438</v>
      </c>
      <c r="AP182" s="191">
        <f t="shared" si="156"/>
        <v>12.527161423384738</v>
      </c>
      <c r="AQ182" s="191">
        <f t="shared" si="156"/>
        <v>12.527606907789824</v>
      </c>
      <c r="AR182" s="191">
        <f t="shared" si="156"/>
        <v>12.528572837401077</v>
      </c>
      <c r="AS182" s="191">
        <f t="shared" si="156"/>
        <v>12.530667111759207</v>
      </c>
      <c r="AT182" s="191">
        <f t="shared" si="156"/>
        <v>12.535207274165796</v>
      </c>
      <c r="AU182" s="191">
        <f t="shared" si="147"/>
        <v>12.545047778930289</v>
      </c>
    </row>
    <row r="183" spans="1:47" ht="12.95" customHeight="1">
      <c r="A183" s="184" t="s">
        <v>92</v>
      </c>
      <c r="B183" s="80" t="s">
        <v>59</v>
      </c>
      <c r="C183" s="81">
        <v>53362.006500000003</v>
      </c>
      <c r="D183" s="81">
        <v>1E-4</v>
      </c>
      <c r="E183" s="274">
        <f t="shared" si="130"/>
        <v>27566.945210434904</v>
      </c>
      <c r="F183" s="221">
        <f t="shared" si="131"/>
        <v>27567</v>
      </c>
      <c r="G183" s="193">
        <f t="shared" si="151"/>
        <v>-1.8897429996286519E-2</v>
      </c>
      <c r="K183" s="193">
        <f t="shared" si="152"/>
        <v>-1.8897429996286519E-2</v>
      </c>
      <c r="N183" s="271">
        <f t="shared" si="132"/>
        <v>-1.1543298480474399E-2</v>
      </c>
      <c r="O183" s="195">
        <f t="shared" si="133"/>
        <v>38343.506500000003</v>
      </c>
      <c r="P183" s="222"/>
      <c r="Q183" s="193">
        <f t="shared" si="153"/>
        <v>5.4083250351861072E-5</v>
      </c>
      <c r="S183" s="196">
        <v>1</v>
      </c>
      <c r="T183" s="193">
        <f t="shared" si="155"/>
        <v>5.4083250351861072E-5</v>
      </c>
      <c r="Z183" s="191">
        <f t="shared" si="134"/>
        <v>27567</v>
      </c>
      <c r="AA183" s="191">
        <f t="shared" si="135"/>
        <v>-1.9629789504084425E-2</v>
      </c>
      <c r="AB183" s="191">
        <f t="shared" si="136"/>
        <v>-1.0810938972676492E-2</v>
      </c>
      <c r="AC183" s="191">
        <f t="shared" si="137"/>
        <v>-1.8897429996286519E-2</v>
      </c>
      <c r="AD183" s="191">
        <f t="shared" si="138"/>
        <v>7.3235950779790629E-4</v>
      </c>
      <c r="AE183" s="191">
        <f t="shared" si="139"/>
        <v>5.363504486619916E-7</v>
      </c>
      <c r="AF183" s="191">
        <f t="shared" si="140"/>
        <v>-1.8897429996286519E-2</v>
      </c>
      <c r="AG183" s="202"/>
      <c r="AH183" s="191">
        <f t="shared" si="141"/>
        <v>-8.0864910236100266E-3</v>
      </c>
      <c r="AI183" s="191">
        <f t="shared" si="142"/>
        <v>1.460604595696122</v>
      </c>
      <c r="AJ183" s="191">
        <f t="shared" si="143"/>
        <v>-0.88138921918269786</v>
      </c>
      <c r="AK183" s="191">
        <f t="shared" si="144"/>
        <v>-2.9302554972615632E-2</v>
      </c>
      <c r="AL183" s="191">
        <f t="shared" si="145"/>
        <v>-6.3531974894439749E-2</v>
      </c>
      <c r="AM183" s="191">
        <f t="shared" si="146"/>
        <v>-3.1776676547615811E-2</v>
      </c>
      <c r="AN183" s="191">
        <f t="shared" si="156"/>
        <v>12.527799840931472</v>
      </c>
      <c r="AO183" s="191">
        <f t="shared" si="156"/>
        <v>12.527892355705383</v>
      </c>
      <c r="AP183" s="191">
        <f t="shared" si="156"/>
        <v>12.528092953276051</v>
      </c>
      <c r="AQ183" s="191">
        <f t="shared" si="156"/>
        <v>12.528527898906537</v>
      </c>
      <c r="AR183" s="191">
        <f t="shared" si="156"/>
        <v>12.52947094516645</v>
      </c>
      <c r="AS183" s="191">
        <f t="shared" si="156"/>
        <v>12.531515540241836</v>
      </c>
      <c r="AT183" s="191">
        <f t="shared" si="156"/>
        <v>12.535947886724214</v>
      </c>
      <c r="AU183" s="191">
        <f t="shared" si="147"/>
        <v>12.545554550305859</v>
      </c>
    </row>
    <row r="184" spans="1:47" ht="12.95" customHeight="1">
      <c r="A184" s="294" t="s">
        <v>95</v>
      </c>
      <c r="B184" s="82" t="s">
        <v>59</v>
      </c>
      <c r="C184" s="291">
        <v>53363.042800000003</v>
      </c>
      <c r="D184" s="291" t="s">
        <v>25</v>
      </c>
      <c r="E184" s="274">
        <f t="shared" si="130"/>
        <v>27569.949768531904</v>
      </c>
      <c r="F184" s="221">
        <f t="shared" si="131"/>
        <v>27570</v>
      </c>
      <c r="G184" s="193">
        <f t="shared" si="151"/>
        <v>-1.7325299995718524E-2</v>
      </c>
      <c r="K184" s="193">
        <f t="shared" si="152"/>
        <v>-1.7325299995718524E-2</v>
      </c>
      <c r="N184" s="271">
        <f t="shared" si="132"/>
        <v>-1.154396901957977E-2</v>
      </c>
      <c r="O184" s="195">
        <f t="shared" si="133"/>
        <v>38344.542800000003</v>
      </c>
      <c r="P184" s="222"/>
      <c r="Q184" s="193">
        <f t="shared" si="153"/>
        <v>3.3423787855661483E-5</v>
      </c>
      <c r="S184" s="196">
        <v>1</v>
      </c>
      <c r="T184" s="193">
        <f t="shared" si="155"/>
        <v>3.3423787855661483E-5</v>
      </c>
      <c r="Z184" s="191">
        <f t="shared" si="134"/>
        <v>27570</v>
      </c>
      <c r="AA184" s="191">
        <f t="shared" si="135"/>
        <v>-1.9632512014998937E-2</v>
      </c>
      <c r="AB184" s="191">
        <f t="shared" si="136"/>
        <v>-9.2367570002993542E-3</v>
      </c>
      <c r="AC184" s="191">
        <f t="shared" si="137"/>
        <v>-1.7325299995718524E-2</v>
      </c>
      <c r="AD184" s="191">
        <f t="shared" si="138"/>
        <v>2.3072120192804135E-3</v>
      </c>
      <c r="AE184" s="191">
        <f t="shared" si="139"/>
        <v>5.3232273019120029E-6</v>
      </c>
      <c r="AF184" s="191">
        <f t="shared" si="140"/>
        <v>-1.7325299995718524E-2</v>
      </c>
      <c r="AG184" s="202"/>
      <c r="AH184" s="191">
        <f t="shared" si="141"/>
        <v>-8.0885429954191696E-3</v>
      </c>
      <c r="AI184" s="191">
        <f t="shared" si="142"/>
        <v>1.46063156891112</v>
      </c>
      <c r="AJ184" s="191">
        <f t="shared" si="143"/>
        <v>-0.88182687169660767</v>
      </c>
      <c r="AK184" s="191">
        <f t="shared" si="144"/>
        <v>-2.8875439854508394E-2</v>
      </c>
      <c r="AL184" s="191">
        <f t="shared" si="145"/>
        <v>-6.260470976110491E-2</v>
      </c>
      <c r="AM184" s="191">
        <f t="shared" si="146"/>
        <v>-3.131258262874316E-2</v>
      </c>
      <c r="AN184" s="191">
        <f t="shared" si="156"/>
        <v>12.528363025064014</v>
      </c>
      <c r="AO184" s="191">
        <f t="shared" si="156"/>
        <v>12.528454198354833</v>
      </c>
      <c r="AP184" s="191">
        <f t="shared" si="156"/>
        <v>12.528651882997252</v>
      </c>
      <c r="AQ184" s="191">
        <f t="shared" si="156"/>
        <v>12.529080503667094</v>
      </c>
      <c r="AR184" s="191">
        <f t="shared" si="156"/>
        <v>12.530009817364181</v>
      </c>
      <c r="AS184" s="191">
        <f t="shared" si="156"/>
        <v>12.532024601587739</v>
      </c>
      <c r="AT184" s="191">
        <f t="shared" si="156"/>
        <v>12.536392255447346</v>
      </c>
      <c r="AU184" s="191">
        <f t="shared" si="147"/>
        <v>12.545858613131202</v>
      </c>
    </row>
    <row r="185" spans="1:47" ht="12.95" customHeight="1">
      <c r="A185" s="294" t="s">
        <v>95</v>
      </c>
      <c r="B185" s="82" t="s">
        <v>59</v>
      </c>
      <c r="C185" s="291">
        <v>53365.109600000003</v>
      </c>
      <c r="D185" s="291" t="s">
        <v>25</v>
      </c>
      <c r="E185" s="274">
        <f t="shared" si="130"/>
        <v>27575.942068710308</v>
      </c>
      <c r="F185" s="221">
        <f t="shared" si="131"/>
        <v>27576</v>
      </c>
      <c r="G185" s="193">
        <f t="shared" si="151"/>
        <v>-1.9981039993581362E-2</v>
      </c>
      <c r="K185" s="193">
        <f t="shared" si="152"/>
        <v>-1.9981039993581362E-2</v>
      </c>
      <c r="N185" s="271">
        <f t="shared" si="132"/>
        <v>-1.1545310324978755E-2</v>
      </c>
      <c r="O185" s="195">
        <f t="shared" si="133"/>
        <v>38346.609600000003</v>
      </c>
      <c r="P185" s="222"/>
      <c r="Q185" s="193">
        <f t="shared" si="153"/>
        <v>7.116153504174224E-5</v>
      </c>
      <c r="S185" s="196">
        <v>1</v>
      </c>
      <c r="T185" s="193">
        <f t="shared" si="155"/>
        <v>7.116153504174224E-5</v>
      </c>
      <c r="Z185" s="191">
        <f t="shared" si="134"/>
        <v>27576</v>
      </c>
      <c r="AA185" s="191">
        <f t="shared" si="135"/>
        <v>-1.9637949673981872E-2</v>
      </c>
      <c r="AB185" s="191">
        <f t="shared" si="136"/>
        <v>-1.1888400644578247E-2</v>
      </c>
      <c r="AC185" s="191">
        <f t="shared" si="137"/>
        <v>-1.9981039993581362E-2</v>
      </c>
      <c r="AD185" s="191">
        <f t="shared" si="138"/>
        <v>-3.4309031959948999E-4</v>
      </c>
      <c r="AE185" s="191">
        <f t="shared" si="139"/>
        <v>1.1771096740288018E-7</v>
      </c>
      <c r="AF185" s="191">
        <f t="shared" si="140"/>
        <v>-1.9981039993581362E-2</v>
      </c>
      <c r="AG185" s="202"/>
      <c r="AH185" s="191">
        <f t="shared" si="141"/>
        <v>-8.092639349003115E-3</v>
      </c>
      <c r="AI185" s="191">
        <f t="shared" si="142"/>
        <v>1.4606843299191237</v>
      </c>
      <c r="AJ185" s="191">
        <f t="shared" si="143"/>
        <v>-0.88269994837240062</v>
      </c>
      <c r="AK185" s="191">
        <f t="shared" si="144"/>
        <v>-2.8021089758950821E-2</v>
      </c>
      <c r="AL185" s="191">
        <f t="shared" si="145"/>
        <v>-6.0750080199727628E-2</v>
      </c>
      <c r="AM185" s="191">
        <f t="shared" si="146"/>
        <v>-3.0384385322126693E-2</v>
      </c>
      <c r="AN185" s="191">
        <f t="shared" si="156"/>
        <v>12.529489422815814</v>
      </c>
      <c r="AO185" s="191">
        <f t="shared" si="156"/>
        <v>12.529577911840015</v>
      </c>
      <c r="AP185" s="191">
        <f t="shared" si="156"/>
        <v>12.529769768360262</v>
      </c>
      <c r="AQ185" s="191">
        <f t="shared" si="156"/>
        <v>12.530185735378874</v>
      </c>
      <c r="AR185" s="191">
        <f t="shared" si="156"/>
        <v>12.531087578337685</v>
      </c>
      <c r="AS185" s="191">
        <f t="shared" si="156"/>
        <v>12.533042733639519</v>
      </c>
      <c r="AT185" s="191">
        <f t="shared" si="156"/>
        <v>12.537280995506247</v>
      </c>
      <c r="AU185" s="191">
        <f t="shared" si="147"/>
        <v>12.546466738781884</v>
      </c>
    </row>
    <row r="186" spans="1:47" ht="12.95" customHeight="1">
      <c r="A186" s="294" t="s">
        <v>95</v>
      </c>
      <c r="B186" s="82" t="s">
        <v>56</v>
      </c>
      <c r="C186" s="291">
        <v>53366.311699999998</v>
      </c>
      <c r="D186" s="291" t="s">
        <v>25</v>
      </c>
      <c r="E186" s="274">
        <f t="shared" si="130"/>
        <v>27579.427332908312</v>
      </c>
      <c r="F186" s="221">
        <f t="shared" si="131"/>
        <v>27579.5</v>
      </c>
      <c r="G186" s="193">
        <f t="shared" si="151"/>
        <v>-2.5063555003725924E-2</v>
      </c>
      <c r="K186" s="193">
        <f t="shared" si="152"/>
        <v>-2.5063555003725924E-2</v>
      </c>
      <c r="N186" s="271">
        <f t="shared" si="132"/>
        <v>-1.1546092893017225E-2</v>
      </c>
      <c r="O186" s="195">
        <f t="shared" si="133"/>
        <v>38347.811699999998</v>
      </c>
      <c r="P186" s="222"/>
      <c r="Q186" s="193">
        <f t="shared" si="153"/>
        <v>1.8272178191444525E-4</v>
      </c>
      <c r="S186" s="196">
        <v>1</v>
      </c>
      <c r="T186" s="193">
        <f t="shared" si="155"/>
        <v>1.8272178191444525E-4</v>
      </c>
      <c r="Z186" s="191">
        <f t="shared" si="134"/>
        <v>27579.5</v>
      </c>
      <c r="AA186" s="191">
        <f t="shared" si="135"/>
        <v>-1.9641117104748952E-2</v>
      </c>
      <c r="AB186" s="191">
        <f t="shared" si="136"/>
        <v>-1.6968530791994198E-2</v>
      </c>
      <c r="AC186" s="191">
        <f t="shared" si="137"/>
        <v>-2.5063555003725924E-2</v>
      </c>
      <c r="AD186" s="191">
        <f t="shared" si="138"/>
        <v>-5.4224378989769714E-3</v>
      </c>
      <c r="AE186" s="191">
        <f t="shared" si="139"/>
        <v>2.9402832768261794E-5</v>
      </c>
      <c r="AF186" s="191">
        <f t="shared" si="140"/>
        <v>-2.5063555003725924E-2</v>
      </c>
      <c r="AG186" s="202"/>
      <c r="AH186" s="191">
        <f t="shared" si="141"/>
        <v>-8.0950242117317252E-3</v>
      </c>
      <c r="AI186" s="191">
        <f t="shared" si="142"/>
        <v>1.4607143770595563</v>
      </c>
      <c r="AJ186" s="191">
        <f t="shared" si="143"/>
        <v>-0.88320786925122052</v>
      </c>
      <c r="AK186" s="191">
        <f t="shared" si="144"/>
        <v>-2.7522646583063796E-2</v>
      </c>
      <c r="AL186" s="191">
        <f t="shared" si="145"/>
        <v>-5.9668153074173662E-2</v>
      </c>
      <c r="AM186" s="191">
        <f t="shared" si="146"/>
        <v>-2.9842931182888135E-2</v>
      </c>
      <c r="AN186" s="191">
        <f t="shared" si="156"/>
        <v>12.530146505952978</v>
      </c>
      <c r="AO186" s="191">
        <f t="shared" si="156"/>
        <v>12.530233428370622</v>
      </c>
      <c r="AP186" s="191">
        <f t="shared" si="156"/>
        <v>12.530421883786463</v>
      </c>
      <c r="AQ186" s="191">
        <f t="shared" si="156"/>
        <v>12.530830467259037</v>
      </c>
      <c r="AR186" s="191">
        <f t="shared" si="156"/>
        <v>12.531716282235777</v>
      </c>
      <c r="AS186" s="191">
        <f t="shared" si="156"/>
        <v>12.53363664964721</v>
      </c>
      <c r="AT186" s="191">
        <f t="shared" si="156"/>
        <v>12.537799428782707</v>
      </c>
      <c r="AU186" s="191">
        <f t="shared" si="147"/>
        <v>12.546821478744786</v>
      </c>
    </row>
    <row r="187" spans="1:47" ht="12.95" customHeight="1">
      <c r="A187" s="184" t="s">
        <v>100</v>
      </c>
      <c r="B187" s="82" t="s">
        <v>59</v>
      </c>
      <c r="C187" s="79">
        <v>53370.628299999997</v>
      </c>
      <c r="D187" s="79">
        <v>5.9999999999999995E-4</v>
      </c>
      <c r="E187" s="274">
        <f t="shared" si="130"/>
        <v>27591.94250755031</v>
      </c>
      <c r="F187" s="221">
        <f t="shared" si="131"/>
        <v>27592</v>
      </c>
      <c r="G187" s="193">
        <f t="shared" si="151"/>
        <v>-1.9829680000839289E-2</v>
      </c>
      <c r="K187" s="193">
        <f t="shared" si="152"/>
        <v>-1.9829680000839289E-2</v>
      </c>
      <c r="N187" s="271">
        <f t="shared" si="132"/>
        <v>-1.1548888620306858E-2</v>
      </c>
      <c r="O187" s="195">
        <f t="shared" si="133"/>
        <v>38352.128299999997</v>
      </c>
      <c r="P187" s="222"/>
      <c r="Q187" s="193">
        <f t="shared" si="153"/>
        <v>6.8571505887900206E-5</v>
      </c>
      <c r="S187" s="196">
        <v>1</v>
      </c>
      <c r="T187" s="193">
        <f t="shared" si="155"/>
        <v>6.8571505887900206E-5</v>
      </c>
      <c r="Z187" s="191">
        <f t="shared" si="134"/>
        <v>27592</v>
      </c>
      <c r="AA187" s="191">
        <f t="shared" si="135"/>
        <v>-1.9652402031950365E-2</v>
      </c>
      <c r="AB187" s="191">
        <f t="shared" si="136"/>
        <v>-1.172616658919578E-2</v>
      </c>
      <c r="AC187" s="191">
        <f t="shared" si="137"/>
        <v>-1.9829680000839289E-2</v>
      </c>
      <c r="AD187" s="191">
        <f t="shared" si="138"/>
        <v>-1.7727796888892394E-4</v>
      </c>
      <c r="AE187" s="191">
        <f t="shared" si="139"/>
        <v>3.1427478253382284E-8</v>
      </c>
      <c r="AF187" s="191">
        <f t="shared" si="140"/>
        <v>-1.9829680000839289E-2</v>
      </c>
      <c r="AG187" s="202"/>
      <c r="AH187" s="191">
        <f t="shared" si="141"/>
        <v>-8.1035134116435089E-3</v>
      </c>
      <c r="AI187" s="191">
        <f t="shared" si="142"/>
        <v>1.4608172945425453</v>
      </c>
      <c r="AJ187" s="191">
        <f t="shared" si="143"/>
        <v>-0.88501359010912639</v>
      </c>
      <c r="AK187" s="191">
        <f t="shared" si="144"/>
        <v>-2.5742073630542196E-2</v>
      </c>
      <c r="AL187" s="191">
        <f t="shared" si="145"/>
        <v>-5.580378076541636E-2</v>
      </c>
      <c r="AM187" s="191">
        <f t="shared" si="146"/>
        <v>-2.7909133322805466E-2</v>
      </c>
      <c r="AN187" s="191">
        <f t="shared" si="156"/>
        <v>12.532493334438593</v>
      </c>
      <c r="AO187" s="191">
        <f t="shared" si="156"/>
        <v>12.532574657288393</v>
      </c>
      <c r="AP187" s="191">
        <f t="shared" si="156"/>
        <v>12.532750957986373</v>
      </c>
      <c r="AQ187" s="191">
        <f t="shared" si="156"/>
        <v>12.533133158620815</v>
      </c>
      <c r="AR187" s="191">
        <f t="shared" si="156"/>
        <v>12.533961711198936</v>
      </c>
      <c r="AS187" s="191">
        <f t="shared" si="156"/>
        <v>12.535757810934184</v>
      </c>
      <c r="AT187" s="191">
        <f t="shared" si="156"/>
        <v>12.539650985322554</v>
      </c>
      <c r="AU187" s="191">
        <f t="shared" si="147"/>
        <v>12.548088407183709</v>
      </c>
    </row>
    <row r="188" spans="1:47" ht="12.95" customHeight="1">
      <c r="A188" s="274" t="s">
        <v>101</v>
      </c>
      <c r="B188" s="78" t="s">
        <v>56</v>
      </c>
      <c r="C188" s="277">
        <v>53378.0452</v>
      </c>
      <c r="D188" s="277" t="s">
        <v>25</v>
      </c>
      <c r="E188" s="274">
        <f t="shared" si="130"/>
        <v>27613.446422391236</v>
      </c>
      <c r="F188" s="221">
        <f t="shared" si="131"/>
        <v>27613.5</v>
      </c>
      <c r="G188" s="193">
        <f t="shared" si="151"/>
        <v>-1.8479414997273125E-2</v>
      </c>
      <c r="K188" s="193">
        <f t="shared" si="152"/>
        <v>-1.8479414997273125E-2</v>
      </c>
      <c r="N188" s="271">
        <f t="shared" si="132"/>
        <v>-1.1553700346700745E-2</v>
      </c>
      <c r="O188" s="195">
        <f t="shared" si="133"/>
        <v>38359.5452</v>
      </c>
      <c r="P188" s="222"/>
      <c r="Q188" s="193">
        <f t="shared" si="153"/>
        <v>4.7965523421152909E-5</v>
      </c>
      <c r="S188" s="196">
        <v>1</v>
      </c>
      <c r="T188" s="193">
        <f t="shared" si="155"/>
        <v>4.7965523421152909E-5</v>
      </c>
      <c r="Z188" s="191">
        <f t="shared" si="134"/>
        <v>27613.5</v>
      </c>
      <c r="AA188" s="191">
        <f t="shared" si="135"/>
        <v>-1.967171201292376E-2</v>
      </c>
      <c r="AB188" s="191">
        <f t="shared" si="136"/>
        <v>-1.0361403331050107E-2</v>
      </c>
      <c r="AC188" s="191">
        <f t="shared" si="137"/>
        <v>-1.8479414997273125E-2</v>
      </c>
      <c r="AD188" s="191">
        <f t="shared" si="138"/>
        <v>1.1922970156506354E-3</v>
      </c>
      <c r="AE188" s="191">
        <f t="shared" si="139"/>
        <v>1.4215721735294117E-6</v>
      </c>
      <c r="AF188" s="191">
        <f t="shared" si="140"/>
        <v>-1.8479414997273125E-2</v>
      </c>
      <c r="AG188" s="202"/>
      <c r="AH188" s="191">
        <f t="shared" si="141"/>
        <v>-8.1180116662230174E-3</v>
      </c>
      <c r="AI188" s="191">
        <f t="shared" si="142"/>
        <v>1.4609782413530239</v>
      </c>
      <c r="AJ188" s="191">
        <f t="shared" si="143"/>
        <v>-0.88808904412202372</v>
      </c>
      <c r="AK188" s="191">
        <f t="shared" si="144"/>
        <v>-2.2678057751587356E-2</v>
      </c>
      <c r="AL188" s="191">
        <f t="shared" si="145"/>
        <v>-4.9155875725290281E-2</v>
      </c>
      <c r="AM188" s="191">
        <f t="shared" si="146"/>
        <v>-2.4582888031605098E-2</v>
      </c>
      <c r="AN188" s="191">
        <f t="shared" si="156"/>
        <v>12.53653023117727</v>
      </c>
      <c r="AO188" s="191">
        <f t="shared" si="156"/>
        <v>12.536601907243469</v>
      </c>
      <c r="AP188" s="191">
        <f t="shared" si="156"/>
        <v>12.536757274782614</v>
      </c>
      <c r="AQ188" s="191">
        <f t="shared" si="156"/>
        <v>12.537094052425516</v>
      </c>
      <c r="AR188" s="191">
        <f t="shared" si="156"/>
        <v>12.537824046719718</v>
      </c>
      <c r="AS188" s="191">
        <f t="shared" si="156"/>
        <v>12.539406319961618</v>
      </c>
      <c r="AT188" s="191">
        <f t="shared" si="156"/>
        <v>12.542835693723978</v>
      </c>
      <c r="AU188" s="191">
        <f t="shared" si="147"/>
        <v>12.550267524098661</v>
      </c>
    </row>
    <row r="189" spans="1:47" ht="12.95" customHeight="1">
      <c r="A189" s="274" t="s">
        <v>101</v>
      </c>
      <c r="B189" s="78" t="s">
        <v>59</v>
      </c>
      <c r="C189" s="277">
        <v>53378.217299999997</v>
      </c>
      <c r="D189" s="277" t="s">
        <v>25</v>
      </c>
      <c r="E189" s="274">
        <f t="shared" si="130"/>
        <v>27613.945394164351</v>
      </c>
      <c r="F189" s="221">
        <f t="shared" si="131"/>
        <v>27614</v>
      </c>
      <c r="G189" s="193">
        <f t="shared" si="151"/>
        <v>-1.8834060007066E-2</v>
      </c>
      <c r="K189" s="193">
        <f t="shared" si="152"/>
        <v>-1.8834060007066E-2</v>
      </c>
      <c r="N189" s="271">
        <f t="shared" si="132"/>
        <v>-1.1553812293593643E-2</v>
      </c>
      <c r="O189" s="195">
        <f t="shared" si="133"/>
        <v>38359.717299999997</v>
      </c>
      <c r="P189" s="222"/>
      <c r="Q189" s="193">
        <f t="shared" si="153"/>
        <v>5.3002006769519493E-5</v>
      </c>
      <c r="S189" s="196">
        <v>1</v>
      </c>
      <c r="T189" s="193">
        <f t="shared" si="155"/>
        <v>5.3002006769519493E-5</v>
      </c>
      <c r="Z189" s="191">
        <f t="shared" si="134"/>
        <v>27614</v>
      </c>
      <c r="AA189" s="191">
        <f t="shared" si="135"/>
        <v>-1.9672159573042414E-2</v>
      </c>
      <c r="AB189" s="191">
        <f t="shared" si="136"/>
        <v>-1.0715712727617229E-2</v>
      </c>
      <c r="AC189" s="191">
        <f t="shared" si="137"/>
        <v>-1.8834060007066E-2</v>
      </c>
      <c r="AD189" s="191">
        <f t="shared" si="138"/>
        <v>8.3809956597641344E-4</v>
      </c>
      <c r="AE189" s="191">
        <f t="shared" si="139"/>
        <v>7.0241088248985262E-7</v>
      </c>
      <c r="AF189" s="191">
        <f t="shared" si="140"/>
        <v>-1.8834060007066E-2</v>
      </c>
      <c r="AG189" s="202"/>
      <c r="AH189" s="191">
        <f t="shared" si="141"/>
        <v>-8.1183472794487711E-3</v>
      </c>
      <c r="AI189" s="191">
        <f t="shared" si="142"/>
        <v>1.4609817423039835</v>
      </c>
      <c r="AJ189" s="191">
        <f t="shared" si="143"/>
        <v>-0.88816010750153018</v>
      </c>
      <c r="AK189" s="191">
        <f t="shared" si="144"/>
        <v>-2.2606781431573582E-2</v>
      </c>
      <c r="AL189" s="191">
        <f t="shared" si="145"/>
        <v>-4.9001256607030828E-2</v>
      </c>
      <c r="AM189" s="191">
        <f t="shared" si="146"/>
        <v>-2.4505531899748148E-2</v>
      </c>
      <c r="AN189" s="191">
        <f t="shared" si="156"/>
        <v>12.53662411744757</v>
      </c>
      <c r="AO189" s="191">
        <f t="shared" si="156"/>
        <v>12.536695568951332</v>
      </c>
      <c r="AP189" s="191">
        <f t="shared" si="156"/>
        <v>12.536850449292075</v>
      </c>
      <c r="AQ189" s="191">
        <f t="shared" si="156"/>
        <v>12.537186169959758</v>
      </c>
      <c r="AR189" s="191">
        <f t="shared" si="156"/>
        <v>12.53791387125837</v>
      </c>
      <c r="AS189" s="191">
        <f t="shared" si="156"/>
        <v>12.539491170579483</v>
      </c>
      <c r="AT189" s="191">
        <f t="shared" si="156"/>
        <v>12.542909757148456</v>
      </c>
      <c r="AU189" s="191">
        <f t="shared" si="147"/>
        <v>12.55031820123622</v>
      </c>
    </row>
    <row r="190" spans="1:47" ht="12.95" customHeight="1">
      <c r="A190" s="74" t="s">
        <v>102</v>
      </c>
      <c r="B190" s="161" t="s">
        <v>59</v>
      </c>
      <c r="C190" s="162">
        <v>53380.2863</v>
      </c>
      <c r="D190" s="162">
        <v>2.9999999999999997E-4</v>
      </c>
      <c r="E190" s="274">
        <f t="shared" si="130"/>
        <v>27619.94407283144</v>
      </c>
      <c r="F190" s="221">
        <f t="shared" si="131"/>
        <v>27620</v>
      </c>
      <c r="G190" s="193">
        <f t="shared" si="151"/>
        <v>-1.9289800002297852E-2</v>
      </c>
      <c r="J190" s="193">
        <f>G190</f>
        <v>-1.9289800002297852E-2</v>
      </c>
      <c r="N190" s="271">
        <f t="shared" si="132"/>
        <v>-1.1555155820388831E-2</v>
      </c>
      <c r="O190" s="195">
        <f t="shared" si="133"/>
        <v>38361.7863</v>
      </c>
      <c r="P190" s="222"/>
      <c r="Q190" s="193">
        <f t="shared" si="153"/>
        <v>5.9824720620739074E-5</v>
      </c>
      <c r="S190" s="283">
        <f>S$16</f>
        <v>1</v>
      </c>
      <c r="T190" s="193">
        <f t="shared" si="155"/>
        <v>5.9824720620739074E-5</v>
      </c>
      <c r="Z190" s="191">
        <f t="shared" si="134"/>
        <v>27620</v>
      </c>
      <c r="AA190" s="191">
        <f t="shared" si="135"/>
        <v>-1.9677524935068372E-2</v>
      </c>
      <c r="AB190" s="191">
        <f t="shared" si="136"/>
        <v>-1.1167430887618309E-2</v>
      </c>
      <c r="AC190" s="191">
        <f t="shared" si="137"/>
        <v>-1.9289800002297852E-2</v>
      </c>
      <c r="AD190" s="191">
        <f t="shared" si="138"/>
        <v>3.8772493277051956E-4</v>
      </c>
      <c r="AE190" s="191">
        <f t="shared" si="139"/>
        <v>1.5033062349190391E-7</v>
      </c>
      <c r="AF190" s="191">
        <f t="shared" si="140"/>
        <v>-1.9289800002297852E-2</v>
      </c>
      <c r="AG190" s="202"/>
      <c r="AH190" s="191">
        <f t="shared" si="141"/>
        <v>-8.1223691146795427E-3</v>
      </c>
      <c r="AI190" s="191">
        <f t="shared" si="142"/>
        <v>1.4610228952892657</v>
      </c>
      <c r="AJ190" s="191">
        <f t="shared" si="143"/>
        <v>-0.88901123692543771</v>
      </c>
      <c r="AK190" s="191">
        <f t="shared" si="144"/>
        <v>-2.175139819445825E-2</v>
      </c>
      <c r="AL190" s="191">
        <f t="shared" si="145"/>
        <v>-4.7145771380976212E-2</v>
      </c>
      <c r="AM190" s="191">
        <f t="shared" si="146"/>
        <v>-2.3577252995646548E-2</v>
      </c>
      <c r="AN190" s="191">
        <f t="shared" si="156"/>
        <v>12.537750769258778</v>
      </c>
      <c r="AO190" s="191">
        <f t="shared" si="156"/>
        <v>12.537819525281442</v>
      </c>
      <c r="AP190" s="191">
        <f t="shared" si="156"/>
        <v>12.537968557966904</v>
      </c>
      <c r="AQ190" s="191">
        <f t="shared" si="156"/>
        <v>12.538291592834875</v>
      </c>
      <c r="AR190" s="191">
        <f t="shared" si="156"/>
        <v>12.538991775032331</v>
      </c>
      <c r="AS190" s="191">
        <f t="shared" si="156"/>
        <v>12.54050938324951</v>
      </c>
      <c r="AT190" s="191">
        <f t="shared" si="156"/>
        <v>12.543798519709012</v>
      </c>
      <c r="AU190" s="191">
        <f t="shared" si="147"/>
        <v>12.550926326886902</v>
      </c>
    </row>
    <row r="191" spans="1:47" ht="12.95" customHeight="1">
      <c r="A191" s="74" t="s">
        <v>103</v>
      </c>
      <c r="B191" s="78" t="s">
        <v>56</v>
      </c>
      <c r="C191" s="77">
        <v>53384.251499999998</v>
      </c>
      <c r="D191" s="77">
        <v>1.1999999999999999E-3</v>
      </c>
      <c r="E191" s="274">
        <f t="shared" si="130"/>
        <v>27631.440428873339</v>
      </c>
      <c r="F191" s="221">
        <f t="shared" si="131"/>
        <v>27631.5</v>
      </c>
      <c r="G191" s="193">
        <f t="shared" si="151"/>
        <v>-2.0546635001664981E-2</v>
      </c>
      <c r="K191" s="193">
        <f>G191</f>
        <v>-2.0546635001664981E-2</v>
      </c>
      <c r="N191" s="271">
        <f t="shared" si="132"/>
        <v>-1.1557731760109879E-2</v>
      </c>
      <c r="O191" s="195">
        <f t="shared" si="133"/>
        <v>38365.751499999998</v>
      </c>
      <c r="P191" s="222"/>
      <c r="Q191" s="193">
        <f t="shared" si="153"/>
        <v>8.0800381486039819E-5</v>
      </c>
      <c r="S191" s="196">
        <v>1</v>
      </c>
      <c r="T191" s="193">
        <f t="shared" si="155"/>
        <v>8.0800381486039819E-5</v>
      </c>
      <c r="Z191" s="191">
        <f t="shared" si="134"/>
        <v>27631.5</v>
      </c>
      <c r="AA191" s="191">
        <f t="shared" si="135"/>
        <v>-1.9687780861552213E-2</v>
      </c>
      <c r="AB191" s="191">
        <f t="shared" si="136"/>
        <v>-1.2416585900222649E-2</v>
      </c>
      <c r="AC191" s="191">
        <f t="shared" si="137"/>
        <v>-2.0546635001664981E-2</v>
      </c>
      <c r="AD191" s="191">
        <f t="shared" si="138"/>
        <v>-8.5885414011276778E-4</v>
      </c>
      <c r="AE191" s="191">
        <f t="shared" si="139"/>
        <v>7.3763043398884172E-7</v>
      </c>
      <c r="AF191" s="191">
        <f t="shared" si="140"/>
        <v>-2.0546635001664981E-2</v>
      </c>
      <c r="AG191" s="202"/>
      <c r="AH191" s="191">
        <f t="shared" si="141"/>
        <v>-8.1300491014423323E-3</v>
      </c>
      <c r="AI191" s="191">
        <f t="shared" si="142"/>
        <v>1.4610973407955294</v>
      </c>
      <c r="AJ191" s="191">
        <f t="shared" si="143"/>
        <v>-0.8906341366649404</v>
      </c>
      <c r="AK191" s="191">
        <f t="shared" si="144"/>
        <v>-2.0111579142437264E-2</v>
      </c>
      <c r="AL191" s="191">
        <f t="shared" si="145"/>
        <v>-4.3589147723308748E-2</v>
      </c>
      <c r="AM191" s="191">
        <f t="shared" si="146"/>
        <v>-2.1798025350033896E-2</v>
      </c>
      <c r="AN191" s="191">
        <f t="shared" ref="AN191:AT200" si="157">$AU191+$AB$7*SIN(AO191)</f>
        <v>12.539910267454044</v>
      </c>
      <c r="AO191" s="191">
        <f t="shared" si="157"/>
        <v>12.539973853505057</v>
      </c>
      <c r="AP191" s="191">
        <f t="shared" si="157"/>
        <v>12.540111671858721</v>
      </c>
      <c r="AQ191" s="191">
        <f t="shared" si="157"/>
        <v>12.540410381868863</v>
      </c>
      <c r="AR191" s="191">
        <f t="shared" si="157"/>
        <v>12.541057803468819</v>
      </c>
      <c r="AS191" s="191">
        <f t="shared" si="157"/>
        <v>12.542460983615326</v>
      </c>
      <c r="AT191" s="191">
        <f t="shared" si="157"/>
        <v>12.545501988562718</v>
      </c>
      <c r="AU191" s="191">
        <f t="shared" si="147"/>
        <v>12.552091901050712</v>
      </c>
    </row>
    <row r="192" spans="1:47" ht="12.95" customHeight="1">
      <c r="A192" s="77" t="s">
        <v>99</v>
      </c>
      <c r="B192" s="161" t="s">
        <v>56</v>
      </c>
      <c r="C192" s="162">
        <v>53426.329299999998</v>
      </c>
      <c r="D192" s="162">
        <v>6.9999999999999999E-4</v>
      </c>
      <c r="E192" s="274">
        <f t="shared" si="130"/>
        <v>27753.437142849929</v>
      </c>
      <c r="F192" s="221">
        <f t="shared" si="131"/>
        <v>27753.5</v>
      </c>
      <c r="G192" s="193">
        <f t="shared" si="151"/>
        <v>-2.1680015001038555E-2</v>
      </c>
      <c r="K192" s="193">
        <f>G192</f>
        <v>-2.1680015001038555E-2</v>
      </c>
      <c r="N192" s="271">
        <f t="shared" si="132"/>
        <v>-1.1585127643128617E-2</v>
      </c>
      <c r="O192" s="195">
        <f t="shared" si="133"/>
        <v>38407.829299999998</v>
      </c>
      <c r="P192" s="222"/>
      <c r="Q192" s="193">
        <f t="shared" si="153"/>
        <v>1.019067507688899E-4</v>
      </c>
      <c r="S192" s="196">
        <v>1</v>
      </c>
      <c r="T192" s="193">
        <f t="shared" si="155"/>
        <v>1.019067507688899E-4</v>
      </c>
      <c r="Z192" s="191">
        <f t="shared" si="134"/>
        <v>27753.5</v>
      </c>
      <c r="AA192" s="191">
        <f t="shared" si="135"/>
        <v>-1.9794325285809603E-2</v>
      </c>
      <c r="AB192" s="191">
        <f t="shared" si="136"/>
        <v>-1.3470817358357569E-2</v>
      </c>
      <c r="AC192" s="191">
        <f t="shared" si="137"/>
        <v>-2.1680015001038555E-2</v>
      </c>
      <c r="AD192" s="191">
        <f t="shared" si="138"/>
        <v>-1.8856897152289519E-3</v>
      </c>
      <c r="AE192" s="191">
        <f t="shared" si="139"/>
        <v>3.5558257021202458E-6</v>
      </c>
      <c r="AF192" s="191">
        <f t="shared" si="140"/>
        <v>-2.1680015001038555E-2</v>
      </c>
      <c r="AG192" s="202"/>
      <c r="AH192" s="191">
        <f t="shared" si="141"/>
        <v>-8.2091976426809862E-3</v>
      </c>
      <c r="AI192" s="191">
        <f t="shared" si="142"/>
        <v>1.4615278562907705</v>
      </c>
      <c r="AJ192" s="191">
        <f t="shared" si="143"/>
        <v>-0.90715981958157121</v>
      </c>
      <c r="AK192" s="191">
        <f t="shared" si="144"/>
        <v>-2.6965110712067861E-3</v>
      </c>
      <c r="AL192" s="191">
        <f t="shared" si="145"/>
        <v>-5.8425084264512482E-3</v>
      </c>
      <c r="AM192" s="191">
        <f t="shared" si="146"/>
        <v>-2.9212625229818401E-3</v>
      </c>
      <c r="AN192" s="191">
        <f t="shared" si="157"/>
        <v>12.562824327582565</v>
      </c>
      <c r="AO192" s="191">
        <f t="shared" si="157"/>
        <v>12.562832863499496</v>
      </c>
      <c r="AP192" s="191">
        <f t="shared" si="157"/>
        <v>12.562851358210633</v>
      </c>
      <c r="AQ192" s="191">
        <f t="shared" si="157"/>
        <v>12.562891430566953</v>
      </c>
      <c r="AR192" s="191">
        <f t="shared" si="157"/>
        <v>12.562978255031327</v>
      </c>
      <c r="AS192" s="191">
        <f t="shared" si="157"/>
        <v>12.563166376839613</v>
      </c>
      <c r="AT192" s="191">
        <f t="shared" si="157"/>
        <v>12.563573978337674</v>
      </c>
      <c r="AU192" s="191">
        <f t="shared" si="147"/>
        <v>12.564457122614623</v>
      </c>
    </row>
    <row r="193" spans="1:47" ht="12.95" customHeight="1">
      <c r="A193" s="77" t="s">
        <v>99</v>
      </c>
      <c r="B193" s="161" t="s">
        <v>56</v>
      </c>
      <c r="C193" s="162">
        <v>53666.388599999998</v>
      </c>
      <c r="D193" s="162">
        <v>5.9999999999999995E-4</v>
      </c>
      <c r="E193" s="274">
        <f t="shared" si="130"/>
        <v>28449.444200241749</v>
      </c>
      <c r="F193" s="221">
        <f t="shared" si="131"/>
        <v>28449.5</v>
      </c>
      <c r="G193" s="193">
        <f t="shared" si="151"/>
        <v>-1.92458550009178E-2</v>
      </c>
      <c r="K193" s="193">
        <f>G193</f>
        <v>-1.92458550009178E-2</v>
      </c>
      <c r="N193" s="271">
        <f t="shared" si="132"/>
        <v>-1.1743814181123706E-2</v>
      </c>
      <c r="O193" s="195">
        <f t="shared" si="133"/>
        <v>38647.888599999998</v>
      </c>
      <c r="P193" s="222"/>
      <c r="Q193" s="193">
        <f t="shared" si="153"/>
        <v>5.6280616461856832E-5</v>
      </c>
      <c r="S193" s="196">
        <v>1</v>
      </c>
      <c r="T193" s="193">
        <f t="shared" si="155"/>
        <v>5.6280616461856832E-5</v>
      </c>
      <c r="Z193" s="191">
        <f t="shared" si="134"/>
        <v>28449.5</v>
      </c>
      <c r="AA193" s="191">
        <f t="shared" si="135"/>
        <v>-2.0320400973825675E-2</v>
      </c>
      <c r="AB193" s="191">
        <f t="shared" si="136"/>
        <v>-1.0669268208215833E-2</v>
      </c>
      <c r="AC193" s="191">
        <f t="shared" si="137"/>
        <v>-1.92458550009178E-2</v>
      </c>
      <c r="AD193" s="191">
        <f t="shared" si="138"/>
        <v>1.0745459729078755E-3</v>
      </c>
      <c r="AE193" s="191">
        <f t="shared" si="139"/>
        <v>1.1546490478925327E-6</v>
      </c>
      <c r="AF193" s="191">
        <f t="shared" si="140"/>
        <v>-1.92458550009178E-2</v>
      </c>
      <c r="AG193" s="202"/>
      <c r="AH193" s="191">
        <f t="shared" si="141"/>
        <v>-8.5765867927019672E-3</v>
      </c>
      <c r="AI193" s="191">
        <f t="shared" si="142"/>
        <v>1.4515296452599729</v>
      </c>
      <c r="AJ193" s="191">
        <f t="shared" si="143"/>
        <v>-0.97592783466951083</v>
      </c>
      <c r="AK193" s="191">
        <f t="shared" si="144"/>
        <v>9.558353810000085E-2</v>
      </c>
      <c r="AL193" s="191">
        <f t="shared" si="145"/>
        <v>0.20860862423318108</v>
      </c>
      <c r="AM193" s="191">
        <f t="shared" si="146"/>
        <v>0.10468422122085762</v>
      </c>
      <c r="AN193" s="191">
        <f t="shared" si="157"/>
        <v>12.693282262118805</v>
      </c>
      <c r="AO193" s="191">
        <f t="shared" si="157"/>
        <v>12.69298830166583</v>
      </c>
      <c r="AP193" s="191">
        <f t="shared" si="157"/>
        <v>12.692346269902245</v>
      </c>
      <c r="AQ193" s="191">
        <f t="shared" si="157"/>
        <v>12.690944205313272</v>
      </c>
      <c r="AR193" s="191">
        <f t="shared" si="157"/>
        <v>12.687883237859593</v>
      </c>
      <c r="AS193" s="191">
        <f t="shared" si="157"/>
        <v>12.68120451048309</v>
      </c>
      <c r="AT193" s="191">
        <f t="shared" si="157"/>
        <v>12.666649614010307</v>
      </c>
      <c r="AU193" s="191">
        <f t="shared" si="147"/>
        <v>12.634999698093974</v>
      </c>
    </row>
    <row r="194" spans="1:47" ht="12.95" customHeight="1">
      <c r="A194" s="77" t="s">
        <v>104</v>
      </c>
      <c r="B194" s="161" t="s">
        <v>59</v>
      </c>
      <c r="C194" s="162">
        <v>53666.560299999997</v>
      </c>
      <c r="D194" s="162">
        <v>2.0000000000000001E-4</v>
      </c>
      <c r="E194" s="274">
        <f t="shared" si="130"/>
        <v>28449.942012289659</v>
      </c>
      <c r="F194" s="221">
        <f t="shared" si="131"/>
        <v>28450</v>
      </c>
      <c r="G194" s="193">
        <f t="shared" si="151"/>
        <v>-2.0000500000605825E-2</v>
      </c>
      <c r="J194" s="193">
        <f>G194</f>
        <v>-2.0000500000605825E-2</v>
      </c>
      <c r="N194" s="271">
        <f t="shared" si="132"/>
        <v>-1.1743929645227252E-2</v>
      </c>
      <c r="O194" s="195">
        <f t="shared" si="133"/>
        <v>38648.060299999997</v>
      </c>
      <c r="P194" s="222"/>
      <c r="Q194" s="193">
        <f t="shared" si="153"/>
        <v>6.8170954033316261E-5</v>
      </c>
      <c r="S194" s="283">
        <f>S$16</f>
        <v>1</v>
      </c>
      <c r="T194" s="193">
        <f t="shared" si="155"/>
        <v>6.8170954033316261E-5</v>
      </c>
      <c r="Z194" s="191">
        <f t="shared" si="134"/>
        <v>28450</v>
      </c>
      <c r="AA194" s="191">
        <f t="shared" si="135"/>
        <v>-2.0320727633109107E-2</v>
      </c>
      <c r="AB194" s="191">
        <f t="shared" si="136"/>
        <v>-1.142370201272397E-2</v>
      </c>
      <c r="AC194" s="191">
        <f t="shared" si="137"/>
        <v>-2.0000500000605825E-2</v>
      </c>
      <c r="AD194" s="191">
        <f t="shared" si="138"/>
        <v>3.2022763250328171E-4</v>
      </c>
      <c r="AE194" s="191">
        <f t="shared" si="139"/>
        <v>1.0254573661865684E-7</v>
      </c>
      <c r="AF194" s="191">
        <f t="shared" si="140"/>
        <v>-2.0000500000605825E-2</v>
      </c>
      <c r="AG194" s="202"/>
      <c r="AH194" s="191">
        <f t="shared" si="141"/>
        <v>-8.576797987881855E-3</v>
      </c>
      <c r="AI194" s="191">
        <f t="shared" si="142"/>
        <v>1.4515150476961527</v>
      </c>
      <c r="AJ194" s="191">
        <f t="shared" si="143"/>
        <v>-0.97596111866507329</v>
      </c>
      <c r="AK194" s="191">
        <f t="shared" si="144"/>
        <v>9.5652469953745156E-2</v>
      </c>
      <c r="AL194" s="191">
        <f t="shared" si="145"/>
        <v>0.20876128966413507</v>
      </c>
      <c r="AM194" s="191">
        <f t="shared" si="146"/>
        <v>0.10476139106704258</v>
      </c>
      <c r="AN194" s="191">
        <f t="shared" si="157"/>
        <v>12.693375566093424</v>
      </c>
      <c r="AO194" s="191">
        <f t="shared" si="157"/>
        <v>12.693081406237651</v>
      </c>
      <c r="AP194" s="191">
        <f t="shared" si="157"/>
        <v>12.692438931383464</v>
      </c>
      <c r="AQ194" s="191">
        <f t="shared" si="157"/>
        <v>12.691035882884545</v>
      </c>
      <c r="AR194" s="191">
        <f t="shared" si="157"/>
        <v>12.687972733043102</v>
      </c>
      <c r="AS194" s="191">
        <f t="shared" si="157"/>
        <v>12.68128917477056</v>
      </c>
      <c r="AT194" s="191">
        <f t="shared" si="157"/>
        <v>12.666723625357431</v>
      </c>
      <c r="AU194" s="191">
        <f t="shared" si="147"/>
        <v>12.635050375231533</v>
      </c>
    </row>
    <row r="195" spans="1:47" ht="12.95" customHeight="1">
      <c r="A195" s="77" t="s">
        <v>104</v>
      </c>
      <c r="B195" s="161" t="s">
        <v>59</v>
      </c>
      <c r="C195" s="162">
        <v>53674.493199999997</v>
      </c>
      <c r="D195" s="162">
        <v>2.9999999999999997E-4</v>
      </c>
      <c r="E195" s="274">
        <f t="shared" si="130"/>
        <v>28472.941972656052</v>
      </c>
      <c r="F195" s="221">
        <f t="shared" si="131"/>
        <v>28473</v>
      </c>
      <c r="G195" s="193">
        <f t="shared" si="151"/>
        <v>-2.0014170004287735E-2</v>
      </c>
      <c r="J195" s="193">
        <f>G195</f>
        <v>-2.0014170004287735E-2</v>
      </c>
      <c r="N195" s="271">
        <f t="shared" si="132"/>
        <v>-1.1749243267976463E-2</v>
      </c>
      <c r="O195" s="195">
        <f t="shared" si="133"/>
        <v>38655.993199999997</v>
      </c>
      <c r="P195" s="222"/>
      <c r="Q195" s="193">
        <f t="shared" si="153"/>
        <v>6.8309013956592879E-5</v>
      </c>
      <c r="S195" s="283">
        <f>S$16</f>
        <v>1</v>
      </c>
      <c r="T195" s="193">
        <f t="shared" si="155"/>
        <v>6.8309013956592879E-5</v>
      </c>
      <c r="Z195" s="191">
        <f t="shared" si="134"/>
        <v>28473</v>
      </c>
      <c r="AA195" s="191">
        <f t="shared" si="135"/>
        <v>-2.0335673300172854E-2</v>
      </c>
      <c r="AB195" s="191">
        <f t="shared" si="136"/>
        <v>-1.1427739972091344E-2</v>
      </c>
      <c r="AC195" s="191">
        <f t="shared" si="137"/>
        <v>-2.0014170004287735E-2</v>
      </c>
      <c r="AD195" s="191">
        <f t="shared" si="138"/>
        <v>3.2150329588511925E-4</v>
      </c>
      <c r="AE195" s="191">
        <f t="shared" si="139"/>
        <v>1.0336436926499454E-7</v>
      </c>
      <c r="AF195" s="191">
        <f t="shared" si="140"/>
        <v>-2.0014170004287735E-2</v>
      </c>
      <c r="AG195" s="202"/>
      <c r="AH195" s="191">
        <f t="shared" si="141"/>
        <v>-8.5864300321963904E-3</v>
      </c>
      <c r="AI195" s="191">
        <f t="shared" si="142"/>
        <v>1.4508325143769114</v>
      </c>
      <c r="AJ195" s="191">
        <f t="shared" si="143"/>
        <v>-0.97746688729366471</v>
      </c>
      <c r="AK195" s="191">
        <f t="shared" si="144"/>
        <v>9.8819417549908306E-2</v>
      </c>
      <c r="AL195" s="191">
        <f t="shared" si="145"/>
        <v>0.21578061287409783</v>
      </c>
      <c r="AM195" s="191">
        <f t="shared" si="146"/>
        <v>0.10831089067276178</v>
      </c>
      <c r="AN195" s="191">
        <f t="shared" si="157"/>
        <v>12.697666565294659</v>
      </c>
      <c r="AO195" s="191">
        <f t="shared" si="157"/>
        <v>12.697363274418548</v>
      </c>
      <c r="AP195" s="191">
        <f t="shared" si="157"/>
        <v>12.696700490691819</v>
      </c>
      <c r="AQ195" s="191">
        <f t="shared" si="157"/>
        <v>12.695252304618807</v>
      </c>
      <c r="AR195" s="191">
        <f t="shared" si="157"/>
        <v>12.692088951333577</v>
      </c>
      <c r="AS195" s="191">
        <f t="shared" si="157"/>
        <v>12.685183414367366</v>
      </c>
      <c r="AT195" s="191">
        <f t="shared" si="157"/>
        <v>12.670128058422323</v>
      </c>
      <c r="AU195" s="191">
        <f t="shared" si="147"/>
        <v>12.637381523559156</v>
      </c>
    </row>
    <row r="196" spans="1:47" ht="12.95" customHeight="1">
      <c r="A196" s="77" t="s">
        <v>105</v>
      </c>
      <c r="B196" s="78" t="s">
        <v>56</v>
      </c>
      <c r="C196" s="77">
        <v>53696.74</v>
      </c>
      <c r="D196" s="77">
        <v>1E-3</v>
      </c>
      <c r="E196" s="274">
        <f t="shared" si="130"/>
        <v>28537.442409857962</v>
      </c>
      <c r="F196" s="221">
        <f t="shared" si="131"/>
        <v>28537.5</v>
      </c>
      <c r="G196" s="193">
        <f t="shared" si="151"/>
        <v>-1.9863375004206318E-2</v>
      </c>
      <c r="K196" s="193">
        <f>G196</f>
        <v>-1.9863375004206318E-2</v>
      </c>
      <c r="N196" s="271">
        <f t="shared" si="132"/>
        <v>-1.1764168258709122E-2</v>
      </c>
      <c r="O196" s="195">
        <f t="shared" si="133"/>
        <v>38678.239999999998</v>
      </c>
      <c r="P196" s="222"/>
      <c r="Q196" s="193">
        <f t="shared" si="153"/>
        <v>6.5597149906307286E-5</v>
      </c>
      <c r="S196" s="196">
        <v>1</v>
      </c>
      <c r="T196" s="193">
        <f t="shared" si="155"/>
        <v>6.5597149906307286E-5</v>
      </c>
      <c r="Z196" s="191">
        <f t="shared" si="134"/>
        <v>28537.5</v>
      </c>
      <c r="AA196" s="191">
        <f t="shared" si="135"/>
        <v>-2.0376743288269241E-2</v>
      </c>
      <c r="AB196" s="191">
        <f t="shared" si="136"/>
        <v>-1.1250799974646199E-2</v>
      </c>
      <c r="AC196" s="191">
        <f t="shared" si="137"/>
        <v>-1.9863375004206318E-2</v>
      </c>
      <c r="AD196" s="191">
        <f t="shared" si="138"/>
        <v>5.1336828406292265E-4</v>
      </c>
      <c r="AE196" s="191">
        <f t="shared" si="139"/>
        <v>2.6354699508170962E-7</v>
      </c>
      <c r="AF196" s="191">
        <f t="shared" si="140"/>
        <v>-1.9863375004206318E-2</v>
      </c>
      <c r="AG196" s="202"/>
      <c r="AH196" s="191">
        <f t="shared" si="141"/>
        <v>-8.612575029560119E-3</v>
      </c>
      <c r="AI196" s="191">
        <f t="shared" si="142"/>
        <v>1.4488039169354727</v>
      </c>
      <c r="AJ196" s="191">
        <f t="shared" si="143"/>
        <v>-0.9814256062208665</v>
      </c>
      <c r="AK196" s="191">
        <f t="shared" si="144"/>
        <v>0.10765815086508072</v>
      </c>
      <c r="AL196" s="191">
        <f t="shared" si="145"/>
        <v>0.23542954800771781</v>
      </c>
      <c r="AM196" s="191">
        <f t="shared" si="146"/>
        <v>0.11826152009603606</v>
      </c>
      <c r="AN196" s="191">
        <f t="shared" si="157"/>
        <v>12.709689330492955</v>
      </c>
      <c r="AO196" s="191">
        <f t="shared" si="157"/>
        <v>12.709360882171538</v>
      </c>
      <c r="AP196" s="191">
        <f t="shared" si="157"/>
        <v>12.708641939387192</v>
      </c>
      <c r="AQ196" s="191">
        <f t="shared" si="157"/>
        <v>12.707068498419885</v>
      </c>
      <c r="AR196" s="191">
        <f t="shared" si="157"/>
        <v>12.703626164434912</v>
      </c>
      <c r="AS196" s="191">
        <f t="shared" si="157"/>
        <v>12.69610075932578</v>
      </c>
      <c r="AT196" s="191">
        <f t="shared" si="157"/>
        <v>12.679674304913854</v>
      </c>
      <c r="AU196" s="191">
        <f t="shared" si="147"/>
        <v>12.64391887430401</v>
      </c>
    </row>
    <row r="197" spans="1:47" ht="12.95" customHeight="1">
      <c r="A197" s="77" t="s">
        <v>99</v>
      </c>
      <c r="B197" s="161" t="s">
        <v>59</v>
      </c>
      <c r="C197" s="162">
        <v>53708.294000000002</v>
      </c>
      <c r="D197" s="162">
        <v>2.0000000000000001E-4</v>
      </c>
      <c r="E197" s="274">
        <f t="shared" si="130"/>
        <v>28570.941072651312</v>
      </c>
      <c r="F197" s="221">
        <f t="shared" si="131"/>
        <v>28571</v>
      </c>
      <c r="G197" s="193">
        <f t="shared" si="151"/>
        <v>-2.0324589997471776E-2</v>
      </c>
      <c r="K197" s="193">
        <f>G197</f>
        <v>-2.0324589997471776E-2</v>
      </c>
      <c r="N197" s="271">
        <f t="shared" si="132"/>
        <v>-1.1771933810285913E-2</v>
      </c>
      <c r="O197" s="195">
        <f t="shared" si="133"/>
        <v>38689.794000000002</v>
      </c>
      <c r="P197" s="222"/>
      <c r="Q197" s="193">
        <f t="shared" si="153"/>
        <v>7.3147927856208623E-5</v>
      </c>
      <c r="S197" s="196">
        <v>1</v>
      </c>
      <c r="T197" s="193">
        <f t="shared" si="155"/>
        <v>7.3147927856208623E-5</v>
      </c>
      <c r="Z197" s="191">
        <f t="shared" si="134"/>
        <v>28571</v>
      </c>
      <c r="AA197" s="191">
        <f t="shared" si="135"/>
        <v>-2.0397583503390729E-2</v>
      </c>
      <c r="AB197" s="191">
        <f t="shared" si="136"/>
        <v>-1.1698940304366962E-2</v>
      </c>
      <c r="AC197" s="191">
        <f t="shared" si="137"/>
        <v>-2.0324589997471776E-2</v>
      </c>
      <c r="AD197" s="191">
        <f t="shared" si="138"/>
        <v>7.2993505918952928E-5</v>
      </c>
      <c r="AE197" s="191">
        <f t="shared" si="139"/>
        <v>5.3280519063402159E-9</v>
      </c>
      <c r="AF197" s="191">
        <f t="shared" si="140"/>
        <v>-2.0324589997471776E-2</v>
      </c>
      <c r="AG197" s="202"/>
      <c r="AH197" s="191">
        <f t="shared" si="141"/>
        <v>-8.625649693104814E-3</v>
      </c>
      <c r="AI197" s="191">
        <f t="shared" si="142"/>
        <v>1.4476843376485302</v>
      </c>
      <c r="AJ197" s="191">
        <f t="shared" si="143"/>
        <v>-0.98332830286573336</v>
      </c>
      <c r="AK197" s="191">
        <f t="shared" si="144"/>
        <v>0.11222284584035484</v>
      </c>
      <c r="AL197" s="191">
        <f t="shared" si="145"/>
        <v>0.24561296202248578</v>
      </c>
      <c r="AM197" s="191">
        <f t="shared" si="146"/>
        <v>0.12342759404515581</v>
      </c>
      <c r="AN197" s="191">
        <f t="shared" si="157"/>
        <v>12.715927162114594</v>
      </c>
      <c r="AO197" s="191">
        <f t="shared" si="157"/>
        <v>12.715585921043939</v>
      </c>
      <c r="AP197" s="191">
        <f t="shared" si="157"/>
        <v>12.714838294904517</v>
      </c>
      <c r="AQ197" s="191">
        <f t="shared" si="157"/>
        <v>12.713200610007075</v>
      </c>
      <c r="AR197" s="191">
        <f t="shared" si="157"/>
        <v>12.709614618953132</v>
      </c>
      <c r="AS197" s="191">
        <f t="shared" si="157"/>
        <v>12.701768884563059</v>
      </c>
      <c r="AT197" s="191">
        <f t="shared" si="157"/>
        <v>12.684631838134507</v>
      </c>
      <c r="AU197" s="191">
        <f t="shared" si="147"/>
        <v>12.647314242520327</v>
      </c>
    </row>
    <row r="198" spans="1:47" ht="12.95" customHeight="1">
      <c r="A198" s="77" t="s">
        <v>99</v>
      </c>
      <c r="B198" s="161" t="s">
        <v>56</v>
      </c>
      <c r="C198" s="162">
        <v>53708.467700000001</v>
      </c>
      <c r="D198" s="162">
        <v>2.0000000000000001E-4</v>
      </c>
      <c r="E198" s="274">
        <f t="shared" si="130"/>
        <v>28571.444683325291</v>
      </c>
      <c r="F198" s="221">
        <f t="shared" si="131"/>
        <v>28571.5</v>
      </c>
      <c r="G198" s="193">
        <f t="shared" si="151"/>
        <v>-1.9079234996752348E-2</v>
      </c>
      <c r="K198" s="193">
        <f>G198</f>
        <v>-1.9079234996752348E-2</v>
      </c>
      <c r="N198" s="271">
        <f t="shared" si="132"/>
        <v>-1.1772049785563017E-2</v>
      </c>
      <c r="O198" s="195">
        <f t="shared" si="133"/>
        <v>38689.967700000001</v>
      </c>
      <c r="P198" s="222"/>
      <c r="Q198" s="193">
        <f t="shared" si="153"/>
        <v>5.3394955710624061E-5</v>
      </c>
      <c r="S198" s="196">
        <v>1</v>
      </c>
      <c r="T198" s="193">
        <f t="shared" si="155"/>
        <v>5.3394955710624061E-5</v>
      </c>
      <c r="Z198" s="191">
        <f t="shared" si="134"/>
        <v>28571.5</v>
      </c>
      <c r="AA198" s="191">
        <f t="shared" si="135"/>
        <v>-2.0397892009047548E-2</v>
      </c>
      <c r="AB198" s="191">
        <f t="shared" si="136"/>
        <v>-1.0453392773267815E-2</v>
      </c>
      <c r="AC198" s="191">
        <f t="shared" si="137"/>
        <v>-1.9079234996752348E-2</v>
      </c>
      <c r="AD198" s="191">
        <f t="shared" si="138"/>
        <v>1.3186570122952004E-3</v>
      </c>
      <c r="AE198" s="191">
        <f t="shared" si="139"/>
        <v>1.7388563160753043E-6</v>
      </c>
      <c r="AF198" s="191">
        <f t="shared" si="140"/>
        <v>-1.9079234996752348E-2</v>
      </c>
      <c r="AG198" s="202"/>
      <c r="AH198" s="191">
        <f t="shared" si="141"/>
        <v>-8.6258422234845328E-3</v>
      </c>
      <c r="AI198" s="191">
        <f t="shared" si="142"/>
        <v>1.4476672887991946</v>
      </c>
      <c r="AJ198" s="191">
        <f t="shared" si="143"/>
        <v>-0.98335590807784756</v>
      </c>
      <c r="AK198" s="191">
        <f t="shared" si="144"/>
        <v>0.11229083597288611</v>
      </c>
      <c r="AL198" s="191">
        <f t="shared" si="145"/>
        <v>0.24576483561134679</v>
      </c>
      <c r="AM198" s="191">
        <f t="shared" si="146"/>
        <v>0.1235046884116133</v>
      </c>
      <c r="AN198" s="191">
        <f t="shared" si="157"/>
        <v>12.716020228768542</v>
      </c>
      <c r="AO198" s="191">
        <f t="shared" si="157"/>
        <v>12.715678798228183</v>
      </c>
      <c r="AP198" s="191">
        <f t="shared" si="157"/>
        <v>12.714930746581521</v>
      </c>
      <c r="AQ198" s="191">
        <f t="shared" si="157"/>
        <v>12.713292107182014</v>
      </c>
      <c r="AR198" s="191">
        <f t="shared" si="157"/>
        <v>12.709703978672884</v>
      </c>
      <c r="AS198" s="191">
        <f t="shared" si="157"/>
        <v>12.701853471976555</v>
      </c>
      <c r="AT198" s="191">
        <f t="shared" si="157"/>
        <v>12.684705827953946</v>
      </c>
      <c r="AU198" s="191">
        <f t="shared" si="147"/>
        <v>12.647364919657885</v>
      </c>
    </row>
    <row r="199" spans="1:47" ht="12.95" customHeight="1">
      <c r="A199" s="77" t="s">
        <v>99</v>
      </c>
      <c r="B199" s="161" t="s">
        <v>59</v>
      </c>
      <c r="C199" s="162">
        <v>53729.331200000001</v>
      </c>
      <c r="D199" s="162">
        <v>5.0000000000000001E-4</v>
      </c>
      <c r="E199" s="274">
        <f t="shared" si="130"/>
        <v>28631.934500807449</v>
      </c>
      <c r="F199" s="221">
        <f t="shared" si="131"/>
        <v>28632</v>
      </c>
      <c r="G199" s="193">
        <f t="shared" si="151"/>
        <v>-2.2591280001506675E-2</v>
      </c>
      <c r="K199" s="193">
        <f>G199</f>
        <v>-2.2591280001506675E-2</v>
      </c>
      <c r="N199" s="271">
        <f t="shared" si="132"/>
        <v>-1.1786098320726397E-2</v>
      </c>
      <c r="O199" s="195">
        <f t="shared" si="133"/>
        <v>38710.831200000001</v>
      </c>
      <c r="P199" s="222"/>
      <c r="Q199" s="193">
        <f t="shared" si="153"/>
        <v>1.1675195115466972E-4</v>
      </c>
      <c r="S199" s="196">
        <v>1</v>
      </c>
      <c r="T199" s="193">
        <f t="shared" si="155"/>
        <v>1.1675195115466972E-4</v>
      </c>
      <c r="Z199" s="191">
        <f t="shared" si="134"/>
        <v>28632</v>
      </c>
      <c r="AA199" s="191">
        <f t="shared" si="135"/>
        <v>-2.0434669109590489E-2</v>
      </c>
      <c r="AB199" s="191">
        <f t="shared" si="136"/>
        <v>-1.3942709212642583E-2</v>
      </c>
      <c r="AC199" s="191">
        <f t="shared" si="137"/>
        <v>-2.2591280001506675E-2</v>
      </c>
      <c r="AD199" s="191">
        <f t="shared" si="138"/>
        <v>-2.1566108919161865E-3</v>
      </c>
      <c r="AE199" s="191">
        <f t="shared" si="139"/>
        <v>4.6509705391315298E-6</v>
      </c>
      <c r="AF199" s="191">
        <f t="shared" si="140"/>
        <v>-2.2591280001506675E-2</v>
      </c>
      <c r="AG199" s="202"/>
      <c r="AH199" s="191">
        <f t="shared" si="141"/>
        <v>-8.6485707888640916E-3</v>
      </c>
      <c r="AI199" s="191">
        <f t="shared" si="142"/>
        <v>1.4455314724799031</v>
      </c>
      <c r="AJ199" s="191">
        <f t="shared" si="143"/>
        <v>-0.98652421035563975</v>
      </c>
      <c r="AK199" s="191">
        <f t="shared" si="144"/>
        <v>0.12048626616424173</v>
      </c>
      <c r="AL199" s="191">
        <f t="shared" si="145"/>
        <v>0.26411506307281196</v>
      </c>
      <c r="AM199" s="191">
        <f t="shared" si="146"/>
        <v>0.13283058341094323</v>
      </c>
      <c r="AN199" s="191">
        <f t="shared" si="157"/>
        <v>12.727273341163913</v>
      </c>
      <c r="AO199" s="191">
        <f t="shared" si="157"/>
        <v>12.726909313402006</v>
      </c>
      <c r="AP199" s="191">
        <f t="shared" si="157"/>
        <v>12.726110359359065</v>
      </c>
      <c r="AQ199" s="191">
        <f t="shared" si="157"/>
        <v>12.724357205686575</v>
      </c>
      <c r="AR199" s="191">
        <f t="shared" si="157"/>
        <v>12.7205119487747</v>
      </c>
      <c r="AS199" s="191">
        <f t="shared" si="157"/>
        <v>12.712085960350484</v>
      </c>
      <c r="AT199" s="191">
        <f t="shared" si="157"/>
        <v>12.693657870609647</v>
      </c>
      <c r="AU199" s="191">
        <f t="shared" si="147"/>
        <v>12.653496853302283</v>
      </c>
    </row>
    <row r="200" spans="1:47" ht="12.95" customHeight="1">
      <c r="A200" s="77" t="s">
        <v>106</v>
      </c>
      <c r="B200" s="78" t="s">
        <v>59</v>
      </c>
      <c r="C200" s="77">
        <v>53761.409480000002</v>
      </c>
      <c r="D200" s="77" t="s">
        <v>107</v>
      </c>
      <c r="E200" s="274">
        <f t="shared" si="130"/>
        <v>28724.939476115596</v>
      </c>
      <c r="F200" s="221">
        <f t="shared" si="131"/>
        <v>28725</v>
      </c>
      <c r="G200" s="193">
        <f t="shared" si="151"/>
        <v>-2.0875249996606726E-2</v>
      </c>
      <c r="K200" s="193">
        <f>G200</f>
        <v>-2.0875249996606726E-2</v>
      </c>
      <c r="N200" s="271">
        <f t="shared" si="132"/>
        <v>-1.1807753649392789E-2</v>
      </c>
      <c r="O200" s="195">
        <f t="shared" si="133"/>
        <v>38742.909480000002</v>
      </c>
      <c r="P200" s="222"/>
      <c r="Q200" s="193">
        <f t="shared" si="153"/>
        <v>8.22194900067381E-5</v>
      </c>
      <c r="S200" s="196">
        <v>1</v>
      </c>
      <c r="T200" s="193">
        <f t="shared" si="155"/>
        <v>8.22194900067381E-5</v>
      </c>
      <c r="Z200" s="191">
        <f t="shared" si="134"/>
        <v>28725</v>
      </c>
      <c r="AA200" s="191">
        <f t="shared" si="135"/>
        <v>-2.0489066633483349E-2</v>
      </c>
      <c r="AB200" s="191">
        <f t="shared" si="136"/>
        <v>-1.2193937012516167E-2</v>
      </c>
      <c r="AC200" s="191">
        <f t="shared" si="137"/>
        <v>-2.0875249996606726E-2</v>
      </c>
      <c r="AD200" s="191">
        <f t="shared" si="138"/>
        <v>-3.8618336312337687E-4</v>
      </c>
      <c r="AE200" s="191">
        <f t="shared" si="139"/>
        <v>1.4913758995328197E-7</v>
      </c>
      <c r="AF200" s="191">
        <f t="shared" si="140"/>
        <v>-2.0875249996606726E-2</v>
      </c>
      <c r="AG200" s="202"/>
      <c r="AH200" s="191">
        <f t="shared" si="141"/>
        <v>-8.6813129840905591E-3</v>
      </c>
      <c r="AI200" s="191">
        <f t="shared" si="142"/>
        <v>1.4419704229316685</v>
      </c>
      <c r="AJ200" s="191">
        <f t="shared" si="143"/>
        <v>-0.99073168089984043</v>
      </c>
      <c r="AK200" s="191">
        <f t="shared" si="144"/>
        <v>0.13295630318985704</v>
      </c>
      <c r="AL200" s="191">
        <f t="shared" si="145"/>
        <v>0.29221464587893403</v>
      </c>
      <c r="AM200" s="191">
        <f t="shared" si="146"/>
        <v>0.14715594602460016</v>
      </c>
      <c r="AN200" s="191">
        <f t="shared" si="157"/>
        <v>12.744538961596446</v>
      </c>
      <c r="AO200" s="191">
        <f t="shared" si="157"/>
        <v>12.744141530230946</v>
      </c>
      <c r="AP200" s="191">
        <f t="shared" si="157"/>
        <v>12.743266704433049</v>
      </c>
      <c r="AQ200" s="191">
        <f t="shared" si="157"/>
        <v>12.741341519072211</v>
      </c>
      <c r="AR200" s="191">
        <f t="shared" si="157"/>
        <v>12.737107155677716</v>
      </c>
      <c r="AS200" s="191">
        <f t="shared" si="157"/>
        <v>12.727804606780172</v>
      </c>
      <c r="AT200" s="191">
        <f t="shared" si="157"/>
        <v>12.707415880037324</v>
      </c>
      <c r="AU200" s="191">
        <f t="shared" si="147"/>
        <v>12.662922800887888</v>
      </c>
    </row>
    <row r="201" spans="1:47" ht="12.95" customHeight="1">
      <c r="A201" s="74" t="s">
        <v>108</v>
      </c>
      <c r="B201" s="78" t="s">
        <v>56</v>
      </c>
      <c r="C201" s="77">
        <v>53765.376300000004</v>
      </c>
      <c r="D201" s="77">
        <v>5.0000000000000001E-4</v>
      </c>
      <c r="E201" s="274">
        <f t="shared" si="130"/>
        <v>28736.440529044619</v>
      </c>
      <c r="F201" s="221">
        <f t="shared" si="131"/>
        <v>28736.5</v>
      </c>
      <c r="G201" s="193">
        <f t="shared" si="151"/>
        <v>-2.0512084993242752E-2</v>
      </c>
      <c r="J201" s="193">
        <f>G201</f>
        <v>-2.0512084993242752E-2</v>
      </c>
      <c r="N201" s="271">
        <f t="shared" si="132"/>
        <v>-1.1810436514841842E-2</v>
      </c>
      <c r="O201" s="195">
        <f t="shared" si="133"/>
        <v>38746.876300000004</v>
      </c>
      <c r="P201" s="222"/>
      <c r="Q201" s="193">
        <f t="shared" si="153"/>
        <v>7.5718686241656879E-5</v>
      </c>
      <c r="S201" s="283">
        <f>S$16</f>
        <v>1</v>
      </c>
      <c r="T201" s="193">
        <f t="shared" si="155"/>
        <v>7.5718686241656879E-5</v>
      </c>
      <c r="Z201" s="191">
        <f t="shared" si="134"/>
        <v>28736.5</v>
      </c>
      <c r="AA201" s="191">
        <f t="shared" si="135"/>
        <v>-2.0495613439412683E-2</v>
      </c>
      <c r="AB201" s="191">
        <f t="shared" si="136"/>
        <v>-1.1826908068671909E-2</v>
      </c>
      <c r="AC201" s="191">
        <f t="shared" si="137"/>
        <v>-2.0512084993242752E-2</v>
      </c>
      <c r="AD201" s="191">
        <f t="shared" si="138"/>
        <v>-1.6471553830069152E-5</v>
      </c>
      <c r="AE201" s="191">
        <f t="shared" si="139"/>
        <v>2.7131208557686578E-10</v>
      </c>
      <c r="AF201" s="191">
        <f t="shared" si="140"/>
        <v>-2.0512084993242752E-2</v>
      </c>
      <c r="AG201" s="202"/>
      <c r="AH201" s="191">
        <f t="shared" si="141"/>
        <v>-8.6851769245708428E-3</v>
      </c>
      <c r="AI201" s="191">
        <f t="shared" si="142"/>
        <v>1.4415070694947489</v>
      </c>
      <c r="AJ201" s="191">
        <f t="shared" si="143"/>
        <v>-0.99119640298133882</v>
      </c>
      <c r="AK201" s="191">
        <f t="shared" si="144"/>
        <v>0.1344869543504876</v>
      </c>
      <c r="AL201" s="191">
        <f t="shared" si="145"/>
        <v>0.29567970218711787</v>
      </c>
      <c r="AM201" s="191">
        <f t="shared" si="146"/>
        <v>0.14892644501830093</v>
      </c>
      <c r="AN201" s="191">
        <f t="shared" ref="AN201:AT210" si="158">$AU201+$AB$7*SIN(AO201)</f>
        <v>12.746671057618579</v>
      </c>
      <c r="AO201" s="191">
        <f t="shared" si="158"/>
        <v>12.74626961321113</v>
      </c>
      <c r="AP201" s="191">
        <f t="shared" si="158"/>
        <v>12.745385615494722</v>
      </c>
      <c r="AQ201" s="191">
        <f t="shared" si="158"/>
        <v>12.743439512176458</v>
      </c>
      <c r="AR201" s="191">
        <f t="shared" si="158"/>
        <v>12.739157580644932</v>
      </c>
      <c r="AS201" s="191">
        <f t="shared" si="158"/>
        <v>12.729747359430929</v>
      </c>
      <c r="AT201" s="191">
        <f t="shared" si="158"/>
        <v>12.709116872439058</v>
      </c>
      <c r="AU201" s="191">
        <f t="shared" si="147"/>
        <v>12.664088375051698</v>
      </c>
    </row>
    <row r="202" spans="1:47" ht="12.95" customHeight="1">
      <c r="A202" s="74" t="s">
        <v>108</v>
      </c>
      <c r="B202" s="161"/>
      <c r="C202" s="77">
        <v>53765.549700000003</v>
      </c>
      <c r="D202" s="77">
        <v>1.1000000000000001E-3</v>
      </c>
      <c r="E202" s="193">
        <f t="shared" si="130"/>
        <v>28736.94326992469</v>
      </c>
      <c r="F202" s="221">
        <f t="shared" si="131"/>
        <v>28737</v>
      </c>
      <c r="G202" s="193">
        <f t="shared" si="151"/>
        <v>-1.9566729999496602E-2</v>
      </c>
      <c r="J202" s="193">
        <f>G202</f>
        <v>-1.9566729999496602E-2</v>
      </c>
      <c r="N202" s="271">
        <f t="shared" si="132"/>
        <v>-1.1810553186408852E-2</v>
      </c>
      <c r="O202" s="195">
        <f t="shared" si="133"/>
        <v>38747.049700000003</v>
      </c>
      <c r="P202" s="222"/>
      <c r="Q202" s="193">
        <f t="shared" si="153"/>
        <v>6.0158278755880048E-5</v>
      </c>
      <c r="S202" s="283">
        <f>S$16</f>
        <v>1</v>
      </c>
      <c r="T202" s="193">
        <f t="shared" si="155"/>
        <v>6.0158278755880048E-5</v>
      </c>
      <c r="Z202" s="191">
        <f t="shared" si="134"/>
        <v>28737</v>
      </c>
      <c r="AA202" s="191">
        <f t="shared" si="135"/>
        <v>-2.0495897185912208E-2</v>
      </c>
      <c r="AB202" s="191">
        <f t="shared" si="136"/>
        <v>-1.0881385999993245E-2</v>
      </c>
      <c r="AC202" s="191">
        <f t="shared" si="137"/>
        <v>-1.9566729999496602E-2</v>
      </c>
      <c r="AD202" s="191">
        <f t="shared" si="138"/>
        <v>9.2916718641560675E-4</v>
      </c>
      <c r="AE202" s="191">
        <f t="shared" si="139"/>
        <v>8.6335166031149494E-7</v>
      </c>
      <c r="AF202" s="191">
        <f t="shared" si="140"/>
        <v>-1.9566729999496602E-2</v>
      </c>
      <c r="AG202" s="202"/>
      <c r="AH202" s="191">
        <f t="shared" si="141"/>
        <v>-8.6853439995033567E-3</v>
      </c>
      <c r="AI202" s="191">
        <f t="shared" si="142"/>
        <v>1.4414868100844074</v>
      </c>
      <c r="AJ202" s="191">
        <f t="shared" si="143"/>
        <v>-0.99121633179839874</v>
      </c>
      <c r="AK202" s="191">
        <f t="shared" si="144"/>
        <v>0.13455344598264926</v>
      </c>
      <c r="AL202" s="191">
        <f t="shared" si="145"/>
        <v>0.29583030715409148</v>
      </c>
      <c r="AM202" s="191">
        <f t="shared" si="146"/>
        <v>0.14900341850541401</v>
      </c>
      <c r="AN202" s="191">
        <f t="shared" si="158"/>
        <v>12.746763742464694</v>
      </c>
      <c r="AO202" s="191">
        <f t="shared" si="158"/>
        <v>12.746362124180076</v>
      </c>
      <c r="AP202" s="191">
        <f t="shared" si="158"/>
        <v>12.745477728764655</v>
      </c>
      <c r="AQ202" s="191">
        <f t="shared" si="158"/>
        <v>12.74353071779773</v>
      </c>
      <c r="AR202" s="191">
        <f t="shared" si="158"/>
        <v>12.739246720910844</v>
      </c>
      <c r="AS202" s="191">
        <f t="shared" si="158"/>
        <v>12.729831822012729</v>
      </c>
      <c r="AT202" s="191">
        <f t="shared" si="158"/>
        <v>12.70919082724801</v>
      </c>
      <c r="AU202" s="191">
        <f t="shared" si="147"/>
        <v>12.664139052189256</v>
      </c>
    </row>
    <row r="203" spans="1:47" ht="12.95" customHeight="1">
      <c r="A203" s="79" t="s">
        <v>109</v>
      </c>
      <c r="B203" s="80" t="s">
        <v>59</v>
      </c>
      <c r="C203" s="81">
        <v>53767.273000000001</v>
      </c>
      <c r="D203" s="81">
        <v>2.9999999999999997E-4</v>
      </c>
      <c r="E203" s="274">
        <f t="shared" si="130"/>
        <v>28741.939656075956</v>
      </c>
      <c r="F203" s="221">
        <f t="shared" si="131"/>
        <v>28742</v>
      </c>
      <c r="G203" s="193">
        <f t="shared" si="151"/>
        <v>-2.0813180002733134E-2</v>
      </c>
      <c r="K203" s="193">
        <f>G203</f>
        <v>-2.0813180002733134E-2</v>
      </c>
      <c r="N203" s="271">
        <f t="shared" si="132"/>
        <v>-1.1811720017776677E-2</v>
      </c>
      <c r="O203" s="195">
        <f t="shared" si="133"/>
        <v>38748.773000000001</v>
      </c>
      <c r="P203" s="222"/>
      <c r="Q203" s="193">
        <f t="shared" si="153"/>
        <v>8.1026281860772291E-5</v>
      </c>
      <c r="S203" s="196">
        <v>1</v>
      </c>
      <c r="T203" s="193">
        <f t="shared" si="155"/>
        <v>8.1026281860772291E-5</v>
      </c>
      <c r="Z203" s="191">
        <f t="shared" si="134"/>
        <v>28742</v>
      </c>
      <c r="AA203" s="191">
        <f t="shared" si="135"/>
        <v>-2.0498730538893558E-2</v>
      </c>
      <c r="AB203" s="191">
        <f t="shared" si="136"/>
        <v>-1.2126169481616253E-2</v>
      </c>
      <c r="AC203" s="191">
        <f t="shared" si="137"/>
        <v>-2.0813180002733134E-2</v>
      </c>
      <c r="AD203" s="191">
        <f t="shared" si="138"/>
        <v>-3.1444946383957575E-4</v>
      </c>
      <c r="AE203" s="191">
        <f t="shared" si="139"/>
        <v>9.8878465308996666E-8</v>
      </c>
      <c r="AF203" s="191">
        <f t="shared" si="140"/>
        <v>-2.0813180002733134E-2</v>
      </c>
      <c r="AG203" s="202"/>
      <c r="AH203" s="191">
        <f t="shared" si="141"/>
        <v>-8.6870105211168808E-3</v>
      </c>
      <c r="AI203" s="191">
        <f t="shared" si="142"/>
        <v>1.4412836962346609</v>
      </c>
      <c r="AJ203" s="191">
        <f t="shared" si="143"/>
        <v>-0.99141435343720408</v>
      </c>
      <c r="AK203" s="191">
        <f t="shared" si="144"/>
        <v>0.13521809324859874</v>
      </c>
      <c r="AL203" s="191">
        <f t="shared" si="145"/>
        <v>0.29733612805680931</v>
      </c>
      <c r="AM203" s="191">
        <f t="shared" si="146"/>
        <v>0.14977313158536618</v>
      </c>
      <c r="AN203" s="191">
        <f t="shared" si="158"/>
        <v>12.74769052189369</v>
      </c>
      <c r="AO203" s="191">
        <f t="shared" si="158"/>
        <v>12.747287167612416</v>
      </c>
      <c r="AP203" s="191">
        <f t="shared" si="158"/>
        <v>12.746398800179737</v>
      </c>
      <c r="AQ203" s="191">
        <f t="shared" si="158"/>
        <v>12.744442721144644</v>
      </c>
      <c r="AR203" s="191">
        <f t="shared" si="158"/>
        <v>12.740138083717847</v>
      </c>
      <c r="AS203" s="191">
        <f t="shared" si="158"/>
        <v>12.730676425127722</v>
      </c>
      <c r="AT203" s="191">
        <f t="shared" si="158"/>
        <v>12.7099303689641</v>
      </c>
      <c r="AU203" s="191">
        <f t="shared" si="147"/>
        <v>12.664645823564825</v>
      </c>
    </row>
    <row r="204" spans="1:47" ht="12.95" customHeight="1">
      <c r="A204" s="184" t="s">
        <v>108</v>
      </c>
      <c r="B204" s="82" t="s">
        <v>56</v>
      </c>
      <c r="C204" s="79">
        <v>53794.347699999998</v>
      </c>
      <c r="D204" s="79">
        <v>1.4E-3</v>
      </c>
      <c r="E204" s="193">
        <f t="shared" si="130"/>
        <v>28820.437686674079</v>
      </c>
      <c r="F204" s="221">
        <f t="shared" si="131"/>
        <v>28820.5</v>
      </c>
      <c r="G204" s="193">
        <f t="shared" si="151"/>
        <v>-2.1492444997420534E-2</v>
      </c>
      <c r="J204" s="193">
        <f>G204</f>
        <v>-2.1492444997420534E-2</v>
      </c>
      <c r="N204" s="271">
        <f t="shared" si="132"/>
        <v>-1.1830066847328654E-2</v>
      </c>
      <c r="O204" s="195">
        <f t="shared" si="133"/>
        <v>38775.847699999998</v>
      </c>
      <c r="P204" s="222"/>
      <c r="Q204" s="193">
        <f t="shared" si="153"/>
        <v>9.3361551515372992E-5</v>
      </c>
      <c r="S204" s="283">
        <f>S$16</f>
        <v>1</v>
      </c>
      <c r="T204" s="193">
        <f t="shared" si="155"/>
        <v>9.3361551515372992E-5</v>
      </c>
      <c r="Z204" s="191">
        <f t="shared" si="134"/>
        <v>28820.5</v>
      </c>
      <c r="AA204" s="191">
        <f t="shared" si="135"/>
        <v>-2.0542234537680615E-2</v>
      </c>
      <c r="AB204" s="191">
        <f t="shared" si="136"/>
        <v>-1.2780277307068573E-2</v>
      </c>
      <c r="AC204" s="191">
        <f t="shared" si="137"/>
        <v>-2.1492444997420534E-2</v>
      </c>
      <c r="AD204" s="191">
        <f t="shared" si="138"/>
        <v>-9.5021045973991969E-4</v>
      </c>
      <c r="AE204" s="191">
        <f t="shared" si="139"/>
        <v>9.0289991779914952E-7</v>
      </c>
      <c r="AF204" s="191">
        <f t="shared" si="140"/>
        <v>-2.1492444997420534E-2</v>
      </c>
      <c r="AG204" s="202"/>
      <c r="AH204" s="191">
        <f t="shared" si="141"/>
        <v>-8.7121676903519612E-3</v>
      </c>
      <c r="AI204" s="191">
        <f t="shared" si="142"/>
        <v>1.4379720759954293</v>
      </c>
      <c r="AJ204" s="191">
        <f t="shared" si="143"/>
        <v>-0.9942223146421697</v>
      </c>
      <c r="AK204" s="191">
        <f t="shared" si="144"/>
        <v>0.14558741000706413</v>
      </c>
      <c r="AL204" s="191">
        <f t="shared" si="145"/>
        <v>0.32092161114112111</v>
      </c>
      <c r="AM204" s="191">
        <f t="shared" si="146"/>
        <v>0.16185230241360021</v>
      </c>
      <c r="AN204" s="191">
        <f t="shared" si="158"/>
        <v>12.762224072654961</v>
      </c>
      <c r="AO204" s="191">
        <f t="shared" si="158"/>
        <v>12.761794138042658</v>
      </c>
      <c r="AP204" s="191">
        <f t="shared" si="158"/>
        <v>12.760844621379915</v>
      </c>
      <c r="AQ204" s="191">
        <f t="shared" si="158"/>
        <v>12.758748228106738</v>
      </c>
      <c r="AR204" s="191">
        <f t="shared" si="158"/>
        <v>12.754122715479742</v>
      </c>
      <c r="AS204" s="191">
        <f t="shared" si="158"/>
        <v>12.743931128375126</v>
      </c>
      <c r="AT204" s="191">
        <f t="shared" si="158"/>
        <v>12.721539610899763</v>
      </c>
      <c r="AU204" s="191">
        <f t="shared" si="147"/>
        <v>12.672602134161274</v>
      </c>
    </row>
    <row r="205" spans="1:47" ht="12.95" customHeight="1">
      <c r="A205" s="79" t="s">
        <v>110</v>
      </c>
      <c r="B205" s="80" t="s">
        <v>59</v>
      </c>
      <c r="C205" s="81">
        <v>54013.577499999999</v>
      </c>
      <c r="D205" s="81">
        <v>5.0000000000000001E-4</v>
      </c>
      <c r="E205" s="274">
        <f t="shared" si="130"/>
        <v>29456.053503226893</v>
      </c>
      <c r="F205" s="221">
        <f t="shared" si="131"/>
        <v>29456</v>
      </c>
      <c r="N205" s="271">
        <f t="shared" si="132"/>
        <v>-1.1980503365285378E-2</v>
      </c>
      <c r="O205" s="195">
        <f t="shared" si="133"/>
        <v>38995.077499999999</v>
      </c>
      <c r="P205" s="222">
        <v>-2.2600000011152588E-3</v>
      </c>
      <c r="T205" s="193">
        <f t="shared" si="155"/>
        <v>0</v>
      </c>
      <c r="Z205" s="191">
        <f t="shared" si="134"/>
        <v>29456</v>
      </c>
      <c r="AA205" s="191">
        <f t="shared" si="135"/>
        <v>-2.0827303254382534E-2</v>
      </c>
      <c r="AB205" s="191">
        <f t="shared" si="136"/>
        <v>-9999</v>
      </c>
      <c r="AC205" s="191">
        <f t="shared" si="137"/>
        <v>2.2600000011152588E-3</v>
      </c>
      <c r="AD205" s="191">
        <f t="shared" si="138"/>
        <v>-9999</v>
      </c>
      <c r="AE205" s="191">
        <f t="shared" si="139"/>
        <v>0</v>
      </c>
      <c r="AF205" s="191">
        <f t="shared" si="140"/>
        <v>-9999</v>
      </c>
      <c r="AG205" s="202"/>
      <c r="AH205" s="191">
        <f t="shared" si="141"/>
        <v>-8.8467998890971542E-3</v>
      </c>
      <c r="AI205" s="191">
        <f t="shared" si="142"/>
        <v>1.4034235163870585</v>
      </c>
      <c r="AJ205" s="191">
        <f t="shared" si="143"/>
        <v>-0.99689934174670125</v>
      </c>
      <c r="AK205" s="191">
        <f t="shared" si="144"/>
        <v>0.22419790304597406</v>
      </c>
      <c r="AL205" s="191">
        <f t="shared" si="145"/>
        <v>0.50723814522566313</v>
      </c>
      <c r="AM205" s="191">
        <f t="shared" si="146"/>
        <v>0.2592005381447775</v>
      </c>
      <c r="AN205" s="191">
        <f t="shared" si="158"/>
        <v>12.878470915900243</v>
      </c>
      <c r="AO205" s="191">
        <f t="shared" si="158"/>
        <v>12.877878656386448</v>
      </c>
      <c r="AP205" s="191">
        <f t="shared" si="158"/>
        <v>12.876530830287367</v>
      </c>
      <c r="AQ205" s="191">
        <f t="shared" si="158"/>
        <v>12.873465698574746</v>
      </c>
      <c r="AR205" s="191">
        <f t="shared" si="158"/>
        <v>12.866506213160694</v>
      </c>
      <c r="AS205" s="191">
        <f t="shared" si="158"/>
        <v>12.850759329574776</v>
      </c>
      <c r="AT205" s="191">
        <f t="shared" si="158"/>
        <v>12.815388567597156</v>
      </c>
      <c r="AU205" s="191">
        <f t="shared" si="147"/>
        <v>12.737012775996231</v>
      </c>
    </row>
    <row r="206" spans="1:47" ht="12.95" customHeight="1">
      <c r="A206" s="79" t="s">
        <v>111</v>
      </c>
      <c r="B206" s="82" t="s">
        <v>56</v>
      </c>
      <c r="C206" s="79">
        <v>54096.478499999997</v>
      </c>
      <c r="D206" s="79">
        <v>4.0000000000000002E-4</v>
      </c>
      <c r="E206" s="274">
        <f t="shared" si="130"/>
        <v>29696.409453047778</v>
      </c>
      <c r="F206" s="221">
        <f t="shared" si="131"/>
        <v>29696.5</v>
      </c>
      <c r="G206" s="193">
        <f t="shared" ref="G206:G237" si="159">C206-(C$7+F206*C$8)</f>
        <v>-3.1230485001287889E-2</v>
      </c>
      <c r="J206" s="193">
        <f>G206</f>
        <v>-3.1230485001287889E-2</v>
      </c>
      <c r="N206" s="271">
        <f t="shared" si="132"/>
        <v>-1.2038321250142967E-2</v>
      </c>
      <c r="O206" s="195">
        <f t="shared" si="133"/>
        <v>39077.978499999997</v>
      </c>
      <c r="P206" s="222"/>
      <c r="Q206" s="193">
        <f t="shared" ref="Q206:Q237" si="160">(G206-N206)^2</f>
        <v>3.6833914945076115E-4</v>
      </c>
      <c r="S206" s="283">
        <f>S$16</f>
        <v>1</v>
      </c>
      <c r="T206" s="193">
        <f t="shared" si="155"/>
        <v>3.6833914945076115E-4</v>
      </c>
      <c r="Z206" s="191">
        <f t="shared" si="134"/>
        <v>29696.5</v>
      </c>
      <c r="AA206" s="191">
        <f t="shared" si="135"/>
        <v>-2.0904765882194164E-2</v>
      </c>
      <c r="AB206" s="191">
        <f t="shared" si="136"/>
        <v>-2.2364040369236692E-2</v>
      </c>
      <c r="AC206" s="191">
        <f t="shared" si="137"/>
        <v>-3.1230485001287889E-2</v>
      </c>
      <c r="AD206" s="191">
        <f t="shared" si="138"/>
        <v>-1.0325719119093725E-2</v>
      </c>
      <c r="AE206" s="191">
        <f t="shared" si="139"/>
        <v>1.0662047532641769E-4</v>
      </c>
      <c r="AF206" s="191">
        <f t="shared" si="140"/>
        <v>-3.1230485001287889E-2</v>
      </c>
      <c r="AG206" s="202"/>
      <c r="AH206" s="191">
        <f t="shared" si="141"/>
        <v>-8.8664446320511972E-3</v>
      </c>
      <c r="AI206" s="191">
        <f t="shared" si="142"/>
        <v>1.3872675001940982</v>
      </c>
      <c r="AJ206" s="191">
        <f t="shared" si="143"/>
        <v>-0.98925463300645966</v>
      </c>
      <c r="AK206" s="191">
        <f t="shared" si="144"/>
        <v>0.2510759179963809</v>
      </c>
      <c r="AL206" s="191">
        <f t="shared" si="145"/>
        <v>0.57519811640375207</v>
      </c>
      <c r="AM206" s="191">
        <f t="shared" si="146"/>
        <v>0.29579990747849405</v>
      </c>
      <c r="AN206" s="191">
        <f t="shared" si="158"/>
        <v>12.921673732858359</v>
      </c>
      <c r="AO206" s="191">
        <f t="shared" si="158"/>
        <v>12.921046848458944</v>
      </c>
      <c r="AP206" s="191">
        <f t="shared" si="158"/>
        <v>12.919598828254946</v>
      </c>
      <c r="AQ206" s="191">
        <f t="shared" si="158"/>
        <v>12.916257039212253</v>
      </c>
      <c r="AR206" s="191">
        <f t="shared" si="158"/>
        <v>12.908560196786896</v>
      </c>
      <c r="AS206" s="191">
        <f t="shared" si="158"/>
        <v>12.890911782203133</v>
      </c>
      <c r="AT206" s="191">
        <f t="shared" si="158"/>
        <v>12.850826747967856</v>
      </c>
      <c r="AU206" s="191">
        <f t="shared" si="147"/>
        <v>12.761388479161152</v>
      </c>
    </row>
    <row r="207" spans="1:47" ht="12.95" customHeight="1">
      <c r="A207" s="79" t="s">
        <v>106</v>
      </c>
      <c r="B207" s="82" t="s">
        <v>59</v>
      </c>
      <c r="C207" s="79">
        <v>54122.529289999999</v>
      </c>
      <c r="D207" s="79">
        <v>2.0000000000000001E-4</v>
      </c>
      <c r="E207" s="274">
        <f t="shared" si="130"/>
        <v>29771.938848037404</v>
      </c>
      <c r="F207" s="221">
        <f t="shared" si="131"/>
        <v>29772</v>
      </c>
      <c r="G207" s="193">
        <f t="shared" si="159"/>
        <v>-2.1091880000312813E-2</v>
      </c>
      <c r="K207" s="193">
        <f>G207</f>
        <v>-2.1091880000312813E-2</v>
      </c>
      <c r="N207" s="271">
        <f t="shared" si="132"/>
        <v>-1.2056572354202684E-2</v>
      </c>
      <c r="O207" s="195">
        <f t="shared" si="133"/>
        <v>39104.029289999999</v>
      </c>
      <c r="P207" s="222"/>
      <c r="Q207" s="193">
        <f t="shared" si="160"/>
        <v>8.1636784259856142E-5</v>
      </c>
      <c r="S207" s="196">
        <v>1</v>
      </c>
      <c r="T207" s="193">
        <f t="shared" si="155"/>
        <v>8.1636784259856142E-5</v>
      </c>
      <c r="Z207" s="191">
        <f t="shared" si="134"/>
        <v>29772</v>
      </c>
      <c r="AA207" s="191">
        <f t="shared" si="135"/>
        <v>-2.0925757606516972E-2</v>
      </c>
      <c r="AB207" s="191">
        <f t="shared" si="136"/>
        <v>-1.2222694747998527E-2</v>
      </c>
      <c r="AC207" s="191">
        <f t="shared" si="137"/>
        <v>-2.1091880000312813E-2</v>
      </c>
      <c r="AD207" s="191">
        <f t="shared" si="138"/>
        <v>-1.6612239379584087E-4</v>
      </c>
      <c r="AE207" s="191">
        <f t="shared" si="139"/>
        <v>2.759664972046043E-8</v>
      </c>
      <c r="AF207" s="191">
        <f t="shared" si="140"/>
        <v>-2.1091880000312813E-2</v>
      </c>
      <c r="AG207" s="202"/>
      <c r="AH207" s="191">
        <f t="shared" si="141"/>
        <v>-8.8691852523142857E-3</v>
      </c>
      <c r="AI207" s="191">
        <f t="shared" si="142"/>
        <v>1.3819079376188361</v>
      </c>
      <c r="AJ207" s="191">
        <f t="shared" si="143"/>
        <v>-0.98596520954167655</v>
      </c>
      <c r="AK207" s="191">
        <f t="shared" si="144"/>
        <v>0.25915547551236179</v>
      </c>
      <c r="AL207" s="191">
        <f t="shared" si="145"/>
        <v>0.59620570447341648</v>
      </c>
      <c r="AM207" s="191">
        <f t="shared" si="146"/>
        <v>0.30725878251748978</v>
      </c>
      <c r="AN207" s="191">
        <f t="shared" si="158"/>
        <v>12.935133420658287</v>
      </c>
      <c r="AO207" s="191">
        <f t="shared" si="158"/>
        <v>12.934498772550313</v>
      </c>
      <c r="AP207" s="191">
        <f t="shared" si="158"/>
        <v>12.933025369470675</v>
      </c>
      <c r="AQ207" s="191">
        <f t="shared" si="158"/>
        <v>12.929607912320508</v>
      </c>
      <c r="AR207" s="191">
        <f t="shared" si="158"/>
        <v>12.921698326465592</v>
      </c>
      <c r="AS207" s="191">
        <f t="shared" si="158"/>
        <v>12.903479496505177</v>
      </c>
      <c r="AT207" s="191">
        <f t="shared" si="158"/>
        <v>12.861941181313611</v>
      </c>
      <c r="AU207" s="191">
        <f t="shared" si="147"/>
        <v>12.769040726932257</v>
      </c>
    </row>
    <row r="208" spans="1:47" ht="12.95" customHeight="1">
      <c r="A208" s="79" t="s">
        <v>106</v>
      </c>
      <c r="B208" s="82" t="s">
        <v>59</v>
      </c>
      <c r="C208" s="79">
        <v>54122.529690000003</v>
      </c>
      <c r="D208" s="79">
        <v>2.9999999999999997E-4</v>
      </c>
      <c r="E208" s="274">
        <f t="shared" si="130"/>
        <v>29771.940007762631</v>
      </c>
      <c r="F208" s="221">
        <f t="shared" si="131"/>
        <v>29772</v>
      </c>
      <c r="G208" s="193">
        <f t="shared" si="159"/>
        <v>-2.0691879995865747E-2</v>
      </c>
      <c r="K208" s="193">
        <f>G208</f>
        <v>-2.0691879995865747E-2</v>
      </c>
      <c r="N208" s="271">
        <f t="shared" si="132"/>
        <v>-1.2056572354202684E-2</v>
      </c>
      <c r="O208" s="195">
        <f t="shared" si="133"/>
        <v>39104.029690000003</v>
      </c>
      <c r="P208" s="222"/>
      <c r="Q208" s="193">
        <f t="shared" si="160"/>
        <v>7.4568538066164495E-5</v>
      </c>
      <c r="S208" s="196">
        <v>1</v>
      </c>
      <c r="T208" s="193">
        <f t="shared" si="155"/>
        <v>7.4568538066164495E-5</v>
      </c>
      <c r="Z208" s="191">
        <f t="shared" si="134"/>
        <v>29772</v>
      </c>
      <c r="AA208" s="191">
        <f t="shared" si="135"/>
        <v>-2.0925757606516972E-2</v>
      </c>
      <c r="AB208" s="191">
        <f t="shared" si="136"/>
        <v>-1.1822694743551462E-2</v>
      </c>
      <c r="AC208" s="191">
        <f t="shared" si="137"/>
        <v>-2.0691879995865747E-2</v>
      </c>
      <c r="AD208" s="191">
        <f t="shared" si="138"/>
        <v>2.3387761065122442E-4</v>
      </c>
      <c r="AE208" s="191">
        <f t="shared" si="139"/>
        <v>5.4698736763925722E-8</v>
      </c>
      <c r="AF208" s="191">
        <f t="shared" si="140"/>
        <v>-2.0691879995865747E-2</v>
      </c>
      <c r="AG208" s="202"/>
      <c r="AH208" s="191">
        <f t="shared" si="141"/>
        <v>-8.8691852523142857E-3</v>
      </c>
      <c r="AI208" s="191">
        <f t="shared" si="142"/>
        <v>1.3819079376188361</v>
      </c>
      <c r="AJ208" s="191">
        <f t="shared" si="143"/>
        <v>-0.98596520954167655</v>
      </c>
      <c r="AK208" s="191">
        <f t="shared" si="144"/>
        <v>0.25915547551236179</v>
      </c>
      <c r="AL208" s="191">
        <f t="shared" si="145"/>
        <v>0.59620570447341648</v>
      </c>
      <c r="AM208" s="191">
        <f t="shared" si="146"/>
        <v>0.30725878251748978</v>
      </c>
      <c r="AN208" s="191">
        <f t="shared" si="158"/>
        <v>12.935133420658287</v>
      </c>
      <c r="AO208" s="191">
        <f t="shared" si="158"/>
        <v>12.934498772550313</v>
      </c>
      <c r="AP208" s="191">
        <f t="shared" si="158"/>
        <v>12.933025369470675</v>
      </c>
      <c r="AQ208" s="191">
        <f t="shared" si="158"/>
        <v>12.929607912320508</v>
      </c>
      <c r="AR208" s="191">
        <f t="shared" si="158"/>
        <v>12.921698326465592</v>
      </c>
      <c r="AS208" s="191">
        <f t="shared" si="158"/>
        <v>12.903479496505177</v>
      </c>
      <c r="AT208" s="191">
        <f t="shared" si="158"/>
        <v>12.861941181313611</v>
      </c>
      <c r="AU208" s="191">
        <f t="shared" si="147"/>
        <v>12.769040726932257</v>
      </c>
    </row>
    <row r="209" spans="1:47" ht="12.95" customHeight="1">
      <c r="A209" s="294" t="s">
        <v>112</v>
      </c>
      <c r="B209" s="82" t="s">
        <v>59</v>
      </c>
      <c r="C209" s="291">
        <v>54147.017</v>
      </c>
      <c r="D209" s="291" t="s">
        <v>25</v>
      </c>
      <c r="E209" s="274">
        <f t="shared" si="130"/>
        <v>29842.936384810047</v>
      </c>
      <c r="F209" s="221">
        <f t="shared" si="131"/>
        <v>29843</v>
      </c>
      <c r="G209" s="193">
        <f t="shared" si="159"/>
        <v>-2.1941470004094299E-2</v>
      </c>
      <c r="K209" s="193">
        <f>G209</f>
        <v>-2.1941470004094299E-2</v>
      </c>
      <c r="N209" s="271">
        <f t="shared" si="132"/>
        <v>-1.2073779405197542E-2</v>
      </c>
      <c r="O209" s="195">
        <f t="shared" si="133"/>
        <v>39128.517</v>
      </c>
      <c r="P209" s="222"/>
      <c r="Q209" s="193">
        <f t="shared" si="160"/>
        <v>9.7371317755555443E-5</v>
      </c>
      <c r="S209" s="196">
        <v>1</v>
      </c>
      <c r="T209" s="193">
        <f t="shared" ref="T209:T231" si="161">S209*Q209</f>
        <v>9.7371317755555443E-5</v>
      </c>
      <c r="Z209" s="191">
        <f t="shared" si="134"/>
        <v>29843</v>
      </c>
      <c r="AA209" s="191">
        <f t="shared" si="135"/>
        <v>-2.0944074488220606E-2</v>
      </c>
      <c r="AB209" s="191">
        <f t="shared" si="136"/>
        <v>-1.3071174921071235E-2</v>
      </c>
      <c r="AC209" s="191">
        <f t="shared" si="137"/>
        <v>-2.1941470004094299E-2</v>
      </c>
      <c r="AD209" s="191">
        <f t="shared" si="138"/>
        <v>-9.973955158736926E-4</v>
      </c>
      <c r="AE209" s="191">
        <f t="shared" si="139"/>
        <v>9.9479781508494936E-7</v>
      </c>
      <c r="AF209" s="191">
        <f t="shared" si="140"/>
        <v>-2.1941470004094299E-2</v>
      </c>
      <c r="AG209" s="202"/>
      <c r="AH209" s="191">
        <f t="shared" si="141"/>
        <v>-8.8702950830230644E-3</v>
      </c>
      <c r="AI209" s="191">
        <f t="shared" si="142"/>
        <v>1.3767534738416927</v>
      </c>
      <c r="AJ209" s="191">
        <f t="shared" si="143"/>
        <v>-0.98250241486788503</v>
      </c>
      <c r="AK209" s="191">
        <f t="shared" si="144"/>
        <v>0.26659342312316736</v>
      </c>
      <c r="AL209" s="191">
        <f t="shared" si="145"/>
        <v>0.61581315834488859</v>
      </c>
      <c r="AM209" s="191">
        <f t="shared" si="146"/>
        <v>0.31802082239156759</v>
      </c>
      <c r="AN209" s="191">
        <f t="shared" si="158"/>
        <v>12.947743930328651</v>
      </c>
      <c r="AO209" s="191">
        <f t="shared" si="158"/>
        <v>12.947103316625624</v>
      </c>
      <c r="AP209" s="191">
        <f t="shared" si="158"/>
        <v>12.945608701088647</v>
      </c>
      <c r="AQ209" s="191">
        <f t="shared" si="158"/>
        <v>12.942125065273764</v>
      </c>
      <c r="AR209" s="191">
        <f t="shared" si="158"/>
        <v>12.934023892079663</v>
      </c>
      <c r="AS209" s="191">
        <f t="shared" si="158"/>
        <v>12.915280818159337</v>
      </c>
      <c r="AT209" s="191">
        <f t="shared" si="158"/>
        <v>12.872388205413975</v>
      </c>
      <c r="AU209" s="191">
        <f t="shared" si="147"/>
        <v>12.776236880465355</v>
      </c>
    </row>
    <row r="210" spans="1:47" ht="12.95" customHeight="1">
      <c r="A210" s="79" t="s">
        <v>113</v>
      </c>
      <c r="B210" s="80" t="s">
        <v>59</v>
      </c>
      <c r="C210" s="81">
        <v>54166.331899999997</v>
      </c>
      <c r="D210" s="81">
        <v>4.0000000000000002E-4</v>
      </c>
      <c r="E210" s="274">
        <f t="shared" si="130"/>
        <v>29898.936326127947</v>
      </c>
      <c r="F210" s="221">
        <f t="shared" si="131"/>
        <v>29899</v>
      </c>
      <c r="G210" s="193">
        <f t="shared" si="159"/>
        <v>-2.196171000105096E-2</v>
      </c>
      <c r="J210" s="193">
        <f>G210</f>
        <v>-2.196171000105096E-2</v>
      </c>
      <c r="N210" s="271">
        <f t="shared" si="132"/>
        <v>-1.2087381085262342E-2</v>
      </c>
      <c r="O210" s="195">
        <f t="shared" si="133"/>
        <v>39147.831899999997</v>
      </c>
      <c r="P210" s="222"/>
      <c r="Q210" s="193">
        <f t="shared" si="160"/>
        <v>9.7502371537179239E-5</v>
      </c>
      <c r="S210" s="283">
        <f>S$16</f>
        <v>1</v>
      </c>
      <c r="T210" s="193">
        <f t="shared" si="161"/>
        <v>9.7502371537179239E-5</v>
      </c>
      <c r="Z210" s="191">
        <f t="shared" si="134"/>
        <v>29899</v>
      </c>
      <c r="AA210" s="191">
        <f t="shared" si="135"/>
        <v>-2.0957558319875263E-2</v>
      </c>
      <c r="AB210" s="191">
        <f t="shared" si="136"/>
        <v>-1.3091532766438039E-2</v>
      </c>
      <c r="AC210" s="191">
        <f t="shared" si="137"/>
        <v>-2.196171000105096E-2</v>
      </c>
      <c r="AD210" s="191">
        <f t="shared" si="138"/>
        <v>-1.0041516811756974E-3</v>
      </c>
      <c r="AE210" s="191">
        <f t="shared" si="139"/>
        <v>1.0083205988079796E-6</v>
      </c>
      <c r="AF210" s="191">
        <f t="shared" si="140"/>
        <v>-2.196171000105096E-2</v>
      </c>
      <c r="AG210" s="202"/>
      <c r="AH210" s="191">
        <f t="shared" si="141"/>
        <v>-8.870177234612921E-3</v>
      </c>
      <c r="AI210" s="191">
        <f t="shared" si="142"/>
        <v>1.3726137505298208</v>
      </c>
      <c r="AJ210" s="191">
        <f t="shared" si="143"/>
        <v>-0.979525412506417</v>
      </c>
      <c r="AK210" s="191">
        <f t="shared" si="144"/>
        <v>0.27234945606777278</v>
      </c>
      <c r="AL210" s="191">
        <f t="shared" si="145"/>
        <v>0.6311752386657048</v>
      </c>
      <c r="AM210" s="191">
        <f t="shared" si="146"/>
        <v>0.32649957984699268</v>
      </c>
      <c r="AN210" s="191">
        <f t="shared" si="158"/>
        <v>12.957657462934637</v>
      </c>
      <c r="AO210" s="191">
        <f t="shared" si="158"/>
        <v>12.957013045857854</v>
      </c>
      <c r="AP210" s="191">
        <f t="shared" si="158"/>
        <v>12.955503512667402</v>
      </c>
      <c r="AQ210" s="191">
        <f t="shared" si="158"/>
        <v>12.951971110096476</v>
      </c>
      <c r="AR210" s="191">
        <f t="shared" si="158"/>
        <v>12.943724717816353</v>
      </c>
      <c r="AS210" s="191">
        <f t="shared" si="158"/>
        <v>12.924576684936197</v>
      </c>
      <c r="AT210" s="191">
        <f t="shared" si="158"/>
        <v>12.88062460773846</v>
      </c>
      <c r="AU210" s="191">
        <f t="shared" si="147"/>
        <v>12.781912719871737</v>
      </c>
    </row>
    <row r="211" spans="1:47" ht="12.95" customHeight="1">
      <c r="A211" s="79" t="s">
        <v>106</v>
      </c>
      <c r="B211" s="82" t="s">
        <v>59</v>
      </c>
      <c r="C211" s="79">
        <v>54195.304129999997</v>
      </c>
      <c r="D211" s="79">
        <v>2.9999999999999997E-4</v>
      </c>
      <c r="E211" s="274">
        <f t="shared" si="130"/>
        <v>29982.935890187237</v>
      </c>
      <c r="F211" s="221">
        <f t="shared" si="131"/>
        <v>29983</v>
      </c>
      <c r="G211" s="193">
        <f t="shared" si="159"/>
        <v>-2.2112070000730455E-2</v>
      </c>
      <c r="K211" s="193">
        <f t="shared" ref="K211:K217" si="162">G211</f>
        <v>-2.2112070000730455E-2</v>
      </c>
      <c r="N211" s="271">
        <f t="shared" si="132"/>
        <v>-1.2107833081911235E-2</v>
      </c>
      <c r="O211" s="195">
        <f t="shared" si="133"/>
        <v>39176.804129999997</v>
      </c>
      <c r="P211" s="222"/>
      <c r="Q211" s="193">
        <f t="shared" si="160"/>
        <v>1.0008475632786548E-4</v>
      </c>
      <c r="S211" s="196">
        <v>1</v>
      </c>
      <c r="T211" s="193">
        <f t="shared" si="161"/>
        <v>1.0008475632786548E-4</v>
      </c>
      <c r="Z211" s="191">
        <f t="shared" si="134"/>
        <v>29983</v>
      </c>
      <c r="AA211" s="191">
        <f t="shared" si="135"/>
        <v>-2.0976209438966317E-2</v>
      </c>
      <c r="AB211" s="191">
        <f t="shared" si="136"/>
        <v>-1.3243693643675374E-2</v>
      </c>
      <c r="AC211" s="191">
        <f t="shared" si="137"/>
        <v>-2.2112070000730455E-2</v>
      </c>
      <c r="AD211" s="191">
        <f t="shared" si="138"/>
        <v>-1.1358605617641376E-3</v>
      </c>
      <c r="AE211" s="191">
        <f t="shared" si="139"/>
        <v>1.2901792157711422E-6</v>
      </c>
      <c r="AF211" s="191">
        <f t="shared" si="140"/>
        <v>-2.2112070000730455E-2</v>
      </c>
      <c r="AG211" s="202"/>
      <c r="AH211" s="191">
        <f t="shared" si="141"/>
        <v>-8.8683763570550807E-3</v>
      </c>
      <c r="AI211" s="191">
        <f t="shared" si="142"/>
        <v>1.3662881894080137</v>
      </c>
      <c r="AJ211" s="191">
        <f t="shared" si="143"/>
        <v>-0.97466543533334604</v>
      </c>
      <c r="AK211" s="191">
        <f t="shared" si="144"/>
        <v>0.28079920869637487</v>
      </c>
      <c r="AL211" s="191">
        <f t="shared" si="145"/>
        <v>0.65404534867838304</v>
      </c>
      <c r="AM211" s="191">
        <f t="shared" si="146"/>
        <v>0.33920161150625616</v>
      </c>
      <c r="AN211" s="191">
        <f t="shared" ref="AN211:AT220" si="163">$AU211+$AB$7*SIN(AO211)</f>
        <v>12.972472426709256</v>
      </c>
      <c r="AO211" s="191">
        <f t="shared" si="163"/>
        <v>12.971823771968609</v>
      </c>
      <c r="AP211" s="191">
        <f t="shared" si="163"/>
        <v>12.97029484593944</v>
      </c>
      <c r="AQ211" s="191">
        <f t="shared" si="163"/>
        <v>12.966694997626567</v>
      </c>
      <c r="AR211" s="191">
        <f t="shared" si="163"/>
        <v>12.958240670436533</v>
      </c>
      <c r="AS211" s="191">
        <f t="shared" si="163"/>
        <v>12.938499644536376</v>
      </c>
      <c r="AT211" s="191">
        <f t="shared" si="163"/>
        <v>12.892973222956606</v>
      </c>
      <c r="AU211" s="191">
        <f t="shared" si="147"/>
        <v>12.790426478981317</v>
      </c>
    </row>
    <row r="212" spans="1:47" ht="12.95" customHeight="1">
      <c r="A212" s="79" t="s">
        <v>106</v>
      </c>
      <c r="B212" s="82" t="s">
        <v>59</v>
      </c>
      <c r="C212" s="79">
        <v>54195.304629999999</v>
      </c>
      <c r="D212" s="79">
        <v>2.9999999999999997E-4</v>
      </c>
      <c r="E212" s="274">
        <f t="shared" si="130"/>
        <v>29982.937339843756</v>
      </c>
      <c r="F212" s="221">
        <f t="shared" si="131"/>
        <v>29983</v>
      </c>
      <c r="G212" s="193">
        <f t="shared" si="159"/>
        <v>-2.1612069998809602E-2</v>
      </c>
      <c r="K212" s="193">
        <f t="shared" si="162"/>
        <v>-2.1612069998809602E-2</v>
      </c>
      <c r="N212" s="271">
        <f t="shared" si="132"/>
        <v>-1.2107833081911235E-2</v>
      </c>
      <c r="O212" s="195">
        <f t="shared" si="133"/>
        <v>39176.804629999999</v>
      </c>
      <c r="P212" s="222"/>
      <c r="Q212" s="193">
        <f t="shared" si="160"/>
        <v>9.0330519372533775E-5</v>
      </c>
      <c r="S212" s="196">
        <v>1</v>
      </c>
      <c r="T212" s="193">
        <f t="shared" si="161"/>
        <v>9.0330519372533775E-5</v>
      </c>
      <c r="Z212" s="191">
        <f t="shared" si="134"/>
        <v>29983</v>
      </c>
      <c r="AA212" s="191">
        <f t="shared" si="135"/>
        <v>-2.0976209438966317E-2</v>
      </c>
      <c r="AB212" s="191">
        <f t="shared" si="136"/>
        <v>-1.2743693641754521E-2</v>
      </c>
      <c r="AC212" s="191">
        <f t="shared" si="137"/>
        <v>-2.1612069998809602E-2</v>
      </c>
      <c r="AD212" s="191">
        <f t="shared" si="138"/>
        <v>-6.3586055984328482E-4</v>
      </c>
      <c r="AE212" s="191">
        <f t="shared" si="139"/>
        <v>4.0431865156421562E-7</v>
      </c>
      <c r="AF212" s="191">
        <f t="shared" si="140"/>
        <v>-2.1612069998809602E-2</v>
      </c>
      <c r="AG212" s="202"/>
      <c r="AH212" s="191">
        <f t="shared" si="141"/>
        <v>-8.8683763570550807E-3</v>
      </c>
      <c r="AI212" s="191">
        <f t="shared" si="142"/>
        <v>1.3662881894080137</v>
      </c>
      <c r="AJ212" s="191">
        <f t="shared" si="143"/>
        <v>-0.97466543533334604</v>
      </c>
      <c r="AK212" s="191">
        <f t="shared" si="144"/>
        <v>0.28079920869637487</v>
      </c>
      <c r="AL212" s="191">
        <f t="shared" si="145"/>
        <v>0.65404534867838304</v>
      </c>
      <c r="AM212" s="191">
        <f t="shared" si="146"/>
        <v>0.33920161150625616</v>
      </c>
      <c r="AN212" s="191">
        <f t="shared" si="163"/>
        <v>12.972472426709256</v>
      </c>
      <c r="AO212" s="191">
        <f t="shared" si="163"/>
        <v>12.971823771968609</v>
      </c>
      <c r="AP212" s="191">
        <f t="shared" si="163"/>
        <v>12.97029484593944</v>
      </c>
      <c r="AQ212" s="191">
        <f t="shared" si="163"/>
        <v>12.966694997626567</v>
      </c>
      <c r="AR212" s="191">
        <f t="shared" si="163"/>
        <v>12.958240670436533</v>
      </c>
      <c r="AS212" s="191">
        <f t="shared" si="163"/>
        <v>12.938499644536376</v>
      </c>
      <c r="AT212" s="191">
        <f t="shared" si="163"/>
        <v>12.892973222956606</v>
      </c>
      <c r="AU212" s="191">
        <f t="shared" si="147"/>
        <v>12.790426478981317</v>
      </c>
    </row>
    <row r="213" spans="1:47" ht="12.95" customHeight="1">
      <c r="A213" s="79" t="s">
        <v>106</v>
      </c>
      <c r="B213" s="82" t="s">
        <v>59</v>
      </c>
      <c r="C213" s="79">
        <v>54195.304929999998</v>
      </c>
      <c r="D213" s="79">
        <v>2.9999999999999997E-4</v>
      </c>
      <c r="E213" s="274">
        <f t="shared" ref="E213:E276" si="164">(C213-C$7)/C$8</f>
        <v>29982.938209637668</v>
      </c>
      <c r="F213" s="221">
        <f t="shared" ref="F213:F276" si="165">ROUND(2*E213,0)/2</f>
        <v>29983</v>
      </c>
      <c r="G213" s="193">
        <f t="shared" si="159"/>
        <v>-2.1312069999112282E-2</v>
      </c>
      <c r="K213" s="193">
        <f t="shared" si="162"/>
        <v>-2.1312069999112282E-2</v>
      </c>
      <c r="N213" s="271">
        <f t="shared" ref="N213:N276" si="166">D$11+D$12*F213+D$13*F213^2</f>
        <v>-1.2107833081911235E-2</v>
      </c>
      <c r="O213" s="195">
        <f t="shared" ref="O213:O276" si="167">C213-15018.5</f>
        <v>39176.804929999998</v>
      </c>
      <c r="P213" s="222"/>
      <c r="Q213" s="193">
        <f t="shared" si="160"/>
        <v>8.4717977227966634E-5</v>
      </c>
      <c r="S213" s="196">
        <v>1</v>
      </c>
      <c r="T213" s="193">
        <f t="shared" si="161"/>
        <v>8.4717977227966634E-5</v>
      </c>
      <c r="Z213" s="191">
        <f t="shared" ref="Z213:Z276" si="168">F213</f>
        <v>29983</v>
      </c>
      <c r="AA213" s="191">
        <f t="shared" ref="AA213:AA276" si="169">AB$3+AB$4*Z213+AB$5*Z213^2+AH213</f>
        <v>-2.0976209438966317E-2</v>
      </c>
      <c r="AB213" s="191">
        <f t="shared" ref="AB213:AB276" si="170">IF(S213&lt;&gt;0,G213-AH213,-9999)</f>
        <v>-1.2443693642057201E-2</v>
      </c>
      <c r="AC213" s="191">
        <f t="shared" ref="AC213:AC276" si="171">+G213-P213</f>
        <v>-2.1312069999112282E-2</v>
      </c>
      <c r="AD213" s="191">
        <f t="shared" ref="AD213:AD276" si="172">IF(S213&lt;&gt;0,G213-AA213,-9999)</f>
        <v>-3.3586056014596466E-4</v>
      </c>
      <c r="AE213" s="191">
        <f t="shared" ref="AE213:AE276" si="173">+(G213-AA213)^2*S213</f>
        <v>1.1280231586156115E-7</v>
      </c>
      <c r="AF213" s="191">
        <f t="shared" ref="AF213:AF276" si="174">IF(S213&lt;&gt;0,G213-P213,-9999)</f>
        <v>-2.1312069999112282E-2</v>
      </c>
      <c r="AG213" s="202"/>
      <c r="AH213" s="191">
        <f t="shared" ref="AH213:AH276" si="175">$AB$6*($AB$11/AI213*AJ213+$AB$12)</f>
        <v>-8.8683763570550807E-3</v>
      </c>
      <c r="AI213" s="191">
        <f t="shared" ref="AI213:AI276" si="176">1+$AB$7*COS(AL213)</f>
        <v>1.3662881894080137</v>
      </c>
      <c r="AJ213" s="191">
        <f t="shared" ref="AJ213:AJ276" si="177">SIN(AL213+RADIANS($AB$9))</f>
        <v>-0.97466543533334604</v>
      </c>
      <c r="AK213" s="191">
        <f t="shared" ref="AK213:AK276" si="178">$AB$7*SIN(AL213)</f>
        <v>0.28079920869637487</v>
      </c>
      <c r="AL213" s="191">
        <f t="shared" ref="AL213:AL276" si="179">2*ATAN(AM213)</f>
        <v>0.65404534867838304</v>
      </c>
      <c r="AM213" s="191">
        <f t="shared" ref="AM213:AM276" si="180">SQRT((1+$AB$7)/(1-$AB$7))*TAN(AN213/2)</f>
        <v>0.33920161150625616</v>
      </c>
      <c r="AN213" s="191">
        <f t="shared" si="163"/>
        <v>12.972472426709256</v>
      </c>
      <c r="AO213" s="191">
        <f t="shared" si="163"/>
        <v>12.971823771968609</v>
      </c>
      <c r="AP213" s="191">
        <f t="shared" si="163"/>
        <v>12.97029484593944</v>
      </c>
      <c r="AQ213" s="191">
        <f t="shared" si="163"/>
        <v>12.966694997626567</v>
      </c>
      <c r="AR213" s="191">
        <f t="shared" si="163"/>
        <v>12.958240670436533</v>
      </c>
      <c r="AS213" s="191">
        <f t="shared" si="163"/>
        <v>12.938499644536376</v>
      </c>
      <c r="AT213" s="191">
        <f t="shared" si="163"/>
        <v>12.892973222956606</v>
      </c>
      <c r="AU213" s="191">
        <f t="shared" ref="AU213:AU276" si="181">RADIANS($AB$9)+$AB$18*(F213-AB$15)</f>
        <v>12.790426478981317</v>
      </c>
    </row>
    <row r="214" spans="1:47" ht="12.95" customHeight="1">
      <c r="A214" s="296" t="s">
        <v>114</v>
      </c>
      <c r="B214" s="82"/>
      <c r="C214" s="291">
        <v>54382.934500000003</v>
      </c>
      <c r="D214" s="299">
        <v>5.0000000000000001E-4</v>
      </c>
      <c r="E214" s="274">
        <f t="shared" si="164"/>
        <v>30526.935067478185</v>
      </c>
      <c r="F214" s="221">
        <f t="shared" si="165"/>
        <v>30527</v>
      </c>
      <c r="G214" s="193">
        <f t="shared" si="159"/>
        <v>-2.2395829997549299E-2</v>
      </c>
      <c r="K214" s="193">
        <f t="shared" si="162"/>
        <v>-2.2395829997549299E-2</v>
      </c>
      <c r="M214" s="193">
        <f t="shared" ref="M214:M245" ca="1" si="182">+C$11+C$12*F214</f>
        <v>-3.9645498755936731E-2</v>
      </c>
      <c r="N214" s="271">
        <f t="shared" si="166"/>
        <v>-1.2241721418483387E-2</v>
      </c>
      <c r="O214" s="195">
        <f t="shared" si="167"/>
        <v>39364.434500000003</v>
      </c>
      <c r="P214" s="222"/>
      <c r="Q214" s="193">
        <f t="shared" si="160"/>
        <v>1.0310592103545995E-4</v>
      </c>
      <c r="S214" s="196">
        <v>1</v>
      </c>
      <c r="T214" s="193">
        <f t="shared" si="161"/>
        <v>1.0310592103545995E-4</v>
      </c>
      <c r="Z214" s="191">
        <f t="shared" si="168"/>
        <v>30527</v>
      </c>
      <c r="AA214" s="191">
        <f t="shared" si="169"/>
        <v>-2.1053119483239222E-2</v>
      </c>
      <c r="AB214" s="191">
        <f t="shared" si="170"/>
        <v>-1.3584431932793465E-2</v>
      </c>
      <c r="AC214" s="191">
        <f t="shared" si="171"/>
        <v>-2.2395829997549299E-2</v>
      </c>
      <c r="AD214" s="191">
        <f t="shared" si="172"/>
        <v>-1.3427105143100776E-3</v>
      </c>
      <c r="AE214" s="191">
        <f t="shared" si="173"/>
        <v>1.8028715252388331E-6</v>
      </c>
      <c r="AF214" s="191">
        <f t="shared" si="174"/>
        <v>-2.2395829997549299E-2</v>
      </c>
      <c r="AG214" s="202"/>
      <c r="AH214" s="191">
        <f t="shared" si="175"/>
        <v>-8.8113980647558342E-3</v>
      </c>
      <c r="AI214" s="191">
        <f t="shared" si="176"/>
        <v>1.3225719239457101</v>
      </c>
      <c r="AJ214" s="191">
        <f t="shared" si="177"/>
        <v>-0.93288503727489502</v>
      </c>
      <c r="AK214" s="191">
        <f t="shared" si="178"/>
        <v>0.33009481544894675</v>
      </c>
      <c r="AL214" s="191">
        <f t="shared" si="179"/>
        <v>0.79692404317312238</v>
      </c>
      <c r="AM214" s="191">
        <f t="shared" si="180"/>
        <v>0.42098149700654097</v>
      </c>
      <c r="AN214" s="191">
        <f t="shared" si="163"/>
        <v>13.066718029965658</v>
      </c>
      <c r="AO214" s="191">
        <f t="shared" si="163"/>
        <v>13.066081299028877</v>
      </c>
      <c r="AP214" s="191">
        <f t="shared" si="163"/>
        <v>13.064510183991018</v>
      </c>
      <c r="AQ214" s="191">
        <f t="shared" si="163"/>
        <v>13.060639226564859</v>
      </c>
      <c r="AR214" s="191">
        <f t="shared" si="163"/>
        <v>13.051136014387618</v>
      </c>
      <c r="AS214" s="191">
        <f t="shared" si="163"/>
        <v>13.028003188860888</v>
      </c>
      <c r="AT214" s="191">
        <f t="shared" si="163"/>
        <v>12.972753034270836</v>
      </c>
      <c r="AU214" s="191">
        <f t="shared" si="181"/>
        <v>12.845563204643337</v>
      </c>
    </row>
    <row r="215" spans="1:47" ht="12.95" customHeight="1">
      <c r="A215" s="81" t="s">
        <v>115</v>
      </c>
      <c r="B215" s="80" t="s">
        <v>59</v>
      </c>
      <c r="C215" s="81">
        <v>54409.837800000001</v>
      </c>
      <c r="D215" s="81">
        <v>1E-4</v>
      </c>
      <c r="E215" s="274">
        <f t="shared" si="164"/>
        <v>30604.93615582231</v>
      </c>
      <c r="F215" s="221">
        <f t="shared" si="165"/>
        <v>30605</v>
      </c>
      <c r="G215" s="193">
        <f t="shared" si="159"/>
        <v>-2.2020450000127312E-2</v>
      </c>
      <c r="K215" s="193">
        <f t="shared" si="162"/>
        <v>-2.2020450000127312E-2</v>
      </c>
      <c r="M215" s="193">
        <f t="shared" ca="1" si="182"/>
        <v>-3.9472843092990539E-2</v>
      </c>
      <c r="N215" s="271">
        <f t="shared" si="166"/>
        <v>-1.2261122759231365E-2</v>
      </c>
      <c r="O215" s="195">
        <f t="shared" si="167"/>
        <v>39391.337800000001</v>
      </c>
      <c r="P215" s="222"/>
      <c r="Q215" s="193">
        <f t="shared" si="160"/>
        <v>9.5244468194893701E-5</v>
      </c>
      <c r="S215" s="196">
        <v>1</v>
      </c>
      <c r="T215" s="193">
        <f t="shared" si="161"/>
        <v>9.5244468194893701E-5</v>
      </c>
      <c r="Z215" s="191">
        <f t="shared" si="168"/>
        <v>30605</v>
      </c>
      <c r="AA215" s="191">
        <f t="shared" si="169"/>
        <v>-2.1058207547818137E-2</v>
      </c>
      <c r="AB215" s="191">
        <f t="shared" si="170"/>
        <v>-1.3223365211540539E-2</v>
      </c>
      <c r="AC215" s="191">
        <f t="shared" si="171"/>
        <v>-2.2020450000127312E-2</v>
      </c>
      <c r="AD215" s="191">
        <f t="shared" si="172"/>
        <v>-9.6224245230917479E-4</v>
      </c>
      <c r="AE215" s="191">
        <f t="shared" si="173"/>
        <v>9.2591053702597448E-7</v>
      </c>
      <c r="AF215" s="191">
        <f t="shared" si="174"/>
        <v>-2.2020450000127312E-2</v>
      </c>
      <c r="AG215" s="202"/>
      <c r="AH215" s="191">
        <f t="shared" si="175"/>
        <v>-8.7970847885867724E-3</v>
      </c>
      <c r="AI215" s="191">
        <f t="shared" si="176"/>
        <v>1.315999943506029</v>
      </c>
      <c r="AJ215" s="191">
        <f t="shared" si="177"/>
        <v>-0.9256012366357409</v>
      </c>
      <c r="AK215" s="191">
        <f t="shared" si="178"/>
        <v>0.33639154122613968</v>
      </c>
      <c r="AL215" s="191">
        <f t="shared" si="179"/>
        <v>0.81664467926308615</v>
      </c>
      <c r="AM215" s="191">
        <f t="shared" si="180"/>
        <v>0.43263807844573554</v>
      </c>
      <c r="AN215" s="191">
        <f t="shared" si="163"/>
        <v>13.079978613682645</v>
      </c>
      <c r="AO215" s="191">
        <f t="shared" si="163"/>
        <v>13.079348579661652</v>
      </c>
      <c r="AP215" s="191">
        <f t="shared" si="163"/>
        <v>13.077782527679133</v>
      </c>
      <c r="AQ215" s="191">
        <f t="shared" si="163"/>
        <v>13.073895792351648</v>
      </c>
      <c r="AR215" s="191">
        <f t="shared" si="163"/>
        <v>13.064285408274319</v>
      </c>
      <c r="AS215" s="191">
        <f t="shared" si="163"/>
        <v>13.040733682102571</v>
      </c>
      <c r="AT215" s="191">
        <f t="shared" si="163"/>
        <v>12.984162103656454</v>
      </c>
      <c r="AU215" s="191">
        <f t="shared" si="181"/>
        <v>12.853468838102231</v>
      </c>
    </row>
    <row r="216" spans="1:47" ht="12.95" customHeight="1">
      <c r="A216" s="274" t="s">
        <v>112</v>
      </c>
      <c r="B216" s="78" t="s">
        <v>59</v>
      </c>
      <c r="C216" s="277">
        <v>54427.083599999998</v>
      </c>
      <c r="D216" s="277" t="s">
        <v>25</v>
      </c>
      <c r="E216" s="274">
        <f t="shared" si="164"/>
        <v>30654.937128541824</v>
      </c>
      <c r="F216" s="221">
        <f t="shared" si="165"/>
        <v>30655</v>
      </c>
      <c r="G216" s="193">
        <f t="shared" si="159"/>
        <v>-2.1684949999325909E-2</v>
      </c>
      <c r="K216" s="193">
        <f t="shared" si="162"/>
        <v>-2.1684949999325909E-2</v>
      </c>
      <c r="M216" s="193">
        <f t="shared" ca="1" si="182"/>
        <v>-3.9362166385973743E-2</v>
      </c>
      <c r="N216" s="271">
        <f t="shared" si="166"/>
        <v>-1.2273586442135621E-2</v>
      </c>
      <c r="O216" s="195">
        <f t="shared" si="167"/>
        <v>39408.583599999998</v>
      </c>
      <c r="P216" s="222"/>
      <c r="Q216" s="193">
        <f t="shared" si="160"/>
        <v>8.8573764005609422E-5</v>
      </c>
      <c r="S216" s="196">
        <v>1</v>
      </c>
      <c r="T216" s="193">
        <f t="shared" si="161"/>
        <v>8.8573764005609422E-5</v>
      </c>
      <c r="Z216" s="191">
        <f t="shared" si="168"/>
        <v>30655</v>
      </c>
      <c r="AA216" s="191">
        <f t="shared" si="169"/>
        <v>-2.1060724075086371E-2</v>
      </c>
      <c r="AB216" s="191">
        <f t="shared" si="170"/>
        <v>-1.2897812366375157E-2</v>
      </c>
      <c r="AC216" s="191">
        <f t="shared" si="171"/>
        <v>-2.1684949999325909E-2</v>
      </c>
      <c r="AD216" s="191">
        <f t="shared" si="172"/>
        <v>-6.2422592423953815E-4</v>
      </c>
      <c r="AE216" s="191">
        <f t="shared" si="173"/>
        <v>3.8965800449270564E-7</v>
      </c>
      <c r="AF216" s="191">
        <f t="shared" si="174"/>
        <v>-2.1684949999325909E-2</v>
      </c>
      <c r="AG216" s="202"/>
      <c r="AH216" s="191">
        <f t="shared" si="175"/>
        <v>-8.7871376329507513E-3</v>
      </c>
      <c r="AI216" s="191">
        <f t="shared" si="176"/>
        <v>1.3117573676813563</v>
      </c>
      <c r="AJ216" s="191">
        <f t="shared" si="177"/>
        <v>-0.92078277754816162</v>
      </c>
      <c r="AK216" s="191">
        <f t="shared" si="178"/>
        <v>0.34032716171458127</v>
      </c>
      <c r="AL216" s="191">
        <f t="shared" si="179"/>
        <v>0.8291831837358149</v>
      </c>
      <c r="AM216" s="191">
        <f t="shared" si="180"/>
        <v>0.4401011223187713</v>
      </c>
      <c r="AN216" s="191">
        <f t="shared" si="163"/>
        <v>13.088444504493825</v>
      </c>
      <c r="AO216" s="191">
        <f t="shared" si="163"/>
        <v>13.087819332916908</v>
      </c>
      <c r="AP216" s="191">
        <f t="shared" si="163"/>
        <v>13.086257872696621</v>
      </c>
      <c r="AQ216" s="191">
        <f t="shared" si="163"/>
        <v>13.082363964743834</v>
      </c>
      <c r="AR216" s="191">
        <f t="shared" si="163"/>
        <v>13.07269062838626</v>
      </c>
      <c r="AS216" s="191">
        <f t="shared" si="163"/>
        <v>13.048879672772411</v>
      </c>
      <c r="AT216" s="191">
        <f t="shared" si="163"/>
        <v>12.991471327226689</v>
      </c>
      <c r="AU216" s="191">
        <f t="shared" si="181"/>
        <v>12.858536551857931</v>
      </c>
    </row>
    <row r="217" spans="1:47" ht="12.95" customHeight="1">
      <c r="A217" s="274" t="s">
        <v>112</v>
      </c>
      <c r="B217" s="78" t="s">
        <v>56</v>
      </c>
      <c r="C217" s="277">
        <v>54427.256600000001</v>
      </c>
      <c r="D217" s="277" t="s">
        <v>25</v>
      </c>
      <c r="E217" s="274">
        <f t="shared" si="164"/>
        <v>30655.438709696689</v>
      </c>
      <c r="F217" s="221">
        <f t="shared" si="165"/>
        <v>30655.5</v>
      </c>
      <c r="G217" s="193">
        <f t="shared" si="159"/>
        <v>-2.1139594995474909E-2</v>
      </c>
      <c r="K217" s="193">
        <f t="shared" si="162"/>
        <v>-2.1139594995474909E-2</v>
      </c>
      <c r="M217" s="193">
        <f t="shared" ca="1" si="182"/>
        <v>-3.9361059618903585E-2</v>
      </c>
      <c r="N217" s="271">
        <f t="shared" si="166"/>
        <v>-1.2273711185196205E-2</v>
      </c>
      <c r="O217" s="195">
        <f t="shared" si="167"/>
        <v>39408.756600000001</v>
      </c>
      <c r="P217" s="222"/>
      <c r="Q217" s="193">
        <f t="shared" si="160"/>
        <v>7.8603895737362016E-5</v>
      </c>
      <c r="S217" s="196">
        <v>1</v>
      </c>
      <c r="T217" s="193">
        <f t="shared" si="161"/>
        <v>7.8603895737362016E-5</v>
      </c>
      <c r="Z217" s="191">
        <f t="shared" si="168"/>
        <v>30655.5</v>
      </c>
      <c r="AA217" s="191">
        <f t="shared" si="169"/>
        <v>-2.1060746330847341E-2</v>
      </c>
      <c r="AB217" s="191">
        <f t="shared" si="170"/>
        <v>-1.2352559849823775E-2</v>
      </c>
      <c r="AC217" s="191">
        <f t="shared" si="171"/>
        <v>-2.1139594995474909E-2</v>
      </c>
      <c r="AD217" s="191">
        <f t="shared" si="172"/>
        <v>-7.8848664627567677E-5</v>
      </c>
      <c r="AE217" s="191">
        <f t="shared" si="173"/>
        <v>6.2171119135506425E-9</v>
      </c>
      <c r="AF217" s="191">
        <f t="shared" si="174"/>
        <v>-2.1139594995474909E-2</v>
      </c>
      <c r="AG217" s="202"/>
      <c r="AH217" s="191">
        <f t="shared" si="175"/>
        <v>-8.7870351456511338E-3</v>
      </c>
      <c r="AI217" s="191">
        <f t="shared" si="176"/>
        <v>1.3117148318137222</v>
      </c>
      <c r="AJ217" s="191">
        <f t="shared" si="177"/>
        <v>-0.92073401944375299</v>
      </c>
      <c r="AK217" s="191">
        <f t="shared" si="178"/>
        <v>0.340366121891786</v>
      </c>
      <c r="AL217" s="191">
        <f t="shared" si="179"/>
        <v>0.82930816180920952</v>
      </c>
      <c r="AM217" s="191">
        <f t="shared" si="180"/>
        <v>0.44017571684592227</v>
      </c>
      <c r="AN217" s="191">
        <f t="shared" si="163"/>
        <v>13.088529026640309</v>
      </c>
      <c r="AO217" s="191">
        <f t="shared" si="163"/>
        <v>13.087903905861761</v>
      </c>
      <c r="AP217" s="191">
        <f t="shared" si="163"/>
        <v>13.086342496763935</v>
      </c>
      <c r="AQ217" s="191">
        <f t="shared" si="163"/>
        <v>13.082448528578764</v>
      </c>
      <c r="AR217" s="191">
        <f t="shared" si="163"/>
        <v>13.072774585362499</v>
      </c>
      <c r="AS217" s="191">
        <f t="shared" si="163"/>
        <v>13.048961074390922</v>
      </c>
      <c r="AT217" s="191">
        <f t="shared" si="163"/>
        <v>12.991544402317622</v>
      </c>
      <c r="AU217" s="191">
        <f t="shared" si="181"/>
        <v>12.858587228995489</v>
      </c>
    </row>
    <row r="218" spans="1:47" ht="12.95" customHeight="1">
      <c r="A218" s="77" t="s">
        <v>116</v>
      </c>
      <c r="B218" s="78" t="s">
        <v>56</v>
      </c>
      <c r="C218" s="77">
        <v>54436.570800000001</v>
      </c>
      <c r="D218" s="77">
        <v>2.9999999999999997E-4</v>
      </c>
      <c r="E218" s="274">
        <f t="shared" si="164"/>
        <v>30682.443491156766</v>
      </c>
      <c r="F218" s="221">
        <f t="shared" si="165"/>
        <v>30682.5</v>
      </c>
      <c r="G218" s="193">
        <f t="shared" si="159"/>
        <v>-1.9490424994728528E-2</v>
      </c>
      <c r="J218" s="193">
        <f>G218</f>
        <v>-1.9490424994728528E-2</v>
      </c>
      <c r="M218" s="193">
        <f t="shared" ca="1" si="182"/>
        <v>-3.930129419711452E-2</v>
      </c>
      <c r="N218" s="271">
        <f t="shared" si="166"/>
        <v>-1.2280450434306159E-2</v>
      </c>
      <c r="O218" s="195">
        <f t="shared" si="167"/>
        <v>39418.070800000001</v>
      </c>
      <c r="P218" s="222"/>
      <c r="Q218" s="193">
        <f t="shared" si="160"/>
        <v>5.1983733161937736E-5</v>
      </c>
      <c r="S218" s="283">
        <f>S$16</f>
        <v>1</v>
      </c>
      <c r="T218" s="193">
        <f t="shared" si="161"/>
        <v>5.1983733161937736E-5</v>
      </c>
      <c r="Z218" s="191">
        <f t="shared" si="168"/>
        <v>30682.5</v>
      </c>
      <c r="AA218" s="191">
        <f t="shared" si="169"/>
        <v>-2.1061863119093652E-2</v>
      </c>
      <c r="AB218" s="191">
        <f t="shared" si="170"/>
        <v>-1.0709012309941033E-2</v>
      </c>
      <c r="AC218" s="191">
        <f t="shared" si="171"/>
        <v>-1.9490424994728528E-2</v>
      </c>
      <c r="AD218" s="191">
        <f t="shared" si="172"/>
        <v>1.5714381243651238E-3</v>
      </c>
      <c r="AE218" s="191">
        <f t="shared" si="173"/>
        <v>2.4694177787081783E-6</v>
      </c>
      <c r="AF218" s="191">
        <f t="shared" si="174"/>
        <v>-1.9490424994728528E-2</v>
      </c>
      <c r="AG218" s="202"/>
      <c r="AH218" s="191">
        <f t="shared" si="175"/>
        <v>-8.7814126847874947E-3</v>
      </c>
      <c r="AI218" s="191">
        <f t="shared" si="176"/>
        <v>1.3094147851723963</v>
      </c>
      <c r="AJ218" s="191">
        <f t="shared" si="177"/>
        <v>-0.91808449455882724</v>
      </c>
      <c r="AK218" s="191">
        <f t="shared" si="178"/>
        <v>0.34245835370309041</v>
      </c>
      <c r="AL218" s="191">
        <f t="shared" si="179"/>
        <v>0.836044996895144</v>
      </c>
      <c r="AM218" s="191">
        <f t="shared" si="180"/>
        <v>0.44420276711076295</v>
      </c>
      <c r="AN218" s="191">
        <f t="shared" si="163"/>
        <v>13.093089188935631</v>
      </c>
      <c r="AO218" s="191">
        <f t="shared" si="163"/>
        <v>13.092466873879655</v>
      </c>
      <c r="AP218" s="191">
        <f t="shared" si="163"/>
        <v>13.090908376504681</v>
      </c>
      <c r="AQ218" s="191">
        <f t="shared" si="163"/>
        <v>13.087011491671252</v>
      </c>
      <c r="AR218" s="191">
        <f t="shared" si="163"/>
        <v>13.077305444139938</v>
      </c>
      <c r="AS218" s="191">
        <f t="shared" si="163"/>
        <v>13.053355034408789</v>
      </c>
      <c r="AT218" s="191">
        <f t="shared" si="163"/>
        <v>12.99548994865553</v>
      </c>
      <c r="AU218" s="191">
        <f t="shared" si="181"/>
        <v>12.861323794423569</v>
      </c>
    </row>
    <row r="219" spans="1:47" ht="12.95" customHeight="1">
      <c r="A219" s="274" t="s">
        <v>117</v>
      </c>
      <c r="B219" s="78" t="s">
        <v>59</v>
      </c>
      <c r="C219" s="277">
        <v>54473.991099999999</v>
      </c>
      <c r="D219" s="277" t="s">
        <v>25</v>
      </c>
      <c r="E219" s="274">
        <f t="shared" si="164"/>
        <v>30790.936654678102</v>
      </c>
      <c r="F219" s="221">
        <f t="shared" si="165"/>
        <v>30791</v>
      </c>
      <c r="G219" s="193">
        <f t="shared" si="159"/>
        <v>-2.1848390002560336E-2</v>
      </c>
      <c r="K219" s="193">
        <f>G219</f>
        <v>-2.1848390002560336E-2</v>
      </c>
      <c r="M219" s="193">
        <f t="shared" ca="1" si="182"/>
        <v>-3.9061125742888073E-2</v>
      </c>
      <c r="N219" s="271">
        <f t="shared" si="166"/>
        <v>-1.2307594084707621E-2</v>
      </c>
      <c r="O219" s="195">
        <f t="shared" si="167"/>
        <v>39455.491099999999</v>
      </c>
      <c r="P219" s="222"/>
      <c r="Q219" s="193">
        <f t="shared" si="160"/>
        <v>9.1026786746115039E-5</v>
      </c>
      <c r="S219" s="196">
        <v>1</v>
      </c>
      <c r="T219" s="193">
        <f t="shared" si="161"/>
        <v>9.1026786746115039E-5</v>
      </c>
      <c r="Z219" s="191">
        <f t="shared" si="168"/>
        <v>30791</v>
      </c>
      <c r="AA219" s="191">
        <f t="shared" si="169"/>
        <v>-2.1064686133436192E-2</v>
      </c>
      <c r="AB219" s="191">
        <f t="shared" si="170"/>
        <v>-1.3091297953831765E-2</v>
      </c>
      <c r="AC219" s="191">
        <f t="shared" si="171"/>
        <v>-2.1848390002560336E-2</v>
      </c>
      <c r="AD219" s="191">
        <f t="shared" si="172"/>
        <v>-7.8370386912414436E-4</v>
      </c>
      <c r="AE219" s="191">
        <f t="shared" si="173"/>
        <v>6.14191754480154E-7</v>
      </c>
      <c r="AF219" s="191">
        <f t="shared" si="174"/>
        <v>-2.1848390002560336E-2</v>
      </c>
      <c r="AG219" s="202"/>
      <c r="AH219" s="191">
        <f t="shared" si="175"/>
        <v>-8.7570920487285708E-3</v>
      </c>
      <c r="AI219" s="191">
        <f t="shared" si="176"/>
        <v>1.3001147961143504</v>
      </c>
      <c r="AJ219" s="191">
        <f t="shared" si="177"/>
        <v>-0.90711845682197834</v>
      </c>
      <c r="AK219" s="191">
        <f t="shared" si="178"/>
        <v>0.35063705231699788</v>
      </c>
      <c r="AL219" s="191">
        <f t="shared" si="179"/>
        <v>0.86287948721662633</v>
      </c>
      <c r="AM219" s="191">
        <f t="shared" si="180"/>
        <v>0.46036474561513407</v>
      </c>
      <c r="AN219" s="191">
        <f t="shared" si="163"/>
        <v>13.111334027979337</v>
      </c>
      <c r="AO219" s="191">
        <f t="shared" si="163"/>
        <v>13.110724181086621</v>
      </c>
      <c r="AP219" s="191">
        <f t="shared" si="163"/>
        <v>13.109180306866083</v>
      </c>
      <c r="AQ219" s="191">
        <f t="shared" si="163"/>
        <v>13.105278275014181</v>
      </c>
      <c r="AR219" s="191">
        <f t="shared" si="163"/>
        <v>13.095456381935209</v>
      </c>
      <c r="AS219" s="191">
        <f t="shared" si="163"/>
        <v>13.070977580455052</v>
      </c>
      <c r="AT219" s="191">
        <f t="shared" si="163"/>
        <v>13.011334976621315</v>
      </c>
      <c r="AU219" s="191">
        <f t="shared" si="181"/>
        <v>12.872320733273437</v>
      </c>
    </row>
    <row r="220" spans="1:47" ht="12.95" customHeight="1">
      <c r="A220" s="77" t="s">
        <v>116</v>
      </c>
      <c r="B220" s="78" t="s">
        <v>56</v>
      </c>
      <c r="C220" s="77">
        <v>54520.381699999998</v>
      </c>
      <c r="D220" s="77">
        <v>5.0000000000000001E-4</v>
      </c>
      <c r="E220" s="274">
        <f t="shared" si="164"/>
        <v>30925.437525907171</v>
      </c>
      <c r="F220" s="221">
        <f t="shared" si="165"/>
        <v>30925.5</v>
      </c>
      <c r="G220" s="193">
        <f t="shared" si="159"/>
        <v>-2.154789499763865E-2</v>
      </c>
      <c r="J220" s="193">
        <f>G220</f>
        <v>-2.154789499763865E-2</v>
      </c>
      <c r="M220" s="193">
        <f t="shared" ca="1" si="182"/>
        <v>-3.8763405401012918E-2</v>
      </c>
      <c r="N220" s="271">
        <f t="shared" si="166"/>
        <v>-1.2341379710016557E-2</v>
      </c>
      <c r="O220" s="195">
        <f t="shared" si="167"/>
        <v>39501.881699999998</v>
      </c>
      <c r="P220" s="222"/>
      <c r="Q220" s="193">
        <f t="shared" si="160"/>
        <v>8.4759923741219305E-5</v>
      </c>
      <c r="S220" s="283">
        <f>S$16</f>
        <v>1</v>
      </c>
      <c r="T220" s="193">
        <f t="shared" si="161"/>
        <v>8.4759923741219305E-5</v>
      </c>
      <c r="Z220" s="191">
        <f t="shared" si="168"/>
        <v>30925.5</v>
      </c>
      <c r="AA220" s="191">
        <f t="shared" si="169"/>
        <v>-2.1064567478365402E-2</v>
      </c>
      <c r="AB220" s="191">
        <f t="shared" si="170"/>
        <v>-1.2824707229289807E-2</v>
      </c>
      <c r="AC220" s="191">
        <f t="shared" si="171"/>
        <v>-2.154789499763865E-2</v>
      </c>
      <c r="AD220" s="191">
        <f t="shared" si="172"/>
        <v>-4.8332751927324807E-4</v>
      </c>
      <c r="AE220" s="191">
        <f t="shared" si="173"/>
        <v>2.3360549088683199E-7</v>
      </c>
      <c r="AF220" s="191">
        <f t="shared" si="174"/>
        <v>-2.154789499763865E-2</v>
      </c>
      <c r="AG220" s="202"/>
      <c r="AH220" s="191">
        <f t="shared" si="175"/>
        <v>-8.7231877683488432E-3</v>
      </c>
      <c r="AI220" s="191">
        <f t="shared" si="176"/>
        <v>1.2884777711238977</v>
      </c>
      <c r="AJ220" s="191">
        <f t="shared" si="177"/>
        <v>-0.89285734581761744</v>
      </c>
      <c r="AK220" s="191">
        <f t="shared" si="178"/>
        <v>0.36027185412088364</v>
      </c>
      <c r="AL220" s="191">
        <f t="shared" si="179"/>
        <v>0.89561500555506313</v>
      </c>
      <c r="AM220" s="191">
        <f t="shared" si="180"/>
        <v>0.48035382282608435</v>
      </c>
      <c r="AN220" s="191">
        <f t="shared" si="163"/>
        <v>13.133770924618222</v>
      </c>
      <c r="AO220" s="191">
        <f t="shared" si="163"/>
        <v>13.133178978301469</v>
      </c>
      <c r="AP220" s="191">
        <f t="shared" si="163"/>
        <v>13.131659407841028</v>
      </c>
      <c r="AQ220" s="191">
        <f t="shared" si="163"/>
        <v>13.127765238312614</v>
      </c>
      <c r="AR220" s="191">
        <f t="shared" si="163"/>
        <v>13.11782886368561</v>
      </c>
      <c r="AS220" s="191">
        <f t="shared" si="163"/>
        <v>13.092743967646827</v>
      </c>
      <c r="AT220" s="191">
        <f t="shared" si="163"/>
        <v>13.030953568384323</v>
      </c>
      <c r="AU220" s="191">
        <f t="shared" si="181"/>
        <v>12.885952883276271</v>
      </c>
    </row>
    <row r="221" spans="1:47" ht="12.95" customHeight="1">
      <c r="A221" s="162" t="s">
        <v>118</v>
      </c>
      <c r="B221" s="161" t="s">
        <v>56</v>
      </c>
      <c r="C221" s="162">
        <v>54751.472999999998</v>
      </c>
      <c r="D221" s="162">
        <v>2.0000000000000001E-4</v>
      </c>
      <c r="E221" s="274">
        <f t="shared" si="164"/>
        <v>31595.443544011236</v>
      </c>
      <c r="F221" s="221">
        <f t="shared" si="165"/>
        <v>31595.5</v>
      </c>
      <c r="G221" s="193">
        <f t="shared" si="159"/>
        <v>-1.9472195002890658E-2</v>
      </c>
      <c r="K221" s="193">
        <f>G221</f>
        <v>-1.9472195002890658E-2</v>
      </c>
      <c r="M221" s="193">
        <f t="shared" ca="1" si="182"/>
        <v>-3.7280337526987922E-2</v>
      </c>
      <c r="N221" s="271">
        <f t="shared" si="166"/>
        <v>-1.251194758935458E-2</v>
      </c>
      <c r="O221" s="195">
        <f t="shared" si="167"/>
        <v>39732.972999999998</v>
      </c>
      <c r="P221" s="222"/>
      <c r="Q221" s="193">
        <f t="shared" si="160"/>
        <v>4.844504405763566E-5</v>
      </c>
      <c r="S221" s="196">
        <v>1</v>
      </c>
      <c r="T221" s="193">
        <f t="shared" si="161"/>
        <v>4.844504405763566E-5</v>
      </c>
      <c r="Z221" s="191">
        <f t="shared" si="168"/>
        <v>31595.5</v>
      </c>
      <c r="AA221" s="191">
        <f t="shared" si="169"/>
        <v>-2.1008978805431573E-2</v>
      </c>
      <c r="AB221" s="191">
        <f t="shared" si="170"/>
        <v>-1.0975163786813662E-2</v>
      </c>
      <c r="AC221" s="191">
        <f t="shared" si="171"/>
        <v>-1.9472195002890658E-2</v>
      </c>
      <c r="AD221" s="191">
        <f t="shared" si="172"/>
        <v>1.5367838025409156E-3</v>
      </c>
      <c r="AE221" s="191">
        <f t="shared" si="173"/>
        <v>2.3617044557521156E-6</v>
      </c>
      <c r="AF221" s="191">
        <f t="shared" si="174"/>
        <v>-1.9472195002890658E-2</v>
      </c>
      <c r="AG221" s="202"/>
      <c r="AH221" s="191">
        <f t="shared" si="175"/>
        <v>-8.4970312160769952E-3</v>
      </c>
      <c r="AI221" s="191">
        <f t="shared" si="176"/>
        <v>1.2296527035474796</v>
      </c>
      <c r="AJ221" s="191">
        <f t="shared" si="177"/>
        <v>-0.81299669865565394</v>
      </c>
      <c r="AK221" s="191">
        <f t="shared" si="178"/>
        <v>0.4003434388842218</v>
      </c>
      <c r="AL221" s="191">
        <f t="shared" si="179"/>
        <v>1.0499853002165398</v>
      </c>
      <c r="AM221" s="191">
        <f t="shared" si="180"/>
        <v>0.57921026658085406</v>
      </c>
      <c r="AN221" s="191">
        <f t="shared" ref="AN221:AT230" si="183">$AU221+$AB$7*SIN(AO221)</f>
        <v>13.24251356903984</v>
      </c>
      <c r="AO221" s="191">
        <f t="shared" si="183"/>
        <v>13.242039302510355</v>
      </c>
      <c r="AP221" s="191">
        <f t="shared" si="183"/>
        <v>13.240723069418889</v>
      </c>
      <c r="AQ221" s="191">
        <f t="shared" si="183"/>
        <v>13.237077351374984</v>
      </c>
      <c r="AR221" s="191">
        <f t="shared" si="183"/>
        <v>13.227033871720913</v>
      </c>
      <c r="AS221" s="191">
        <f t="shared" si="183"/>
        <v>13.199759501908524</v>
      </c>
      <c r="AT221" s="191">
        <f t="shared" si="183"/>
        <v>13.128258613071177</v>
      </c>
      <c r="AU221" s="191">
        <f t="shared" si="181"/>
        <v>12.953860247602663</v>
      </c>
    </row>
    <row r="222" spans="1:47" ht="12.95" customHeight="1">
      <c r="A222" s="77" t="s">
        <v>116</v>
      </c>
      <c r="B222" s="78" t="s">
        <v>59</v>
      </c>
      <c r="C222" s="77">
        <v>54756.472800000003</v>
      </c>
      <c r="D222" s="77">
        <v>5.0000000000000001E-4</v>
      </c>
      <c r="E222" s="274">
        <f t="shared" si="164"/>
        <v>31609.939529317995</v>
      </c>
      <c r="F222" s="221">
        <f t="shared" si="165"/>
        <v>31610</v>
      </c>
      <c r="G222" s="193">
        <f t="shared" si="159"/>
        <v>-2.0856899995123968E-2</v>
      </c>
      <c r="J222" s="193">
        <f t="shared" ref="J222:J227" si="184">G222</f>
        <v>-2.0856899995123968E-2</v>
      </c>
      <c r="M222" s="193">
        <f t="shared" ca="1" si="182"/>
        <v>-3.7248241281953046E-2</v>
      </c>
      <c r="N222" s="271">
        <f t="shared" si="166"/>
        <v>-1.251568074116843E-2</v>
      </c>
      <c r="O222" s="195">
        <f t="shared" si="167"/>
        <v>39737.972800000003</v>
      </c>
      <c r="P222" s="222"/>
      <c r="Q222" s="193">
        <f t="shared" si="160"/>
        <v>6.9575938642558573E-5</v>
      </c>
      <c r="S222" s="283">
        <f t="shared" ref="S222:S227" si="185">S$16</f>
        <v>1</v>
      </c>
      <c r="T222" s="193">
        <f t="shared" si="161"/>
        <v>6.9575938642558573E-5</v>
      </c>
      <c r="Z222" s="191">
        <f t="shared" si="168"/>
        <v>31610</v>
      </c>
      <c r="AA222" s="191">
        <f t="shared" si="169"/>
        <v>-2.1006840176452525E-2</v>
      </c>
      <c r="AB222" s="191">
        <f t="shared" si="170"/>
        <v>-1.2365740559839872E-2</v>
      </c>
      <c r="AC222" s="191">
        <f t="shared" si="171"/>
        <v>-2.0856899995123968E-2</v>
      </c>
      <c r="AD222" s="191">
        <f t="shared" si="172"/>
        <v>1.4994018132855752E-4</v>
      </c>
      <c r="AE222" s="191">
        <f t="shared" si="173"/>
        <v>2.2482057976840711E-8</v>
      </c>
      <c r="AF222" s="191">
        <f t="shared" si="174"/>
        <v>-2.0856899995123968E-2</v>
      </c>
      <c r="AG222" s="202"/>
      <c r="AH222" s="191">
        <f t="shared" si="175"/>
        <v>-8.4911594352840951E-3</v>
      </c>
      <c r="AI222" s="191">
        <f t="shared" si="176"/>
        <v>1.2283774334829316</v>
      </c>
      <c r="AJ222" s="191">
        <f t="shared" si="177"/>
        <v>-0.81113949213644199</v>
      </c>
      <c r="AK222" s="191">
        <f t="shared" si="178"/>
        <v>0.4010722892198616</v>
      </c>
      <c r="AL222" s="191">
        <f t="shared" si="179"/>
        <v>1.0531678406719831</v>
      </c>
      <c r="AM222" s="191">
        <f t="shared" si="180"/>
        <v>0.58133734563935457</v>
      </c>
      <c r="AN222" s="191">
        <f t="shared" si="183"/>
        <v>13.244810774601106</v>
      </c>
      <c r="AO222" s="191">
        <f t="shared" si="183"/>
        <v>13.244339388725418</v>
      </c>
      <c r="AP222" s="191">
        <f t="shared" si="183"/>
        <v>13.243028730888588</v>
      </c>
      <c r="AQ222" s="191">
        <f t="shared" si="183"/>
        <v>13.239391754751908</v>
      </c>
      <c r="AR222" s="191">
        <f t="shared" si="183"/>
        <v>13.229354065753169</v>
      </c>
      <c r="AS222" s="191">
        <f t="shared" si="183"/>
        <v>13.202047808974985</v>
      </c>
      <c r="AT222" s="191">
        <f t="shared" si="183"/>
        <v>13.13035606344258</v>
      </c>
      <c r="AU222" s="191">
        <f t="shared" si="181"/>
        <v>12.955329884591816</v>
      </c>
    </row>
    <row r="223" spans="1:47" ht="12.95" customHeight="1">
      <c r="A223" s="77" t="s">
        <v>116</v>
      </c>
      <c r="B223" s="78" t="s">
        <v>59</v>
      </c>
      <c r="C223" s="77">
        <v>54757.506000000001</v>
      </c>
      <c r="D223" s="77">
        <v>2.9999999999999997E-4</v>
      </c>
      <c r="E223" s="274">
        <f t="shared" si="164"/>
        <v>31612.935099544586</v>
      </c>
      <c r="F223" s="221">
        <f t="shared" si="165"/>
        <v>31613</v>
      </c>
      <c r="G223" s="193">
        <f t="shared" si="159"/>
        <v>-2.2384769996278919E-2</v>
      </c>
      <c r="J223" s="193">
        <f t="shared" si="184"/>
        <v>-2.2384769996278919E-2</v>
      </c>
      <c r="M223" s="193">
        <f t="shared" ca="1" si="182"/>
        <v>-3.7241600679532041E-2</v>
      </c>
      <c r="N223" s="271">
        <f t="shared" si="166"/>
        <v>-1.2516453338283239E-2</v>
      </c>
      <c r="O223" s="195">
        <f t="shared" si="167"/>
        <v>39739.006000000001</v>
      </c>
      <c r="P223" s="222"/>
      <c r="Q223" s="193">
        <f t="shared" si="160"/>
        <v>9.7383673662475046E-5</v>
      </c>
      <c r="S223" s="283">
        <f t="shared" si="185"/>
        <v>1</v>
      </c>
      <c r="T223" s="193">
        <f t="shared" si="161"/>
        <v>9.7383673662475046E-5</v>
      </c>
      <c r="Z223" s="191">
        <f t="shared" si="168"/>
        <v>31613</v>
      </c>
      <c r="AA223" s="191">
        <f t="shared" si="169"/>
        <v>-2.1006393091861676E-2</v>
      </c>
      <c r="AB223" s="191">
        <f t="shared" si="170"/>
        <v>-1.389483024270048E-2</v>
      </c>
      <c r="AC223" s="191">
        <f t="shared" si="171"/>
        <v>-2.2384769996278919E-2</v>
      </c>
      <c r="AD223" s="191">
        <f t="shared" si="172"/>
        <v>-1.3783769044172431E-3</v>
      </c>
      <c r="AE223" s="191">
        <f t="shared" si="173"/>
        <v>1.8999228906308617E-6</v>
      </c>
      <c r="AF223" s="191">
        <f t="shared" si="174"/>
        <v>-2.2384769996278919E-2</v>
      </c>
      <c r="AG223" s="202"/>
      <c r="AH223" s="191">
        <f t="shared" si="175"/>
        <v>-8.4899397535784394E-3</v>
      </c>
      <c r="AI223" s="191">
        <f t="shared" si="176"/>
        <v>1.2281136260803382</v>
      </c>
      <c r="AJ223" s="191">
        <f t="shared" si="177"/>
        <v>-0.81075469879242379</v>
      </c>
      <c r="AK223" s="191">
        <f t="shared" si="178"/>
        <v>0.40122239082682165</v>
      </c>
      <c r="AL223" s="191">
        <f t="shared" si="179"/>
        <v>1.053825472835443</v>
      </c>
      <c r="AM223" s="191">
        <f t="shared" si="180"/>
        <v>0.58177737026625342</v>
      </c>
      <c r="AN223" s="191">
        <f t="shared" si="183"/>
        <v>13.245285760826311</v>
      </c>
      <c r="AO223" s="191">
        <f t="shared" si="183"/>
        <v>13.244814971904942</v>
      </c>
      <c r="AP223" s="191">
        <f t="shared" si="183"/>
        <v>13.243505472249067</v>
      </c>
      <c r="AQ223" s="191">
        <f t="shared" si="183"/>
        <v>13.239870320208862</v>
      </c>
      <c r="AR223" s="191">
        <f t="shared" si="183"/>
        <v>13.229833869805667</v>
      </c>
      <c r="AS223" s="191">
        <f t="shared" si="183"/>
        <v>13.20252109803611</v>
      </c>
      <c r="AT223" s="191">
        <f t="shared" si="183"/>
        <v>13.130789971539363</v>
      </c>
      <c r="AU223" s="191">
        <f t="shared" si="181"/>
        <v>12.955633947417159</v>
      </c>
    </row>
    <row r="224" spans="1:47" ht="12.95" customHeight="1">
      <c r="A224" s="77" t="s">
        <v>116</v>
      </c>
      <c r="B224" s="78" t="s">
        <v>56</v>
      </c>
      <c r="C224" s="77">
        <v>54760.442600000002</v>
      </c>
      <c r="D224" s="77">
        <v>1E-4</v>
      </c>
      <c r="E224" s="274">
        <f t="shared" si="164"/>
        <v>31621.449222199852</v>
      </c>
      <c r="F224" s="221">
        <f t="shared" si="165"/>
        <v>31621.5</v>
      </c>
      <c r="G224" s="193">
        <f t="shared" si="159"/>
        <v>-1.7513734994281549E-2</v>
      </c>
      <c r="J224" s="193">
        <f t="shared" si="184"/>
        <v>-1.7513734994281549E-2</v>
      </c>
      <c r="M224" s="193">
        <f t="shared" ca="1" si="182"/>
        <v>-3.7222785639339187E-2</v>
      </c>
      <c r="N224" s="271">
        <f t="shared" si="166"/>
        <v>-1.2518642774694669E-2</v>
      </c>
      <c r="O224" s="195">
        <f t="shared" si="167"/>
        <v>39741.942600000002</v>
      </c>
      <c r="P224" s="222"/>
      <c r="Q224" s="193">
        <f t="shared" si="160"/>
        <v>2.4950946282177379E-5</v>
      </c>
      <c r="S224" s="283">
        <f t="shared" si="185"/>
        <v>1</v>
      </c>
      <c r="T224" s="193">
        <f t="shared" si="161"/>
        <v>2.4950946282177379E-5</v>
      </c>
      <c r="Z224" s="191">
        <f t="shared" si="168"/>
        <v>31621.5</v>
      </c>
      <c r="AA224" s="191">
        <f t="shared" si="169"/>
        <v>-2.1005117793053127E-2</v>
      </c>
      <c r="AB224" s="191">
        <f t="shared" si="170"/>
        <v>-9.0272599759230899E-3</v>
      </c>
      <c r="AC224" s="191">
        <f t="shared" si="171"/>
        <v>-1.7513734994281549E-2</v>
      </c>
      <c r="AD224" s="191">
        <f t="shared" si="172"/>
        <v>3.4913827987715779E-3</v>
      </c>
      <c r="AE224" s="191">
        <f t="shared" si="173"/>
        <v>1.2189753847558056E-5</v>
      </c>
      <c r="AF224" s="191">
        <f t="shared" si="174"/>
        <v>-1.7513734994281549E-2</v>
      </c>
      <c r="AG224" s="202"/>
      <c r="AH224" s="191">
        <f t="shared" si="175"/>
        <v>-8.4864750183584591E-3</v>
      </c>
      <c r="AI224" s="191">
        <f t="shared" si="176"/>
        <v>1.2273662525130118</v>
      </c>
      <c r="AJ224" s="191">
        <f t="shared" si="177"/>
        <v>-0.80966344766775367</v>
      </c>
      <c r="AK224" s="191">
        <f t="shared" si="178"/>
        <v>0.4016463874137306</v>
      </c>
      <c r="AL224" s="191">
        <f t="shared" si="179"/>
        <v>1.0556872300035054</v>
      </c>
      <c r="AM224" s="191">
        <f t="shared" si="180"/>
        <v>0.58302399407187722</v>
      </c>
      <c r="AN224" s="191">
        <f t="shared" si="183"/>
        <v>13.246631000923625</v>
      </c>
      <c r="AO224" s="191">
        <f t="shared" si="183"/>
        <v>13.246161905101159</v>
      </c>
      <c r="AP224" s="191">
        <f t="shared" si="183"/>
        <v>13.244855695564494</v>
      </c>
      <c r="AQ224" s="191">
        <f t="shared" si="183"/>
        <v>13.241225740343204</v>
      </c>
      <c r="AR224" s="191">
        <f t="shared" si="183"/>
        <v>13.23119287456166</v>
      </c>
      <c r="AS224" s="191">
        <f t="shared" si="183"/>
        <v>13.203861796893298</v>
      </c>
      <c r="AT224" s="191">
        <f t="shared" si="183"/>
        <v>13.132019289831808</v>
      </c>
      <c r="AU224" s="191">
        <f t="shared" si="181"/>
        <v>12.956495458755626</v>
      </c>
    </row>
    <row r="225" spans="1:47" ht="12.95" customHeight="1">
      <c r="A225" s="77" t="s">
        <v>116</v>
      </c>
      <c r="B225" s="78" t="s">
        <v>59</v>
      </c>
      <c r="C225" s="77">
        <v>54760.611799999999</v>
      </c>
      <c r="D225" s="77">
        <v>1E-4</v>
      </c>
      <c r="E225" s="274">
        <f t="shared" si="164"/>
        <v>31621.939785965173</v>
      </c>
      <c r="F225" s="221">
        <f t="shared" si="165"/>
        <v>31622</v>
      </c>
      <c r="G225" s="193">
        <f t="shared" si="159"/>
        <v>-2.0768379996297881E-2</v>
      </c>
      <c r="J225" s="193">
        <f t="shared" si="184"/>
        <v>-2.0768379996297881E-2</v>
      </c>
      <c r="M225" s="193">
        <f t="shared" ca="1" si="182"/>
        <v>-3.7221678872269015E-2</v>
      </c>
      <c r="N225" s="271">
        <f t="shared" si="166"/>
        <v>-1.2518771584004168E-2</v>
      </c>
      <c r="O225" s="195">
        <f t="shared" si="167"/>
        <v>39742.111799999999</v>
      </c>
      <c r="P225" s="222"/>
      <c r="Q225" s="193">
        <f t="shared" si="160"/>
        <v>6.8056038956187208E-5</v>
      </c>
      <c r="S225" s="283">
        <f t="shared" si="185"/>
        <v>1</v>
      </c>
      <c r="T225" s="193">
        <f t="shared" si="161"/>
        <v>6.8056038956187208E-5</v>
      </c>
      <c r="Z225" s="191">
        <f t="shared" si="168"/>
        <v>31622</v>
      </c>
      <c r="AA225" s="191">
        <f t="shared" si="169"/>
        <v>-2.1005042381949668E-2</v>
      </c>
      <c r="AB225" s="191">
        <f t="shared" si="170"/>
        <v>-1.2282109198352379E-2</v>
      </c>
      <c r="AC225" s="191">
        <f t="shared" si="171"/>
        <v>-2.0768379996297881E-2</v>
      </c>
      <c r="AD225" s="191">
        <f t="shared" si="172"/>
        <v>2.3666238565178688E-4</v>
      </c>
      <c r="AE225" s="191">
        <f t="shared" si="173"/>
        <v>5.6009084782395098E-8</v>
      </c>
      <c r="AF225" s="191">
        <f t="shared" si="174"/>
        <v>-2.0768379996297881E-2</v>
      </c>
      <c r="AG225" s="202"/>
      <c r="AH225" s="191">
        <f t="shared" si="175"/>
        <v>-8.486270797945502E-3</v>
      </c>
      <c r="AI225" s="191">
        <f t="shared" si="176"/>
        <v>1.2273222931493284</v>
      </c>
      <c r="AJ225" s="191">
        <f t="shared" si="177"/>
        <v>-0.80959921042808625</v>
      </c>
      <c r="AK225" s="191">
        <f t="shared" si="178"/>
        <v>0.40167126900195638</v>
      </c>
      <c r="AL225" s="191">
        <f t="shared" si="179"/>
        <v>1.0557966745384</v>
      </c>
      <c r="AM225" s="191">
        <f t="shared" si="180"/>
        <v>0.58309731970656931</v>
      </c>
      <c r="AN225" s="191">
        <f t="shared" si="183"/>
        <v>13.24671010718184</v>
      </c>
      <c r="AO225" s="191">
        <f t="shared" si="183"/>
        <v>13.246241111031859</v>
      </c>
      <c r="AP225" s="191">
        <f t="shared" si="183"/>
        <v>13.24493509542555</v>
      </c>
      <c r="AQ225" s="191">
        <f t="shared" si="183"/>
        <v>13.241305447209861</v>
      </c>
      <c r="AR225" s="191">
        <f t="shared" si="183"/>
        <v>13.231272795749291</v>
      </c>
      <c r="AS225" s="191">
        <f t="shared" si="183"/>
        <v>13.203940648317719</v>
      </c>
      <c r="AT225" s="191">
        <f t="shared" si="183"/>
        <v>13.132091598618231</v>
      </c>
      <c r="AU225" s="191">
        <f t="shared" si="181"/>
        <v>12.956546135893184</v>
      </c>
    </row>
    <row r="226" spans="1:47" ht="12.95" customHeight="1">
      <c r="A226" s="77" t="s">
        <v>116</v>
      </c>
      <c r="B226" s="78" t="s">
        <v>59</v>
      </c>
      <c r="C226" s="77">
        <v>54775.444199999998</v>
      </c>
      <c r="D226" s="77">
        <v>1E-4</v>
      </c>
      <c r="E226" s="274">
        <f t="shared" si="164"/>
        <v>31664.943556608749</v>
      </c>
      <c r="F226" s="221">
        <f t="shared" si="165"/>
        <v>31665</v>
      </c>
      <c r="G226" s="193">
        <f t="shared" si="159"/>
        <v>-1.9467849997454323E-2</v>
      </c>
      <c r="J226" s="193">
        <f t="shared" si="184"/>
        <v>-1.9467849997454323E-2</v>
      </c>
      <c r="M226" s="193">
        <f t="shared" ca="1" si="182"/>
        <v>-3.7126496904234571E-2</v>
      </c>
      <c r="N226" s="271">
        <f t="shared" si="166"/>
        <v>-1.2529857054169372E-2</v>
      </c>
      <c r="O226" s="195">
        <f t="shared" si="167"/>
        <v>39756.944199999998</v>
      </c>
      <c r="P226" s="222"/>
      <c r="Q226" s="193">
        <f t="shared" si="160"/>
        <v>4.8135746081071773E-5</v>
      </c>
      <c r="S226" s="283">
        <f t="shared" si="185"/>
        <v>1</v>
      </c>
      <c r="T226" s="193">
        <f t="shared" si="161"/>
        <v>4.8135746081071773E-5</v>
      </c>
      <c r="Z226" s="191">
        <f t="shared" si="168"/>
        <v>31665</v>
      </c>
      <c r="AA226" s="191">
        <f t="shared" si="169"/>
        <v>-2.0998394350811009E-2</v>
      </c>
      <c r="AB226" s="191">
        <f t="shared" si="170"/>
        <v>-1.0999312700812686E-2</v>
      </c>
      <c r="AC226" s="191">
        <f t="shared" si="171"/>
        <v>-1.9467849997454323E-2</v>
      </c>
      <c r="AD226" s="191">
        <f t="shared" si="172"/>
        <v>1.5305443533566859E-3</v>
      </c>
      <c r="AE226" s="191">
        <f t="shared" si="173"/>
        <v>2.3425660175920359E-6</v>
      </c>
      <c r="AF226" s="191">
        <f t="shared" si="174"/>
        <v>-1.9467849997454323E-2</v>
      </c>
      <c r="AG226" s="202"/>
      <c r="AH226" s="191">
        <f t="shared" si="175"/>
        <v>-8.4685372966416365E-3</v>
      </c>
      <c r="AI226" s="191">
        <f t="shared" si="176"/>
        <v>1.2235434877481144</v>
      </c>
      <c r="AJ226" s="191">
        <f t="shared" si="177"/>
        <v>-0.80405603113125523</v>
      </c>
      <c r="AK226" s="191">
        <f t="shared" si="178"/>
        <v>0.40378650595298476</v>
      </c>
      <c r="AL226" s="191">
        <f t="shared" si="179"/>
        <v>1.0651796063196102</v>
      </c>
      <c r="AM226" s="191">
        <f t="shared" si="180"/>
        <v>0.58940118664367136</v>
      </c>
      <c r="AN226" s="191">
        <f t="shared" si="183"/>
        <v>13.253502643156695</v>
      </c>
      <c r="AO226" s="191">
        <f t="shared" si="183"/>
        <v>13.253042249414465</v>
      </c>
      <c r="AP226" s="191">
        <f t="shared" si="183"/>
        <v>13.251753071471585</v>
      </c>
      <c r="AQ226" s="191">
        <f t="shared" si="183"/>
        <v>13.248150363642502</v>
      </c>
      <c r="AR226" s="191">
        <f t="shared" si="183"/>
        <v>13.23813757484489</v>
      </c>
      <c r="AS226" s="191">
        <f t="shared" si="183"/>
        <v>13.210716359361104</v>
      </c>
      <c r="AT226" s="191">
        <f t="shared" si="183"/>
        <v>13.138308461805916</v>
      </c>
      <c r="AU226" s="191">
        <f t="shared" si="181"/>
        <v>12.960904369723085</v>
      </c>
    </row>
    <row r="227" spans="1:47" ht="12.95" customHeight="1">
      <c r="A227" s="77" t="s">
        <v>116</v>
      </c>
      <c r="B227" s="78" t="s">
        <v>56</v>
      </c>
      <c r="C227" s="77">
        <v>54775.617700000003</v>
      </c>
      <c r="D227" s="77">
        <v>1E-4</v>
      </c>
      <c r="E227" s="274">
        <f t="shared" si="164"/>
        <v>31665.446587420138</v>
      </c>
      <c r="F227" s="221">
        <f t="shared" si="165"/>
        <v>31665.5</v>
      </c>
      <c r="G227" s="193">
        <f t="shared" si="159"/>
        <v>-1.8422494998958427E-2</v>
      </c>
      <c r="J227" s="193">
        <f t="shared" si="184"/>
        <v>-1.8422494998958427E-2</v>
      </c>
      <c r="M227" s="193">
        <f t="shared" ca="1" si="182"/>
        <v>-3.7125390137164413E-2</v>
      </c>
      <c r="N227" s="271">
        <f t="shared" si="166"/>
        <v>-1.2529986046491623E-2</v>
      </c>
      <c r="O227" s="195">
        <f t="shared" si="167"/>
        <v>39757.117700000003</v>
      </c>
      <c r="P227" s="222"/>
      <c r="Q227" s="193">
        <f t="shared" si="160"/>
        <v>3.4721661754901434E-5</v>
      </c>
      <c r="S227" s="283">
        <f t="shared" si="185"/>
        <v>1</v>
      </c>
      <c r="T227" s="193">
        <f t="shared" si="161"/>
        <v>3.4721661754901434E-5</v>
      </c>
      <c r="Z227" s="191">
        <f t="shared" si="168"/>
        <v>31665.5</v>
      </c>
      <c r="AA227" s="191">
        <f t="shared" si="169"/>
        <v>-2.0998315165377646E-2</v>
      </c>
      <c r="AB227" s="191">
        <f t="shared" si="170"/>
        <v>-9.9541658800724048E-3</v>
      </c>
      <c r="AC227" s="191">
        <f t="shared" si="171"/>
        <v>-1.8422494998958427E-2</v>
      </c>
      <c r="AD227" s="191">
        <f t="shared" si="172"/>
        <v>2.5758201664192182E-3</v>
      </c>
      <c r="AE227" s="191">
        <f t="shared" si="173"/>
        <v>6.6348495297319288E-6</v>
      </c>
      <c r="AF227" s="191">
        <f t="shared" si="174"/>
        <v>-1.8422494998958427E-2</v>
      </c>
      <c r="AG227" s="202"/>
      <c r="AH227" s="191">
        <f t="shared" si="175"/>
        <v>-8.4683291188860227E-3</v>
      </c>
      <c r="AI227" s="191">
        <f t="shared" si="176"/>
        <v>1.2234995691409105</v>
      </c>
      <c r="AJ227" s="191">
        <f t="shared" si="177"/>
        <v>-0.80399136057708642</v>
      </c>
      <c r="AK227" s="191">
        <f t="shared" si="178"/>
        <v>0.4038108169652449</v>
      </c>
      <c r="AL227" s="191">
        <f t="shared" si="179"/>
        <v>1.0652883699470128</v>
      </c>
      <c r="AM227" s="191">
        <f t="shared" si="180"/>
        <v>0.5894744627088141</v>
      </c>
      <c r="AN227" s="191">
        <f t="shared" si="183"/>
        <v>13.253581502876747</v>
      </c>
      <c r="AO227" s="191">
        <f t="shared" si="183"/>
        <v>13.253121209498202</v>
      </c>
      <c r="AP227" s="191">
        <f t="shared" si="183"/>
        <v>13.251832229158357</v>
      </c>
      <c r="AQ227" s="191">
        <f t="shared" si="183"/>
        <v>13.248229840777489</v>
      </c>
      <c r="AR227" s="191">
        <f t="shared" si="183"/>
        <v>13.238217299506697</v>
      </c>
      <c r="AS227" s="191">
        <f t="shared" si="183"/>
        <v>13.210795082428316</v>
      </c>
      <c r="AT227" s="191">
        <f t="shared" si="183"/>
        <v>13.138380731162343</v>
      </c>
      <c r="AU227" s="191">
        <f t="shared" si="181"/>
        <v>12.960955046860644</v>
      </c>
    </row>
    <row r="228" spans="1:47" ht="12.95" customHeight="1">
      <c r="A228" s="77" t="s">
        <v>119</v>
      </c>
      <c r="B228" s="78" t="s">
        <v>56</v>
      </c>
      <c r="C228" s="77">
        <v>54792.863700000002</v>
      </c>
      <c r="D228" s="77">
        <v>2.9999999999999997E-4</v>
      </c>
      <c r="E228" s="274">
        <f t="shared" si="164"/>
        <v>31715.448140002267</v>
      </c>
      <c r="F228" s="221">
        <f t="shared" si="165"/>
        <v>31715.5</v>
      </c>
      <c r="G228" s="193">
        <f t="shared" si="159"/>
        <v>-1.7886994995933492E-2</v>
      </c>
      <c r="K228" s="193">
        <f>G228</f>
        <v>-1.7886994995933492E-2</v>
      </c>
      <c r="M228" s="193">
        <f t="shared" ca="1" si="182"/>
        <v>-3.7014713430147617E-2</v>
      </c>
      <c r="N228" s="271">
        <f t="shared" si="166"/>
        <v>-1.2542895901870989E-2</v>
      </c>
      <c r="O228" s="195">
        <f t="shared" si="167"/>
        <v>39774.363700000002</v>
      </c>
      <c r="P228" s="222"/>
      <c r="Q228" s="193">
        <f t="shared" si="160"/>
        <v>2.8559395127159658E-5</v>
      </c>
      <c r="S228" s="196">
        <v>1</v>
      </c>
      <c r="T228" s="193">
        <f t="shared" si="161"/>
        <v>2.8559395127159658E-5</v>
      </c>
      <c r="Z228" s="191">
        <f t="shared" si="168"/>
        <v>31715.5</v>
      </c>
      <c r="AA228" s="191">
        <f t="shared" si="169"/>
        <v>-2.0990180225092716E-2</v>
      </c>
      <c r="AB228" s="191">
        <f t="shared" si="170"/>
        <v>-9.4397106727117652E-3</v>
      </c>
      <c r="AC228" s="191">
        <f t="shared" si="171"/>
        <v>-1.7886994995933492E-2</v>
      </c>
      <c r="AD228" s="191">
        <f t="shared" si="172"/>
        <v>3.1031852291592242E-3</v>
      </c>
      <c r="AE228" s="191">
        <f t="shared" si="173"/>
        <v>9.6297585664719866E-6</v>
      </c>
      <c r="AF228" s="191">
        <f t="shared" si="174"/>
        <v>-1.7886994995933492E-2</v>
      </c>
      <c r="AG228" s="202"/>
      <c r="AH228" s="191">
        <f t="shared" si="175"/>
        <v>-8.4472843232217265E-3</v>
      </c>
      <c r="AI228" s="191">
        <f t="shared" si="176"/>
        <v>1.2191104423441355</v>
      </c>
      <c r="AJ228" s="191">
        <f t="shared" si="177"/>
        <v>-0.79750016596431306</v>
      </c>
      <c r="AK228" s="191">
        <f t="shared" si="178"/>
        <v>0.40620911777072227</v>
      </c>
      <c r="AL228" s="191">
        <f t="shared" si="179"/>
        <v>1.0761253472941747</v>
      </c>
      <c r="AM228" s="191">
        <f t="shared" si="180"/>
        <v>0.59679923605309859</v>
      </c>
      <c r="AN228" s="191">
        <f t="shared" si="183"/>
        <v>13.261453173050052</v>
      </c>
      <c r="AO228" s="191">
        <f t="shared" si="183"/>
        <v>13.261002950176298</v>
      </c>
      <c r="AP228" s="191">
        <f t="shared" si="183"/>
        <v>13.2597339311169</v>
      </c>
      <c r="AQ228" s="191">
        <f t="shared" si="183"/>
        <v>13.256164189371214</v>
      </c>
      <c r="AR228" s="191">
        <f t="shared" si="183"/>
        <v>13.24617830521292</v>
      </c>
      <c r="AS228" s="191">
        <f t="shared" si="183"/>
        <v>13.21865988276444</v>
      </c>
      <c r="AT228" s="191">
        <f t="shared" si="183"/>
        <v>13.145605356487037</v>
      </c>
      <c r="AU228" s="191">
        <f t="shared" si="181"/>
        <v>12.966022760616344</v>
      </c>
    </row>
    <row r="229" spans="1:47" ht="12.95" customHeight="1">
      <c r="A229" s="274" t="s">
        <v>120</v>
      </c>
      <c r="B229" s="78" t="s">
        <v>56</v>
      </c>
      <c r="C229" s="277">
        <v>54815.279300000002</v>
      </c>
      <c r="D229" s="277" t="s">
        <v>25</v>
      </c>
      <c r="E229" s="274">
        <f t="shared" si="164"/>
        <v>31780.437981244293</v>
      </c>
      <c r="F229" s="221">
        <f t="shared" si="165"/>
        <v>31780.5</v>
      </c>
      <c r="G229" s="193">
        <f t="shared" si="159"/>
        <v>-2.1390844995039515E-2</v>
      </c>
      <c r="I229" s="193">
        <f>G229</f>
        <v>-2.1390844995039515E-2</v>
      </c>
      <c r="M229" s="193">
        <f t="shared" ca="1" si="182"/>
        <v>-3.6870833711025786E-2</v>
      </c>
      <c r="N229" s="271">
        <f t="shared" si="166"/>
        <v>-1.2559710162607695E-2</v>
      </c>
      <c r="O229" s="195">
        <f t="shared" si="167"/>
        <v>39796.779300000002</v>
      </c>
      <c r="P229" s="222"/>
      <c r="Q229" s="193">
        <f t="shared" si="160"/>
        <v>7.7988942428590597E-5</v>
      </c>
      <c r="S229" s="280">
        <f>S$15</f>
        <v>0.1</v>
      </c>
      <c r="T229" s="193">
        <f t="shared" si="161"/>
        <v>7.79889424285906E-6</v>
      </c>
      <c r="Z229" s="191">
        <f t="shared" si="168"/>
        <v>31780.5</v>
      </c>
      <c r="AA229" s="191">
        <f t="shared" si="169"/>
        <v>-2.0978972097894906E-2</v>
      </c>
      <c r="AB229" s="191">
        <f t="shared" si="170"/>
        <v>-1.2971583059752302E-2</v>
      </c>
      <c r="AC229" s="191">
        <f t="shared" si="171"/>
        <v>-2.1390844995039515E-2</v>
      </c>
      <c r="AD229" s="191">
        <f t="shared" si="172"/>
        <v>-4.1187289714460923E-4</v>
      </c>
      <c r="AE229" s="191">
        <f t="shared" si="173"/>
        <v>1.6963928340229384E-8</v>
      </c>
      <c r="AF229" s="191">
        <f t="shared" si="174"/>
        <v>-2.1390844995039515E-2</v>
      </c>
      <c r="AG229" s="202"/>
      <c r="AH229" s="191">
        <f t="shared" si="175"/>
        <v>-8.4192619352872131E-3</v>
      </c>
      <c r="AI229" s="191">
        <f t="shared" si="176"/>
        <v>1.2134137270582501</v>
      </c>
      <c r="AJ229" s="191">
        <f t="shared" si="177"/>
        <v>-0.78899309037673571</v>
      </c>
      <c r="AK229" s="191">
        <f t="shared" si="178"/>
        <v>0.40923075936128983</v>
      </c>
      <c r="AL229" s="191">
        <f t="shared" si="179"/>
        <v>1.090097248281888</v>
      </c>
      <c r="AM229" s="191">
        <f t="shared" si="180"/>
        <v>0.60631318827674119</v>
      </c>
      <c r="AN229" s="191">
        <f t="shared" si="183"/>
        <v>13.271644037655214</v>
      </c>
      <c r="AO229" s="191">
        <f t="shared" si="183"/>
        <v>13.271206990173196</v>
      </c>
      <c r="AP229" s="191">
        <f t="shared" si="183"/>
        <v>13.269964479890275</v>
      </c>
      <c r="AQ229" s="191">
        <f t="shared" si="183"/>
        <v>13.266439195480562</v>
      </c>
      <c r="AR229" s="191">
        <f t="shared" si="183"/>
        <v>13.256493533213234</v>
      </c>
      <c r="AS229" s="191">
        <f t="shared" si="183"/>
        <v>13.228861737938885</v>
      </c>
      <c r="AT229" s="191">
        <f t="shared" si="183"/>
        <v>13.154990466231522</v>
      </c>
      <c r="AU229" s="191">
        <f t="shared" si="181"/>
        <v>12.972610788498756</v>
      </c>
    </row>
    <row r="230" spans="1:47" ht="12.95" customHeight="1">
      <c r="A230" s="274" t="s">
        <v>120</v>
      </c>
      <c r="B230" s="78" t="s">
        <v>59</v>
      </c>
      <c r="C230" s="277">
        <v>54815.450400000002</v>
      </c>
      <c r="D230" s="277" t="s">
        <v>25</v>
      </c>
      <c r="E230" s="274">
        <f t="shared" si="164"/>
        <v>31780.934053704386</v>
      </c>
      <c r="F230" s="221">
        <f t="shared" si="165"/>
        <v>31781</v>
      </c>
      <c r="G230" s="193">
        <f t="shared" si="159"/>
        <v>-2.2745490001398139E-2</v>
      </c>
      <c r="I230" s="193">
        <f>G230</f>
        <v>-2.2745490001398139E-2</v>
      </c>
      <c r="M230" s="193">
        <f t="shared" ca="1" si="182"/>
        <v>-3.6869726943955627E-2</v>
      </c>
      <c r="N230" s="271">
        <f t="shared" si="166"/>
        <v>-1.2559839640860365E-2</v>
      </c>
      <c r="O230" s="195">
        <f t="shared" si="167"/>
        <v>39796.950400000002</v>
      </c>
      <c r="P230" s="222"/>
      <c r="Q230" s="193">
        <f t="shared" si="160"/>
        <v>1.0374747326712329E-4</v>
      </c>
      <c r="S230" s="280">
        <f>S$15</f>
        <v>0.1</v>
      </c>
      <c r="T230" s="193">
        <f t="shared" si="161"/>
        <v>1.037474732671233E-5</v>
      </c>
      <c r="Z230" s="191">
        <f t="shared" si="168"/>
        <v>31781</v>
      </c>
      <c r="AA230" s="191">
        <f t="shared" si="169"/>
        <v>-2.0978883144039291E-2</v>
      </c>
      <c r="AB230" s="191">
        <f t="shared" si="170"/>
        <v>-1.432644649821921E-2</v>
      </c>
      <c r="AC230" s="191">
        <f t="shared" si="171"/>
        <v>-2.2745490001398139E-2</v>
      </c>
      <c r="AD230" s="191">
        <f t="shared" si="172"/>
        <v>-1.7666068573588475E-3</v>
      </c>
      <c r="AE230" s="191">
        <f t="shared" si="173"/>
        <v>3.1208997884673035E-7</v>
      </c>
      <c r="AF230" s="191">
        <f t="shared" si="174"/>
        <v>-2.2745490001398139E-2</v>
      </c>
      <c r="AG230" s="202"/>
      <c r="AH230" s="191">
        <f t="shared" si="175"/>
        <v>-8.4190435031789284E-3</v>
      </c>
      <c r="AI230" s="191">
        <f t="shared" si="176"/>
        <v>1.21336995078836</v>
      </c>
      <c r="AJ230" s="191">
        <f t="shared" si="177"/>
        <v>-0.78892736382197637</v>
      </c>
      <c r="AK230" s="191">
        <f t="shared" si="178"/>
        <v>0.40925358569581771</v>
      </c>
      <c r="AL230" s="191">
        <f t="shared" si="179"/>
        <v>1.0902042173891475</v>
      </c>
      <c r="AM230" s="191">
        <f t="shared" si="180"/>
        <v>0.60638633696320865</v>
      </c>
      <c r="AN230" s="191">
        <f t="shared" si="183"/>
        <v>13.27172224372563</v>
      </c>
      <c r="AO230" s="191">
        <f t="shared" si="183"/>
        <v>13.271285297884937</v>
      </c>
      <c r="AP230" s="191">
        <f t="shared" si="183"/>
        <v>13.270042993809081</v>
      </c>
      <c r="AQ230" s="191">
        <f t="shared" si="183"/>
        <v>13.266518059946494</v>
      </c>
      <c r="AR230" s="191">
        <f t="shared" si="183"/>
        <v>13.256572731158323</v>
      </c>
      <c r="AS230" s="191">
        <f t="shared" si="183"/>
        <v>13.228940114961071</v>
      </c>
      <c r="AT230" s="191">
        <f t="shared" si="183"/>
        <v>13.155062628859872</v>
      </c>
      <c r="AU230" s="191">
        <f t="shared" si="181"/>
        <v>12.97266146563631</v>
      </c>
    </row>
    <row r="231" spans="1:47" ht="12.95" customHeight="1">
      <c r="A231" s="300" t="s">
        <v>121</v>
      </c>
      <c r="B231" s="301" t="s">
        <v>59</v>
      </c>
      <c r="C231" s="302">
        <v>54852.011299999998</v>
      </c>
      <c r="D231" s="302" t="s">
        <v>25</v>
      </c>
      <c r="E231" s="300">
        <f t="shared" si="164"/>
        <v>31886.935547604411</v>
      </c>
      <c r="F231" s="303">
        <f t="shared" si="165"/>
        <v>31887</v>
      </c>
      <c r="G231" s="303">
        <f t="shared" si="159"/>
        <v>-2.2230230002605822E-2</v>
      </c>
      <c r="H231" s="303"/>
      <c r="I231" s="303"/>
      <c r="J231" s="303"/>
      <c r="K231" s="303">
        <f>G231</f>
        <v>-2.2230230002605822E-2</v>
      </c>
      <c r="L231" s="303"/>
      <c r="M231" s="193">
        <f t="shared" ca="1" si="182"/>
        <v>-3.6635092325080026E-2</v>
      </c>
      <c r="N231" s="304">
        <f t="shared" si="166"/>
        <v>-1.2587336525391804E-2</v>
      </c>
      <c r="O231" s="305">
        <f t="shared" si="167"/>
        <v>39833.511299999998</v>
      </c>
      <c r="P231" s="306"/>
      <c r="Q231" s="303">
        <f t="shared" si="160"/>
        <v>9.2985394612896658E-5</v>
      </c>
      <c r="R231" s="303"/>
      <c r="S231" s="261">
        <v>1</v>
      </c>
      <c r="T231" s="303">
        <f t="shared" si="161"/>
        <v>9.2985394612896658E-5</v>
      </c>
      <c r="Z231" s="191">
        <f t="shared" si="168"/>
        <v>31887</v>
      </c>
      <c r="AA231" s="191">
        <f t="shared" si="169"/>
        <v>-2.0959098868993768E-2</v>
      </c>
      <c r="AB231" s="191">
        <f t="shared" si="170"/>
        <v>-1.3858467659003856E-2</v>
      </c>
      <c r="AC231" s="191">
        <f t="shared" si="171"/>
        <v>-2.2230230002605822E-2</v>
      </c>
      <c r="AD231" s="191">
        <f t="shared" si="172"/>
        <v>-1.2711311336120537E-3</v>
      </c>
      <c r="AE231" s="191">
        <f t="shared" si="173"/>
        <v>1.6157743588378647E-6</v>
      </c>
      <c r="AF231" s="191">
        <f t="shared" si="174"/>
        <v>-2.2230230002605822E-2</v>
      </c>
      <c r="AG231" s="202"/>
      <c r="AH231" s="191">
        <f t="shared" si="175"/>
        <v>-8.3717623436019659E-3</v>
      </c>
      <c r="AI231" s="191">
        <f t="shared" si="176"/>
        <v>1.2041069867964567</v>
      </c>
      <c r="AJ231" s="191">
        <f t="shared" si="177"/>
        <v>-0.77490056254523254</v>
      </c>
      <c r="AK231" s="191">
        <f t="shared" si="178"/>
        <v>0.41395117012176963</v>
      </c>
      <c r="AL231" s="191">
        <f t="shared" si="179"/>
        <v>1.1127079092436971</v>
      </c>
      <c r="AM231" s="191">
        <f t="shared" si="180"/>
        <v>0.6218819157711829</v>
      </c>
      <c r="AN231" s="191">
        <f t="shared" ref="AN231:AT240" si="186">$AU231+$AB$7*SIN(AO231)</f>
        <v>13.2882381934274</v>
      </c>
      <c r="AO231" s="191">
        <f t="shared" si="186"/>
        <v>13.287822859208212</v>
      </c>
      <c r="AP231" s="191">
        <f t="shared" si="186"/>
        <v>13.28662498259204</v>
      </c>
      <c r="AQ231" s="191">
        <f t="shared" si="186"/>
        <v>13.283177179811805</v>
      </c>
      <c r="AR231" s="191">
        <f t="shared" si="186"/>
        <v>13.273310683267464</v>
      </c>
      <c r="AS231" s="191">
        <f t="shared" si="186"/>
        <v>13.245521632564387</v>
      </c>
      <c r="AT231" s="191">
        <f t="shared" si="186"/>
        <v>13.170350442166473</v>
      </c>
      <c r="AU231" s="191">
        <f t="shared" si="181"/>
        <v>12.983405018798397</v>
      </c>
    </row>
    <row r="232" spans="1:47" ht="12.95" customHeight="1">
      <c r="A232" s="307" t="s">
        <v>122</v>
      </c>
      <c r="B232" s="308" t="s">
        <v>59</v>
      </c>
      <c r="C232" s="309">
        <v>55199.6806</v>
      </c>
      <c r="D232" s="309">
        <v>1E-4</v>
      </c>
      <c r="E232" s="310">
        <f t="shared" si="164"/>
        <v>32894.937680571027</v>
      </c>
      <c r="F232" s="221">
        <f t="shared" si="165"/>
        <v>32895</v>
      </c>
      <c r="G232" s="221">
        <f t="shared" si="159"/>
        <v>-2.1494549997441936E-2</v>
      </c>
      <c r="H232" s="221"/>
      <c r="I232" s="221"/>
      <c r="J232" s="221"/>
      <c r="K232" s="221">
        <f>G232</f>
        <v>-2.1494549997441936E-2</v>
      </c>
      <c r="L232" s="221"/>
      <c r="M232" s="193">
        <f t="shared" ca="1" si="182"/>
        <v>-3.4403849911621529E-2</v>
      </c>
      <c r="N232" s="271">
        <f t="shared" si="166"/>
        <v>-1.2853540636890527E-2</v>
      </c>
      <c r="O232" s="311">
        <f t="shared" si="167"/>
        <v>40181.1806</v>
      </c>
      <c r="P232" s="272"/>
      <c r="Q232" s="221">
        <f t="shared" si="160"/>
        <v>7.4667042769137077E-5</v>
      </c>
      <c r="R232" s="221"/>
      <c r="S232" s="279">
        <v>1</v>
      </c>
      <c r="T232" s="221"/>
      <c r="Z232" s="191">
        <f t="shared" si="168"/>
        <v>32895</v>
      </c>
      <c r="AA232" s="191">
        <f t="shared" si="169"/>
        <v>-2.0689679080025562E-2</v>
      </c>
      <c r="AB232" s="191">
        <f t="shared" si="170"/>
        <v>-1.3658411554306901E-2</v>
      </c>
      <c r="AC232" s="191">
        <f t="shared" si="171"/>
        <v>-2.1494549997441936E-2</v>
      </c>
      <c r="AD232" s="191">
        <f t="shared" si="172"/>
        <v>-8.048709174163747E-4</v>
      </c>
      <c r="AE232" s="191">
        <f t="shared" si="173"/>
        <v>6.4781719370267669E-7</v>
      </c>
      <c r="AF232" s="191">
        <f t="shared" si="174"/>
        <v>-2.1494549997441936E-2</v>
      </c>
      <c r="AG232" s="202"/>
      <c r="AH232" s="191">
        <f t="shared" si="175"/>
        <v>-7.836138443135035E-3</v>
      </c>
      <c r="AI232" s="191">
        <f t="shared" si="176"/>
        <v>1.1189195991233236</v>
      </c>
      <c r="AJ232" s="191">
        <f t="shared" si="177"/>
        <v>-0.63581939437128487</v>
      </c>
      <c r="AK232" s="191">
        <f t="shared" si="178"/>
        <v>0.44595219726856278</v>
      </c>
      <c r="AL232" s="191">
        <f t="shared" si="179"/>
        <v>1.3101960009658016</v>
      </c>
      <c r="AM232" s="191">
        <f t="shared" si="180"/>
        <v>0.7682799557501685</v>
      </c>
      <c r="AN232" s="191">
        <f t="shared" si="186"/>
        <v>13.439071717583406</v>
      </c>
      <c r="AO232" s="191">
        <f t="shared" si="186"/>
        <v>13.438848876898362</v>
      </c>
      <c r="AP232" s="191">
        <f t="shared" si="186"/>
        <v>13.438098237903805</v>
      </c>
      <c r="AQ232" s="191">
        <f t="shared" si="186"/>
        <v>13.435574624047248</v>
      </c>
      <c r="AR232" s="191">
        <f t="shared" si="186"/>
        <v>13.427144974060354</v>
      </c>
      <c r="AS232" s="191">
        <f t="shared" si="186"/>
        <v>13.399564689818918</v>
      </c>
      <c r="AT232" s="191">
        <f t="shared" si="186"/>
        <v>13.314577375153258</v>
      </c>
      <c r="AU232" s="191">
        <f t="shared" si="181"/>
        <v>13.085570128113321</v>
      </c>
    </row>
    <row r="233" spans="1:47" ht="12.95" customHeight="1">
      <c r="A233" s="312" t="s">
        <v>123</v>
      </c>
      <c r="B233" s="161" t="s">
        <v>59</v>
      </c>
      <c r="C233" s="162">
        <v>55213.477299999999</v>
      </c>
      <c r="D233" s="162">
        <v>4.0000000000000002E-4</v>
      </c>
      <c r="E233" s="274">
        <f t="shared" si="164"/>
        <v>32934.938632705424</v>
      </c>
      <c r="F233" s="221">
        <f t="shared" si="165"/>
        <v>32935</v>
      </c>
      <c r="G233" s="193">
        <f t="shared" si="159"/>
        <v>-2.1166149999771733E-2</v>
      </c>
      <c r="K233" s="193">
        <f>G233</f>
        <v>-2.1166149999771733E-2</v>
      </c>
      <c r="M233" s="193">
        <f t="shared" ca="1" si="182"/>
        <v>-3.4315308546008089E-2</v>
      </c>
      <c r="N233" s="271">
        <f t="shared" si="166"/>
        <v>-1.2864280657503889E-2</v>
      </c>
      <c r="O233" s="195">
        <f t="shared" si="167"/>
        <v>40194.977299999999</v>
      </c>
      <c r="P233" s="222"/>
      <c r="Q233" s="193">
        <f t="shared" si="160"/>
        <v>6.8921034576086731E-5</v>
      </c>
      <c r="R233" s="221"/>
      <c r="S233" s="279">
        <v>1</v>
      </c>
      <c r="Z233" s="191">
        <f t="shared" si="168"/>
        <v>32935</v>
      </c>
      <c r="AA233" s="191">
        <f t="shared" si="169"/>
        <v>-2.0676350061585174E-2</v>
      </c>
      <c r="AB233" s="191">
        <f t="shared" si="170"/>
        <v>-1.3354080595690447E-2</v>
      </c>
      <c r="AC233" s="191">
        <f t="shared" si="171"/>
        <v>-2.1166149999771733E-2</v>
      </c>
      <c r="AD233" s="191">
        <f t="shared" si="172"/>
        <v>-4.8979993818655879E-4</v>
      </c>
      <c r="AE233" s="191">
        <f t="shared" si="173"/>
        <v>2.3990397944755681E-7</v>
      </c>
      <c r="AF233" s="191">
        <f t="shared" si="174"/>
        <v>-2.1166149999771733E-2</v>
      </c>
      <c r="AG233" s="202"/>
      <c r="AH233" s="191">
        <f t="shared" si="175"/>
        <v>-7.8120694040812854E-3</v>
      </c>
      <c r="AI233" s="191">
        <f t="shared" si="176"/>
        <v>1.1156817764040137</v>
      </c>
      <c r="AJ233" s="191">
        <f t="shared" si="177"/>
        <v>-0.63020417657734917</v>
      </c>
      <c r="AK233" s="191">
        <f t="shared" si="178"/>
        <v>0.44680304375901797</v>
      </c>
      <c r="AL233" s="191">
        <f t="shared" si="179"/>
        <v>1.3174495199022167</v>
      </c>
      <c r="AM233" s="191">
        <f t="shared" si="180"/>
        <v>0.7740635654443464</v>
      </c>
      <c r="AN233" s="191">
        <f t="shared" si="186"/>
        <v>13.444830914792501</v>
      </c>
      <c r="AO233" s="191">
        <f t="shared" si="186"/>
        <v>13.444614660105902</v>
      </c>
      <c r="AP233" s="191">
        <f t="shared" si="186"/>
        <v>13.443881151894999</v>
      </c>
      <c r="AQ233" s="191">
        <f t="shared" si="186"/>
        <v>13.441397992420129</v>
      </c>
      <c r="AR233" s="191">
        <f t="shared" si="186"/>
        <v>13.43304588143107</v>
      </c>
      <c r="AS233" s="191">
        <f t="shared" si="186"/>
        <v>13.405534063827398</v>
      </c>
      <c r="AT233" s="191">
        <f t="shared" si="186"/>
        <v>13.320254218748692</v>
      </c>
      <c r="AU233" s="191">
        <f t="shared" si="181"/>
        <v>13.089624299117883</v>
      </c>
    </row>
    <row r="234" spans="1:47" ht="12.95" customHeight="1">
      <c r="A234" s="312" t="s">
        <v>123</v>
      </c>
      <c r="B234" s="161" t="s">
        <v>59</v>
      </c>
      <c r="C234" s="162">
        <v>55220.375599999999</v>
      </c>
      <c r="D234" s="162">
        <v>2.0000000000000001E-4</v>
      </c>
      <c r="E234" s="274">
        <f t="shared" si="164"/>
        <v>32954.938963806977</v>
      </c>
      <c r="F234" s="221">
        <f t="shared" si="165"/>
        <v>32955</v>
      </c>
      <c r="G234" s="193">
        <f t="shared" si="159"/>
        <v>-2.1051949996035546E-2</v>
      </c>
      <c r="K234" s="193">
        <f>G234</f>
        <v>-2.1051949996035546E-2</v>
      </c>
      <c r="M234" s="193">
        <f t="shared" ca="1" si="182"/>
        <v>-3.4271037863201376E-2</v>
      </c>
      <c r="N234" s="271">
        <f t="shared" si="166"/>
        <v>-1.2869655716438291E-2</v>
      </c>
      <c r="O234" s="195">
        <f t="shared" si="167"/>
        <v>40201.875599999999</v>
      </c>
      <c r="P234" s="222"/>
      <c r="Q234" s="193">
        <f t="shared" si="160"/>
        <v>6.6949939677929962E-5</v>
      </c>
      <c r="R234" s="221"/>
      <c r="S234" s="279">
        <v>1</v>
      </c>
      <c r="Z234" s="191">
        <f t="shared" si="168"/>
        <v>32955</v>
      </c>
      <c r="AA234" s="191">
        <f t="shared" si="169"/>
        <v>-2.0669619915953424E-2</v>
      </c>
      <c r="AB234" s="191">
        <f t="shared" si="170"/>
        <v>-1.3251985796520415E-2</v>
      </c>
      <c r="AC234" s="191">
        <f t="shared" si="171"/>
        <v>-2.1051949996035546E-2</v>
      </c>
      <c r="AD234" s="191">
        <f t="shared" si="172"/>
        <v>-3.8233008008212166E-4</v>
      </c>
      <c r="AE234" s="191">
        <f t="shared" si="173"/>
        <v>1.4617629013560155E-7</v>
      </c>
      <c r="AF234" s="191">
        <f t="shared" si="174"/>
        <v>-2.1051949996035546E-2</v>
      </c>
      <c r="AG234" s="202"/>
      <c r="AH234" s="191">
        <f t="shared" si="175"/>
        <v>-7.7999641995151314E-3</v>
      </c>
      <c r="AI234" s="191">
        <f t="shared" si="176"/>
        <v>1.1140676236066356</v>
      </c>
      <c r="AJ234" s="191">
        <f t="shared" si="177"/>
        <v>-0.62739639363130395</v>
      </c>
      <c r="AK234" s="191">
        <f t="shared" si="178"/>
        <v>0.44721785580301476</v>
      </c>
      <c r="AL234" s="191">
        <f t="shared" si="179"/>
        <v>1.3210605116457474</v>
      </c>
      <c r="AM234" s="191">
        <f t="shared" si="180"/>
        <v>0.77695491222496871</v>
      </c>
      <c r="AN234" s="191">
        <f t="shared" si="186"/>
        <v>13.44770423234309</v>
      </c>
      <c r="AO234" s="191">
        <f t="shared" si="186"/>
        <v>13.447491230368358</v>
      </c>
      <c r="AP234" s="191">
        <f t="shared" si="186"/>
        <v>13.446766236344569</v>
      </c>
      <c r="AQ234" s="191">
        <f t="shared" si="186"/>
        <v>13.444303329379206</v>
      </c>
      <c r="AR234" s="191">
        <f t="shared" si="186"/>
        <v>13.435990431727452</v>
      </c>
      <c r="AS234" s="191">
        <f t="shared" si="186"/>
        <v>13.408514460460459</v>
      </c>
      <c r="AT234" s="191">
        <f t="shared" si="186"/>
        <v>13.323091220699173</v>
      </c>
      <c r="AU234" s="191">
        <f t="shared" si="181"/>
        <v>13.091651384620164</v>
      </c>
    </row>
    <row r="235" spans="1:47" ht="12.95" customHeight="1">
      <c r="A235" s="77" t="s">
        <v>124</v>
      </c>
      <c r="B235" s="78" t="s">
        <v>56</v>
      </c>
      <c r="C235" s="77">
        <v>55295.398000000001</v>
      </c>
      <c r="D235" s="77">
        <v>1.5E-3</v>
      </c>
      <c r="E235" s="274">
        <f t="shared" si="164"/>
        <v>33172.452385959223</v>
      </c>
      <c r="F235" s="221">
        <f t="shared" si="165"/>
        <v>33172.5</v>
      </c>
      <c r="G235" s="193">
        <f t="shared" si="159"/>
        <v>-1.6422524997324217E-2</v>
      </c>
      <c r="J235" s="193">
        <f>G235</f>
        <v>-1.6422524997324217E-2</v>
      </c>
      <c r="M235" s="193">
        <f t="shared" ca="1" si="182"/>
        <v>-3.3789594187678337E-2</v>
      </c>
      <c r="N235" s="271">
        <f t="shared" si="166"/>
        <v>-1.2928326809996504E-2</v>
      </c>
      <c r="O235" s="195">
        <f t="shared" si="167"/>
        <v>40276.898000000001</v>
      </c>
      <c r="P235" s="222"/>
      <c r="Q235" s="193">
        <f t="shared" si="160"/>
        <v>1.2209420972324274E-5</v>
      </c>
      <c r="R235" s="221"/>
      <c r="S235" s="279">
        <v>1</v>
      </c>
      <c r="Z235" s="191">
        <f t="shared" si="168"/>
        <v>33172.5</v>
      </c>
      <c r="AA235" s="191">
        <f t="shared" si="169"/>
        <v>-2.0593706433798105E-2</v>
      </c>
      <c r="AB235" s="191">
        <f t="shared" si="170"/>
        <v>-8.7571453735226148E-3</v>
      </c>
      <c r="AC235" s="191">
        <f t="shared" si="171"/>
        <v>-1.6422524997324217E-2</v>
      </c>
      <c r="AD235" s="191">
        <f t="shared" si="172"/>
        <v>4.1711814364738878E-3</v>
      </c>
      <c r="AE235" s="191">
        <f t="shared" si="173"/>
        <v>1.7398754575984367E-5</v>
      </c>
      <c r="AF235" s="191">
        <f t="shared" si="174"/>
        <v>-1.6422524997324217E-2</v>
      </c>
      <c r="AG235" s="202"/>
      <c r="AH235" s="191">
        <f t="shared" si="175"/>
        <v>-7.6653796238016023E-3</v>
      </c>
      <c r="AI235" s="191">
        <f t="shared" si="176"/>
        <v>1.0967236400148053</v>
      </c>
      <c r="AJ235" s="191">
        <f t="shared" si="177"/>
        <v>-0.5968774631087983</v>
      </c>
      <c r="AK235" s="191">
        <f t="shared" si="178"/>
        <v>0.45128679436318264</v>
      </c>
      <c r="AL235" s="191">
        <f t="shared" si="179"/>
        <v>1.359662047824574</v>
      </c>
      <c r="AM235" s="191">
        <f t="shared" si="180"/>
        <v>0.80838193815861992</v>
      </c>
      <c r="AN235" s="191">
        <f t="shared" si="186"/>
        <v>13.478683687457679</v>
      </c>
      <c r="AO235" s="191">
        <f t="shared" si="186"/>
        <v>13.478504266625887</v>
      </c>
      <c r="AP235" s="191">
        <f t="shared" si="186"/>
        <v>13.477869380848404</v>
      </c>
      <c r="AQ235" s="191">
        <f t="shared" si="186"/>
        <v>13.475626981927649</v>
      </c>
      <c r="AR235" s="191">
        <f t="shared" si="186"/>
        <v>13.467757987552114</v>
      </c>
      <c r="AS235" s="191">
        <f t="shared" si="186"/>
        <v>13.4407397569202</v>
      </c>
      <c r="AT235" s="191">
        <f t="shared" si="186"/>
        <v>13.353881505661937</v>
      </c>
      <c r="AU235" s="191">
        <f t="shared" si="181"/>
        <v>13.113695939457461</v>
      </c>
    </row>
    <row r="236" spans="1:47" ht="12.95" customHeight="1">
      <c r="A236" s="312" t="s">
        <v>123</v>
      </c>
      <c r="B236" s="161" t="s">
        <v>59</v>
      </c>
      <c r="C236" s="162">
        <v>55463.538699999997</v>
      </c>
      <c r="D236" s="162">
        <v>5.0000000000000001E-4</v>
      </c>
      <c r="E236" s="274">
        <f t="shared" si="164"/>
        <v>33659.944908993311</v>
      </c>
      <c r="F236" s="221">
        <f t="shared" si="165"/>
        <v>33660</v>
      </c>
      <c r="G236" s="193">
        <f t="shared" si="159"/>
        <v>-1.9001400003617164E-2</v>
      </c>
      <c r="K236" s="193">
        <f>G236</f>
        <v>-1.9001400003617164E-2</v>
      </c>
      <c r="M236" s="193">
        <f t="shared" ca="1" si="182"/>
        <v>-3.2710496294264632E-2</v>
      </c>
      <c r="N236" s="271">
        <f t="shared" si="166"/>
        <v>-1.3061276943747258E-2</v>
      </c>
      <c r="O236" s="195">
        <f t="shared" si="167"/>
        <v>40445.038699999997</v>
      </c>
      <c r="P236" s="222"/>
      <c r="Q236" s="193">
        <f t="shared" si="160"/>
        <v>3.5285061966398218E-5</v>
      </c>
      <c r="R236" s="221"/>
      <c r="S236" s="279">
        <v>1</v>
      </c>
      <c r="Z236" s="191">
        <f t="shared" si="168"/>
        <v>33660</v>
      </c>
      <c r="AA236" s="191">
        <f t="shared" si="169"/>
        <v>-2.0407131055555573E-2</v>
      </c>
      <c r="AB236" s="191">
        <f t="shared" si="170"/>
        <v>-1.1655545891808849E-2</v>
      </c>
      <c r="AC236" s="191">
        <f t="shared" si="171"/>
        <v>-1.9001400003617164E-2</v>
      </c>
      <c r="AD236" s="191">
        <f t="shared" si="172"/>
        <v>1.4057310519384088E-3</v>
      </c>
      <c r="AE236" s="191">
        <f t="shared" si="173"/>
        <v>1.9760797903838654E-6</v>
      </c>
      <c r="AF236" s="191">
        <f t="shared" si="174"/>
        <v>-1.9001400003617164E-2</v>
      </c>
      <c r="AG236" s="202"/>
      <c r="AH236" s="191">
        <f t="shared" si="175"/>
        <v>-7.345854111808315E-3</v>
      </c>
      <c r="AI236" s="191">
        <f t="shared" si="176"/>
        <v>1.0593140326712394</v>
      </c>
      <c r="AJ236" s="191">
        <f t="shared" si="177"/>
        <v>-0.52893083889753989</v>
      </c>
      <c r="AK236" s="191">
        <f t="shared" si="178"/>
        <v>0.45770850858661816</v>
      </c>
      <c r="AL236" s="191">
        <f t="shared" si="179"/>
        <v>1.4419254173374079</v>
      </c>
      <c r="AM236" s="191">
        <f t="shared" si="180"/>
        <v>0.87877261027615039</v>
      </c>
      <c r="AN236" s="191">
        <f t="shared" si="186"/>
        <v>13.54638376534183</v>
      </c>
      <c r="AO236" s="191">
        <f t="shared" si="186"/>
        <v>13.546267169330394</v>
      </c>
      <c r="AP236" s="191">
        <f t="shared" si="186"/>
        <v>13.545813862852953</v>
      </c>
      <c r="AQ236" s="191">
        <f t="shared" si="186"/>
        <v>13.544054379482452</v>
      </c>
      <c r="AR236" s="191">
        <f t="shared" si="186"/>
        <v>13.537268069959755</v>
      </c>
      <c r="AS236" s="191">
        <f t="shared" si="186"/>
        <v>13.511698513441889</v>
      </c>
      <c r="AT236" s="191">
        <f t="shared" si="186"/>
        <v>13.422463933887855</v>
      </c>
      <c r="AU236" s="191">
        <f t="shared" si="181"/>
        <v>13.163106148575544</v>
      </c>
    </row>
    <row r="237" spans="1:47" ht="12.95" customHeight="1">
      <c r="A237" s="312" t="s">
        <v>123</v>
      </c>
      <c r="B237" s="161" t="s">
        <v>59</v>
      </c>
      <c r="C237" s="162">
        <v>55500.442799999997</v>
      </c>
      <c r="D237" s="162">
        <v>4.0000000000000002E-4</v>
      </c>
      <c r="E237" s="274">
        <f t="shared" si="164"/>
        <v>33766.94144712657</v>
      </c>
      <c r="F237" s="221">
        <f t="shared" si="165"/>
        <v>33767</v>
      </c>
      <c r="G237" s="193">
        <f t="shared" si="159"/>
        <v>-2.0195430006424431E-2</v>
      </c>
      <c r="K237" s="193">
        <f>G237</f>
        <v>-2.0195430006424431E-2</v>
      </c>
      <c r="M237" s="193">
        <f t="shared" ca="1" si="182"/>
        <v>-3.2473648141248687E-2</v>
      </c>
      <c r="N237" s="271">
        <f t="shared" si="166"/>
        <v>-1.3090725419268709E-2</v>
      </c>
      <c r="O237" s="195">
        <f t="shared" si="167"/>
        <v>40481.942799999997</v>
      </c>
      <c r="P237" s="222"/>
      <c r="Q237" s="193">
        <f t="shared" si="160"/>
        <v>5.0476827270751552E-5</v>
      </c>
      <c r="R237" s="221"/>
      <c r="S237" s="279">
        <v>1</v>
      </c>
      <c r="Z237" s="191">
        <f t="shared" si="168"/>
        <v>33767</v>
      </c>
      <c r="AA237" s="191">
        <f t="shared" si="169"/>
        <v>-2.0363472503829489E-2</v>
      </c>
      <c r="AB237" s="191">
        <f t="shared" si="170"/>
        <v>-1.2922682921863653E-2</v>
      </c>
      <c r="AC237" s="191">
        <f t="shared" si="171"/>
        <v>-2.0195430006424431E-2</v>
      </c>
      <c r="AD237" s="191">
        <f t="shared" si="172"/>
        <v>1.6804249740505831E-4</v>
      </c>
      <c r="AE237" s="191">
        <f t="shared" si="173"/>
        <v>2.8238280934129028E-8</v>
      </c>
      <c r="AF237" s="191">
        <f t="shared" si="174"/>
        <v>-2.0195430006424431E-2</v>
      </c>
      <c r="AG237" s="202"/>
      <c r="AH237" s="191">
        <f t="shared" si="175"/>
        <v>-7.2727470845607789E-3</v>
      </c>
      <c r="AI237" s="191">
        <f t="shared" si="176"/>
        <v>1.0513842831615041</v>
      </c>
      <c r="AJ237" s="191">
        <f t="shared" si="177"/>
        <v>-0.51416507370569275</v>
      </c>
      <c r="AK237" s="191">
        <f t="shared" si="178"/>
        <v>0.45866642426527093</v>
      </c>
      <c r="AL237" s="191">
        <f t="shared" si="179"/>
        <v>1.4592317650009088</v>
      </c>
      <c r="AM237" s="191">
        <f t="shared" si="180"/>
        <v>0.89422601840327709</v>
      </c>
      <c r="AN237" s="191">
        <f t="shared" si="186"/>
        <v>13.560931450510587</v>
      </c>
      <c r="AO237" s="191">
        <f t="shared" si="186"/>
        <v>13.560826329636512</v>
      </c>
      <c r="AP237" s="191">
        <f t="shared" si="186"/>
        <v>13.560408518527414</v>
      </c>
      <c r="AQ237" s="191">
        <f t="shared" si="186"/>
        <v>13.558750541014096</v>
      </c>
      <c r="AR237" s="191">
        <f t="shared" si="186"/>
        <v>13.552212324168867</v>
      </c>
      <c r="AS237" s="191">
        <f t="shared" si="186"/>
        <v>13.527032380963151</v>
      </c>
      <c r="AT237" s="191">
        <f t="shared" si="186"/>
        <v>13.437433775077494</v>
      </c>
      <c r="AU237" s="191">
        <f t="shared" si="181"/>
        <v>13.173951056012744</v>
      </c>
    </row>
    <row r="238" spans="1:47" ht="12.95" customHeight="1">
      <c r="A238" s="74" t="s">
        <v>125</v>
      </c>
      <c r="B238" s="78" t="s">
        <v>56</v>
      </c>
      <c r="C238" s="77">
        <v>55527.862800000003</v>
      </c>
      <c r="D238" s="77">
        <v>4.0000000000000002E-4</v>
      </c>
      <c r="E238" s="274">
        <f t="shared" si="164"/>
        <v>33846.44061051531</v>
      </c>
      <c r="F238" s="221">
        <f t="shared" si="165"/>
        <v>33846.5</v>
      </c>
      <c r="G238" s="193">
        <f t="shared" ref="G238:G269" si="187">C238-(C$7+F238*C$8)</f>
        <v>-2.0483984997554217E-2</v>
      </c>
      <c r="K238" s="193">
        <f>G238</f>
        <v>-2.0483984997554217E-2</v>
      </c>
      <c r="M238" s="193">
        <f t="shared" ca="1" si="182"/>
        <v>-3.2297672177091993E-2</v>
      </c>
      <c r="N238" s="271">
        <f t="shared" si="166"/>
        <v>-1.3112667740312672E-2</v>
      </c>
      <c r="O238" s="195">
        <f t="shared" si="167"/>
        <v>40509.362800000003</v>
      </c>
      <c r="P238" s="222"/>
      <c r="Q238" s="193">
        <f t="shared" ref="Q238:Q269" si="188">(G238-N238)^2</f>
        <v>5.4336318106907009E-5</v>
      </c>
      <c r="R238" s="221"/>
      <c r="S238" s="279">
        <v>1</v>
      </c>
      <c r="Z238" s="191">
        <f t="shared" si="168"/>
        <v>33846.5</v>
      </c>
      <c r="AA238" s="191">
        <f t="shared" si="169"/>
        <v>-2.0330463971071015E-2</v>
      </c>
      <c r="AB238" s="191">
        <f t="shared" si="170"/>
        <v>-1.3266188766795872E-2</v>
      </c>
      <c r="AC238" s="191">
        <f t="shared" si="171"/>
        <v>-2.0483984997554217E-2</v>
      </c>
      <c r="AD238" s="191">
        <f t="shared" si="172"/>
        <v>-1.5352102648320126E-4</v>
      </c>
      <c r="AE238" s="191">
        <f t="shared" si="173"/>
        <v>2.3568705572455782E-8</v>
      </c>
      <c r="AF238" s="191">
        <f t="shared" si="174"/>
        <v>-2.0483984997554217E-2</v>
      </c>
      <c r="AG238" s="202"/>
      <c r="AH238" s="191">
        <f t="shared" si="175"/>
        <v>-7.217796230758345E-3</v>
      </c>
      <c r="AI238" s="191">
        <f t="shared" si="176"/>
        <v>1.0455593009481496</v>
      </c>
      <c r="AJ238" s="191">
        <f t="shared" si="177"/>
        <v>-0.50323887858338867</v>
      </c>
      <c r="AK238" s="191">
        <f t="shared" si="178"/>
        <v>0.45928159488643466</v>
      </c>
      <c r="AL238" s="191">
        <f t="shared" si="179"/>
        <v>1.4719229063470112</v>
      </c>
      <c r="AM238" s="191">
        <f t="shared" si="180"/>
        <v>0.90571108703411751</v>
      </c>
      <c r="AN238" s="191">
        <f t="shared" si="186"/>
        <v>13.571669562794067</v>
      </c>
      <c r="AO238" s="191">
        <f t="shared" si="186"/>
        <v>13.571572443466529</v>
      </c>
      <c r="AP238" s="191">
        <f t="shared" si="186"/>
        <v>13.571179917957744</v>
      </c>
      <c r="AQ238" s="191">
        <f t="shared" si="186"/>
        <v>13.569595918488488</v>
      </c>
      <c r="AR238" s="191">
        <f t="shared" si="186"/>
        <v>13.563243387676668</v>
      </c>
      <c r="AS238" s="191">
        <f t="shared" si="186"/>
        <v>13.538368246195486</v>
      </c>
      <c r="AT238" s="191">
        <f t="shared" si="186"/>
        <v>13.448536188541985</v>
      </c>
      <c r="AU238" s="191">
        <f t="shared" si="181"/>
        <v>13.182008720884305</v>
      </c>
    </row>
    <row r="239" spans="1:47" ht="12.95" customHeight="1">
      <c r="A239" s="274" t="s">
        <v>126</v>
      </c>
      <c r="B239" s="78" t="s">
        <v>56</v>
      </c>
      <c r="C239" s="277">
        <v>55590.292699999998</v>
      </c>
      <c r="D239" s="277" t="s">
        <v>25</v>
      </c>
      <c r="E239" s="274">
        <f t="shared" si="164"/>
        <v>34027.444433288525</v>
      </c>
      <c r="F239" s="221">
        <f t="shared" si="165"/>
        <v>34027.5</v>
      </c>
      <c r="G239" s="193">
        <f t="shared" si="187"/>
        <v>-1.9165475001500454E-2</v>
      </c>
      <c r="I239" s="193">
        <f>G239</f>
        <v>-1.9165475001500454E-2</v>
      </c>
      <c r="M239" s="193">
        <f t="shared" ca="1" si="182"/>
        <v>-3.1897022497691219E-2</v>
      </c>
      <c r="N239" s="271">
        <f t="shared" si="166"/>
        <v>-1.3162822842344202E-2</v>
      </c>
      <c r="O239" s="195">
        <f t="shared" si="167"/>
        <v>40571.792699999998</v>
      </c>
      <c r="P239" s="222"/>
      <c r="Q239" s="193">
        <f t="shared" si="188"/>
        <v>3.6031832943823209E-5</v>
      </c>
      <c r="R239" s="221"/>
      <c r="S239" s="279">
        <v>1</v>
      </c>
      <c r="Z239" s="191">
        <f t="shared" si="168"/>
        <v>34027.5</v>
      </c>
      <c r="AA239" s="191">
        <f t="shared" si="169"/>
        <v>-2.0253596492884132E-2</v>
      </c>
      <c r="AB239" s="191">
        <f t="shared" si="170"/>
        <v>-1.2074701350960525E-2</v>
      </c>
      <c r="AC239" s="191">
        <f t="shared" si="171"/>
        <v>-1.9165475001500454E-2</v>
      </c>
      <c r="AD239" s="191">
        <f t="shared" si="172"/>
        <v>1.0881214913836777E-3</v>
      </c>
      <c r="AE239" s="191">
        <f t="shared" si="173"/>
        <v>1.1840083800110391E-6</v>
      </c>
      <c r="AF239" s="191">
        <f t="shared" si="174"/>
        <v>-1.9165475001500454E-2</v>
      </c>
      <c r="AG239" s="202"/>
      <c r="AH239" s="191">
        <f t="shared" si="175"/>
        <v>-7.09077365053993E-3</v>
      </c>
      <c r="AI239" s="191">
        <f t="shared" si="176"/>
        <v>1.032510714455424</v>
      </c>
      <c r="AJ239" s="191">
        <f t="shared" si="177"/>
        <v>-0.47851964069695524</v>
      </c>
      <c r="AK239" s="191">
        <f t="shared" si="178"/>
        <v>0.46038927740544633</v>
      </c>
      <c r="AL239" s="191">
        <f t="shared" si="179"/>
        <v>1.5002976464731346</v>
      </c>
      <c r="AM239" s="191">
        <f t="shared" si="180"/>
        <v>0.93187448124309025</v>
      </c>
      <c r="AN239" s="191">
        <f t="shared" si="186"/>
        <v>13.595895996550288</v>
      </c>
      <c r="AO239" s="191">
        <f t="shared" si="186"/>
        <v>13.595815475769609</v>
      </c>
      <c r="AP239" s="191">
        <f t="shared" si="186"/>
        <v>13.595477002194432</v>
      </c>
      <c r="AQ239" s="191">
        <f t="shared" si="186"/>
        <v>13.594056286620466</v>
      </c>
      <c r="AR239" s="191">
        <f t="shared" si="186"/>
        <v>13.588129031098298</v>
      </c>
      <c r="AS239" s="191">
        <f t="shared" si="186"/>
        <v>13.563994031936705</v>
      </c>
      <c r="AT239" s="191">
        <f t="shared" si="186"/>
        <v>13.473748521962666</v>
      </c>
      <c r="AU239" s="191">
        <f t="shared" si="181"/>
        <v>13.200353844679942</v>
      </c>
    </row>
    <row r="240" spans="1:47" ht="12.95" customHeight="1">
      <c r="A240" s="74" t="s">
        <v>128</v>
      </c>
      <c r="B240" s="74"/>
      <c r="C240" s="77">
        <v>55590.292699999998</v>
      </c>
      <c r="D240" s="77">
        <v>2.5000000000000001E-3</v>
      </c>
      <c r="E240" s="274">
        <f t="shared" si="164"/>
        <v>34027.444433288525</v>
      </c>
      <c r="F240" s="221">
        <f t="shared" si="165"/>
        <v>34027.5</v>
      </c>
      <c r="G240" s="193">
        <f t="shared" si="187"/>
        <v>-1.9165475001500454E-2</v>
      </c>
      <c r="K240" s="193">
        <f>G240</f>
        <v>-1.9165475001500454E-2</v>
      </c>
      <c r="M240" s="193">
        <f t="shared" ca="1" si="182"/>
        <v>-3.1897022497691219E-2</v>
      </c>
      <c r="N240" s="271">
        <f t="shared" si="166"/>
        <v>-1.3162822842344202E-2</v>
      </c>
      <c r="O240" s="195">
        <f t="shared" si="167"/>
        <v>40571.792699999998</v>
      </c>
      <c r="P240" s="222"/>
      <c r="Q240" s="193">
        <f t="shared" si="188"/>
        <v>3.6031832943823209E-5</v>
      </c>
      <c r="R240" s="221"/>
      <c r="S240" s="279">
        <v>1</v>
      </c>
      <c r="Z240" s="191">
        <f t="shared" si="168"/>
        <v>34027.5</v>
      </c>
      <c r="AA240" s="191">
        <f t="shared" si="169"/>
        <v>-2.0253596492884132E-2</v>
      </c>
      <c r="AB240" s="191">
        <f t="shared" si="170"/>
        <v>-1.2074701350960525E-2</v>
      </c>
      <c r="AC240" s="191">
        <f t="shared" si="171"/>
        <v>-1.9165475001500454E-2</v>
      </c>
      <c r="AD240" s="191">
        <f t="shared" si="172"/>
        <v>1.0881214913836777E-3</v>
      </c>
      <c r="AE240" s="191">
        <f t="shared" si="173"/>
        <v>1.1840083800110391E-6</v>
      </c>
      <c r="AF240" s="191">
        <f t="shared" si="174"/>
        <v>-1.9165475001500454E-2</v>
      </c>
      <c r="AG240" s="202"/>
      <c r="AH240" s="191">
        <f t="shared" si="175"/>
        <v>-7.09077365053993E-3</v>
      </c>
      <c r="AI240" s="191">
        <f t="shared" si="176"/>
        <v>1.032510714455424</v>
      </c>
      <c r="AJ240" s="191">
        <f t="shared" si="177"/>
        <v>-0.47851964069695524</v>
      </c>
      <c r="AK240" s="191">
        <f t="shared" si="178"/>
        <v>0.46038927740544633</v>
      </c>
      <c r="AL240" s="191">
        <f t="shared" si="179"/>
        <v>1.5002976464731346</v>
      </c>
      <c r="AM240" s="191">
        <f t="shared" si="180"/>
        <v>0.93187448124309025</v>
      </c>
      <c r="AN240" s="191">
        <f t="shared" si="186"/>
        <v>13.595895996550288</v>
      </c>
      <c r="AO240" s="191">
        <f t="shared" si="186"/>
        <v>13.595815475769609</v>
      </c>
      <c r="AP240" s="191">
        <f t="shared" si="186"/>
        <v>13.595477002194432</v>
      </c>
      <c r="AQ240" s="191">
        <f t="shared" si="186"/>
        <v>13.594056286620466</v>
      </c>
      <c r="AR240" s="191">
        <f t="shared" si="186"/>
        <v>13.588129031098298</v>
      </c>
      <c r="AS240" s="191">
        <f t="shared" si="186"/>
        <v>13.563994031936705</v>
      </c>
      <c r="AT240" s="191">
        <f t="shared" si="186"/>
        <v>13.473748521962666</v>
      </c>
      <c r="AU240" s="191">
        <f t="shared" si="181"/>
        <v>13.200353844679942</v>
      </c>
    </row>
    <row r="241" spans="1:47" ht="12.95" customHeight="1">
      <c r="A241" s="274" t="s">
        <v>126</v>
      </c>
      <c r="B241" s="78" t="s">
        <v>56</v>
      </c>
      <c r="C241" s="277">
        <v>55590.2929</v>
      </c>
      <c r="D241" s="277" t="s">
        <v>25</v>
      </c>
      <c r="E241" s="274">
        <f t="shared" si="164"/>
        <v>34027.44501315114</v>
      </c>
      <c r="F241" s="221">
        <f t="shared" si="165"/>
        <v>34027.5</v>
      </c>
      <c r="G241" s="193">
        <f t="shared" si="187"/>
        <v>-1.8965474999276921E-2</v>
      </c>
      <c r="I241" s="193">
        <f>G241</f>
        <v>-1.8965474999276921E-2</v>
      </c>
      <c r="M241" s="193">
        <f t="shared" ca="1" si="182"/>
        <v>-3.1897022497691219E-2</v>
      </c>
      <c r="N241" s="271">
        <f t="shared" si="166"/>
        <v>-1.3162822842344202E-2</v>
      </c>
      <c r="O241" s="195">
        <f t="shared" si="167"/>
        <v>40571.7929</v>
      </c>
      <c r="P241" s="222"/>
      <c r="Q241" s="193">
        <f t="shared" si="188"/>
        <v>3.3670772054355933E-5</v>
      </c>
      <c r="R241" s="221"/>
      <c r="S241" s="279">
        <v>1</v>
      </c>
      <c r="Z241" s="191">
        <f t="shared" si="168"/>
        <v>34027.5</v>
      </c>
      <c r="AA241" s="191">
        <f t="shared" si="169"/>
        <v>-2.0253596492884132E-2</v>
      </c>
      <c r="AB241" s="191">
        <f t="shared" si="170"/>
        <v>-1.1874701348736992E-2</v>
      </c>
      <c r="AC241" s="191">
        <f t="shared" si="171"/>
        <v>-1.8965474999276921E-2</v>
      </c>
      <c r="AD241" s="191">
        <f t="shared" si="172"/>
        <v>1.2881214936072104E-3</v>
      </c>
      <c r="AE241" s="191">
        <f t="shared" si="173"/>
        <v>1.6592569822928705E-6</v>
      </c>
      <c r="AF241" s="191">
        <f t="shared" si="174"/>
        <v>-1.8965474999276921E-2</v>
      </c>
      <c r="AG241" s="202"/>
      <c r="AH241" s="191">
        <f t="shared" si="175"/>
        <v>-7.09077365053993E-3</v>
      </c>
      <c r="AI241" s="191">
        <f t="shared" si="176"/>
        <v>1.032510714455424</v>
      </c>
      <c r="AJ241" s="191">
        <f t="shared" si="177"/>
        <v>-0.47851964069695524</v>
      </c>
      <c r="AK241" s="191">
        <f t="shared" si="178"/>
        <v>0.46038927740544633</v>
      </c>
      <c r="AL241" s="191">
        <f t="shared" si="179"/>
        <v>1.5002976464731346</v>
      </c>
      <c r="AM241" s="191">
        <f t="shared" si="180"/>
        <v>0.93187448124309025</v>
      </c>
      <c r="AN241" s="191">
        <f t="shared" ref="AN241:AT250" si="189">$AU241+$AB$7*SIN(AO241)</f>
        <v>13.595895996550288</v>
      </c>
      <c r="AO241" s="191">
        <f t="shared" si="189"/>
        <v>13.595815475769609</v>
      </c>
      <c r="AP241" s="191">
        <f t="shared" si="189"/>
        <v>13.595477002194432</v>
      </c>
      <c r="AQ241" s="191">
        <f t="shared" si="189"/>
        <v>13.594056286620466</v>
      </c>
      <c r="AR241" s="191">
        <f t="shared" si="189"/>
        <v>13.588129031098298</v>
      </c>
      <c r="AS241" s="191">
        <f t="shared" si="189"/>
        <v>13.563994031936705</v>
      </c>
      <c r="AT241" s="191">
        <f t="shared" si="189"/>
        <v>13.473748521962666</v>
      </c>
      <c r="AU241" s="191">
        <f t="shared" si="181"/>
        <v>13.200353844679942</v>
      </c>
    </row>
    <row r="242" spans="1:47" ht="12.95" customHeight="1">
      <c r="A242" s="74" t="s">
        <v>128</v>
      </c>
      <c r="B242" s="74"/>
      <c r="C242" s="77">
        <v>55590.2929</v>
      </c>
      <c r="D242" s="77">
        <v>3.0000000000000001E-3</v>
      </c>
      <c r="E242" s="274">
        <f t="shared" si="164"/>
        <v>34027.44501315114</v>
      </c>
      <c r="F242" s="221">
        <f t="shared" si="165"/>
        <v>34027.5</v>
      </c>
      <c r="G242" s="193">
        <f t="shared" si="187"/>
        <v>-1.8965474999276921E-2</v>
      </c>
      <c r="K242" s="193">
        <f>G242</f>
        <v>-1.8965474999276921E-2</v>
      </c>
      <c r="M242" s="193">
        <f t="shared" ca="1" si="182"/>
        <v>-3.1897022497691219E-2</v>
      </c>
      <c r="N242" s="271">
        <f t="shared" si="166"/>
        <v>-1.3162822842344202E-2</v>
      </c>
      <c r="O242" s="195">
        <f t="shared" si="167"/>
        <v>40571.7929</v>
      </c>
      <c r="P242" s="222"/>
      <c r="Q242" s="193">
        <f t="shared" si="188"/>
        <v>3.3670772054355933E-5</v>
      </c>
      <c r="R242" s="221"/>
      <c r="S242" s="279">
        <v>1</v>
      </c>
      <c r="Z242" s="191">
        <f t="shared" si="168"/>
        <v>34027.5</v>
      </c>
      <c r="AA242" s="191">
        <f t="shared" si="169"/>
        <v>-2.0253596492884132E-2</v>
      </c>
      <c r="AB242" s="191">
        <f t="shared" si="170"/>
        <v>-1.1874701348736992E-2</v>
      </c>
      <c r="AC242" s="191">
        <f t="shared" si="171"/>
        <v>-1.8965474999276921E-2</v>
      </c>
      <c r="AD242" s="191">
        <f t="shared" si="172"/>
        <v>1.2881214936072104E-3</v>
      </c>
      <c r="AE242" s="191">
        <f t="shared" si="173"/>
        <v>1.6592569822928705E-6</v>
      </c>
      <c r="AF242" s="191">
        <f t="shared" si="174"/>
        <v>-1.8965474999276921E-2</v>
      </c>
      <c r="AG242" s="202"/>
      <c r="AH242" s="191">
        <f t="shared" si="175"/>
        <v>-7.09077365053993E-3</v>
      </c>
      <c r="AI242" s="191">
        <f t="shared" si="176"/>
        <v>1.032510714455424</v>
      </c>
      <c r="AJ242" s="191">
        <f t="shared" si="177"/>
        <v>-0.47851964069695524</v>
      </c>
      <c r="AK242" s="191">
        <f t="shared" si="178"/>
        <v>0.46038927740544633</v>
      </c>
      <c r="AL242" s="191">
        <f t="shared" si="179"/>
        <v>1.5002976464731346</v>
      </c>
      <c r="AM242" s="191">
        <f t="shared" si="180"/>
        <v>0.93187448124309025</v>
      </c>
      <c r="AN242" s="191">
        <f t="shared" si="189"/>
        <v>13.595895996550288</v>
      </c>
      <c r="AO242" s="191">
        <f t="shared" si="189"/>
        <v>13.595815475769609</v>
      </c>
      <c r="AP242" s="191">
        <f t="shared" si="189"/>
        <v>13.595477002194432</v>
      </c>
      <c r="AQ242" s="191">
        <f t="shared" si="189"/>
        <v>13.594056286620466</v>
      </c>
      <c r="AR242" s="191">
        <f t="shared" si="189"/>
        <v>13.588129031098298</v>
      </c>
      <c r="AS242" s="191">
        <f t="shared" si="189"/>
        <v>13.563994031936705</v>
      </c>
      <c r="AT242" s="191">
        <f t="shared" si="189"/>
        <v>13.473748521962666</v>
      </c>
      <c r="AU242" s="191">
        <f t="shared" si="181"/>
        <v>13.200353844679942</v>
      </c>
    </row>
    <row r="243" spans="1:47" ht="12.95" customHeight="1">
      <c r="A243" s="274" t="s">
        <v>126</v>
      </c>
      <c r="B243" s="78" t="s">
        <v>59</v>
      </c>
      <c r="C243" s="277">
        <v>55590.463900000002</v>
      </c>
      <c r="D243" s="277" t="s">
        <v>25</v>
      </c>
      <c r="E243" s="274">
        <f t="shared" si="164"/>
        <v>34027.94079567994</v>
      </c>
      <c r="F243" s="221">
        <f t="shared" si="165"/>
        <v>34028</v>
      </c>
      <c r="G243" s="193">
        <f t="shared" si="187"/>
        <v>-2.0420119995833375E-2</v>
      </c>
      <c r="I243" s="193">
        <f>G243</f>
        <v>-2.0420119995833375E-2</v>
      </c>
      <c r="M243" s="193">
        <f t="shared" ca="1" si="182"/>
        <v>-3.1895915730621047E-2</v>
      </c>
      <c r="N243" s="271">
        <f t="shared" si="166"/>
        <v>-1.3162961774152288E-2</v>
      </c>
      <c r="O243" s="195">
        <f t="shared" si="167"/>
        <v>40571.963900000002</v>
      </c>
      <c r="P243" s="222"/>
      <c r="Q243" s="193">
        <f t="shared" si="188"/>
        <v>5.2666345454513391E-5</v>
      </c>
      <c r="R243" s="221"/>
      <c r="S243" s="279">
        <v>1</v>
      </c>
      <c r="Z243" s="191">
        <f t="shared" si="168"/>
        <v>34028</v>
      </c>
      <c r="AA243" s="191">
        <f t="shared" si="169"/>
        <v>-2.0253380980479973E-2</v>
      </c>
      <c r="AB243" s="191">
        <f t="shared" si="170"/>
        <v>-1.332970078950569E-2</v>
      </c>
      <c r="AC243" s="191">
        <f t="shared" si="171"/>
        <v>-2.0420119995833375E-2</v>
      </c>
      <c r="AD243" s="191">
        <f t="shared" si="172"/>
        <v>-1.6673901535340166E-4</v>
      </c>
      <c r="AE243" s="191">
        <f t="shared" si="173"/>
        <v>2.7801899241021916E-8</v>
      </c>
      <c r="AF243" s="191">
        <f t="shared" si="174"/>
        <v>-2.0420119995833375E-2</v>
      </c>
      <c r="AG243" s="202"/>
      <c r="AH243" s="191">
        <f t="shared" si="175"/>
        <v>-7.0904192063276856E-3</v>
      </c>
      <c r="AI243" s="191">
        <f t="shared" si="176"/>
        <v>1.0324750801326252</v>
      </c>
      <c r="AJ243" s="191">
        <f t="shared" si="177"/>
        <v>-0.47845167593360816</v>
      </c>
      <c r="AK243" s="191">
        <f t="shared" si="178"/>
        <v>0.46039179236242983</v>
      </c>
      <c r="AL243" s="191">
        <f t="shared" si="179"/>
        <v>1.5003750466803087</v>
      </c>
      <c r="AM243" s="191">
        <f t="shared" si="180"/>
        <v>0.93194679073929931</v>
      </c>
      <c r="AN243" s="191">
        <f t="shared" si="189"/>
        <v>13.59596249908728</v>
      </c>
      <c r="AO243" s="191">
        <f t="shared" si="189"/>
        <v>13.595882021120568</v>
      </c>
      <c r="AP243" s="191">
        <f t="shared" si="189"/>
        <v>13.595543690045007</v>
      </c>
      <c r="AQ243" s="191">
        <f t="shared" si="189"/>
        <v>13.594123414927557</v>
      </c>
      <c r="AR243" s="191">
        <f t="shared" si="189"/>
        <v>13.588197336655517</v>
      </c>
      <c r="AS243" s="191">
        <f t="shared" si="189"/>
        <v>13.564064467446038</v>
      </c>
      <c r="AT243" s="191">
        <f t="shared" si="189"/>
        <v>13.473818042917458</v>
      </c>
      <c r="AU243" s="191">
        <f t="shared" si="181"/>
        <v>13.2004045218175</v>
      </c>
    </row>
    <row r="244" spans="1:47" ht="12.95" customHeight="1">
      <c r="A244" s="74" t="s">
        <v>128</v>
      </c>
      <c r="B244" s="74"/>
      <c r="C244" s="77">
        <v>55590.463900000002</v>
      </c>
      <c r="D244" s="77">
        <v>4.0000000000000001E-3</v>
      </c>
      <c r="E244" s="274">
        <f t="shared" si="164"/>
        <v>34027.94079567994</v>
      </c>
      <c r="F244" s="221">
        <f t="shared" si="165"/>
        <v>34028</v>
      </c>
      <c r="G244" s="193">
        <f t="shared" si="187"/>
        <v>-2.0420119995833375E-2</v>
      </c>
      <c r="K244" s="193">
        <f>G244</f>
        <v>-2.0420119995833375E-2</v>
      </c>
      <c r="M244" s="193">
        <f t="shared" ca="1" si="182"/>
        <v>-3.1895915730621047E-2</v>
      </c>
      <c r="N244" s="271">
        <f t="shared" si="166"/>
        <v>-1.3162961774152288E-2</v>
      </c>
      <c r="O244" s="195">
        <f t="shared" si="167"/>
        <v>40571.963900000002</v>
      </c>
      <c r="P244" s="222"/>
      <c r="Q244" s="193">
        <f t="shared" si="188"/>
        <v>5.2666345454513391E-5</v>
      </c>
      <c r="R244" s="221"/>
      <c r="S244" s="279">
        <v>1</v>
      </c>
      <c r="Z244" s="191">
        <f t="shared" si="168"/>
        <v>34028</v>
      </c>
      <c r="AA244" s="191">
        <f t="shared" si="169"/>
        <v>-2.0253380980479973E-2</v>
      </c>
      <c r="AB244" s="191">
        <f t="shared" si="170"/>
        <v>-1.332970078950569E-2</v>
      </c>
      <c r="AC244" s="191">
        <f t="shared" si="171"/>
        <v>-2.0420119995833375E-2</v>
      </c>
      <c r="AD244" s="191">
        <f t="shared" si="172"/>
        <v>-1.6673901535340166E-4</v>
      </c>
      <c r="AE244" s="191">
        <f t="shared" si="173"/>
        <v>2.7801899241021916E-8</v>
      </c>
      <c r="AF244" s="191">
        <f t="shared" si="174"/>
        <v>-2.0420119995833375E-2</v>
      </c>
      <c r="AG244" s="202"/>
      <c r="AH244" s="191">
        <f t="shared" si="175"/>
        <v>-7.0904192063276856E-3</v>
      </c>
      <c r="AI244" s="191">
        <f t="shared" si="176"/>
        <v>1.0324750801326252</v>
      </c>
      <c r="AJ244" s="191">
        <f t="shared" si="177"/>
        <v>-0.47845167593360816</v>
      </c>
      <c r="AK244" s="191">
        <f t="shared" si="178"/>
        <v>0.46039179236242983</v>
      </c>
      <c r="AL244" s="191">
        <f t="shared" si="179"/>
        <v>1.5003750466803087</v>
      </c>
      <c r="AM244" s="191">
        <f t="shared" si="180"/>
        <v>0.93194679073929931</v>
      </c>
      <c r="AN244" s="191">
        <f t="shared" si="189"/>
        <v>13.59596249908728</v>
      </c>
      <c r="AO244" s="191">
        <f t="shared" si="189"/>
        <v>13.595882021120568</v>
      </c>
      <c r="AP244" s="191">
        <f t="shared" si="189"/>
        <v>13.595543690045007</v>
      </c>
      <c r="AQ244" s="191">
        <f t="shared" si="189"/>
        <v>13.594123414927557</v>
      </c>
      <c r="AR244" s="191">
        <f t="shared" si="189"/>
        <v>13.588197336655517</v>
      </c>
      <c r="AS244" s="191">
        <f t="shared" si="189"/>
        <v>13.564064467446038</v>
      </c>
      <c r="AT244" s="191">
        <f t="shared" si="189"/>
        <v>13.473818042917458</v>
      </c>
      <c r="AU244" s="191">
        <f t="shared" si="181"/>
        <v>13.2004045218175</v>
      </c>
    </row>
    <row r="245" spans="1:47" ht="12.95" customHeight="1">
      <c r="A245" s="274" t="s">
        <v>126</v>
      </c>
      <c r="B245" s="78" t="s">
        <v>59</v>
      </c>
      <c r="C245" s="277">
        <v>55590.464099999997</v>
      </c>
      <c r="D245" s="277" t="s">
        <v>25</v>
      </c>
      <c r="E245" s="274">
        <f t="shared" si="164"/>
        <v>34027.941375542534</v>
      </c>
      <c r="F245" s="221">
        <f t="shared" si="165"/>
        <v>34028</v>
      </c>
      <c r="G245" s="193">
        <f t="shared" si="187"/>
        <v>-2.02201200008858E-2</v>
      </c>
      <c r="I245" s="193">
        <f>G245</f>
        <v>-2.02201200008858E-2</v>
      </c>
      <c r="M245" s="193">
        <f t="shared" ca="1" si="182"/>
        <v>-3.1895915730621047E-2</v>
      </c>
      <c r="N245" s="271">
        <f t="shared" si="166"/>
        <v>-1.3162961774152288E-2</v>
      </c>
      <c r="O245" s="195">
        <f t="shared" si="167"/>
        <v>40571.964099999997</v>
      </c>
      <c r="P245" s="222"/>
      <c r="Q245" s="193">
        <f t="shared" si="188"/>
        <v>4.9803482237152477E-5</v>
      </c>
      <c r="R245" s="221"/>
      <c r="S245" s="279">
        <v>1</v>
      </c>
      <c r="Z245" s="191">
        <f t="shared" si="168"/>
        <v>34028</v>
      </c>
      <c r="AA245" s="191">
        <f t="shared" si="169"/>
        <v>-2.0253380980479973E-2</v>
      </c>
      <c r="AB245" s="191">
        <f t="shared" si="170"/>
        <v>-1.3129700794558115E-2</v>
      </c>
      <c r="AC245" s="191">
        <f t="shared" si="171"/>
        <v>-2.02201200008858E-2</v>
      </c>
      <c r="AD245" s="191">
        <f t="shared" si="172"/>
        <v>3.3260979594173373E-5</v>
      </c>
      <c r="AE245" s="191">
        <f t="shared" si="173"/>
        <v>1.1062927635640175E-9</v>
      </c>
      <c r="AF245" s="191">
        <f t="shared" si="174"/>
        <v>-2.02201200008858E-2</v>
      </c>
      <c r="AG245" s="202"/>
      <c r="AH245" s="191">
        <f t="shared" si="175"/>
        <v>-7.0904192063276856E-3</v>
      </c>
      <c r="AI245" s="191">
        <f t="shared" si="176"/>
        <v>1.0324750801326252</v>
      </c>
      <c r="AJ245" s="191">
        <f t="shared" si="177"/>
        <v>-0.47845167593360816</v>
      </c>
      <c r="AK245" s="191">
        <f t="shared" si="178"/>
        <v>0.46039179236242983</v>
      </c>
      <c r="AL245" s="191">
        <f t="shared" si="179"/>
        <v>1.5003750466803087</v>
      </c>
      <c r="AM245" s="191">
        <f t="shared" si="180"/>
        <v>0.93194679073929931</v>
      </c>
      <c r="AN245" s="191">
        <f t="shared" si="189"/>
        <v>13.59596249908728</v>
      </c>
      <c r="AO245" s="191">
        <f t="shared" si="189"/>
        <v>13.595882021120568</v>
      </c>
      <c r="AP245" s="191">
        <f t="shared" si="189"/>
        <v>13.595543690045007</v>
      </c>
      <c r="AQ245" s="191">
        <f t="shared" si="189"/>
        <v>13.594123414927557</v>
      </c>
      <c r="AR245" s="191">
        <f t="shared" si="189"/>
        <v>13.588197336655517</v>
      </c>
      <c r="AS245" s="191">
        <f t="shared" si="189"/>
        <v>13.564064467446038</v>
      </c>
      <c r="AT245" s="191">
        <f t="shared" si="189"/>
        <v>13.473818042917458</v>
      </c>
      <c r="AU245" s="191">
        <f t="shared" si="181"/>
        <v>13.2004045218175</v>
      </c>
    </row>
    <row r="246" spans="1:47" ht="12.95" customHeight="1">
      <c r="A246" s="74" t="s">
        <v>128</v>
      </c>
      <c r="B246" s="74"/>
      <c r="C246" s="77">
        <v>55590.464099999997</v>
      </c>
      <c r="D246" s="77">
        <v>2.8999999999999998E-3</v>
      </c>
      <c r="E246" s="274">
        <f t="shared" si="164"/>
        <v>34027.941375542534</v>
      </c>
      <c r="F246" s="221">
        <f t="shared" si="165"/>
        <v>34028</v>
      </c>
      <c r="G246" s="193">
        <f t="shared" si="187"/>
        <v>-2.02201200008858E-2</v>
      </c>
      <c r="K246" s="193">
        <f>G246</f>
        <v>-2.02201200008858E-2</v>
      </c>
      <c r="M246" s="193">
        <f t="shared" ref="M246:M277" ca="1" si="190">+C$11+C$12*F246</f>
        <v>-3.1895915730621047E-2</v>
      </c>
      <c r="N246" s="271">
        <f t="shared" si="166"/>
        <v>-1.3162961774152288E-2</v>
      </c>
      <c r="O246" s="195">
        <f t="shared" si="167"/>
        <v>40571.964099999997</v>
      </c>
      <c r="P246" s="222"/>
      <c r="Q246" s="193">
        <f t="shared" si="188"/>
        <v>4.9803482237152477E-5</v>
      </c>
      <c r="R246" s="221"/>
      <c r="S246" s="279">
        <v>1</v>
      </c>
      <c r="Z246" s="191">
        <f t="shared" si="168"/>
        <v>34028</v>
      </c>
      <c r="AA246" s="191">
        <f t="shared" si="169"/>
        <v>-2.0253380980479973E-2</v>
      </c>
      <c r="AB246" s="191">
        <f t="shared" si="170"/>
        <v>-1.3129700794558115E-2</v>
      </c>
      <c r="AC246" s="191">
        <f t="shared" si="171"/>
        <v>-2.02201200008858E-2</v>
      </c>
      <c r="AD246" s="191">
        <f t="shared" si="172"/>
        <v>3.3260979594173373E-5</v>
      </c>
      <c r="AE246" s="191">
        <f t="shared" si="173"/>
        <v>1.1062927635640175E-9</v>
      </c>
      <c r="AF246" s="191">
        <f t="shared" si="174"/>
        <v>-2.02201200008858E-2</v>
      </c>
      <c r="AG246" s="202"/>
      <c r="AH246" s="191">
        <f t="shared" si="175"/>
        <v>-7.0904192063276856E-3</v>
      </c>
      <c r="AI246" s="191">
        <f t="shared" si="176"/>
        <v>1.0324750801326252</v>
      </c>
      <c r="AJ246" s="191">
        <f t="shared" si="177"/>
        <v>-0.47845167593360816</v>
      </c>
      <c r="AK246" s="191">
        <f t="shared" si="178"/>
        <v>0.46039179236242983</v>
      </c>
      <c r="AL246" s="191">
        <f t="shared" si="179"/>
        <v>1.5003750466803087</v>
      </c>
      <c r="AM246" s="191">
        <f t="shared" si="180"/>
        <v>0.93194679073929931</v>
      </c>
      <c r="AN246" s="191">
        <f t="shared" si="189"/>
        <v>13.59596249908728</v>
      </c>
      <c r="AO246" s="191">
        <f t="shared" si="189"/>
        <v>13.595882021120568</v>
      </c>
      <c r="AP246" s="191">
        <f t="shared" si="189"/>
        <v>13.595543690045007</v>
      </c>
      <c r="AQ246" s="191">
        <f t="shared" si="189"/>
        <v>13.594123414927557</v>
      </c>
      <c r="AR246" s="191">
        <f t="shared" si="189"/>
        <v>13.588197336655517</v>
      </c>
      <c r="AS246" s="191">
        <f t="shared" si="189"/>
        <v>13.564064467446038</v>
      </c>
      <c r="AT246" s="191">
        <f t="shared" si="189"/>
        <v>13.473818042917458</v>
      </c>
      <c r="AU246" s="191">
        <f t="shared" si="181"/>
        <v>13.2004045218175</v>
      </c>
    </row>
    <row r="247" spans="1:47" ht="12.95" customHeight="1">
      <c r="A247" s="282" t="s">
        <v>127</v>
      </c>
      <c r="B247" s="78"/>
      <c r="C247" s="277">
        <v>55591.844100000002</v>
      </c>
      <c r="D247" s="277">
        <v>2.0000000000000001E-4</v>
      </c>
      <c r="E247" s="274">
        <f t="shared" si="164"/>
        <v>34031.942427529284</v>
      </c>
      <c r="F247" s="221">
        <f t="shared" si="165"/>
        <v>34032</v>
      </c>
      <c r="G247" s="193">
        <f t="shared" si="187"/>
        <v>-1.9857279999996535E-2</v>
      </c>
      <c r="K247" s="193">
        <f>G247</f>
        <v>-1.9857279999996535E-2</v>
      </c>
      <c r="M247" s="193">
        <f t="shared" ca="1" si="190"/>
        <v>-3.1887061594059699E-2</v>
      </c>
      <c r="N247" s="271">
        <f t="shared" si="166"/>
        <v>-1.3164073304346373E-2</v>
      </c>
      <c r="O247" s="195">
        <f t="shared" si="167"/>
        <v>40573.344100000002</v>
      </c>
      <c r="Q247" s="193">
        <f t="shared" si="188"/>
        <v>4.4799015870696171E-5</v>
      </c>
      <c r="R247" s="221"/>
      <c r="S247" s="279">
        <v>1</v>
      </c>
      <c r="Z247" s="191">
        <f t="shared" si="168"/>
        <v>34032</v>
      </c>
      <c r="AA247" s="191">
        <f t="shared" si="169"/>
        <v>-2.0251656270402464E-2</v>
      </c>
      <c r="AB247" s="191">
        <f t="shared" si="170"/>
        <v>-1.2769697033940442E-2</v>
      </c>
      <c r="AC247" s="191">
        <f t="shared" si="171"/>
        <v>-1.9857279999996535E-2</v>
      </c>
      <c r="AD247" s="191">
        <f t="shared" si="172"/>
        <v>3.9437627040592865E-4</v>
      </c>
      <c r="AE247" s="191">
        <f t="shared" si="173"/>
        <v>1.5553264265929015E-7</v>
      </c>
      <c r="AF247" s="191">
        <f t="shared" si="174"/>
        <v>-1.9857279999996535E-2</v>
      </c>
      <c r="AG247" s="202"/>
      <c r="AH247" s="191">
        <f t="shared" si="175"/>
        <v>-7.087582966056093E-3</v>
      </c>
      <c r="AI247" s="191">
        <f t="shared" si="176"/>
        <v>1.032190087247888</v>
      </c>
      <c r="AJ247" s="191">
        <f t="shared" si="177"/>
        <v>-0.47790802387158365</v>
      </c>
      <c r="AK247" s="191">
        <f t="shared" si="178"/>
        <v>0.4604118065246422</v>
      </c>
      <c r="AL247" s="191">
        <f t="shared" si="179"/>
        <v>1.5009940557197641</v>
      </c>
      <c r="AM247" s="191">
        <f t="shared" si="180"/>
        <v>0.93252527449388534</v>
      </c>
      <c r="AN247" s="191">
        <f t="shared" si="189"/>
        <v>13.596494436481102</v>
      </c>
      <c r="AO247" s="191">
        <f t="shared" si="189"/>
        <v>13.59641430043534</v>
      </c>
      <c r="AP247" s="191">
        <f t="shared" si="189"/>
        <v>13.596077108001666</v>
      </c>
      <c r="AQ247" s="191">
        <f t="shared" si="189"/>
        <v>13.594660354340974</v>
      </c>
      <c r="AR247" s="191">
        <f t="shared" si="189"/>
        <v>13.588743694226578</v>
      </c>
      <c r="AS247" s="191">
        <f t="shared" si="189"/>
        <v>13.564627881058067</v>
      </c>
      <c r="AT247" s="191">
        <f t="shared" si="189"/>
        <v>13.474374185273485</v>
      </c>
      <c r="AU247" s="191">
        <f t="shared" si="181"/>
        <v>13.200809938917956</v>
      </c>
    </row>
    <row r="248" spans="1:47" ht="12.95" customHeight="1">
      <c r="A248" s="86" t="s">
        <v>129</v>
      </c>
      <c r="B248" s="87" t="s">
        <v>59</v>
      </c>
      <c r="C248" s="86">
        <v>55629.440699999999</v>
      </c>
      <c r="D248" s="86">
        <v>6.1000000000000004E-3</v>
      </c>
      <c r="E248" s="313">
        <f t="shared" si="164"/>
        <v>34140.946739938488</v>
      </c>
      <c r="F248" s="314">
        <f t="shared" si="165"/>
        <v>34141</v>
      </c>
      <c r="G248" s="194">
        <f t="shared" si="187"/>
        <v>-1.8369890000030864E-2</v>
      </c>
      <c r="H248" s="194"/>
      <c r="I248" s="194"/>
      <c r="J248" s="194">
        <f>G248</f>
        <v>-1.8369890000030864E-2</v>
      </c>
      <c r="K248" s="194"/>
      <c r="L248" s="194"/>
      <c r="M248" s="193">
        <f t="shared" ca="1" si="190"/>
        <v>-3.1645786372763093E-2</v>
      </c>
      <c r="N248" s="315">
        <f t="shared" si="166"/>
        <v>-1.3194414322091574E-2</v>
      </c>
      <c r="O248" s="316">
        <f t="shared" si="167"/>
        <v>40610.940699999999</v>
      </c>
      <c r="P248" s="317"/>
      <c r="Q248" s="194">
        <f t="shared" si="188"/>
        <v>2.6785548492941158E-5</v>
      </c>
      <c r="R248" s="314"/>
      <c r="S248" s="279">
        <v>0.1</v>
      </c>
      <c r="T248" s="194"/>
      <c r="V248" s="194"/>
      <c r="W248" s="194"/>
      <c r="X248" s="194"/>
      <c r="Y248" s="194"/>
      <c r="Z248" s="191">
        <f t="shared" si="168"/>
        <v>34141</v>
      </c>
      <c r="AA248" s="191">
        <f t="shared" si="169"/>
        <v>-2.0204247382368999E-2</v>
      </c>
      <c r="AB248" s="191">
        <f t="shared" si="170"/>
        <v>-1.1360056939753439E-2</v>
      </c>
      <c r="AC248" s="191">
        <f t="shared" si="171"/>
        <v>-1.8369890000030864E-2</v>
      </c>
      <c r="AD248" s="191">
        <f t="shared" si="172"/>
        <v>1.8343573823381351E-3</v>
      </c>
      <c r="AE248" s="191">
        <f t="shared" si="173"/>
        <v>3.3648670061384151E-7</v>
      </c>
      <c r="AF248" s="191">
        <f t="shared" si="174"/>
        <v>-1.8369890000030864E-2</v>
      </c>
      <c r="AG248" s="202"/>
      <c r="AH248" s="191">
        <f t="shared" si="175"/>
        <v>-7.0098330602774254E-3</v>
      </c>
      <c r="AI248" s="191">
        <f t="shared" si="176"/>
        <v>1.0244799457911324</v>
      </c>
      <c r="AJ248" s="191">
        <f t="shared" si="177"/>
        <v>-0.46313967377246379</v>
      </c>
      <c r="AK248" s="191">
        <f t="shared" si="178"/>
        <v>0.46088606570211516</v>
      </c>
      <c r="AL248" s="191">
        <f t="shared" si="179"/>
        <v>1.5177312298728456</v>
      </c>
      <c r="AM248" s="191">
        <f t="shared" si="180"/>
        <v>0.94829464425347965</v>
      </c>
      <c r="AN248" s="191">
        <f t="shared" si="189"/>
        <v>13.6109332806308</v>
      </c>
      <c r="AO248" s="191">
        <f t="shared" si="189"/>
        <v>13.610862063045065</v>
      </c>
      <c r="AP248" s="191">
        <f t="shared" si="189"/>
        <v>13.610554971465673</v>
      </c>
      <c r="AQ248" s="191">
        <f t="shared" si="189"/>
        <v>13.609232639933634</v>
      </c>
      <c r="AR248" s="191">
        <f t="shared" si="189"/>
        <v>13.603572596521545</v>
      </c>
      <c r="AS248" s="191">
        <f t="shared" si="189"/>
        <v>13.579932583713433</v>
      </c>
      <c r="AT248" s="191">
        <f t="shared" si="189"/>
        <v>13.489511674356224</v>
      </c>
      <c r="AU248" s="191">
        <f t="shared" si="181"/>
        <v>13.211857554905382</v>
      </c>
    </row>
    <row r="249" spans="1:47" ht="12.95" customHeight="1">
      <c r="A249" s="184" t="s">
        <v>130</v>
      </c>
      <c r="B249" s="82" t="s">
        <v>59</v>
      </c>
      <c r="C249" s="79">
        <v>55894.673949999997</v>
      </c>
      <c r="D249" s="79">
        <v>1E-4</v>
      </c>
      <c r="E249" s="294">
        <f t="shared" si="164"/>
        <v>34909.940958679304</v>
      </c>
      <c r="F249" s="205">
        <f t="shared" si="165"/>
        <v>34910</v>
      </c>
      <c r="G249" s="205">
        <f t="shared" si="187"/>
        <v>-2.0363900002848823E-2</v>
      </c>
      <c r="H249" s="205"/>
      <c r="I249" s="205"/>
      <c r="J249" s="205"/>
      <c r="K249" s="205">
        <f t="shared" ref="K249:K257" si="191">G249</f>
        <v>-2.0363900002848823E-2</v>
      </c>
      <c r="L249" s="205"/>
      <c r="M249" s="193">
        <f t="shared" ca="1" si="190"/>
        <v>-2.9943578618844863E-2</v>
      </c>
      <c r="N249" s="318">
        <f t="shared" si="166"/>
        <v>-1.3411312212877072E-2</v>
      </c>
      <c r="O249" s="319">
        <f t="shared" si="167"/>
        <v>40876.173949999997</v>
      </c>
      <c r="P249" s="320"/>
      <c r="Q249" s="205">
        <f t="shared" si="188"/>
        <v>4.8338476977264276E-5</v>
      </c>
      <c r="R249" s="205"/>
      <c r="S249" s="279">
        <v>1</v>
      </c>
      <c r="T249" s="205"/>
      <c r="V249" s="205"/>
      <c r="W249" s="205"/>
      <c r="X249" s="205"/>
      <c r="Y249" s="205"/>
      <c r="Z249" s="191">
        <f t="shared" si="168"/>
        <v>34910</v>
      </c>
      <c r="AA249" s="191">
        <f t="shared" si="169"/>
        <v>-1.9850248451357431E-2</v>
      </c>
      <c r="AB249" s="191">
        <f t="shared" si="170"/>
        <v>-1.3924963764368461E-2</v>
      </c>
      <c r="AC249" s="191">
        <f t="shared" si="171"/>
        <v>-2.0363900002848823E-2</v>
      </c>
      <c r="AD249" s="191">
        <f t="shared" si="172"/>
        <v>-5.1365155149139113E-4</v>
      </c>
      <c r="AE249" s="191">
        <f t="shared" si="173"/>
        <v>2.6383791634951324E-7</v>
      </c>
      <c r="AF249" s="191">
        <f t="shared" si="174"/>
        <v>-2.0363900002848823E-2</v>
      </c>
      <c r="AG249" s="202"/>
      <c r="AH249" s="191">
        <f t="shared" si="175"/>
        <v>-6.4389362384803615E-3</v>
      </c>
      <c r="AI249" s="191">
        <f t="shared" si="176"/>
        <v>0.97313063689910662</v>
      </c>
      <c r="AJ249" s="191">
        <f t="shared" si="177"/>
        <v>-0.36181970734326407</v>
      </c>
      <c r="AK249" s="191">
        <f t="shared" si="178"/>
        <v>0.46075293881956253</v>
      </c>
      <c r="AL249" s="191">
        <f t="shared" si="179"/>
        <v>1.629046560076451</v>
      </c>
      <c r="AM249" s="191">
        <f t="shared" si="180"/>
        <v>1.0600151522846073</v>
      </c>
      <c r="AN249" s="191">
        <f t="shared" si="189"/>
        <v>13.709823551678054</v>
      </c>
      <c r="AO249" s="191">
        <f t="shared" si="189"/>
        <v>13.709796014026981</v>
      </c>
      <c r="AP249" s="191">
        <f t="shared" si="189"/>
        <v>13.709652084546839</v>
      </c>
      <c r="AQ249" s="191">
        <f t="shared" si="189"/>
        <v>13.708900555058708</v>
      </c>
      <c r="AR249" s="191">
        <f t="shared" si="189"/>
        <v>13.704996349706484</v>
      </c>
      <c r="AS249" s="191">
        <f t="shared" si="189"/>
        <v>13.685222398189017</v>
      </c>
      <c r="AT249" s="191">
        <f t="shared" si="189"/>
        <v>13.595316386363876</v>
      </c>
      <c r="AU249" s="191">
        <f t="shared" si="181"/>
        <v>13.289798992468057</v>
      </c>
    </row>
    <row r="250" spans="1:47" ht="12.95" customHeight="1">
      <c r="A250" s="184" t="s">
        <v>130</v>
      </c>
      <c r="B250" s="82" t="s">
        <v>59</v>
      </c>
      <c r="C250" s="79">
        <v>55902.953079999999</v>
      </c>
      <c r="D250" s="79">
        <v>3.0000000000000001E-3</v>
      </c>
      <c r="E250" s="294">
        <f t="shared" si="164"/>
        <v>34933.94474819742</v>
      </c>
      <c r="F250" s="205">
        <f t="shared" si="165"/>
        <v>34934</v>
      </c>
      <c r="G250" s="205">
        <f t="shared" si="187"/>
        <v>-1.9056860001001041E-2</v>
      </c>
      <c r="H250" s="205"/>
      <c r="I250" s="205"/>
      <c r="J250" s="205"/>
      <c r="K250" s="205">
        <f t="shared" si="191"/>
        <v>-1.9056860001001041E-2</v>
      </c>
      <c r="L250" s="205"/>
      <c r="M250" s="193">
        <f t="shared" ca="1" si="190"/>
        <v>-2.9890453799476802E-2</v>
      </c>
      <c r="N250" s="318">
        <f t="shared" si="166"/>
        <v>-1.3418161529078772E-2</v>
      </c>
      <c r="O250" s="319">
        <f t="shared" si="167"/>
        <v>40884.453079999999</v>
      </c>
      <c r="P250" s="320"/>
      <c r="Q250" s="205">
        <f t="shared" si="188"/>
        <v>3.1794920457258537E-5</v>
      </c>
      <c r="R250" s="205"/>
      <c r="S250" s="279">
        <v>0.2</v>
      </c>
      <c r="T250" s="205"/>
      <c r="V250" s="205"/>
      <c r="W250" s="205"/>
      <c r="X250" s="205"/>
      <c r="Y250" s="205"/>
      <c r="Z250" s="191">
        <f t="shared" si="168"/>
        <v>34934</v>
      </c>
      <c r="AA250" s="191">
        <f t="shared" si="169"/>
        <v>-1.9838730235135025E-2</v>
      </c>
      <c r="AB250" s="191">
        <f t="shared" si="170"/>
        <v>-1.2636291294944788E-2</v>
      </c>
      <c r="AC250" s="191">
        <f t="shared" si="171"/>
        <v>-1.9056860001001041E-2</v>
      </c>
      <c r="AD250" s="191">
        <f t="shared" si="172"/>
        <v>7.8187023413398352E-4</v>
      </c>
      <c r="AE250" s="191">
        <f t="shared" si="173"/>
        <v>1.2226421260494605E-7</v>
      </c>
      <c r="AF250" s="191">
        <f t="shared" si="174"/>
        <v>-1.9056860001001041E-2</v>
      </c>
      <c r="AG250" s="202"/>
      <c r="AH250" s="191">
        <f t="shared" si="175"/>
        <v>-6.4205687060562532E-3</v>
      </c>
      <c r="AI250" s="191">
        <f t="shared" si="176"/>
        <v>0.97161278077502433</v>
      </c>
      <c r="AJ250" s="191">
        <f t="shared" si="177"/>
        <v>-0.35874634834326619</v>
      </c>
      <c r="AK250" s="191">
        <f t="shared" si="178"/>
        <v>0.46066191408557355</v>
      </c>
      <c r="AL250" s="191">
        <f t="shared" si="179"/>
        <v>1.6323411775798082</v>
      </c>
      <c r="AM250" s="191">
        <f t="shared" si="180"/>
        <v>1.0635195525225729</v>
      </c>
      <c r="AN250" s="191">
        <f t="shared" si="189"/>
        <v>13.712829323087508</v>
      </c>
      <c r="AO250" s="191">
        <f t="shared" si="189"/>
        <v>13.712802688068274</v>
      </c>
      <c r="AP250" s="191">
        <f t="shared" si="189"/>
        <v>13.712662550141678</v>
      </c>
      <c r="AQ250" s="191">
        <f t="shared" si="189"/>
        <v>13.711925940630191</v>
      </c>
      <c r="AR250" s="191">
        <f t="shared" si="189"/>
        <v>13.708073611152532</v>
      </c>
      <c r="AS250" s="191">
        <f t="shared" si="189"/>
        <v>13.688431857972374</v>
      </c>
      <c r="AT250" s="191">
        <f t="shared" si="189"/>
        <v>13.59858948375288</v>
      </c>
      <c r="AU250" s="191">
        <f t="shared" si="181"/>
        <v>13.292231495070794</v>
      </c>
    </row>
    <row r="251" spans="1:47" ht="12.95" customHeight="1">
      <c r="A251" s="79" t="s">
        <v>131</v>
      </c>
      <c r="B251" s="82" t="s">
        <v>59</v>
      </c>
      <c r="C251" s="79">
        <v>55955.720999999998</v>
      </c>
      <c r="D251" s="79">
        <v>4.0000000000000002E-4</v>
      </c>
      <c r="E251" s="294">
        <f t="shared" si="164"/>
        <v>35086.935466423645</v>
      </c>
      <c r="F251" s="205">
        <f t="shared" si="165"/>
        <v>35087</v>
      </c>
      <c r="G251" s="205">
        <f t="shared" si="187"/>
        <v>-2.2258229997532908E-2</v>
      </c>
      <c r="H251" s="205"/>
      <c r="I251" s="205"/>
      <c r="J251" s="205"/>
      <c r="K251" s="205">
        <f t="shared" si="191"/>
        <v>-2.2258229997532908E-2</v>
      </c>
      <c r="L251" s="205"/>
      <c r="M251" s="193">
        <f t="shared" ca="1" si="190"/>
        <v>-2.9551783076005422E-2</v>
      </c>
      <c r="N251" s="318">
        <f t="shared" si="166"/>
        <v>-1.3461939854770771E-2</v>
      </c>
      <c r="O251" s="319">
        <f t="shared" si="167"/>
        <v>40937.220999999998</v>
      </c>
      <c r="P251" s="320"/>
      <c r="Q251" s="205">
        <f t="shared" si="188"/>
        <v>7.7374720275654341E-5</v>
      </c>
      <c r="R251" s="205"/>
      <c r="S251" s="279">
        <v>1</v>
      </c>
      <c r="T251" s="205"/>
      <c r="V251" s="205"/>
      <c r="W251" s="205"/>
      <c r="X251" s="205"/>
      <c r="Y251" s="205"/>
      <c r="Z251" s="191">
        <f t="shared" si="168"/>
        <v>35087</v>
      </c>
      <c r="AA251" s="191">
        <f t="shared" si="169"/>
        <v>-1.9764743345335376E-2</v>
      </c>
      <c r="AB251" s="191">
        <f t="shared" si="170"/>
        <v>-1.5955426506968302E-2</v>
      </c>
      <c r="AC251" s="191">
        <f t="shared" si="171"/>
        <v>-2.2258229997532908E-2</v>
      </c>
      <c r="AD251" s="191">
        <f t="shared" si="172"/>
        <v>-2.4934866521975317E-3</v>
      </c>
      <c r="AE251" s="191">
        <f t="shared" si="173"/>
        <v>6.2174756846872542E-6</v>
      </c>
      <c r="AF251" s="191">
        <f t="shared" si="174"/>
        <v>-2.2258229997532908E-2</v>
      </c>
      <c r="AG251" s="202"/>
      <c r="AH251" s="191">
        <f t="shared" si="175"/>
        <v>-6.3028034905646063E-3</v>
      </c>
      <c r="AI251" s="191">
        <f t="shared" si="176"/>
        <v>0.96205445993732663</v>
      </c>
      <c r="AJ251" s="191">
        <f t="shared" si="177"/>
        <v>-0.33928867778966831</v>
      </c>
      <c r="AK251" s="191">
        <f t="shared" si="178"/>
        <v>0.45997322671397212</v>
      </c>
      <c r="AL251" s="191">
        <f t="shared" si="179"/>
        <v>1.6531050545995711</v>
      </c>
      <c r="AM251" s="191">
        <f t="shared" si="180"/>
        <v>1.0858920575409368</v>
      </c>
      <c r="AN251" s="191">
        <f t="shared" ref="AN251:AT260" si="192">$AU251+$AB$7*SIN(AO251)</f>
        <v>13.731881470782547</v>
      </c>
      <c r="AO251" s="191">
        <f t="shared" si="192"/>
        <v>13.731860060184376</v>
      </c>
      <c r="AP251" s="191">
        <f t="shared" si="192"/>
        <v>13.731742425257883</v>
      </c>
      <c r="AQ251" s="191">
        <f t="shared" si="192"/>
        <v>13.731096685239208</v>
      </c>
      <c r="AR251" s="191">
        <f t="shared" si="192"/>
        <v>13.727569113525</v>
      </c>
      <c r="AS251" s="191">
        <f t="shared" si="192"/>
        <v>13.708782255893292</v>
      </c>
      <c r="AT251" s="191">
        <f t="shared" si="192"/>
        <v>13.619412657503977</v>
      </c>
      <c r="AU251" s="191">
        <f t="shared" si="181"/>
        <v>13.307738699163238</v>
      </c>
    </row>
    <row r="252" spans="1:47" ht="12.95" customHeight="1">
      <c r="A252" s="184" t="s">
        <v>132</v>
      </c>
      <c r="B252" s="80" t="s">
        <v>59</v>
      </c>
      <c r="C252" s="81">
        <v>55994.352800000001</v>
      </c>
      <c r="D252" s="81">
        <v>2.0000000000000001E-4</v>
      </c>
      <c r="E252" s="294">
        <f t="shared" si="164"/>
        <v>35198.941147685531</v>
      </c>
      <c r="F252" s="205">
        <f t="shared" si="165"/>
        <v>35199</v>
      </c>
      <c r="G252" s="205">
        <f t="shared" si="187"/>
        <v>-2.0298709998314735E-2</v>
      </c>
      <c r="H252" s="205"/>
      <c r="I252" s="205"/>
      <c r="J252" s="205"/>
      <c r="K252" s="205">
        <f t="shared" si="191"/>
        <v>-2.0298709998314735E-2</v>
      </c>
      <c r="L252" s="205"/>
      <c r="M252" s="193">
        <f t="shared" ca="1" si="190"/>
        <v>-2.9303867252287813E-2</v>
      </c>
      <c r="N252" s="318">
        <f t="shared" si="166"/>
        <v>-1.3494111603101079E-2</v>
      </c>
      <c r="O252" s="319">
        <f t="shared" si="167"/>
        <v>40975.852800000001</v>
      </c>
      <c r="P252" s="320"/>
      <c r="Q252" s="205">
        <f t="shared" si="188"/>
        <v>4.6302559320144255E-5</v>
      </c>
      <c r="R252" s="205"/>
      <c r="S252" s="279">
        <v>1</v>
      </c>
      <c r="T252" s="205"/>
      <c r="V252" s="205"/>
      <c r="W252" s="205"/>
      <c r="X252" s="205"/>
      <c r="Y252" s="205"/>
      <c r="Z252" s="191">
        <f t="shared" si="168"/>
        <v>35199</v>
      </c>
      <c r="AA252" s="191">
        <f t="shared" si="169"/>
        <v>-1.9710005358401058E-2</v>
      </c>
      <c r="AB252" s="191">
        <f t="shared" si="170"/>
        <v>-1.4082816243014756E-2</v>
      </c>
      <c r="AC252" s="191">
        <f t="shared" si="171"/>
        <v>-2.0298709998314735E-2</v>
      </c>
      <c r="AD252" s="191">
        <f t="shared" si="172"/>
        <v>-5.8870463991367653E-4</v>
      </c>
      <c r="AE252" s="191">
        <f t="shared" si="173"/>
        <v>3.4657315305589154E-7</v>
      </c>
      <c r="AF252" s="191">
        <f t="shared" si="174"/>
        <v>-2.0298709998314735E-2</v>
      </c>
      <c r="AG252" s="202"/>
      <c r="AH252" s="191">
        <f t="shared" si="175"/>
        <v>-6.2158937552999789E-3</v>
      </c>
      <c r="AI252" s="191">
        <f t="shared" si="176"/>
        <v>0.95518578452622283</v>
      </c>
      <c r="AJ252" s="191">
        <f t="shared" si="177"/>
        <v>-0.32519514260906313</v>
      </c>
      <c r="AK252" s="191">
        <f t="shared" si="178"/>
        <v>0.45935489482074865</v>
      </c>
      <c r="AL252" s="191">
        <f t="shared" si="179"/>
        <v>1.6680475924093159</v>
      </c>
      <c r="AM252" s="191">
        <f t="shared" si="180"/>
        <v>1.1023066363075824</v>
      </c>
      <c r="AN252" s="191">
        <f t="shared" si="192"/>
        <v>13.745709592459876</v>
      </c>
      <c r="AO252" s="191">
        <f t="shared" si="192"/>
        <v>13.745691466593843</v>
      </c>
      <c r="AP252" s="191">
        <f t="shared" si="192"/>
        <v>13.745588550145625</v>
      </c>
      <c r="AQ252" s="191">
        <f t="shared" si="192"/>
        <v>13.745004688748725</v>
      </c>
      <c r="AR252" s="191">
        <f t="shared" si="192"/>
        <v>13.741707822700478</v>
      </c>
      <c r="AS252" s="191">
        <f t="shared" si="192"/>
        <v>13.723558613856527</v>
      </c>
      <c r="AT252" s="191">
        <f t="shared" si="192"/>
        <v>13.634608324063668</v>
      </c>
      <c r="AU252" s="191">
        <f t="shared" si="181"/>
        <v>13.319090377976011</v>
      </c>
    </row>
    <row r="253" spans="1:47" ht="12.95" customHeight="1">
      <c r="A253" s="184" t="s">
        <v>132</v>
      </c>
      <c r="B253" s="80" t="s">
        <v>59</v>
      </c>
      <c r="C253" s="81">
        <v>56199.574800000002</v>
      </c>
      <c r="D253" s="81">
        <v>2.0000000000000001E-4</v>
      </c>
      <c r="E253" s="294">
        <f t="shared" si="164"/>
        <v>35793.943967122497</v>
      </c>
      <c r="F253" s="205">
        <f t="shared" si="165"/>
        <v>35794</v>
      </c>
      <c r="G253" s="205">
        <f t="shared" si="187"/>
        <v>-1.932625999324955E-2</v>
      </c>
      <c r="H253" s="205"/>
      <c r="I253" s="205"/>
      <c r="J253" s="205"/>
      <c r="K253" s="205">
        <f t="shared" si="191"/>
        <v>-1.932625999324955E-2</v>
      </c>
      <c r="L253" s="205"/>
      <c r="M253" s="193">
        <f t="shared" ca="1" si="190"/>
        <v>-2.7986814438787991E-2</v>
      </c>
      <c r="N253" s="318">
        <f t="shared" si="166"/>
        <v>-1.3666793833590436E-2</v>
      </c>
      <c r="O253" s="319">
        <f t="shared" si="167"/>
        <v>41181.074800000002</v>
      </c>
      <c r="P253" s="320"/>
      <c r="Q253" s="205">
        <f t="shared" si="188"/>
        <v>3.2029557212326682E-5</v>
      </c>
      <c r="R253" s="205"/>
      <c r="S253" s="279">
        <v>1</v>
      </c>
      <c r="T253" s="205"/>
      <c r="V253" s="205"/>
      <c r="W253" s="205"/>
      <c r="X253" s="205"/>
      <c r="Y253" s="205"/>
      <c r="Z253" s="191">
        <f t="shared" si="168"/>
        <v>35794</v>
      </c>
      <c r="AA253" s="191">
        <f t="shared" si="169"/>
        <v>-1.9412372234803684E-2</v>
      </c>
      <c r="AB253" s="191">
        <f t="shared" si="170"/>
        <v>-1.3580681592036303E-2</v>
      </c>
      <c r="AC253" s="191">
        <f t="shared" si="171"/>
        <v>-1.932625999324955E-2</v>
      </c>
      <c r="AD253" s="191">
        <f t="shared" si="172"/>
        <v>8.6112241554133634E-5</v>
      </c>
      <c r="AE253" s="191">
        <f t="shared" si="173"/>
        <v>7.4153181454774597E-9</v>
      </c>
      <c r="AF253" s="191">
        <f t="shared" si="174"/>
        <v>-1.932625999324955E-2</v>
      </c>
      <c r="AG253" s="202"/>
      <c r="AH253" s="191">
        <f t="shared" si="175"/>
        <v>-5.7455784012132487E-3</v>
      </c>
      <c r="AI253" s="191">
        <f t="shared" si="176"/>
        <v>0.92046333557192495</v>
      </c>
      <c r="AJ253" s="191">
        <f t="shared" si="177"/>
        <v>-0.25251083889902948</v>
      </c>
      <c r="AK253" s="191">
        <f t="shared" si="178"/>
        <v>0.45463078681053587</v>
      </c>
      <c r="AL253" s="191">
        <f t="shared" si="179"/>
        <v>1.7439913619831882</v>
      </c>
      <c r="AM253" s="191">
        <f t="shared" si="180"/>
        <v>1.1901358500850243</v>
      </c>
      <c r="AN253" s="191">
        <f t="shared" si="192"/>
        <v>13.817558006695927</v>
      </c>
      <c r="AO253" s="191">
        <f t="shared" si="192"/>
        <v>13.817551298558671</v>
      </c>
      <c r="AP253" s="191">
        <f t="shared" si="192"/>
        <v>13.81750504365902</v>
      </c>
      <c r="AQ253" s="191">
        <f t="shared" si="192"/>
        <v>13.817186276078861</v>
      </c>
      <c r="AR253" s="191">
        <f t="shared" si="192"/>
        <v>13.814997757885878</v>
      </c>
      <c r="AS253" s="191">
        <f t="shared" si="192"/>
        <v>13.800342794169344</v>
      </c>
      <c r="AT253" s="191">
        <f t="shared" si="192"/>
        <v>13.714641870025595</v>
      </c>
      <c r="AU253" s="191">
        <f t="shared" si="181"/>
        <v>13.379396171668848</v>
      </c>
    </row>
    <row r="254" spans="1:47" ht="12.95" customHeight="1">
      <c r="A254" s="296" t="s">
        <v>133</v>
      </c>
      <c r="B254" s="82"/>
      <c r="C254" s="291">
        <v>56217.854800000001</v>
      </c>
      <c r="D254" s="291">
        <v>5.0000000000000001E-4</v>
      </c>
      <c r="E254" s="294">
        <f t="shared" si="164"/>
        <v>35846.943409381645</v>
      </c>
      <c r="F254" s="205">
        <f t="shared" si="165"/>
        <v>35847</v>
      </c>
      <c r="G254" s="205">
        <f t="shared" si="187"/>
        <v>-1.9518629997037351E-2</v>
      </c>
      <c r="H254" s="205"/>
      <c r="I254" s="205"/>
      <c r="J254" s="205"/>
      <c r="K254" s="205">
        <f t="shared" si="191"/>
        <v>-1.9518629997037351E-2</v>
      </c>
      <c r="L254" s="205"/>
      <c r="M254" s="193">
        <f t="shared" ca="1" si="190"/>
        <v>-2.7869497129350204E-2</v>
      </c>
      <c r="N254" s="318">
        <f t="shared" si="166"/>
        <v>-1.3682320103830076E-2</v>
      </c>
      <c r="O254" s="319">
        <f t="shared" si="167"/>
        <v>41199.354800000001</v>
      </c>
      <c r="P254" s="205"/>
      <c r="Q254" s="205">
        <f t="shared" si="188"/>
        <v>3.4062513169549118E-5</v>
      </c>
      <c r="R254" s="205"/>
      <c r="S254" s="279">
        <v>1</v>
      </c>
      <c r="T254" s="205"/>
      <c r="V254" s="205"/>
      <c r="W254" s="205"/>
      <c r="X254" s="205"/>
      <c r="Y254" s="205"/>
      <c r="Z254" s="191">
        <f t="shared" si="168"/>
        <v>35847</v>
      </c>
      <c r="AA254" s="191">
        <f t="shared" si="169"/>
        <v>-1.9385393002831909E-2</v>
      </c>
      <c r="AB254" s="191">
        <f t="shared" si="170"/>
        <v>-1.3815557098035518E-2</v>
      </c>
      <c r="AC254" s="191">
        <f t="shared" si="171"/>
        <v>-1.9518629997037351E-2</v>
      </c>
      <c r="AD254" s="191">
        <f t="shared" si="172"/>
        <v>-1.3323699420544205E-4</v>
      </c>
      <c r="AE254" s="191">
        <f t="shared" si="173"/>
        <v>1.7752096624900999E-8</v>
      </c>
      <c r="AF254" s="191">
        <f t="shared" si="174"/>
        <v>-1.9518629997037351E-2</v>
      </c>
      <c r="AG254" s="202"/>
      <c r="AH254" s="191">
        <f t="shared" si="175"/>
        <v>-5.703072899001833E-3</v>
      </c>
      <c r="AI254" s="191">
        <f t="shared" si="176"/>
        <v>0.91751074362406548</v>
      </c>
      <c r="AJ254" s="191">
        <f t="shared" si="177"/>
        <v>-0.24621791022485348</v>
      </c>
      <c r="AK254" s="191">
        <f t="shared" si="178"/>
        <v>0.45410434471259636</v>
      </c>
      <c r="AL254" s="191">
        <f t="shared" si="179"/>
        <v>1.7504895845246757</v>
      </c>
      <c r="AM254" s="191">
        <f t="shared" si="180"/>
        <v>1.1980175838831815</v>
      </c>
      <c r="AN254" s="191">
        <f t="shared" si="192"/>
        <v>13.823830913929296</v>
      </c>
      <c r="AO254" s="191">
        <f t="shared" si="192"/>
        <v>13.823824836372305</v>
      </c>
      <c r="AP254" s="191">
        <f t="shared" si="192"/>
        <v>13.823782118808889</v>
      </c>
      <c r="AQ254" s="191">
        <f t="shared" si="192"/>
        <v>13.823482026925477</v>
      </c>
      <c r="AR254" s="191">
        <f t="shared" si="192"/>
        <v>13.821381647723403</v>
      </c>
      <c r="AS254" s="191">
        <f t="shared" si="192"/>
        <v>13.807042279460751</v>
      </c>
      <c r="AT254" s="191">
        <f t="shared" si="192"/>
        <v>13.721712811292461</v>
      </c>
      <c r="AU254" s="191">
        <f t="shared" si="181"/>
        <v>13.384767948249891</v>
      </c>
    </row>
    <row r="255" spans="1:47" ht="12.95" customHeight="1">
      <c r="A255" s="79" t="s">
        <v>134</v>
      </c>
      <c r="B255" s="82" t="s">
        <v>56</v>
      </c>
      <c r="C255" s="79">
        <v>56325.2961</v>
      </c>
      <c r="D255" s="79">
        <v>2.0000000000000001E-4</v>
      </c>
      <c r="E255" s="294">
        <f t="shared" si="164"/>
        <v>36158.449370847622</v>
      </c>
      <c r="F255" s="205">
        <f t="shared" si="165"/>
        <v>36158.5</v>
      </c>
      <c r="G255" s="205">
        <f t="shared" si="187"/>
        <v>-1.7462465002608951E-2</v>
      </c>
      <c r="H255" s="205"/>
      <c r="I255" s="205"/>
      <c r="J255" s="205"/>
      <c r="K255" s="205">
        <f t="shared" si="191"/>
        <v>-1.7462465002608951E-2</v>
      </c>
      <c r="L255" s="205"/>
      <c r="M255" s="193">
        <f t="shared" ca="1" si="190"/>
        <v>-2.7179981244635595E-2</v>
      </c>
      <c r="N255" s="318">
        <f t="shared" si="166"/>
        <v>-1.3774051251738908E-2</v>
      </c>
      <c r="O255" s="319">
        <f t="shared" si="167"/>
        <v>41306.7961</v>
      </c>
      <c r="P255" s="320"/>
      <c r="Q255" s="205">
        <f t="shared" si="188"/>
        <v>1.3604395997607219E-5</v>
      </c>
      <c r="R255" s="205"/>
      <c r="S255" s="279">
        <v>1</v>
      </c>
      <c r="T255" s="205"/>
      <c r="V255" s="205"/>
      <c r="W255" s="205"/>
      <c r="X255" s="205"/>
      <c r="Y255" s="205"/>
      <c r="Z255" s="191">
        <f t="shared" si="168"/>
        <v>36158.5</v>
      </c>
      <c r="AA255" s="191">
        <f t="shared" si="169"/>
        <v>-1.9225630786243082E-2</v>
      </c>
      <c r="AB255" s="191">
        <f t="shared" si="170"/>
        <v>-1.2010885468104776E-2</v>
      </c>
      <c r="AC255" s="191">
        <f t="shared" si="171"/>
        <v>-1.7462465002608951E-2</v>
      </c>
      <c r="AD255" s="191">
        <f t="shared" si="172"/>
        <v>1.7631657836341304E-3</v>
      </c>
      <c r="AE255" s="191">
        <f t="shared" si="173"/>
        <v>3.1087535805781571E-6</v>
      </c>
      <c r="AF255" s="191">
        <f t="shared" si="174"/>
        <v>-1.7462465002608951E-2</v>
      </c>
      <c r="AG255" s="202"/>
      <c r="AH255" s="191">
        <f t="shared" si="175"/>
        <v>-5.4515795345041742E-3</v>
      </c>
      <c r="AI255" s="191">
        <f t="shared" si="176"/>
        <v>0.90060362766190694</v>
      </c>
      <c r="AJ255" s="191">
        <f t="shared" si="177"/>
        <v>-0.20983754080961647</v>
      </c>
      <c r="AK255" s="191">
        <f t="shared" si="178"/>
        <v>0.45070566278929575</v>
      </c>
      <c r="AL255" s="191">
        <f t="shared" si="179"/>
        <v>1.7878568737284324</v>
      </c>
      <c r="AM255" s="191">
        <f t="shared" si="180"/>
        <v>1.2445641405393959</v>
      </c>
      <c r="AN255" s="191">
        <f t="shared" si="192"/>
        <v>13.860298005563399</v>
      </c>
      <c r="AO255" s="191">
        <f t="shared" si="192"/>
        <v>13.860294738427807</v>
      </c>
      <c r="AP255" s="191">
        <f t="shared" si="192"/>
        <v>13.860268842848029</v>
      </c>
      <c r="AQ255" s="191">
        <f t="shared" si="192"/>
        <v>13.860063675803453</v>
      </c>
      <c r="AR255" s="191">
        <f t="shared" si="192"/>
        <v>13.858443367031276</v>
      </c>
      <c r="AS255" s="191">
        <f t="shared" si="192"/>
        <v>13.845955342931267</v>
      </c>
      <c r="AT255" s="191">
        <f t="shared" si="192"/>
        <v>13.76307317291405</v>
      </c>
      <c r="AU255" s="191">
        <f t="shared" si="181"/>
        <v>13.416339804947906</v>
      </c>
    </row>
    <row r="256" spans="1:47" ht="12.95" customHeight="1">
      <c r="A256" s="79" t="s">
        <v>134</v>
      </c>
      <c r="B256" s="82" t="s">
        <v>56</v>
      </c>
      <c r="C256" s="79">
        <v>56325.296499999997</v>
      </c>
      <c r="D256" s="79">
        <v>2.0000000000000001E-4</v>
      </c>
      <c r="E256" s="294">
        <f t="shared" si="164"/>
        <v>36158.450530572831</v>
      </c>
      <c r="F256" s="205">
        <f t="shared" si="165"/>
        <v>36158.5</v>
      </c>
      <c r="G256" s="205">
        <f t="shared" si="187"/>
        <v>-1.7062465005437844E-2</v>
      </c>
      <c r="H256" s="205"/>
      <c r="I256" s="205"/>
      <c r="J256" s="205"/>
      <c r="K256" s="205">
        <f t="shared" si="191"/>
        <v>-1.7062465005437844E-2</v>
      </c>
      <c r="L256" s="205"/>
      <c r="M256" s="193">
        <f t="shared" ca="1" si="190"/>
        <v>-2.7179981244635595E-2</v>
      </c>
      <c r="N256" s="318">
        <f t="shared" si="166"/>
        <v>-1.3774051251738908E-2</v>
      </c>
      <c r="O256" s="319">
        <f t="shared" si="167"/>
        <v>41306.796499999997</v>
      </c>
      <c r="P256" s="320"/>
      <c r="Q256" s="205">
        <f t="shared" si="188"/>
        <v>1.0813665015516323E-5</v>
      </c>
      <c r="R256" s="205"/>
      <c r="S256" s="279">
        <v>1</v>
      </c>
      <c r="T256" s="205"/>
      <c r="V256" s="205"/>
      <c r="W256" s="205"/>
      <c r="X256" s="205"/>
      <c r="Y256" s="205"/>
      <c r="Z256" s="191">
        <f t="shared" si="168"/>
        <v>36158.5</v>
      </c>
      <c r="AA256" s="191">
        <f t="shared" si="169"/>
        <v>-1.9225630786243082E-2</v>
      </c>
      <c r="AB256" s="191">
        <f t="shared" si="170"/>
        <v>-1.1610885470933668E-2</v>
      </c>
      <c r="AC256" s="191">
        <f t="shared" si="171"/>
        <v>-1.7062465005437844E-2</v>
      </c>
      <c r="AD256" s="191">
        <f t="shared" si="172"/>
        <v>2.1631657808052381E-3</v>
      </c>
      <c r="AE256" s="191">
        <f t="shared" si="173"/>
        <v>4.679286195246735E-6</v>
      </c>
      <c r="AF256" s="191">
        <f t="shared" si="174"/>
        <v>-1.7062465005437844E-2</v>
      </c>
      <c r="AG256" s="202"/>
      <c r="AH256" s="191">
        <f t="shared" si="175"/>
        <v>-5.4515795345041742E-3</v>
      </c>
      <c r="AI256" s="191">
        <f t="shared" si="176"/>
        <v>0.90060362766190694</v>
      </c>
      <c r="AJ256" s="191">
        <f t="shared" si="177"/>
        <v>-0.20983754080961647</v>
      </c>
      <c r="AK256" s="191">
        <f t="shared" si="178"/>
        <v>0.45070566278929575</v>
      </c>
      <c r="AL256" s="191">
        <f t="shared" si="179"/>
        <v>1.7878568737284324</v>
      </c>
      <c r="AM256" s="191">
        <f t="shared" si="180"/>
        <v>1.2445641405393959</v>
      </c>
      <c r="AN256" s="191">
        <f t="shared" si="192"/>
        <v>13.860298005563399</v>
      </c>
      <c r="AO256" s="191">
        <f t="shared" si="192"/>
        <v>13.860294738427807</v>
      </c>
      <c r="AP256" s="191">
        <f t="shared" si="192"/>
        <v>13.860268842848029</v>
      </c>
      <c r="AQ256" s="191">
        <f t="shared" si="192"/>
        <v>13.860063675803453</v>
      </c>
      <c r="AR256" s="191">
        <f t="shared" si="192"/>
        <v>13.858443367031276</v>
      </c>
      <c r="AS256" s="191">
        <f t="shared" si="192"/>
        <v>13.845955342931267</v>
      </c>
      <c r="AT256" s="191">
        <f t="shared" si="192"/>
        <v>13.76307317291405</v>
      </c>
      <c r="AU256" s="191">
        <f t="shared" si="181"/>
        <v>13.416339804947906</v>
      </c>
    </row>
    <row r="257" spans="1:47" ht="12.95" customHeight="1">
      <c r="A257" s="79" t="s">
        <v>134</v>
      </c>
      <c r="B257" s="82" t="s">
        <v>59</v>
      </c>
      <c r="C257" s="79">
        <v>56638.299500000001</v>
      </c>
      <c r="D257" s="79">
        <v>1E-4</v>
      </c>
      <c r="E257" s="294">
        <f t="shared" si="164"/>
        <v>37065.944208113389</v>
      </c>
      <c r="F257" s="205">
        <f t="shared" si="165"/>
        <v>37066</v>
      </c>
      <c r="G257" s="205">
        <f t="shared" si="187"/>
        <v>-1.924313999916194E-2</v>
      </c>
      <c r="H257" s="205"/>
      <c r="I257" s="205"/>
      <c r="J257" s="205"/>
      <c r="K257" s="205">
        <f t="shared" si="191"/>
        <v>-1.924313999916194E-2</v>
      </c>
      <c r="L257" s="205"/>
      <c r="M257" s="193">
        <f t="shared" ca="1" si="190"/>
        <v>-2.5171199012280834E-2</v>
      </c>
      <c r="N257" s="318">
        <f t="shared" si="166"/>
        <v>-1.4045947853169066E-2</v>
      </c>
      <c r="O257" s="319">
        <f t="shared" si="167"/>
        <v>41619.799500000001</v>
      </c>
      <c r="P257" s="320"/>
      <c r="Q257" s="205">
        <f t="shared" si="188"/>
        <v>2.7010806202370014E-5</v>
      </c>
      <c r="R257" s="205"/>
      <c r="S257" s="279">
        <v>1</v>
      </c>
      <c r="T257" s="205"/>
      <c r="V257" s="205"/>
      <c r="W257" s="205"/>
      <c r="X257" s="205"/>
      <c r="Y257" s="205"/>
      <c r="Z257" s="191">
        <f t="shared" si="168"/>
        <v>37066</v>
      </c>
      <c r="AA257" s="191">
        <f t="shared" si="169"/>
        <v>-1.875246446827818E-2</v>
      </c>
      <c r="AB257" s="191">
        <f t="shared" si="170"/>
        <v>-1.4536623384052826E-2</v>
      </c>
      <c r="AC257" s="191">
        <f t="shared" si="171"/>
        <v>-1.924313999916194E-2</v>
      </c>
      <c r="AD257" s="191">
        <f t="shared" si="172"/>
        <v>-4.9067553088376001E-4</v>
      </c>
      <c r="AE257" s="191">
        <f t="shared" si="173"/>
        <v>2.4076247660805973E-7</v>
      </c>
      <c r="AF257" s="191">
        <f t="shared" si="174"/>
        <v>-1.924313999916194E-2</v>
      </c>
      <c r="AG257" s="202"/>
      <c r="AH257" s="191">
        <f t="shared" si="175"/>
        <v>-4.7065166151091138E-3</v>
      </c>
      <c r="AI257" s="191">
        <f t="shared" si="176"/>
        <v>0.85545699939064557</v>
      </c>
      <c r="AJ257" s="191">
        <f t="shared" si="177"/>
        <v>-0.10971015527118372</v>
      </c>
      <c r="AK257" s="191">
        <f t="shared" si="178"/>
        <v>0.4383178689936737</v>
      </c>
      <c r="AL257" s="191">
        <f t="shared" si="179"/>
        <v>1.889334231700087</v>
      </c>
      <c r="AM257" s="191">
        <f t="shared" si="180"/>
        <v>1.3827379100659194</v>
      </c>
      <c r="AN257" s="191">
        <f t="shared" si="192"/>
        <v>13.962860927576607</v>
      </c>
      <c r="AO257" s="191">
        <f t="shared" si="192"/>
        <v>13.962860617970353</v>
      </c>
      <c r="AP257" s="191">
        <f t="shared" si="192"/>
        <v>13.962856749957702</v>
      </c>
      <c r="AQ257" s="191">
        <f t="shared" si="192"/>
        <v>13.962808432764071</v>
      </c>
      <c r="AR257" s="191">
        <f t="shared" si="192"/>
        <v>13.962205992562074</v>
      </c>
      <c r="AS257" s="191">
        <f t="shared" si="192"/>
        <v>13.954859878843765</v>
      </c>
      <c r="AT257" s="191">
        <f t="shared" si="192"/>
        <v>13.881565337000564</v>
      </c>
      <c r="AU257" s="191">
        <f t="shared" si="181"/>
        <v>13.508318809613872</v>
      </c>
    </row>
    <row r="258" spans="1:47" ht="12.95" customHeight="1">
      <c r="A258" s="321" t="s">
        <v>135</v>
      </c>
      <c r="B258" s="80" t="s">
        <v>59</v>
      </c>
      <c r="C258" s="79">
        <v>56657.270100000002</v>
      </c>
      <c r="D258" s="81">
        <v>3.3E-3</v>
      </c>
      <c r="E258" s="294">
        <f t="shared" si="164"/>
        <v>37120.945915953736</v>
      </c>
      <c r="F258" s="205">
        <f t="shared" si="165"/>
        <v>37121</v>
      </c>
      <c r="G258" s="205">
        <f t="shared" si="187"/>
        <v>-1.8654089995834511E-2</v>
      </c>
      <c r="H258" s="205"/>
      <c r="I258" s="205"/>
      <c r="J258" s="193">
        <f>G258</f>
        <v>-1.8654089995834511E-2</v>
      </c>
      <c r="K258" s="205"/>
      <c r="L258" s="205"/>
      <c r="M258" s="193">
        <f t="shared" ca="1" si="190"/>
        <v>-2.5049454634562374E-2</v>
      </c>
      <c r="N258" s="318">
        <f t="shared" si="166"/>
        <v>-1.4062649153182373E-2</v>
      </c>
      <c r="O258" s="319">
        <f t="shared" si="167"/>
        <v>41638.770100000002</v>
      </c>
      <c r="P258" s="320"/>
      <c r="Q258" s="205">
        <f t="shared" si="188"/>
        <v>2.1081329011574174E-5</v>
      </c>
      <c r="R258" s="205"/>
      <c r="S258" s="279">
        <v>0.2</v>
      </c>
      <c r="T258" s="205"/>
      <c r="V258" s="205"/>
      <c r="W258" s="205"/>
      <c r="X258" s="205"/>
      <c r="Y258" s="205"/>
      <c r="Z258" s="191">
        <f t="shared" si="168"/>
        <v>37121</v>
      </c>
      <c r="AA258" s="191">
        <f t="shared" si="169"/>
        <v>-1.8723587927042491E-2</v>
      </c>
      <c r="AB258" s="191">
        <f t="shared" si="170"/>
        <v>-1.3993151221974394E-2</v>
      </c>
      <c r="AC258" s="191">
        <f t="shared" si="171"/>
        <v>-1.8654089995834511E-2</v>
      </c>
      <c r="AD258" s="191">
        <f t="shared" si="172"/>
        <v>6.9497931207980479E-5</v>
      </c>
      <c r="AE258" s="191">
        <f t="shared" si="173"/>
        <v>9.6599248843783738E-10</v>
      </c>
      <c r="AF258" s="191">
        <f t="shared" si="174"/>
        <v>-1.8654089995834511E-2</v>
      </c>
      <c r="AG258" s="202"/>
      <c r="AH258" s="191">
        <f t="shared" si="175"/>
        <v>-4.6609387738601165E-3</v>
      </c>
      <c r="AI258" s="191">
        <f t="shared" si="176"/>
        <v>0.8529059205263847</v>
      </c>
      <c r="AJ258" s="191">
        <f t="shared" si="177"/>
        <v>-0.1039177067360457</v>
      </c>
      <c r="AK258" s="191">
        <f t="shared" si="178"/>
        <v>0.4374683589565318</v>
      </c>
      <c r="AL258" s="191">
        <f t="shared" si="179"/>
        <v>1.8951600178738934</v>
      </c>
      <c r="AM258" s="191">
        <f t="shared" si="180"/>
        <v>1.3912544770845845</v>
      </c>
      <c r="AN258" s="191">
        <f t="shared" si="192"/>
        <v>13.968911383411747</v>
      </c>
      <c r="AO258" s="191">
        <f t="shared" si="192"/>
        <v>13.968911124940091</v>
      </c>
      <c r="AP258" s="191">
        <f t="shared" si="192"/>
        <v>13.968907780801091</v>
      </c>
      <c r="AQ258" s="191">
        <f t="shared" si="192"/>
        <v>13.968864519842397</v>
      </c>
      <c r="AR258" s="191">
        <f t="shared" si="192"/>
        <v>13.968305870472937</v>
      </c>
      <c r="AS258" s="191">
        <f t="shared" si="192"/>
        <v>13.961249555527935</v>
      </c>
      <c r="AT258" s="191">
        <f t="shared" si="192"/>
        <v>13.888647385195801</v>
      </c>
      <c r="AU258" s="191">
        <f t="shared" si="181"/>
        <v>13.513893294745142</v>
      </c>
    </row>
    <row r="259" spans="1:47" ht="12.95" customHeight="1">
      <c r="A259" s="321" t="s">
        <v>135</v>
      </c>
      <c r="B259" s="80" t="s">
        <v>59</v>
      </c>
      <c r="C259" s="79">
        <v>56657.445800000001</v>
      </c>
      <c r="D259" s="81">
        <v>4.0000000000000001E-3</v>
      </c>
      <c r="E259" s="294">
        <f t="shared" si="164"/>
        <v>37121.455325253788</v>
      </c>
      <c r="F259" s="205">
        <f t="shared" si="165"/>
        <v>37121.5</v>
      </c>
      <c r="G259" s="205">
        <f t="shared" si="187"/>
        <v>-1.5408734994707629E-2</v>
      </c>
      <c r="H259" s="205"/>
      <c r="I259" s="205"/>
      <c r="J259" s="193">
        <f>G259</f>
        <v>-1.5408734994707629E-2</v>
      </c>
      <c r="K259" s="205"/>
      <c r="L259" s="205"/>
      <c r="M259" s="193">
        <f t="shared" ca="1" si="190"/>
        <v>-2.5048347867492202E-2</v>
      </c>
      <c r="N259" s="318">
        <f t="shared" si="166"/>
        <v>-1.406280109993201E-2</v>
      </c>
      <c r="O259" s="319">
        <f t="shared" si="167"/>
        <v>41638.945800000001</v>
      </c>
      <c r="P259" s="320"/>
      <c r="Q259" s="205">
        <f t="shared" si="188"/>
        <v>1.8115380491058664E-6</v>
      </c>
      <c r="R259" s="205"/>
      <c r="S259" s="279">
        <v>0.2</v>
      </c>
      <c r="T259" s="205"/>
      <c r="V259" s="205"/>
      <c r="W259" s="205"/>
      <c r="X259" s="205"/>
      <c r="Y259" s="205"/>
      <c r="Z259" s="191">
        <f t="shared" si="168"/>
        <v>37121.5</v>
      </c>
      <c r="AA259" s="191">
        <f t="shared" si="169"/>
        <v>-1.872332536936646E-2</v>
      </c>
      <c r="AB259" s="191">
        <f t="shared" si="170"/>
        <v>-1.0748210725273178E-2</v>
      </c>
      <c r="AC259" s="191">
        <f t="shared" si="171"/>
        <v>-1.5408734994707629E-2</v>
      </c>
      <c r="AD259" s="191">
        <f t="shared" si="172"/>
        <v>3.3145903746588309E-3</v>
      </c>
      <c r="AE259" s="191">
        <f t="shared" si="173"/>
        <v>2.1973018703561938E-6</v>
      </c>
      <c r="AF259" s="191">
        <f t="shared" si="174"/>
        <v>-1.5408734994707629E-2</v>
      </c>
      <c r="AG259" s="202"/>
      <c r="AH259" s="191">
        <f t="shared" si="175"/>
        <v>-4.6605242694344514E-3</v>
      </c>
      <c r="AI259" s="191">
        <f t="shared" si="176"/>
        <v>0.85288282136487636</v>
      </c>
      <c r="AJ259" s="191">
        <f t="shared" si="177"/>
        <v>-0.10386519009761604</v>
      </c>
      <c r="AK259" s="191">
        <f t="shared" si="178"/>
        <v>0.43746059143053362</v>
      </c>
      <c r="AL259" s="191">
        <f t="shared" si="179"/>
        <v>1.8952128202448579</v>
      </c>
      <c r="AM259" s="191">
        <f t="shared" si="180"/>
        <v>1.3913319829616697</v>
      </c>
      <c r="AN259" s="191">
        <f t="shared" si="192"/>
        <v>13.968966304778814</v>
      </c>
      <c r="AO259" s="191">
        <f t="shared" si="192"/>
        <v>13.968966046737897</v>
      </c>
      <c r="AP259" s="191">
        <f t="shared" si="192"/>
        <v>13.968962707092023</v>
      </c>
      <c r="AQ259" s="191">
        <f t="shared" si="192"/>
        <v>13.968919490279879</v>
      </c>
      <c r="AR259" s="191">
        <f t="shared" si="192"/>
        <v>13.968361230049364</v>
      </c>
      <c r="AS259" s="191">
        <f t="shared" si="192"/>
        <v>13.961307534589972</v>
      </c>
      <c r="AT259" s="191">
        <f t="shared" si="192"/>
        <v>13.888711714107927</v>
      </c>
      <c r="AU259" s="191">
        <f t="shared" si="181"/>
        <v>13.5139439718827</v>
      </c>
    </row>
    <row r="260" spans="1:47" ht="12.95" customHeight="1">
      <c r="A260" s="321" t="s">
        <v>135</v>
      </c>
      <c r="B260" s="80" t="s">
        <v>59</v>
      </c>
      <c r="C260" s="79">
        <v>56668.308400000002</v>
      </c>
      <c r="D260" s="81">
        <v>1.9E-3</v>
      </c>
      <c r="E260" s="294">
        <f t="shared" si="164"/>
        <v>37152.949403015504</v>
      </c>
      <c r="F260" s="205">
        <f t="shared" si="165"/>
        <v>37153</v>
      </c>
      <c r="G260" s="205">
        <f t="shared" si="187"/>
        <v>-1.7451369996706489E-2</v>
      </c>
      <c r="H260" s="205"/>
      <c r="I260" s="205"/>
      <c r="J260" s="193">
        <f>G260</f>
        <v>-1.7451369996706489E-2</v>
      </c>
      <c r="K260" s="205"/>
      <c r="L260" s="205"/>
      <c r="M260" s="193">
        <f t="shared" ca="1" si="190"/>
        <v>-2.497862154207163E-2</v>
      </c>
      <c r="N260" s="318">
        <f t="shared" si="166"/>
        <v>-1.4072377986006437E-2</v>
      </c>
      <c r="O260" s="319">
        <f t="shared" si="167"/>
        <v>41649.808400000002</v>
      </c>
      <c r="P260" s="320"/>
      <c r="Q260" s="205">
        <f t="shared" si="188"/>
        <v>1.1417587008374786E-5</v>
      </c>
      <c r="R260" s="205"/>
      <c r="S260" s="279">
        <v>0.5</v>
      </c>
      <c r="T260" s="205"/>
      <c r="V260" s="205"/>
      <c r="W260" s="205"/>
      <c r="X260" s="205"/>
      <c r="Y260" s="205"/>
      <c r="Z260" s="191">
        <f t="shared" si="168"/>
        <v>37153</v>
      </c>
      <c r="AA260" s="191">
        <f t="shared" si="169"/>
        <v>-1.8706782835272408E-2</v>
      </c>
      <c r="AB260" s="191">
        <f t="shared" si="170"/>
        <v>-1.2816965147440518E-2</v>
      </c>
      <c r="AC260" s="191">
        <f t="shared" si="171"/>
        <v>-1.7451369996706489E-2</v>
      </c>
      <c r="AD260" s="191">
        <f t="shared" si="172"/>
        <v>1.255412838565919E-3</v>
      </c>
      <c r="AE260" s="191">
        <f t="shared" si="173"/>
        <v>7.8803069761806913E-7</v>
      </c>
      <c r="AF260" s="191">
        <f t="shared" si="174"/>
        <v>-1.7451369996706489E-2</v>
      </c>
      <c r="AG260" s="202"/>
      <c r="AH260" s="191">
        <f t="shared" si="175"/>
        <v>-4.6344048492659726E-3</v>
      </c>
      <c r="AI260" s="191">
        <f t="shared" si="176"/>
        <v>0.85143091814254834</v>
      </c>
      <c r="AJ260" s="191">
        <f t="shared" si="177"/>
        <v>-0.10056178908547431</v>
      </c>
      <c r="AK260" s="191">
        <f t="shared" si="178"/>
        <v>0.43696963420853974</v>
      </c>
      <c r="AL260" s="191">
        <f t="shared" si="179"/>
        <v>1.8985336155364576</v>
      </c>
      <c r="AM260" s="191">
        <f t="shared" si="180"/>
        <v>1.3962178778624019</v>
      </c>
      <c r="AN260" s="191">
        <f t="shared" si="192"/>
        <v>13.972423356622182</v>
      </c>
      <c r="AO260" s="191">
        <f t="shared" si="192"/>
        <v>13.972423124553535</v>
      </c>
      <c r="AP260" s="191">
        <f t="shared" si="192"/>
        <v>13.972420058609023</v>
      </c>
      <c r="AQ260" s="191">
        <f t="shared" si="192"/>
        <v>13.972379558591612</v>
      </c>
      <c r="AR260" s="191">
        <f t="shared" si="192"/>
        <v>13.971845490736078</v>
      </c>
      <c r="AS260" s="191">
        <f t="shared" si="192"/>
        <v>13.964956265193885</v>
      </c>
      <c r="AT260" s="191">
        <f t="shared" si="192"/>
        <v>13.8927624937769</v>
      </c>
      <c r="AU260" s="191">
        <f t="shared" si="181"/>
        <v>13.517136631548791</v>
      </c>
    </row>
    <row r="261" spans="1:47" ht="12.95" customHeight="1">
      <c r="A261" s="321" t="s">
        <v>135</v>
      </c>
      <c r="B261" s="80" t="s">
        <v>59</v>
      </c>
      <c r="C261" s="79">
        <v>56668.481</v>
      </c>
      <c r="D261" s="81">
        <v>2.8999999999999998E-3</v>
      </c>
      <c r="E261" s="294">
        <f t="shared" si="164"/>
        <v>37153.449824445146</v>
      </c>
      <c r="F261" s="205">
        <f t="shared" si="165"/>
        <v>37153.5</v>
      </c>
      <c r="G261" s="205">
        <f t="shared" si="187"/>
        <v>-1.7306014997302555E-2</v>
      </c>
      <c r="H261" s="205"/>
      <c r="I261" s="205"/>
      <c r="J261" s="193">
        <f>G261</f>
        <v>-1.7306014997302555E-2</v>
      </c>
      <c r="K261" s="205"/>
      <c r="L261" s="205"/>
      <c r="M261" s="193">
        <f t="shared" ca="1" si="190"/>
        <v>-2.4977514775001458E-2</v>
      </c>
      <c r="N261" s="318">
        <f t="shared" si="166"/>
        <v>-1.4072530067386145E-2</v>
      </c>
      <c r="O261" s="319">
        <f t="shared" si="167"/>
        <v>41649.981</v>
      </c>
      <c r="P261" s="320"/>
      <c r="Q261" s="205">
        <f t="shared" si="188"/>
        <v>1.0455424791996528E-5</v>
      </c>
      <c r="R261" s="205"/>
      <c r="S261" s="279">
        <v>0.4</v>
      </c>
      <c r="T261" s="205"/>
      <c r="V261" s="205"/>
      <c r="W261" s="205"/>
      <c r="X261" s="205"/>
      <c r="Y261" s="205"/>
      <c r="Z261" s="191">
        <f t="shared" si="168"/>
        <v>37153.5</v>
      </c>
      <c r="AA261" s="191">
        <f t="shared" si="169"/>
        <v>-1.8706520234229102E-2</v>
      </c>
      <c r="AB261" s="191">
        <f t="shared" si="170"/>
        <v>-1.2672024830459597E-2</v>
      </c>
      <c r="AC261" s="191">
        <f t="shared" si="171"/>
        <v>-1.7306014997302555E-2</v>
      </c>
      <c r="AD261" s="191">
        <f t="shared" si="172"/>
        <v>1.4005052369265476E-3</v>
      </c>
      <c r="AE261" s="191">
        <f t="shared" si="173"/>
        <v>7.8456596746347427E-7</v>
      </c>
      <c r="AF261" s="191">
        <f t="shared" si="174"/>
        <v>-1.7306014997302555E-2</v>
      </c>
      <c r="AG261" s="202"/>
      <c r="AH261" s="191">
        <f t="shared" si="175"/>
        <v>-4.6339901668429563E-3</v>
      </c>
      <c r="AI261" s="191">
        <f t="shared" si="176"/>
        <v>0.85140792505088991</v>
      </c>
      <c r="AJ261" s="191">
        <f t="shared" si="177"/>
        <v>-0.10050943578879888</v>
      </c>
      <c r="AK261" s="191">
        <f t="shared" si="178"/>
        <v>0.43696181591373545</v>
      </c>
      <c r="AL261" s="191">
        <f t="shared" si="179"/>
        <v>1.8985862354339333</v>
      </c>
      <c r="AM261" s="191">
        <f t="shared" si="180"/>
        <v>1.3962954799168688</v>
      </c>
      <c r="AN261" s="191">
        <f t="shared" ref="AN261:AT270" si="193">$AU261+$AB$7*SIN(AO261)</f>
        <v>13.972478183006752</v>
      </c>
      <c r="AO261" s="191">
        <f t="shared" si="193"/>
        <v>13.972477951332309</v>
      </c>
      <c r="AP261" s="191">
        <f t="shared" si="193"/>
        <v>13.97247488958604</v>
      </c>
      <c r="AQ261" s="191">
        <f t="shared" si="193"/>
        <v>13.97243443167924</v>
      </c>
      <c r="AR261" s="191">
        <f t="shared" si="193"/>
        <v>13.971900742709265</v>
      </c>
      <c r="AS261" s="191">
        <f t="shared" si="193"/>
        <v>13.965014118883635</v>
      </c>
      <c r="AT261" s="191">
        <f t="shared" si="193"/>
        <v>13.892826761020491</v>
      </c>
      <c r="AU261" s="191">
        <f t="shared" si="181"/>
        <v>13.517187308686349</v>
      </c>
    </row>
    <row r="262" spans="1:47" ht="12.95" customHeight="1">
      <c r="A262" s="322" t="s">
        <v>136</v>
      </c>
      <c r="B262" s="323" t="s">
        <v>59</v>
      </c>
      <c r="C262" s="322">
        <v>56960.100500000175</v>
      </c>
      <c r="D262" s="322" t="s">
        <v>137</v>
      </c>
      <c r="E262" s="294">
        <f t="shared" si="164"/>
        <v>37998.946041726434</v>
      </c>
      <c r="F262" s="205">
        <f t="shared" si="165"/>
        <v>37999</v>
      </c>
      <c r="G262" s="205">
        <f t="shared" si="187"/>
        <v>-1.8610709827044047E-2</v>
      </c>
      <c r="H262" s="205"/>
      <c r="I262" s="205"/>
      <c r="K262" s="205">
        <f t="shared" ref="K262:K288" si="194">G262</f>
        <v>-1.8610709827044047E-2</v>
      </c>
      <c r="L262" s="205"/>
      <c r="M262" s="193">
        <f t="shared" ca="1" si="190"/>
        <v>-2.3105971659347524E-2</v>
      </c>
      <c r="N262" s="318">
        <f t="shared" si="166"/>
        <v>-1.4332709053867462E-2</v>
      </c>
      <c r="O262" s="319">
        <f t="shared" si="167"/>
        <v>41941.600500000175</v>
      </c>
      <c r="P262" s="205"/>
      <c r="Q262" s="205">
        <f t="shared" si="188"/>
        <v>1.8301290615299468E-5</v>
      </c>
      <c r="R262" s="205"/>
      <c r="S262" s="279">
        <v>1</v>
      </c>
      <c r="T262" s="205"/>
      <c r="V262" s="205"/>
      <c r="W262" s="205"/>
      <c r="X262" s="205"/>
      <c r="Y262" s="205"/>
      <c r="Z262" s="191">
        <f t="shared" si="168"/>
        <v>37999</v>
      </c>
      <c r="AA262" s="191">
        <f t="shared" si="169"/>
        <v>-1.826275364997226E-2</v>
      </c>
      <c r="AB262" s="191">
        <f t="shared" si="170"/>
        <v>-1.4680665230939249E-2</v>
      </c>
      <c r="AC262" s="191">
        <f t="shared" si="171"/>
        <v>-1.8610709827044047E-2</v>
      </c>
      <c r="AD262" s="191">
        <f t="shared" si="172"/>
        <v>-3.4795617707178775E-4</v>
      </c>
      <c r="AE262" s="191">
        <f t="shared" si="173"/>
        <v>1.2107350116241331E-7</v>
      </c>
      <c r="AF262" s="191">
        <f t="shared" si="174"/>
        <v>-1.8610709827044047E-2</v>
      </c>
      <c r="AG262" s="202"/>
      <c r="AH262" s="191">
        <f t="shared" si="175"/>
        <v>-3.9300445961047972E-3</v>
      </c>
      <c r="AI262" s="191">
        <f t="shared" si="176"/>
        <v>0.81479214369173891</v>
      </c>
      <c r="AJ262" s="191">
        <f t="shared" si="177"/>
        <v>-1.5548235128244622E-2</v>
      </c>
      <c r="AK262" s="191">
        <f t="shared" si="178"/>
        <v>0.42274493878225167</v>
      </c>
      <c r="AL262" s="191">
        <f t="shared" si="179"/>
        <v>1.9837168103695468</v>
      </c>
      <c r="AM262" s="191">
        <f t="shared" si="180"/>
        <v>1.5298671385132601</v>
      </c>
      <c r="AN262" s="191">
        <f t="shared" si="193"/>
        <v>14.063154550547056</v>
      </c>
      <c r="AO262" s="191">
        <f t="shared" si="193"/>
        <v>14.063154546444238</v>
      </c>
      <c r="AP262" s="191">
        <f t="shared" si="193"/>
        <v>14.063154426226477</v>
      </c>
      <c r="AQ262" s="191">
        <f t="shared" si="193"/>
        <v>14.063150903780016</v>
      </c>
      <c r="AR262" s="191">
        <f t="shared" si="193"/>
        <v>14.063047768338814</v>
      </c>
      <c r="AS262" s="191">
        <f t="shared" si="193"/>
        <v>14.060089053162981</v>
      </c>
      <c r="AT262" s="191">
        <f t="shared" si="193"/>
        <v>14.000095301854381</v>
      </c>
      <c r="AU262" s="191">
        <f t="shared" si="181"/>
        <v>13.602882348295246</v>
      </c>
    </row>
    <row r="263" spans="1:47" ht="12.95" customHeight="1">
      <c r="A263" s="309" t="s">
        <v>138</v>
      </c>
      <c r="B263" s="275"/>
      <c r="C263" s="309">
        <v>56964.584799999997</v>
      </c>
      <c r="D263" s="309">
        <v>4.0000000000000002E-4</v>
      </c>
      <c r="E263" s="274">
        <f t="shared" si="164"/>
        <v>38011.947431163702</v>
      </c>
      <c r="F263" s="221">
        <f t="shared" si="165"/>
        <v>38012</v>
      </c>
      <c r="G263" s="193">
        <f t="shared" si="187"/>
        <v>-1.8131479999283329E-2</v>
      </c>
      <c r="K263" s="193">
        <f t="shared" si="194"/>
        <v>-1.8131479999283329E-2</v>
      </c>
      <c r="M263" s="193">
        <f t="shared" ca="1" si="190"/>
        <v>-2.3077195715523163E-2</v>
      </c>
      <c r="N263" s="271">
        <f t="shared" si="166"/>
        <v>-1.4336756394754433E-2</v>
      </c>
      <c r="O263" s="195">
        <f t="shared" si="167"/>
        <v>41946.084799999997</v>
      </c>
      <c r="P263" s="222"/>
      <c r="Q263" s="193">
        <f t="shared" si="188"/>
        <v>1.4399927234768774E-5</v>
      </c>
      <c r="R263" s="221"/>
      <c r="S263" s="279">
        <v>1</v>
      </c>
      <c r="T263" s="221"/>
      <c r="U263" s="221"/>
      <c r="V263" s="221"/>
      <c r="W263" s="221"/>
      <c r="X263" s="221"/>
      <c r="Y263" s="221"/>
      <c r="Z263" s="191">
        <f t="shared" si="168"/>
        <v>38012</v>
      </c>
      <c r="AA263" s="191">
        <f t="shared" si="169"/>
        <v>-1.8255952738140749E-2</v>
      </c>
      <c r="AB263" s="191">
        <f t="shared" si="170"/>
        <v>-1.4212283655897011E-2</v>
      </c>
      <c r="AC263" s="191">
        <f t="shared" si="171"/>
        <v>-1.8131479999283329E-2</v>
      </c>
      <c r="AD263" s="191">
        <f t="shared" si="172"/>
        <v>1.2447273885742016E-4</v>
      </c>
      <c r="AE263" s="191">
        <f t="shared" si="173"/>
        <v>1.5493462718667516E-8</v>
      </c>
      <c r="AF263" s="191">
        <f t="shared" si="174"/>
        <v>-1.8131479999283329E-2</v>
      </c>
      <c r="AG263" s="202"/>
      <c r="AH263" s="191">
        <f t="shared" si="175"/>
        <v>-3.9191963433863174E-3</v>
      </c>
      <c r="AI263" s="191">
        <f t="shared" si="176"/>
        <v>0.81426295982654096</v>
      </c>
      <c r="AJ263" s="191">
        <f t="shared" si="177"/>
        <v>-1.4296250375373399E-2</v>
      </c>
      <c r="AK263" s="191">
        <f t="shared" si="178"/>
        <v>0.42251270420179554</v>
      </c>
      <c r="AL263" s="191">
        <f t="shared" si="179"/>
        <v>1.9849689346193584</v>
      </c>
      <c r="AM263" s="191">
        <f t="shared" si="180"/>
        <v>1.5319605002263359</v>
      </c>
      <c r="AN263" s="191">
        <f t="shared" si="193"/>
        <v>14.064518269381683</v>
      </c>
      <c r="AO263" s="191">
        <f t="shared" si="193"/>
        <v>14.064518265639533</v>
      </c>
      <c r="AP263" s="191">
        <f t="shared" si="193"/>
        <v>14.064518153935229</v>
      </c>
      <c r="AQ263" s="191">
        <f t="shared" si="193"/>
        <v>14.064514819606991</v>
      </c>
      <c r="AR263" s="191">
        <f t="shared" si="193"/>
        <v>14.06441536149687</v>
      </c>
      <c r="AS263" s="191">
        <f t="shared" si="193"/>
        <v>14.061508656942843</v>
      </c>
      <c r="AT263" s="191">
        <f t="shared" si="193"/>
        <v>14.001722233781575</v>
      </c>
      <c r="AU263" s="191">
        <f t="shared" si="181"/>
        <v>13.604199953871728</v>
      </c>
    </row>
    <row r="264" spans="1:47" ht="12.95" customHeight="1">
      <c r="A264" s="324" t="s">
        <v>139</v>
      </c>
      <c r="B264" s="325" t="s">
        <v>56</v>
      </c>
      <c r="C264" s="326">
        <v>56966.484689999997</v>
      </c>
      <c r="D264" s="326">
        <v>4.0000000000000002E-4</v>
      </c>
      <c r="E264" s="294">
        <f t="shared" si="164"/>
        <v>38017.455807003629</v>
      </c>
      <c r="F264" s="205">
        <f t="shared" si="165"/>
        <v>38017.5</v>
      </c>
      <c r="G264" s="205">
        <f t="shared" si="187"/>
        <v>-1.5242574998410419E-2</v>
      </c>
      <c r="H264" s="205"/>
      <c r="I264" s="205"/>
      <c r="K264" s="205">
        <f t="shared" si="194"/>
        <v>-1.5242574998410419E-2</v>
      </c>
      <c r="L264" s="205"/>
      <c r="M264" s="193">
        <f t="shared" ca="1" si="190"/>
        <v>-2.3065021277751313E-2</v>
      </c>
      <c r="N264" s="318">
        <f t="shared" si="166"/>
        <v>-1.4338469159365097E-2</v>
      </c>
      <c r="O264" s="319">
        <f t="shared" si="167"/>
        <v>41947.984689999997</v>
      </c>
      <c r="P264" s="320"/>
      <c r="Q264" s="205">
        <f t="shared" si="188"/>
        <v>8.1740736819584497E-7</v>
      </c>
      <c r="R264" s="205"/>
      <c r="S264" s="279">
        <v>1</v>
      </c>
      <c r="Z264" s="191">
        <f t="shared" si="168"/>
        <v>38017.5</v>
      </c>
      <c r="AA264" s="191">
        <f t="shared" si="169"/>
        <v>-1.8253075783846627E-2</v>
      </c>
      <c r="AB264" s="191">
        <f t="shared" si="170"/>
        <v>-1.1327968373928889E-2</v>
      </c>
      <c r="AC264" s="191">
        <f t="shared" si="171"/>
        <v>-1.5242574998410419E-2</v>
      </c>
      <c r="AD264" s="191">
        <f t="shared" si="172"/>
        <v>3.0105007854362084E-3</v>
      </c>
      <c r="AE264" s="191">
        <f t="shared" si="173"/>
        <v>9.0631149791120276E-6</v>
      </c>
      <c r="AF264" s="191">
        <f t="shared" si="174"/>
        <v>-1.5242574998410419E-2</v>
      </c>
      <c r="AG264" s="202"/>
      <c r="AH264" s="191">
        <f t="shared" si="175"/>
        <v>-3.9146066244815291E-3</v>
      </c>
      <c r="AI264" s="191">
        <f t="shared" si="176"/>
        <v>0.81403936868789728</v>
      </c>
      <c r="AJ264" s="191">
        <f t="shared" si="177"/>
        <v>-1.3767047009374931E-2</v>
      </c>
      <c r="AK264" s="191">
        <f t="shared" si="178"/>
        <v>0.42241434268537259</v>
      </c>
      <c r="AL264" s="191">
        <f t="shared" si="179"/>
        <v>1.9854981900959066</v>
      </c>
      <c r="AM264" s="191">
        <f t="shared" si="180"/>
        <v>1.5328465428123108</v>
      </c>
      <c r="AN264" s="191">
        <f t="shared" si="193"/>
        <v>14.065094960788912</v>
      </c>
      <c r="AO264" s="191">
        <f t="shared" si="193"/>
        <v>14.065094957191342</v>
      </c>
      <c r="AP264" s="191">
        <f t="shared" si="193"/>
        <v>14.065094848945009</v>
      </c>
      <c r="AQ264" s="191">
        <f t="shared" si="193"/>
        <v>14.065091592025796</v>
      </c>
      <c r="AR264" s="191">
        <f t="shared" si="193"/>
        <v>14.064993666352926</v>
      </c>
      <c r="AS264" s="191">
        <f t="shared" si="193"/>
        <v>14.062108881287768</v>
      </c>
      <c r="AT264" s="191">
        <f t="shared" si="193"/>
        <v>14.002410343412155</v>
      </c>
      <c r="AU264" s="191">
        <f t="shared" si="181"/>
        <v>13.604757402384855</v>
      </c>
    </row>
    <row r="265" spans="1:47" ht="12.95" customHeight="1">
      <c r="A265" s="324" t="s">
        <v>139</v>
      </c>
      <c r="B265" s="325" t="s">
        <v>56</v>
      </c>
      <c r="C265" s="326">
        <v>57327.603219999997</v>
      </c>
      <c r="D265" s="326">
        <v>1E-4</v>
      </c>
      <c r="E265" s="274">
        <f t="shared" si="164"/>
        <v>39064.451467804764</v>
      </c>
      <c r="F265" s="221">
        <f t="shared" si="165"/>
        <v>39064.5</v>
      </c>
      <c r="G265" s="193">
        <f t="shared" si="187"/>
        <v>-1.6739204998884816E-2</v>
      </c>
      <c r="K265" s="193">
        <f t="shared" si="194"/>
        <v>-1.6739204998884816E-2</v>
      </c>
      <c r="M265" s="193">
        <f t="shared" ca="1" si="190"/>
        <v>-2.0747451032819719E-2</v>
      </c>
      <c r="N265" s="271">
        <f t="shared" si="166"/>
        <v>-1.4669153445278634E-2</v>
      </c>
      <c r="O265" s="195">
        <f t="shared" si="167"/>
        <v>42309.103219999997</v>
      </c>
      <c r="Q265" s="193">
        <f t="shared" si="188"/>
        <v>4.2851134345873658E-6</v>
      </c>
      <c r="R265" s="221"/>
      <c r="S265" s="279">
        <v>1</v>
      </c>
      <c r="Z265" s="191">
        <f t="shared" si="168"/>
        <v>39064.5</v>
      </c>
      <c r="AA265" s="191">
        <f t="shared" si="169"/>
        <v>-1.771101015146825E-2</v>
      </c>
      <c r="AB265" s="191">
        <f t="shared" si="170"/>
        <v>-1.3697348292695199E-2</v>
      </c>
      <c r="AC265" s="191">
        <f t="shared" si="171"/>
        <v>-1.6739204998884816E-2</v>
      </c>
      <c r="AD265" s="191">
        <f t="shared" si="172"/>
        <v>9.7180515258343467E-4</v>
      </c>
      <c r="AE265" s="191">
        <f t="shared" si="173"/>
        <v>9.4440525458771277E-7</v>
      </c>
      <c r="AF265" s="191">
        <f t="shared" si="174"/>
        <v>-1.6739204998884816E-2</v>
      </c>
      <c r="AG265" s="202"/>
      <c r="AH265" s="191">
        <f t="shared" si="175"/>
        <v>-3.0418567061896167E-3</v>
      </c>
      <c r="AI265" s="191">
        <f t="shared" si="176"/>
        <v>0.7744899527793434</v>
      </c>
      <c r="AJ265" s="191">
        <f t="shared" si="177"/>
        <v>8.1932328043187827E-2</v>
      </c>
      <c r="AK265" s="191">
        <f t="shared" si="178"/>
        <v>0.40269150960362748</v>
      </c>
      <c r="AL265" s="191">
        <f t="shared" si="179"/>
        <v>2.0812899454294969</v>
      </c>
      <c r="AM265" s="191">
        <f t="shared" si="180"/>
        <v>1.7061342599560314</v>
      </c>
      <c r="AN265" s="191">
        <f t="shared" si="193"/>
        <v>14.172129012391395</v>
      </c>
      <c r="AO265" s="191">
        <f t="shared" si="193"/>
        <v>14.172129012410299</v>
      </c>
      <c r="AP265" s="191">
        <f t="shared" si="193"/>
        <v>14.172129011238553</v>
      </c>
      <c r="AQ265" s="191">
        <f t="shared" si="193"/>
        <v>14.172129083869017</v>
      </c>
      <c r="AR265" s="191">
        <f t="shared" si="193"/>
        <v>14.172124581595465</v>
      </c>
      <c r="AS265" s="191">
        <f t="shared" si="193"/>
        <v>14.17240258501867</v>
      </c>
      <c r="AT265" s="191">
        <f t="shared" si="193"/>
        <v>14.131106112730347</v>
      </c>
      <c r="AU265" s="191">
        <f t="shared" si="181"/>
        <v>13.710875328429228</v>
      </c>
    </row>
    <row r="266" spans="1:47" ht="12.95" customHeight="1">
      <c r="A266" s="327" t="s">
        <v>140</v>
      </c>
      <c r="B266" s="328" t="s">
        <v>59</v>
      </c>
      <c r="C266" s="327">
        <v>57361.228300000002</v>
      </c>
      <c r="D266" s="327" t="s">
        <v>137</v>
      </c>
      <c r="E266" s="294">
        <f t="shared" si="164"/>
        <v>39161.941100513715</v>
      </c>
      <c r="F266" s="205">
        <f t="shared" si="165"/>
        <v>39162</v>
      </c>
      <c r="G266" s="205">
        <f t="shared" si="187"/>
        <v>-2.0314979992690496E-2</v>
      </c>
      <c r="H266" s="205"/>
      <c r="I266" s="205"/>
      <c r="K266" s="205">
        <f t="shared" si="194"/>
        <v>-2.0314979992690496E-2</v>
      </c>
      <c r="L266" s="205"/>
      <c r="M266" s="193">
        <f t="shared" ca="1" si="190"/>
        <v>-2.0531631454136973E-2</v>
      </c>
      <c r="N266" s="318">
        <f t="shared" si="166"/>
        <v>-1.4700417302252126E-2</v>
      </c>
      <c r="O266" s="319">
        <f t="shared" si="167"/>
        <v>42342.728300000002</v>
      </c>
      <c r="P266" s="320"/>
      <c r="Q266" s="205">
        <f t="shared" si="188"/>
        <v>3.1523314204862543E-5</v>
      </c>
      <c r="R266" s="205"/>
      <c r="S266" s="279">
        <v>1</v>
      </c>
      <c r="Z266" s="191">
        <f t="shared" si="168"/>
        <v>39162</v>
      </c>
      <c r="AA266" s="191">
        <f t="shared" si="169"/>
        <v>-1.7661275504707512E-2</v>
      </c>
      <c r="AB266" s="191">
        <f t="shared" si="170"/>
        <v>-1.735412179023511E-2</v>
      </c>
      <c r="AC266" s="191">
        <f t="shared" si="171"/>
        <v>-2.0314979992690496E-2</v>
      </c>
      <c r="AD266" s="191">
        <f t="shared" si="172"/>
        <v>-2.6537044879829837E-3</v>
      </c>
      <c r="AE266" s="191">
        <f t="shared" si="173"/>
        <v>7.0421475095410298E-6</v>
      </c>
      <c r="AF266" s="191">
        <f t="shared" si="174"/>
        <v>-2.0314979992690496E-2</v>
      </c>
      <c r="AG266" s="202"/>
      <c r="AH266" s="191">
        <f t="shared" si="175"/>
        <v>-2.9608582024553865E-3</v>
      </c>
      <c r="AI266" s="191">
        <f t="shared" si="176"/>
        <v>0.77109403669730847</v>
      </c>
      <c r="AJ266" s="191">
        <f t="shared" si="177"/>
        <v>9.0354034637403352E-2</v>
      </c>
      <c r="AK266" s="191">
        <f t="shared" si="178"/>
        <v>0.40077087377799553</v>
      </c>
      <c r="AL266" s="191">
        <f t="shared" si="179"/>
        <v>2.0897431000033801</v>
      </c>
      <c r="AM266" s="191">
        <f t="shared" si="180"/>
        <v>1.7227841192687636</v>
      </c>
      <c r="AN266" s="191">
        <f t="shared" si="193"/>
        <v>14.181832789627016</v>
      </c>
      <c r="AO266" s="191">
        <f t="shared" si="193"/>
        <v>14.181832789710791</v>
      </c>
      <c r="AP266" s="191">
        <f t="shared" si="193"/>
        <v>14.181832785645661</v>
      </c>
      <c r="AQ266" s="191">
        <f t="shared" si="193"/>
        <v>14.181832982904751</v>
      </c>
      <c r="AR266" s="191">
        <f t="shared" si="193"/>
        <v>14.181823409968736</v>
      </c>
      <c r="AS266" s="191">
        <f t="shared" si="193"/>
        <v>14.182285641370376</v>
      </c>
      <c r="AT266" s="191">
        <f t="shared" si="193"/>
        <v>14.142853530773152</v>
      </c>
      <c r="AU266" s="191">
        <f t="shared" si="181"/>
        <v>13.720757370252844</v>
      </c>
    </row>
    <row r="267" spans="1:47" ht="12.95" customHeight="1">
      <c r="A267" s="329" t="s">
        <v>141</v>
      </c>
      <c r="B267" s="330" t="s">
        <v>59</v>
      </c>
      <c r="C267" s="331">
        <v>57383.304300000003</v>
      </c>
      <c r="D267" s="331">
        <v>1.5E-3</v>
      </c>
      <c r="E267" s="274">
        <f t="shared" si="164"/>
        <v>39225.946335049441</v>
      </c>
      <c r="F267" s="221">
        <f t="shared" si="165"/>
        <v>39226</v>
      </c>
      <c r="G267" s="193">
        <f t="shared" si="187"/>
        <v>-1.8509539993829094E-2</v>
      </c>
      <c r="K267" s="193">
        <f t="shared" si="194"/>
        <v>-1.8509539993829094E-2</v>
      </c>
      <c r="M267" s="193">
        <f t="shared" ca="1" si="190"/>
        <v>-2.0389965269155486E-2</v>
      </c>
      <c r="N267" s="271">
        <f t="shared" si="166"/>
        <v>-1.4720982704137934E-2</v>
      </c>
      <c r="O267" s="195">
        <f t="shared" si="167"/>
        <v>42364.804300000003</v>
      </c>
      <c r="P267" s="222"/>
      <c r="Q267" s="193">
        <f t="shared" si="188"/>
        <v>1.4353166337272025E-5</v>
      </c>
      <c r="R267" s="221"/>
      <c r="S267" s="279">
        <v>1</v>
      </c>
      <c r="Z267" s="191">
        <f t="shared" si="168"/>
        <v>39226</v>
      </c>
      <c r="AA267" s="191">
        <f t="shared" si="169"/>
        <v>-1.7628713872164806E-2</v>
      </c>
      <c r="AB267" s="191">
        <f t="shared" si="170"/>
        <v>-1.5601808825802222E-2</v>
      </c>
      <c r="AC267" s="191">
        <f t="shared" si="171"/>
        <v>-1.8509539993829094E-2</v>
      </c>
      <c r="AD267" s="191">
        <f t="shared" si="172"/>
        <v>-8.808261216642875E-4</v>
      </c>
      <c r="AE267" s="191">
        <f t="shared" si="173"/>
        <v>7.7585465660615023E-7</v>
      </c>
      <c r="AF267" s="191">
        <f t="shared" si="174"/>
        <v>-1.8509539993829094E-2</v>
      </c>
      <c r="AG267" s="202"/>
      <c r="AH267" s="191">
        <f t="shared" si="175"/>
        <v>-2.9077311680268717E-3</v>
      </c>
      <c r="AI267" s="191">
        <f t="shared" si="176"/>
        <v>0.76888982371222292</v>
      </c>
      <c r="AJ267" s="191">
        <f t="shared" si="177"/>
        <v>9.5838731007609063E-2</v>
      </c>
      <c r="AK267" s="191">
        <f t="shared" si="178"/>
        <v>0.39950384193464744</v>
      </c>
      <c r="AL267" s="191">
        <f t="shared" si="179"/>
        <v>2.0952517268983879</v>
      </c>
      <c r="AM267" s="191">
        <f t="shared" si="180"/>
        <v>1.7337653286162609</v>
      </c>
      <c r="AN267" s="191">
        <f t="shared" si="193"/>
        <v>14.188179387358543</v>
      </c>
      <c r="AO267" s="191">
        <f t="shared" si="193"/>
        <v>14.188179387535021</v>
      </c>
      <c r="AP267" s="191">
        <f t="shared" si="193"/>
        <v>14.188179380036209</v>
      </c>
      <c r="AQ267" s="191">
        <f t="shared" si="193"/>
        <v>14.18817969867459</v>
      </c>
      <c r="AR267" s="191">
        <f t="shared" si="193"/>
        <v>14.18816615738797</v>
      </c>
      <c r="AS267" s="191">
        <f t="shared" si="193"/>
        <v>14.188738493812799</v>
      </c>
      <c r="AT267" s="191">
        <f t="shared" si="193"/>
        <v>14.150542259049246</v>
      </c>
      <c r="AU267" s="191">
        <f t="shared" si="181"/>
        <v>13.727244043860139</v>
      </c>
    </row>
    <row r="268" spans="1:47" ht="12.95" customHeight="1">
      <c r="A268" s="329" t="s">
        <v>141</v>
      </c>
      <c r="B268" s="330" t="s">
        <v>59</v>
      </c>
      <c r="C268" s="331">
        <v>57383.478300000002</v>
      </c>
      <c r="D268" s="331">
        <v>1.9E-3</v>
      </c>
      <c r="E268" s="294">
        <f t="shared" si="164"/>
        <v>39226.450815517332</v>
      </c>
      <c r="F268" s="205">
        <f t="shared" si="165"/>
        <v>39226.5</v>
      </c>
      <c r="G268" s="205">
        <f t="shared" si="187"/>
        <v>-1.6964184993412346E-2</v>
      </c>
      <c r="H268" s="205"/>
      <c r="I268" s="205"/>
      <c r="K268" s="205">
        <f t="shared" si="194"/>
        <v>-1.6964184993412346E-2</v>
      </c>
      <c r="L268" s="205"/>
      <c r="M268" s="193">
        <f t="shared" ca="1" si="190"/>
        <v>-2.0388858502085314E-2</v>
      </c>
      <c r="N268" s="318">
        <f t="shared" si="166"/>
        <v>-1.4721143507022036E-2</v>
      </c>
      <c r="O268" s="319">
        <f t="shared" si="167"/>
        <v>42364.978300000002</v>
      </c>
      <c r="P268" s="205"/>
      <c r="Q268" s="205">
        <f t="shared" si="188"/>
        <v>5.0312351096680485E-6</v>
      </c>
      <c r="R268" s="205"/>
      <c r="S268" s="279">
        <v>1</v>
      </c>
      <c r="Z268" s="191">
        <f t="shared" si="168"/>
        <v>39226.5</v>
      </c>
      <c r="AA268" s="191">
        <f t="shared" si="169"/>
        <v>-1.7628459754717066E-2</v>
      </c>
      <c r="AB268" s="191">
        <f t="shared" si="170"/>
        <v>-1.4056868745717316E-2</v>
      </c>
      <c r="AC268" s="191">
        <f t="shared" si="171"/>
        <v>-1.6964184993412346E-2</v>
      </c>
      <c r="AD268" s="191">
        <f t="shared" si="172"/>
        <v>6.6427476130472007E-4</v>
      </c>
      <c r="AE268" s="191">
        <f t="shared" si="173"/>
        <v>4.4126095850644285E-7</v>
      </c>
      <c r="AF268" s="191">
        <f t="shared" si="174"/>
        <v>-1.6964184993412346E-2</v>
      </c>
      <c r="AG268" s="202"/>
      <c r="AH268" s="191">
        <f t="shared" si="175"/>
        <v>-2.9073162476950299E-3</v>
      </c>
      <c r="AI268" s="191">
        <f t="shared" si="176"/>
        <v>0.76887268032245437</v>
      </c>
      <c r="AJ268" s="191">
        <f t="shared" si="177"/>
        <v>9.5881445623488826E-2</v>
      </c>
      <c r="AK268" s="191">
        <f t="shared" si="178"/>
        <v>0.39949392411272638</v>
      </c>
      <c r="AL268" s="191">
        <f t="shared" si="179"/>
        <v>2.0952946391329257</v>
      </c>
      <c r="AM268" s="191">
        <f t="shared" si="180"/>
        <v>1.7338512837797262</v>
      </c>
      <c r="AN268" s="191">
        <f t="shared" si="193"/>
        <v>14.188228898737416</v>
      </c>
      <c r="AO268" s="191">
        <f t="shared" si="193"/>
        <v>14.188228898914833</v>
      </c>
      <c r="AP268" s="191">
        <f t="shared" si="193"/>
        <v>14.188228891383311</v>
      </c>
      <c r="AQ268" s="191">
        <f t="shared" si="193"/>
        <v>14.188229211101534</v>
      </c>
      <c r="AR268" s="191">
        <f t="shared" si="193"/>
        <v>14.188215637085305</v>
      </c>
      <c r="AS268" s="191">
        <f t="shared" si="193"/>
        <v>14.188788799751034</v>
      </c>
      <c r="AT268" s="191">
        <f t="shared" si="193"/>
        <v>14.150602257186389</v>
      </c>
      <c r="AU268" s="191">
        <f t="shared" si="181"/>
        <v>13.727294720997698</v>
      </c>
    </row>
    <row r="269" spans="1:47" ht="12.95" customHeight="1">
      <c r="A269" s="329" t="s">
        <v>141</v>
      </c>
      <c r="B269" s="330" t="s">
        <v>59</v>
      </c>
      <c r="C269" s="331">
        <v>57383.6463</v>
      </c>
      <c r="D269" s="331">
        <v>3.3999999999999998E-3</v>
      </c>
      <c r="E269" s="274">
        <f t="shared" si="164"/>
        <v>39226.937900107012</v>
      </c>
      <c r="F269" s="221">
        <f t="shared" si="165"/>
        <v>39227</v>
      </c>
      <c r="G269" s="193">
        <f t="shared" si="187"/>
        <v>-2.1418830001493916E-2</v>
      </c>
      <c r="K269" s="193">
        <f t="shared" si="194"/>
        <v>-2.1418830001493916E-2</v>
      </c>
      <c r="M269" s="193">
        <f t="shared" ca="1" si="190"/>
        <v>-2.0387751735015142E-2</v>
      </c>
      <c r="N269" s="271">
        <f t="shared" si="166"/>
        <v>-1.4721304312009735E-2</v>
      </c>
      <c r="O269" s="195">
        <f t="shared" si="167"/>
        <v>42365.1463</v>
      </c>
      <c r="Q269" s="193">
        <f t="shared" si="188"/>
        <v>4.4856850361300552E-5</v>
      </c>
      <c r="R269" s="221"/>
      <c r="S269" s="279">
        <v>1</v>
      </c>
      <c r="Z269" s="191">
        <f t="shared" si="168"/>
        <v>39227</v>
      </c>
      <c r="AA269" s="191">
        <f t="shared" si="169"/>
        <v>-1.7628205641497242E-2</v>
      </c>
      <c r="AB269" s="191">
        <f t="shared" si="170"/>
        <v>-1.8511928672006409E-2</v>
      </c>
      <c r="AC269" s="191">
        <f t="shared" si="171"/>
        <v>-2.1418830001493916E-2</v>
      </c>
      <c r="AD269" s="191">
        <f t="shared" si="172"/>
        <v>-3.7906243599966742E-3</v>
      </c>
      <c r="AE269" s="191">
        <f t="shared" si="173"/>
        <v>1.4368833038600197E-5</v>
      </c>
      <c r="AF269" s="191">
        <f t="shared" si="174"/>
        <v>-2.1418830001493916E-2</v>
      </c>
      <c r="AG269" s="202"/>
      <c r="AH269" s="191">
        <f t="shared" si="175"/>
        <v>-2.9069013294875054E-3</v>
      </c>
      <c r="AI269" s="191">
        <f t="shared" si="176"/>
        <v>0.76885553812271157</v>
      </c>
      <c r="AJ269" s="191">
        <f t="shared" si="177"/>
        <v>9.5924158158125689E-2</v>
      </c>
      <c r="AK269" s="191">
        <f t="shared" si="178"/>
        <v>0.3994840059974491</v>
      </c>
      <c r="AL269" s="191">
        <f t="shared" si="179"/>
        <v>2.0953375494539599</v>
      </c>
      <c r="AM269" s="191">
        <f t="shared" si="180"/>
        <v>1.7339372415055259</v>
      </c>
      <c r="AN269" s="191">
        <f t="shared" si="193"/>
        <v>14.188278409012391</v>
      </c>
      <c r="AO269" s="191">
        <f t="shared" si="193"/>
        <v>14.188278409190755</v>
      </c>
      <c r="AP269" s="191">
        <f t="shared" si="193"/>
        <v>14.188278401626425</v>
      </c>
      <c r="AQ269" s="191">
        <f t="shared" si="193"/>
        <v>14.188278722426567</v>
      </c>
      <c r="AR269" s="191">
        <f t="shared" si="193"/>
        <v>14.188265115655632</v>
      </c>
      <c r="AS269" s="191">
        <f t="shared" si="193"/>
        <v>14.188839104034763</v>
      </c>
      <c r="AT269" s="191">
        <f t="shared" si="193"/>
        <v>14.150662254236403</v>
      </c>
      <c r="AU269" s="191">
        <f t="shared" si="181"/>
        <v>13.727345398135256</v>
      </c>
    </row>
    <row r="270" spans="1:47" ht="12.95" customHeight="1">
      <c r="A270" s="329" t="s">
        <v>141</v>
      </c>
      <c r="B270" s="330" t="s">
        <v>59</v>
      </c>
      <c r="C270" s="331">
        <v>57384.337399999997</v>
      </c>
      <c r="D270" s="331">
        <v>3.0000000000000001E-3</v>
      </c>
      <c r="E270" s="294">
        <f t="shared" si="164"/>
        <v>39228.941615344709</v>
      </c>
      <c r="F270" s="205">
        <f t="shared" si="165"/>
        <v>39229</v>
      </c>
      <c r="G270" s="205">
        <f t="shared" ref="G270:G288" si="195">C270-(C$7+F270*C$8)</f>
        <v>-2.0137410007009748E-2</v>
      </c>
      <c r="H270" s="205"/>
      <c r="I270" s="205"/>
      <c r="K270" s="205">
        <f t="shared" si="194"/>
        <v>-2.0137410007009748E-2</v>
      </c>
      <c r="L270" s="205"/>
      <c r="M270" s="193">
        <f t="shared" ca="1" si="190"/>
        <v>-2.0383324666734468E-2</v>
      </c>
      <c r="N270" s="318">
        <f t="shared" si="166"/>
        <v>-1.4721947552996476E-2</v>
      </c>
      <c r="O270" s="319">
        <f t="shared" si="167"/>
        <v>42365.837399999997</v>
      </c>
      <c r="P270" s="205"/>
      <c r="Q270" s="205">
        <f t="shared" ref="Q270:Q288" si="196">(G270-N270)^2</f>
        <v>2.9327233590827456E-5</v>
      </c>
      <c r="R270" s="205"/>
      <c r="S270" s="279">
        <v>1</v>
      </c>
      <c r="Z270" s="191">
        <f t="shared" si="168"/>
        <v>39229</v>
      </c>
      <c r="AA270" s="191">
        <f t="shared" si="169"/>
        <v>-1.7627189230913665E-2</v>
      </c>
      <c r="AB270" s="191">
        <f t="shared" si="170"/>
        <v>-1.7232168329092558E-2</v>
      </c>
      <c r="AC270" s="191">
        <f t="shared" si="171"/>
        <v>-2.0137410007009748E-2</v>
      </c>
      <c r="AD270" s="191">
        <f t="shared" si="172"/>
        <v>-2.5102207760960837E-3</v>
      </c>
      <c r="AE270" s="191">
        <f t="shared" si="173"/>
        <v>6.3012083447444248E-6</v>
      </c>
      <c r="AF270" s="191">
        <f t="shared" si="174"/>
        <v>-2.0137410007009748E-2</v>
      </c>
      <c r="AG270" s="202"/>
      <c r="AH270" s="191">
        <f t="shared" si="175"/>
        <v>-2.9052416779171888E-3</v>
      </c>
      <c r="AI270" s="191">
        <f t="shared" si="176"/>
        <v>0.76878698122207856</v>
      </c>
      <c r="AJ270" s="191">
        <f t="shared" si="177"/>
        <v>9.6094987486680314E-2</v>
      </c>
      <c r="AK270" s="191">
        <f t="shared" si="178"/>
        <v>0.39944433060429296</v>
      </c>
      <c r="AL270" s="191">
        <f t="shared" si="179"/>
        <v>2.0955091716065959</v>
      </c>
      <c r="AM270" s="191">
        <f t="shared" si="180"/>
        <v>1.7342810980378998</v>
      </c>
      <c r="AN270" s="191">
        <f t="shared" si="193"/>
        <v>14.188476439074881</v>
      </c>
      <c r="AO270" s="191">
        <f t="shared" si="193"/>
        <v>14.188476439257066</v>
      </c>
      <c r="AP270" s="191">
        <f t="shared" si="193"/>
        <v>14.188476431560522</v>
      </c>
      <c r="AQ270" s="191">
        <f t="shared" si="193"/>
        <v>14.188476756709122</v>
      </c>
      <c r="AR270" s="191">
        <f t="shared" si="193"/>
        <v>14.188463018669186</v>
      </c>
      <c r="AS270" s="191">
        <f t="shared" si="193"/>
        <v>14.189040304626465</v>
      </c>
      <c r="AT270" s="191">
        <f t="shared" si="193"/>
        <v>14.150902231564711</v>
      </c>
      <c r="AU270" s="191">
        <f t="shared" si="181"/>
        <v>13.727548106685482</v>
      </c>
    </row>
    <row r="271" spans="1:47" ht="12.95" customHeight="1">
      <c r="A271" s="329" t="s">
        <v>141</v>
      </c>
      <c r="B271" s="330" t="s">
        <v>59</v>
      </c>
      <c r="C271" s="331">
        <v>57384.513800000001</v>
      </c>
      <c r="D271" s="331">
        <v>2.0999999999999999E-3</v>
      </c>
      <c r="E271" s="274">
        <f t="shared" si="164"/>
        <v>39229.453054163896</v>
      </c>
      <c r="F271" s="221">
        <f t="shared" si="165"/>
        <v>39229.5</v>
      </c>
      <c r="G271" s="193">
        <f t="shared" si="195"/>
        <v>-1.6192055001738481E-2</v>
      </c>
      <c r="K271" s="193">
        <f t="shared" si="194"/>
        <v>-1.6192055001738481E-2</v>
      </c>
      <c r="M271" s="193">
        <f t="shared" ca="1" si="190"/>
        <v>-2.0382217899664309E-2</v>
      </c>
      <c r="N271" s="271">
        <f t="shared" si="166"/>
        <v>-1.4722108368502147E-2</v>
      </c>
      <c r="O271" s="195">
        <f t="shared" si="167"/>
        <v>42366.013800000001</v>
      </c>
      <c r="P271" s="222"/>
      <c r="Q271" s="193">
        <f t="shared" si="196"/>
        <v>2.1607431045628352E-6</v>
      </c>
      <c r="R271" s="221"/>
      <c r="S271" s="279">
        <v>1</v>
      </c>
      <c r="Z271" s="191">
        <f t="shared" si="168"/>
        <v>39229.5</v>
      </c>
      <c r="AA271" s="191">
        <f t="shared" si="169"/>
        <v>-1.7626935138845945E-2</v>
      </c>
      <c r="AB271" s="191">
        <f t="shared" si="170"/>
        <v>-1.3287228231394683E-2</v>
      </c>
      <c r="AC271" s="191">
        <f t="shared" si="171"/>
        <v>-1.6192055001738481E-2</v>
      </c>
      <c r="AD271" s="191">
        <f t="shared" si="172"/>
        <v>1.4348801371074638E-3</v>
      </c>
      <c r="AE271" s="191">
        <f t="shared" si="173"/>
        <v>2.058881007865534E-6</v>
      </c>
      <c r="AF271" s="191">
        <f t="shared" si="174"/>
        <v>-1.6192055001738481E-2</v>
      </c>
      <c r="AG271" s="202"/>
      <c r="AH271" s="191">
        <f t="shared" si="175"/>
        <v>-2.9048267703437988E-3</v>
      </c>
      <c r="AI271" s="191">
        <f t="shared" si="176"/>
        <v>0.76876984497102618</v>
      </c>
      <c r="AJ271" s="191">
        <f t="shared" si="177"/>
        <v>9.6137689616920208E-2</v>
      </c>
      <c r="AK271" s="191">
        <f t="shared" si="178"/>
        <v>0.39943441102337179</v>
      </c>
      <c r="AL271" s="191">
        <f t="shared" si="179"/>
        <v>2.0955520723627603</v>
      </c>
      <c r="AM271" s="191">
        <f t="shared" si="180"/>
        <v>1.7343670685797379</v>
      </c>
      <c r="AN271" s="191">
        <f t="shared" ref="AN271:AT280" si="197">$AU271+$AB$7*SIN(AO271)</f>
        <v>14.188525943831538</v>
      </c>
      <c r="AO271" s="191">
        <f t="shared" si="197"/>
        <v>14.188525944014685</v>
      </c>
      <c r="AP271" s="191">
        <f t="shared" si="197"/>
        <v>14.188525936284842</v>
      </c>
      <c r="AQ271" s="191">
        <f t="shared" si="197"/>
        <v>14.188526262525757</v>
      </c>
      <c r="AR271" s="191">
        <f t="shared" si="197"/>
        <v>14.188512491606218</v>
      </c>
      <c r="AS271" s="191">
        <f t="shared" si="197"/>
        <v>14.18909060063905</v>
      </c>
      <c r="AT271" s="191">
        <f t="shared" si="197"/>
        <v>14.150962223178734</v>
      </c>
      <c r="AU271" s="191">
        <f t="shared" si="181"/>
        <v>13.727598783823041</v>
      </c>
    </row>
    <row r="272" spans="1:47" ht="12.95" customHeight="1">
      <c r="A272" s="329" t="s">
        <v>141</v>
      </c>
      <c r="B272" s="330" t="s">
        <v>59</v>
      </c>
      <c r="C272" s="331">
        <v>57384.683400000002</v>
      </c>
      <c r="D272" s="331">
        <v>3.2000000000000002E-3</v>
      </c>
      <c r="E272" s="294">
        <f t="shared" si="164"/>
        <v>39229.944777654448</v>
      </c>
      <c r="F272" s="205">
        <f t="shared" si="165"/>
        <v>39230</v>
      </c>
      <c r="G272" s="205">
        <f t="shared" si="195"/>
        <v>-1.9046699999307748E-2</v>
      </c>
      <c r="H272" s="205"/>
      <c r="I272" s="205"/>
      <c r="K272" s="205">
        <f t="shared" si="194"/>
        <v>-1.9046699999307748E-2</v>
      </c>
      <c r="L272" s="205"/>
      <c r="M272" s="193">
        <f t="shared" ca="1" si="190"/>
        <v>-2.0381111132594137E-2</v>
      </c>
      <c r="N272" s="318">
        <f t="shared" si="166"/>
        <v>-1.4722269186111414E-2</v>
      </c>
      <c r="O272" s="319">
        <f t="shared" si="167"/>
        <v>42366.183400000002</v>
      </c>
      <c r="P272" s="320"/>
      <c r="Q272" s="205">
        <f t="shared" si="196"/>
        <v>1.8700701858121904E-5</v>
      </c>
      <c r="R272" s="205"/>
      <c r="S272" s="279">
        <v>1</v>
      </c>
      <c r="Z272" s="191">
        <f t="shared" si="168"/>
        <v>39230</v>
      </c>
      <c r="AA272" s="191">
        <f t="shared" si="169"/>
        <v>-1.7626681051011232E-2</v>
      </c>
      <c r="AB272" s="191">
        <f t="shared" si="170"/>
        <v>-1.614228813440793E-2</v>
      </c>
      <c r="AC272" s="191">
        <f t="shared" si="171"/>
        <v>-1.9046699999307748E-2</v>
      </c>
      <c r="AD272" s="191">
        <f t="shared" si="172"/>
        <v>-1.4200189482965163E-3</v>
      </c>
      <c r="AE272" s="191">
        <f t="shared" si="173"/>
        <v>2.0164538135211444E-6</v>
      </c>
      <c r="AF272" s="191">
        <f t="shared" si="174"/>
        <v>-1.9046699999307748E-2</v>
      </c>
      <c r="AG272" s="202"/>
      <c r="AH272" s="191">
        <f t="shared" si="175"/>
        <v>-2.9044118648998184E-3</v>
      </c>
      <c r="AI272" s="191">
        <f t="shared" si="176"/>
        <v>0.76875270990942746</v>
      </c>
      <c r="AJ272" s="191">
        <f t="shared" si="177"/>
        <v>9.6180389666636751E-2</v>
      </c>
      <c r="AK272" s="191">
        <f t="shared" si="178"/>
        <v>0.39942449114955098</v>
      </c>
      <c r="AL272" s="191">
        <f t="shared" si="179"/>
        <v>2.0955949712064723</v>
      </c>
      <c r="AM272" s="191">
        <f t="shared" si="180"/>
        <v>1.734453041685641</v>
      </c>
      <c r="AN272" s="191">
        <f t="shared" si="197"/>
        <v>14.188575447484755</v>
      </c>
      <c r="AO272" s="191">
        <f t="shared" si="197"/>
        <v>14.188575447668871</v>
      </c>
      <c r="AP272" s="191">
        <f t="shared" si="197"/>
        <v>14.188575439905627</v>
      </c>
      <c r="AQ272" s="191">
        <f t="shared" si="197"/>
        <v>14.188575767240939</v>
      </c>
      <c r="AR272" s="191">
        <f t="shared" si="197"/>
        <v>14.188561963416936</v>
      </c>
      <c r="AS272" s="191">
        <f t="shared" si="197"/>
        <v>14.189140894997676</v>
      </c>
      <c r="AT272" s="191">
        <f t="shared" si="197"/>
        <v>14.151022213705483</v>
      </c>
      <c r="AU272" s="191">
        <f t="shared" si="181"/>
        <v>13.727649460960595</v>
      </c>
    </row>
    <row r="273" spans="1:47" ht="12.95" customHeight="1">
      <c r="A273" s="88" t="s">
        <v>142</v>
      </c>
      <c r="B273" s="89" t="s">
        <v>59</v>
      </c>
      <c r="C273" s="88">
        <v>57724.7641</v>
      </c>
      <c r="D273" s="88">
        <v>1E-4</v>
      </c>
      <c r="E273" s="294">
        <f t="shared" si="164"/>
        <v>40215.945183732227</v>
      </c>
      <c r="F273" s="205">
        <f t="shared" si="165"/>
        <v>40216</v>
      </c>
      <c r="G273" s="205">
        <f t="shared" si="195"/>
        <v>-1.8906639998022001E-2</v>
      </c>
      <c r="H273" s="205"/>
      <c r="I273" s="205"/>
      <c r="K273" s="205">
        <f t="shared" si="194"/>
        <v>-1.8906639998022001E-2</v>
      </c>
      <c r="L273" s="205"/>
      <c r="M273" s="193">
        <f t="shared" ca="1" si="190"/>
        <v>-1.8198566470223027E-2</v>
      </c>
      <c r="N273" s="318">
        <f t="shared" si="166"/>
        <v>-1.5043493798796418E-2</v>
      </c>
      <c r="O273" s="319">
        <f t="shared" si="167"/>
        <v>42706.2641</v>
      </c>
      <c r="P273" s="205"/>
      <c r="Q273" s="205">
        <f t="shared" si="196"/>
        <v>1.4923898556591071E-5</v>
      </c>
      <c r="R273" s="205"/>
      <c r="S273" s="279">
        <v>1</v>
      </c>
      <c r="Z273" s="191">
        <f t="shared" si="168"/>
        <v>40216</v>
      </c>
      <c r="AA273" s="191">
        <f t="shared" si="169"/>
        <v>-1.7134871514023771E-2</v>
      </c>
      <c r="AB273" s="191">
        <f t="shared" si="170"/>
        <v>-1.6815262282794646E-2</v>
      </c>
      <c r="AC273" s="191">
        <f t="shared" si="171"/>
        <v>-1.8906639998022001E-2</v>
      </c>
      <c r="AD273" s="191">
        <f t="shared" si="172"/>
        <v>-1.7717684839982303E-3</v>
      </c>
      <c r="AE273" s="191">
        <f t="shared" si="173"/>
        <v>3.1391635608893875E-6</v>
      </c>
      <c r="AF273" s="191">
        <f t="shared" si="174"/>
        <v>-1.8906639998022001E-2</v>
      </c>
      <c r="AG273" s="202"/>
      <c r="AH273" s="191">
        <f t="shared" si="175"/>
        <v>-2.0913777152273549E-3</v>
      </c>
      <c r="AI273" s="191">
        <f t="shared" si="176"/>
        <v>0.73715917952764931</v>
      </c>
      <c r="AJ273" s="191">
        <f t="shared" si="177"/>
        <v>0.17648883266542095</v>
      </c>
      <c r="AK273" s="191">
        <f t="shared" si="178"/>
        <v>0.37938099108644424</v>
      </c>
      <c r="AL273" s="191">
        <f t="shared" si="179"/>
        <v>2.1766838118203697</v>
      </c>
      <c r="AM273" s="191">
        <f t="shared" si="180"/>
        <v>1.9093643883037952</v>
      </c>
      <c r="AN273" s="191">
        <f t="shared" si="197"/>
        <v>14.284144345892626</v>
      </c>
      <c r="AO273" s="191">
        <f t="shared" si="197"/>
        <v>14.284144370060879</v>
      </c>
      <c r="AP273" s="191">
        <f t="shared" si="197"/>
        <v>14.284144012496231</v>
      </c>
      <c r="AQ273" s="191">
        <f t="shared" si="197"/>
        <v>14.284149302508107</v>
      </c>
      <c r="AR273" s="191">
        <f t="shared" si="197"/>
        <v>14.284071019808582</v>
      </c>
      <c r="AS273" s="191">
        <f t="shared" si="197"/>
        <v>14.285225268330205</v>
      </c>
      <c r="AT273" s="191">
        <f t="shared" si="197"/>
        <v>14.267179539855256</v>
      </c>
      <c r="AU273" s="191">
        <f t="shared" si="181"/>
        <v>13.827584776223013</v>
      </c>
    </row>
    <row r="274" spans="1:47" ht="12.95" customHeight="1">
      <c r="A274" s="296" t="s">
        <v>143</v>
      </c>
      <c r="B274" s="82"/>
      <c r="C274" s="291">
        <v>57751.667300000001</v>
      </c>
      <c r="D274" s="332">
        <v>2.0000000000000001E-4</v>
      </c>
      <c r="E274" s="294">
        <f t="shared" si="164"/>
        <v>40293.945982145051</v>
      </c>
      <c r="F274" s="205">
        <f t="shared" si="165"/>
        <v>40294</v>
      </c>
      <c r="G274" s="205">
        <f t="shared" si="195"/>
        <v>-1.8631259998073801E-2</v>
      </c>
      <c r="H274" s="205"/>
      <c r="I274" s="205"/>
      <c r="K274" s="205">
        <f t="shared" si="194"/>
        <v>-1.8631259998073801E-2</v>
      </c>
      <c r="L274" s="205"/>
      <c r="M274" s="193">
        <f t="shared" ca="1" si="190"/>
        <v>-1.8025910807276835E-2</v>
      </c>
      <c r="N274" s="318">
        <f t="shared" si="166"/>
        <v>-1.5069254239566716E-2</v>
      </c>
      <c r="O274" s="319">
        <f t="shared" si="167"/>
        <v>42733.167300000001</v>
      </c>
      <c r="P274" s="205"/>
      <c r="Q274" s="205">
        <f t="shared" si="196"/>
        <v>1.2687885023637637E-5</v>
      </c>
      <c r="R274" s="205"/>
      <c r="S274" s="279">
        <v>1</v>
      </c>
      <c r="Z274" s="191">
        <f t="shared" si="168"/>
        <v>40294</v>
      </c>
      <c r="AA274" s="191">
        <f t="shared" si="169"/>
        <v>-1.7096841927506438E-2</v>
      </c>
      <c r="AB274" s="191">
        <f t="shared" si="170"/>
        <v>-1.6603672310134078E-2</v>
      </c>
      <c r="AC274" s="191">
        <f t="shared" si="171"/>
        <v>-1.8631259998073801E-2</v>
      </c>
      <c r="AD274" s="191">
        <f t="shared" si="172"/>
        <v>-1.5344180705673637E-3</v>
      </c>
      <c r="AE274" s="191">
        <f t="shared" si="173"/>
        <v>2.3544388152836711E-6</v>
      </c>
      <c r="AF274" s="191">
        <f t="shared" si="174"/>
        <v>-1.8631259998073801E-2</v>
      </c>
      <c r="AG274" s="202"/>
      <c r="AH274" s="191">
        <f t="shared" si="175"/>
        <v>-2.0275876879397225E-3</v>
      </c>
      <c r="AI274" s="191">
        <f t="shared" si="176"/>
        <v>0.73483704400935246</v>
      </c>
      <c r="AJ274" s="191">
        <f t="shared" si="177"/>
        <v>0.18252311384581416</v>
      </c>
      <c r="AK274" s="191">
        <f t="shared" si="178"/>
        <v>0.37776161805378411</v>
      </c>
      <c r="AL274" s="191">
        <f t="shared" si="179"/>
        <v>2.1828177374755597</v>
      </c>
      <c r="AM274" s="191">
        <f t="shared" si="180"/>
        <v>1.9236964656231663</v>
      </c>
      <c r="AN274" s="191">
        <f t="shared" si="197"/>
        <v>14.291537773408756</v>
      </c>
      <c r="AO274" s="191">
        <f t="shared" si="197"/>
        <v>14.291537801631197</v>
      </c>
      <c r="AP274" s="191">
        <f t="shared" si="197"/>
        <v>14.291537403935628</v>
      </c>
      <c r="AQ274" s="191">
        <f t="shared" si="197"/>
        <v>14.291543007955383</v>
      </c>
      <c r="AR274" s="191">
        <f t="shared" si="197"/>
        <v>14.29146402179987</v>
      </c>
      <c r="AS274" s="191">
        <f t="shared" si="197"/>
        <v>14.292573621264941</v>
      </c>
      <c r="AT274" s="191">
        <f t="shared" si="197"/>
        <v>14.276183049997879</v>
      </c>
      <c r="AU274" s="191">
        <f t="shared" si="181"/>
        <v>13.835490409681906</v>
      </c>
    </row>
    <row r="275" spans="1:47" ht="12.95" customHeight="1">
      <c r="A275" s="333" t="s">
        <v>293</v>
      </c>
      <c r="B275" s="334" t="s">
        <v>56</v>
      </c>
      <c r="C275" s="335">
        <v>58182.632129999809</v>
      </c>
      <c r="D275" s="335">
        <v>1E-4</v>
      </c>
      <c r="E275" s="294">
        <f t="shared" si="164"/>
        <v>41543.447930903254</v>
      </c>
      <c r="F275" s="205">
        <f t="shared" si="165"/>
        <v>41543.5</v>
      </c>
      <c r="G275" s="205">
        <f t="shared" si="195"/>
        <v>-1.7959115190024022E-2</v>
      </c>
      <c r="H275" s="205"/>
      <c r="I275" s="205"/>
      <c r="K275" s="205">
        <f t="shared" si="194"/>
        <v>-1.7959115190024022E-2</v>
      </c>
      <c r="L275" s="205"/>
      <c r="M275" s="193">
        <f t="shared" ca="1" si="190"/>
        <v>-1.5260099898927224E-2</v>
      </c>
      <c r="N275" s="318">
        <f t="shared" si="166"/>
        <v>-1.5488895197985623E-2</v>
      </c>
      <c r="O275" s="319">
        <f t="shared" si="167"/>
        <v>43164.132129999809</v>
      </c>
      <c r="P275" s="205"/>
      <c r="Q275" s="205">
        <f t="shared" si="196"/>
        <v>6.1019868090661856E-6</v>
      </c>
      <c r="R275" s="205"/>
      <c r="S275" s="279">
        <v>1</v>
      </c>
      <c r="Z275" s="191">
        <f t="shared" si="168"/>
        <v>41543.5</v>
      </c>
      <c r="AA275" s="191">
        <f t="shared" si="169"/>
        <v>-1.6508373202695773E-2</v>
      </c>
      <c r="AB275" s="191">
        <f t="shared" si="170"/>
        <v>-1.6939637185313872E-2</v>
      </c>
      <c r="AC275" s="191">
        <f t="shared" si="171"/>
        <v>-1.7959115190024022E-2</v>
      </c>
      <c r="AD275" s="191">
        <f t="shared" si="172"/>
        <v>-1.4507419873282489E-3</v>
      </c>
      <c r="AE275" s="191">
        <f t="shared" si="173"/>
        <v>2.1046523137971169E-6</v>
      </c>
      <c r="AF275" s="191">
        <f t="shared" si="174"/>
        <v>-1.7959115190024022E-2</v>
      </c>
      <c r="AG275" s="202"/>
      <c r="AH275" s="191">
        <f t="shared" si="175"/>
        <v>-1.0194780047101482E-3</v>
      </c>
      <c r="AI275" s="191">
        <f t="shared" si="176"/>
        <v>0.70077594000593679</v>
      </c>
      <c r="AJ275" s="191">
        <f t="shared" si="177"/>
        <v>0.27338458687381079</v>
      </c>
      <c r="AK275" s="191">
        <f t="shared" si="178"/>
        <v>0.3513974889281089</v>
      </c>
      <c r="AL275" s="191">
        <f t="shared" si="179"/>
        <v>2.2761755828499157</v>
      </c>
      <c r="AM275" s="191">
        <f t="shared" si="180"/>
        <v>2.1649551219679029</v>
      </c>
      <c r="AN275" s="191">
        <f t="shared" si="197"/>
        <v>14.406971387488232</v>
      </c>
      <c r="AO275" s="191">
        <f t="shared" si="197"/>
        <v>14.406971077599691</v>
      </c>
      <c r="AP275" s="191">
        <f t="shared" si="197"/>
        <v>14.406973596618871</v>
      </c>
      <c r="AQ275" s="191">
        <f t="shared" si="197"/>
        <v>14.406953119373595</v>
      </c>
      <c r="AR275" s="191">
        <f t="shared" si="197"/>
        <v>14.407119536113818</v>
      </c>
      <c r="AS275" s="191">
        <f t="shared" si="197"/>
        <v>14.405764169012135</v>
      </c>
      <c r="AT275" s="191">
        <f t="shared" si="197"/>
        <v>14.416616300156358</v>
      </c>
      <c r="AU275" s="191">
        <f t="shared" si="181"/>
        <v>13.962132576436865</v>
      </c>
    </row>
    <row r="276" spans="1:47" ht="12.95" customHeight="1">
      <c r="A276" s="296" t="s">
        <v>144</v>
      </c>
      <c r="B276" s="82"/>
      <c r="C276" s="291">
        <v>58525.644800000002</v>
      </c>
      <c r="D276" s="291">
        <v>2.0000000000000001E-4</v>
      </c>
      <c r="E276" s="294">
        <f t="shared" si="164"/>
        <v>42537.94903581751</v>
      </c>
      <c r="F276" s="205">
        <f t="shared" si="165"/>
        <v>42538</v>
      </c>
      <c r="G276" s="205">
        <f t="shared" si="195"/>
        <v>-1.757802000065567E-2</v>
      </c>
      <c r="H276" s="205"/>
      <c r="I276" s="205"/>
      <c r="K276" s="205">
        <f t="shared" si="194"/>
        <v>-1.757802000065567E-2</v>
      </c>
      <c r="L276" s="205"/>
      <c r="M276" s="193">
        <f t="shared" ca="1" si="190"/>
        <v>-1.3058740196363258E-2</v>
      </c>
      <c r="N276" s="318">
        <f t="shared" si="166"/>
        <v>-1.5832284153190049E-2</v>
      </c>
      <c r="O276" s="319">
        <f t="shared" si="167"/>
        <v>43507.144800000002</v>
      </c>
      <c r="P276" s="205"/>
      <c r="Q276" s="205">
        <f t="shared" si="196"/>
        <v>3.0475936491265073E-6</v>
      </c>
      <c r="R276" s="205"/>
      <c r="S276" s="279">
        <v>1</v>
      </c>
      <c r="Z276" s="191">
        <f t="shared" si="168"/>
        <v>42538</v>
      </c>
      <c r="AA276" s="191">
        <f t="shared" si="169"/>
        <v>-1.6071381304548538E-2</v>
      </c>
      <c r="AB276" s="191">
        <f t="shared" si="170"/>
        <v>-1.7338922849297181E-2</v>
      </c>
      <c r="AC276" s="191">
        <f t="shared" si="171"/>
        <v>-1.757802000065567E-2</v>
      </c>
      <c r="AD276" s="191">
        <f t="shared" si="172"/>
        <v>-1.5066386961071314E-3</v>
      </c>
      <c r="AE276" s="191">
        <f t="shared" si="173"/>
        <v>2.2699601606073969E-6</v>
      </c>
      <c r="AF276" s="191">
        <f t="shared" si="174"/>
        <v>-1.757802000065567E-2</v>
      </c>
      <c r="AG276" s="202"/>
      <c r="AH276" s="191">
        <f t="shared" si="175"/>
        <v>-2.3909715135848715E-4</v>
      </c>
      <c r="AI276" s="191">
        <f t="shared" si="176"/>
        <v>0.67742090204471361</v>
      </c>
      <c r="AJ276" s="191">
        <f t="shared" si="177"/>
        <v>0.33859629494779792</v>
      </c>
      <c r="AK276" s="191">
        <f t="shared" si="178"/>
        <v>0.33008780478331051</v>
      </c>
      <c r="AL276" s="191">
        <f t="shared" si="179"/>
        <v>2.3446903438260525</v>
      </c>
      <c r="AM276" s="191">
        <f t="shared" si="180"/>
        <v>2.3754734955371406</v>
      </c>
      <c r="AN276" s="191">
        <f t="shared" si="197"/>
        <v>14.495198962073017</v>
      </c>
      <c r="AO276" s="191">
        <f t="shared" si="197"/>
        <v>14.495195248657833</v>
      </c>
      <c r="AP276" s="191">
        <f t="shared" si="197"/>
        <v>14.49521820780463</v>
      </c>
      <c r="AQ276" s="191">
        <f t="shared" si="197"/>
        <v>14.4950762343804</v>
      </c>
      <c r="AR276" s="191">
        <f t="shared" si="197"/>
        <v>14.495953299691308</v>
      </c>
      <c r="AS276" s="191">
        <f t="shared" si="197"/>
        <v>14.490501763380617</v>
      </c>
      <c r="AT276" s="191">
        <f t="shared" si="197"/>
        <v>14.523193909887883</v>
      </c>
      <c r="AU276" s="191">
        <f t="shared" si="181"/>
        <v>14.062929403037753</v>
      </c>
    </row>
    <row r="277" spans="1:47" ht="12.95" customHeight="1">
      <c r="A277" s="336" t="s">
        <v>291</v>
      </c>
      <c r="B277" s="337" t="s">
        <v>56</v>
      </c>
      <c r="C277" s="338">
        <v>58542.374199999998</v>
      </c>
      <c r="D277" s="338">
        <v>2.0000000000000001E-4</v>
      </c>
      <c r="E277" s="294">
        <f t="shared" ref="E277:E288" si="198">(C277-C$7)/C$8</f>
        <v>42586.452803286331</v>
      </c>
      <c r="F277" s="205">
        <f t="shared" ref="F277:F290" si="199">ROUND(2*E277,0)/2</f>
        <v>42586.5</v>
      </c>
      <c r="G277" s="205">
        <f t="shared" si="195"/>
        <v>-1.6278585004329216E-2</v>
      </c>
      <c r="H277" s="205"/>
      <c r="I277" s="205"/>
      <c r="K277" s="205">
        <f t="shared" si="194"/>
        <v>-1.6278585004329216E-2</v>
      </c>
      <c r="L277" s="205"/>
      <c r="M277" s="193">
        <f t="shared" ca="1" si="190"/>
        <v>-1.2951383790556978E-2</v>
      </c>
      <c r="N277" s="318">
        <f t="shared" ref="N277:N288" si="200">D$11+D$12*F277+D$13*F277^2</f>
        <v>-1.584924344590009E-2</v>
      </c>
      <c r="O277" s="319">
        <f t="shared" ref="O277:O288" si="201">C277-15018.5</f>
        <v>43523.874199999998</v>
      </c>
      <c r="P277" s="205"/>
      <c r="Q277" s="205">
        <f t="shared" si="196"/>
        <v>1.8433417379435028E-7</v>
      </c>
      <c r="R277" s="205"/>
      <c r="S277" s="279">
        <v>1</v>
      </c>
      <c r="Z277" s="191">
        <f t="shared" ref="Z277:Z288" si="202">F277</f>
        <v>42586.5</v>
      </c>
      <c r="AA277" s="191">
        <f t="shared" ref="AA277:AA288" si="203">AB$3+AB$4*Z277+AB$5*Z277^2+AH277</f>
        <v>-1.6050847885064844E-2</v>
      </c>
      <c r="AB277" s="191">
        <f t="shared" ref="AB277:AB288" si="204">IF(S277&lt;&gt;0,G277-AH277,-9999)</f>
        <v>-1.6076980565164462E-2</v>
      </c>
      <c r="AC277" s="191">
        <f t="shared" ref="AC277:AC288" si="205">+G277-P277</f>
        <v>-1.6278585004329216E-2</v>
      </c>
      <c r="AD277" s="191">
        <f t="shared" ref="AD277:AD288" si="206">IF(S277&lt;&gt;0,G277-AA277,-9999)</f>
        <v>-2.2773711926437137E-4</v>
      </c>
      <c r="AE277" s="191">
        <f t="shared" ref="AE277:AE288" si="207">+(G277-AA277)^2*S277</f>
        <v>5.1864195490834509E-8</v>
      </c>
      <c r="AF277" s="191">
        <f t="shared" ref="AF277:AF288" si="208">IF(S277&lt;&gt;0,G277-P277,-9999)</f>
        <v>-1.6278585004329216E-2</v>
      </c>
      <c r="AG277" s="202"/>
      <c r="AH277" s="191">
        <f t="shared" ref="AH277:AH288" si="209">$AB$6*($AB$11/AI277*AJ277+$AB$12)</f>
        <v>-2.0160443916475264E-4</v>
      </c>
      <c r="AI277" s="191">
        <f t="shared" ref="AI277:AI288" si="210">1+$AB$7*COS(AL277)</f>
        <v>0.67635769433293957</v>
      </c>
      <c r="AJ277" s="191">
        <f t="shared" ref="AJ277:AJ288" si="211">SIN(AL277+RADIANS($AB$9))</f>
        <v>0.34163004457805735</v>
      </c>
      <c r="AK277" s="191">
        <f t="shared" ref="AK277:AK290" si="212">$AB$7*SIN(AL277)</f>
        <v>0.32904542435174544</v>
      </c>
      <c r="AL277" s="191">
        <f t="shared" ref="AL277:AL290" si="213">2*ATAN(AM277)</f>
        <v>2.347916419352702</v>
      </c>
      <c r="AM277" s="191">
        <f t="shared" ref="AM277:AM290" si="214">SQRT((1+$AB$7)/(1-$AB$7))*TAN(AN277/2)</f>
        <v>2.3862299277415886</v>
      </c>
      <c r="AN277" s="191">
        <f t="shared" si="197"/>
        <v>14.499427014022954</v>
      </c>
      <c r="AO277" s="191">
        <f t="shared" si="197"/>
        <v>14.499422958627836</v>
      </c>
      <c r="AP277" s="191">
        <f t="shared" si="197"/>
        <v>14.499447752173072</v>
      </c>
      <c r="AQ277" s="191">
        <f t="shared" si="197"/>
        <v>14.499296146045976</v>
      </c>
      <c r="AR277" s="191">
        <f t="shared" si="197"/>
        <v>14.500222232053961</v>
      </c>
      <c r="AS277" s="191">
        <f t="shared" si="197"/>
        <v>14.494529447497351</v>
      </c>
      <c r="AT277" s="191">
        <f t="shared" si="197"/>
        <v>14.528272303384052</v>
      </c>
      <c r="AU277" s="191">
        <f t="shared" ref="AU277:AU288" si="215">RADIANS($AB$9)+$AB$18*(F277-AB$15)</f>
        <v>14.067845085380782</v>
      </c>
    </row>
    <row r="278" spans="1:47" ht="12.95" customHeight="1">
      <c r="A278" s="333" t="s">
        <v>292</v>
      </c>
      <c r="B278" s="334" t="s">
        <v>59</v>
      </c>
      <c r="C278" s="335">
        <v>58854.344799999999</v>
      </c>
      <c r="D278" s="335">
        <v>5.9999999999999995E-4</v>
      </c>
      <c r="E278" s="294">
        <f t="shared" si="198"/>
        <v>43490.95323005072</v>
      </c>
      <c r="F278" s="205">
        <f t="shared" si="199"/>
        <v>43491</v>
      </c>
      <c r="G278" s="205">
        <f t="shared" si="195"/>
        <v>-1.6131390002556145E-2</v>
      </c>
      <c r="H278" s="205"/>
      <c r="I278" s="205"/>
      <c r="K278" s="205">
        <f t="shared" si="194"/>
        <v>-1.6131390002556145E-2</v>
      </c>
      <c r="L278" s="205"/>
      <c r="M278" s="193">
        <f t="shared" ref="M278:M288" ca="1" si="216">+C$11+C$12*F278</f>
        <v>-1.0949242160623235E-2</v>
      </c>
      <c r="N278" s="318">
        <f t="shared" si="200"/>
        <v>-1.616915206223795E-2</v>
      </c>
      <c r="O278" s="319">
        <f t="shared" si="201"/>
        <v>43835.844799999999</v>
      </c>
      <c r="P278" s="205"/>
      <c r="Q278" s="205">
        <f t="shared" si="196"/>
        <v>1.4259731514121914E-9</v>
      </c>
      <c r="R278" s="205"/>
      <c r="S278" s="279">
        <v>1</v>
      </c>
      <c r="Z278" s="191">
        <f t="shared" si="202"/>
        <v>43491</v>
      </c>
      <c r="AA278" s="191">
        <f t="shared" si="203"/>
        <v>-1.5681946740995888E-2</v>
      </c>
      <c r="AB278" s="191">
        <f t="shared" si="204"/>
        <v>-1.6618595323798207E-2</v>
      </c>
      <c r="AC278" s="191">
        <f t="shared" si="205"/>
        <v>-1.6131390002556145E-2</v>
      </c>
      <c r="AD278" s="191">
        <f t="shared" si="206"/>
        <v>-4.4944326156025685E-4</v>
      </c>
      <c r="AE278" s="191">
        <f t="shared" si="207"/>
        <v>2.0199924536192145E-7</v>
      </c>
      <c r="AF278" s="191">
        <f t="shared" si="208"/>
        <v>-1.6131390002556145E-2</v>
      </c>
      <c r="AG278" s="202"/>
      <c r="AH278" s="191">
        <f t="shared" si="209"/>
        <v>4.8720532124206116E-4</v>
      </c>
      <c r="AI278" s="191">
        <f t="shared" si="210"/>
        <v>0.65770476567843605</v>
      </c>
      <c r="AJ278" s="191">
        <f t="shared" si="211"/>
        <v>0.39590082248910385</v>
      </c>
      <c r="AK278" s="191">
        <f t="shared" si="212"/>
        <v>0.30959522907347387</v>
      </c>
      <c r="AL278" s="191">
        <f t="shared" si="213"/>
        <v>2.4063142906081949</v>
      </c>
      <c r="AM278" s="191">
        <f t="shared" si="214"/>
        <v>2.5963932656026243</v>
      </c>
      <c r="AN278" s="191">
        <f t="shared" si="197"/>
        <v>14.577109650934549</v>
      </c>
      <c r="AO278" s="191">
        <f t="shared" si="197"/>
        <v>14.577093679138173</v>
      </c>
      <c r="AP278" s="191">
        <f t="shared" si="197"/>
        <v>14.577174930502267</v>
      </c>
      <c r="AQ278" s="191">
        <f t="shared" si="197"/>
        <v>14.576761444464651</v>
      </c>
      <c r="AR278" s="191">
        <f t="shared" si="197"/>
        <v>14.57886189979626</v>
      </c>
      <c r="AS278" s="191">
        <f t="shared" si="197"/>
        <v>14.568092725795953</v>
      </c>
      <c r="AT278" s="191">
        <f t="shared" si="197"/>
        <v>14.620940459952267</v>
      </c>
      <c r="AU278" s="191">
        <f t="shared" si="215"/>
        <v>14.159520027221408</v>
      </c>
    </row>
    <row r="279" spans="1:47" ht="12.95" customHeight="1">
      <c r="A279" s="339" t="s">
        <v>294</v>
      </c>
      <c r="B279" s="340" t="s">
        <v>59</v>
      </c>
      <c r="C279" s="335">
        <v>58883.318899999998</v>
      </c>
      <c r="D279" s="335">
        <v>5.0000000000000001E-4</v>
      </c>
      <c r="E279" s="294">
        <f t="shared" si="198"/>
        <v>43574.958215825383</v>
      </c>
      <c r="F279" s="205">
        <f t="shared" si="199"/>
        <v>43575</v>
      </c>
      <c r="G279" s="205">
        <f t="shared" si="195"/>
        <v>-1.4411750002182089E-2</v>
      </c>
      <c r="H279" s="205"/>
      <c r="I279" s="205"/>
      <c r="K279" s="205">
        <f t="shared" si="194"/>
        <v>-1.4411750002182089E-2</v>
      </c>
      <c r="L279" s="205"/>
      <c r="M279" s="193">
        <f t="shared" ca="1" si="216"/>
        <v>-1.0763305292835021E-2</v>
      </c>
      <c r="N279" s="318">
        <f t="shared" si="200"/>
        <v>-1.6199210991610296E-2</v>
      </c>
      <c r="O279" s="319">
        <f t="shared" si="201"/>
        <v>43864.818899999998</v>
      </c>
      <c r="P279" s="205"/>
      <c r="Q279" s="205">
        <f t="shared" si="196"/>
        <v>3.1950167887276655E-6</v>
      </c>
      <c r="R279" s="205"/>
      <c r="S279" s="279">
        <v>1</v>
      </c>
      <c r="Z279" s="191">
        <f t="shared" si="202"/>
        <v>43575</v>
      </c>
      <c r="AA279" s="191">
        <f t="shared" si="203"/>
        <v>-1.564907455662775E-2</v>
      </c>
      <c r="AB279" s="191">
        <f t="shared" si="204"/>
        <v>-1.4961886437164633E-2</v>
      </c>
      <c r="AC279" s="191">
        <f t="shared" si="205"/>
        <v>-1.4411750002182089E-2</v>
      </c>
      <c r="AD279" s="191">
        <f t="shared" si="206"/>
        <v>1.237324554445661E-3</v>
      </c>
      <c r="AE279" s="191">
        <f t="shared" si="207"/>
        <v>1.5309720530341534E-6</v>
      </c>
      <c r="AF279" s="191">
        <f t="shared" si="208"/>
        <v>-1.4411750002182089E-2</v>
      </c>
      <c r="AG279" s="202"/>
      <c r="AH279" s="191">
        <f t="shared" si="209"/>
        <v>5.50136434982545E-4</v>
      </c>
      <c r="AI279" s="191">
        <f t="shared" si="210"/>
        <v>0.65608031484591578</v>
      </c>
      <c r="AJ279" s="191">
        <f t="shared" si="211"/>
        <v>0.40072769721026608</v>
      </c>
      <c r="AK279" s="191">
        <f t="shared" si="212"/>
        <v>0.30778967407602664</v>
      </c>
      <c r="AL279" s="191">
        <f t="shared" si="213"/>
        <v>2.4115766385389565</v>
      </c>
      <c r="AM279" s="191">
        <f t="shared" si="214"/>
        <v>2.6169020162211005</v>
      </c>
      <c r="AN279" s="191">
        <f t="shared" si="197"/>
        <v>14.584216369819966</v>
      </c>
      <c r="AO279" s="191">
        <f t="shared" si="197"/>
        <v>14.584198597245575</v>
      </c>
      <c r="AP279" s="191">
        <f t="shared" si="197"/>
        <v>14.58428766667895</v>
      </c>
      <c r="AQ279" s="191">
        <f t="shared" si="197"/>
        <v>14.583841117820873</v>
      </c>
      <c r="AR279" s="191">
        <f t="shared" si="197"/>
        <v>14.586075719402455</v>
      </c>
      <c r="AS279" s="191">
        <f t="shared" si="197"/>
        <v>14.574786847652144</v>
      </c>
      <c r="AT279" s="191">
        <f t="shared" si="197"/>
        <v>14.629349670410136</v>
      </c>
      <c r="AU279" s="191">
        <f t="shared" si="215"/>
        <v>14.168033786330984</v>
      </c>
    </row>
    <row r="280" spans="1:47" ht="12.95" customHeight="1">
      <c r="A280" s="189" t="s">
        <v>1053</v>
      </c>
      <c r="B280" s="187" t="s">
        <v>59</v>
      </c>
      <c r="C280" s="364">
        <v>59234.093100000173</v>
      </c>
      <c r="D280" s="186" t="s">
        <v>137</v>
      </c>
      <c r="E280" s="294">
        <f t="shared" si="198"/>
        <v>44591.962425831363</v>
      </c>
      <c r="F280" s="205">
        <f t="shared" si="199"/>
        <v>44592</v>
      </c>
      <c r="G280" s="205">
        <f t="shared" si="195"/>
        <v>-1.29596798287821E-2</v>
      </c>
      <c r="H280" s="205"/>
      <c r="I280" s="205"/>
      <c r="K280" s="205">
        <f t="shared" si="194"/>
        <v>-1.29596798287821E-2</v>
      </c>
      <c r="L280" s="205"/>
      <c r="M280" s="193">
        <f t="shared" ca="1" si="216"/>
        <v>-8.5121410721134966E-3</v>
      </c>
      <c r="N280" s="318">
        <f t="shared" si="200"/>
        <v>-1.6567849605561735E-2</v>
      </c>
      <c r="O280" s="319">
        <f t="shared" si="201"/>
        <v>44215.593100000173</v>
      </c>
      <c r="P280" s="205"/>
      <c r="Q280" s="205">
        <f t="shared" si="196"/>
        <v>1.3018889138066001E-5</v>
      </c>
      <c r="R280" s="205"/>
      <c r="S280" s="279">
        <v>1</v>
      </c>
      <c r="Z280" s="191">
        <f t="shared" si="202"/>
        <v>44592</v>
      </c>
      <c r="AA280" s="191">
        <f t="shared" si="203"/>
        <v>-1.5270604023565025E-2</v>
      </c>
      <c r="AB280" s="191">
        <f t="shared" si="204"/>
        <v>-1.425692541077881E-2</v>
      </c>
      <c r="AC280" s="191">
        <f t="shared" si="205"/>
        <v>-1.29596798287821E-2</v>
      </c>
      <c r="AD280" s="191">
        <f t="shared" si="206"/>
        <v>2.3109241947829248E-3</v>
      </c>
      <c r="AE280" s="191">
        <f t="shared" si="207"/>
        <v>5.3403706340331094E-6</v>
      </c>
      <c r="AF280" s="191">
        <f t="shared" si="208"/>
        <v>-1.29596798287821E-2</v>
      </c>
      <c r="AG280" s="202"/>
      <c r="AH280" s="191">
        <f t="shared" si="209"/>
        <v>1.2972455819967093E-3</v>
      </c>
      <c r="AI280" s="191">
        <f t="shared" si="210"/>
        <v>0.63773926519070157</v>
      </c>
      <c r="AJ280" s="191">
        <f t="shared" si="211"/>
        <v>0.45651125527793252</v>
      </c>
      <c r="AK280" s="191">
        <f t="shared" si="212"/>
        <v>0.28597621110808902</v>
      </c>
      <c r="AL280" s="191">
        <f t="shared" si="213"/>
        <v>2.473335725959017</v>
      </c>
      <c r="AM280" s="191">
        <f t="shared" si="214"/>
        <v>2.88064683815759</v>
      </c>
      <c r="AN280" s="191">
        <f t="shared" si="197"/>
        <v>14.668928341997839</v>
      </c>
      <c r="AO280" s="191">
        <f t="shared" si="197"/>
        <v>14.668874694003454</v>
      </c>
      <c r="AP280" s="191">
        <f t="shared" si="197"/>
        <v>14.669103912889724</v>
      </c>
      <c r="AQ280" s="191">
        <f t="shared" si="197"/>
        <v>14.668123916381235</v>
      </c>
      <c r="AR280" s="191">
        <f t="shared" si="197"/>
        <v>14.672302409016256</v>
      </c>
      <c r="AS280" s="191">
        <f t="shared" si="197"/>
        <v>14.6542739650274</v>
      </c>
      <c r="AT280" s="191">
        <f t="shared" si="197"/>
        <v>14.728512789892068</v>
      </c>
      <c r="AU280" s="191">
        <f t="shared" si="215"/>
        <v>14.271111084121937</v>
      </c>
    </row>
    <row r="281" spans="1:47" ht="12.95" customHeight="1">
      <c r="A281" s="189" t="s">
        <v>1053</v>
      </c>
      <c r="B281" s="187" t="s">
        <v>59</v>
      </c>
      <c r="C281" s="364">
        <v>59271.343599999789</v>
      </c>
      <c r="D281" s="186" t="s">
        <v>1056</v>
      </c>
      <c r="E281" s="294">
        <f t="shared" si="198"/>
        <v>44699.963285998441</v>
      </c>
      <c r="F281" s="205">
        <f t="shared" si="199"/>
        <v>44700</v>
      </c>
      <c r="G281" s="205">
        <f t="shared" si="195"/>
        <v>-1.2663000212342013E-2</v>
      </c>
      <c r="H281" s="205"/>
      <c r="I281" s="205"/>
      <c r="K281" s="205">
        <f t="shared" si="194"/>
        <v>-1.2663000212342013E-2</v>
      </c>
      <c r="L281" s="205"/>
      <c r="M281" s="193">
        <f t="shared" ca="1" si="216"/>
        <v>-8.2730793849572354E-3</v>
      </c>
      <c r="N281" s="318">
        <f t="shared" si="200"/>
        <v>-1.660750824254726E-2</v>
      </c>
      <c r="O281" s="319">
        <f t="shared" si="201"/>
        <v>44252.843599999789</v>
      </c>
      <c r="P281" s="205"/>
      <c r="Q281" s="205">
        <f t="shared" si="196"/>
        <v>1.5559143600353679E-5</v>
      </c>
      <c r="R281" s="205"/>
      <c r="S281" s="279">
        <v>1</v>
      </c>
      <c r="Z281" s="191">
        <f t="shared" si="202"/>
        <v>44700</v>
      </c>
      <c r="AA281" s="191">
        <f t="shared" si="203"/>
        <v>-1.5232576981547291E-2</v>
      </c>
      <c r="AB281" s="191">
        <f t="shared" si="204"/>
        <v>-1.4037931473341982E-2</v>
      </c>
      <c r="AC281" s="191">
        <f t="shared" si="205"/>
        <v>-1.2663000212342013E-2</v>
      </c>
      <c r="AD281" s="191">
        <f t="shared" si="206"/>
        <v>2.5695767692052781E-3</v>
      </c>
      <c r="AE281" s="191">
        <f t="shared" si="207"/>
        <v>6.602724772839435E-6</v>
      </c>
      <c r="AF281" s="191">
        <f t="shared" si="208"/>
        <v>-1.2663000212342013E-2</v>
      </c>
      <c r="AG281" s="202"/>
      <c r="AH281" s="191">
        <f t="shared" si="209"/>
        <v>1.3749312609999688E-3</v>
      </c>
      <c r="AI281" s="191">
        <f t="shared" si="210"/>
        <v>0.635927922355636</v>
      </c>
      <c r="AJ281" s="191">
        <f t="shared" si="211"/>
        <v>0.46216019152125737</v>
      </c>
      <c r="AK281" s="191">
        <f t="shared" si="212"/>
        <v>0.28366662754724492</v>
      </c>
      <c r="AL281" s="191">
        <f t="shared" si="213"/>
        <v>2.4796952783217647</v>
      </c>
      <c r="AM281" s="191">
        <f t="shared" si="214"/>
        <v>2.9104862221212953</v>
      </c>
      <c r="AN281" s="191">
        <f t="shared" ref="AN281:AT288" si="217">$AU281+$AB$7*SIN(AO281)</f>
        <v>14.677787345494883</v>
      </c>
      <c r="AO281" s="191">
        <f t="shared" si="217"/>
        <v>14.677728036121271</v>
      </c>
      <c r="AP281" s="191">
        <f t="shared" si="217"/>
        <v>14.677977692936398</v>
      </c>
      <c r="AQ281" s="191">
        <f t="shared" si="217"/>
        <v>14.676926085313124</v>
      </c>
      <c r="AR281" s="191">
        <f t="shared" si="217"/>
        <v>14.681343297420504</v>
      </c>
      <c r="AS281" s="191">
        <f t="shared" si="217"/>
        <v>14.662564372973792</v>
      </c>
      <c r="AT281" s="191">
        <f t="shared" si="217"/>
        <v>14.738756985907031</v>
      </c>
      <c r="AU281" s="191">
        <f t="shared" si="215"/>
        <v>14.28205734583425</v>
      </c>
    </row>
    <row r="282" spans="1:47" ht="12.95" customHeight="1">
      <c r="A282" s="296" t="s">
        <v>295</v>
      </c>
      <c r="B282" s="82"/>
      <c r="C282" s="139">
        <v>59511.919500000004</v>
      </c>
      <c r="D282" s="79">
        <v>1E-4</v>
      </c>
      <c r="E282" s="294">
        <f t="shared" si="198"/>
        <v>45397.468128504181</v>
      </c>
      <c r="F282" s="205">
        <f t="shared" si="199"/>
        <v>45397.5</v>
      </c>
      <c r="G282" s="205">
        <f t="shared" si="195"/>
        <v>-1.0992774994520005E-2</v>
      </c>
      <c r="H282" s="205"/>
      <c r="I282" s="205"/>
      <c r="K282" s="205">
        <f t="shared" si="194"/>
        <v>-1.0992774994520005E-2</v>
      </c>
      <c r="L282" s="205"/>
      <c r="M282" s="193">
        <f t="shared" ca="1" si="216"/>
        <v>-6.7291393220730022E-3</v>
      </c>
      <c r="N282" s="318">
        <f t="shared" si="200"/>
        <v>-1.6866000691468871E-2</v>
      </c>
      <c r="O282" s="319">
        <f t="shared" si="201"/>
        <v>44493.419500000004</v>
      </c>
      <c r="P282" s="205"/>
      <c r="Q282" s="205">
        <f t="shared" si="196"/>
        <v>3.4494780087300493E-5</v>
      </c>
      <c r="R282" s="205"/>
      <c r="S282" s="279">
        <v>1</v>
      </c>
      <c r="Z282" s="191">
        <f t="shared" si="202"/>
        <v>45397.5</v>
      </c>
      <c r="AA282" s="191">
        <f t="shared" si="203"/>
        <v>-1.4997286810759566E-2</v>
      </c>
      <c r="AB282" s="191">
        <f t="shared" si="204"/>
        <v>-1.286148887522931E-2</v>
      </c>
      <c r="AC282" s="191">
        <f t="shared" si="205"/>
        <v>-1.0992774994520005E-2</v>
      </c>
      <c r="AD282" s="191">
        <f t="shared" si="206"/>
        <v>4.0045118162395608E-3</v>
      </c>
      <c r="AE282" s="191">
        <f t="shared" si="207"/>
        <v>1.6036114886402265E-5</v>
      </c>
      <c r="AF282" s="191">
        <f t="shared" si="208"/>
        <v>-1.0992774994520005E-2</v>
      </c>
      <c r="AG282" s="202"/>
      <c r="AH282" s="191">
        <f t="shared" si="209"/>
        <v>1.8687138807093053E-3</v>
      </c>
      <c r="AI282" s="191">
        <f t="shared" si="210"/>
        <v>0.6248122033211001</v>
      </c>
      <c r="AJ282" s="191">
        <f t="shared" si="211"/>
        <v>0.49745717888160396</v>
      </c>
      <c r="AK282" s="191">
        <f t="shared" si="212"/>
        <v>0.26879239298675039</v>
      </c>
      <c r="AL282" s="191">
        <f t="shared" si="213"/>
        <v>2.5199307310361809</v>
      </c>
      <c r="AM282" s="191">
        <f t="shared" si="214"/>
        <v>3.1128988469091463</v>
      </c>
      <c r="AN282" s="191">
        <f t="shared" si="217"/>
        <v>14.734416762853934</v>
      </c>
      <c r="AO282" s="191">
        <f t="shared" si="217"/>
        <v>14.734310151168037</v>
      </c>
      <c r="AP282" s="191">
        <f t="shared" si="217"/>
        <v>14.734720840947293</v>
      </c>
      <c r="AQ282" s="191">
        <f t="shared" si="217"/>
        <v>14.733137415525865</v>
      </c>
      <c r="AR282" s="191">
        <f t="shared" si="217"/>
        <v>14.739222221085873</v>
      </c>
      <c r="AS282" s="191">
        <f t="shared" si="217"/>
        <v>14.715532587115392</v>
      </c>
      <c r="AT282" s="191">
        <f t="shared" si="217"/>
        <v>14.80360378768539</v>
      </c>
      <c r="AU282" s="191">
        <f t="shared" si="215"/>
        <v>14.352751952726273</v>
      </c>
    </row>
    <row r="283" spans="1:47" ht="12.95" customHeight="1">
      <c r="A283" s="190" t="s">
        <v>1057</v>
      </c>
      <c r="B283" s="341" t="s">
        <v>56</v>
      </c>
      <c r="C283" s="342">
        <v>59526.826300000001</v>
      </c>
      <c r="D283" s="343">
        <v>5.0000000000000001E-4</v>
      </c>
      <c r="E283" s="294">
        <f t="shared" si="198"/>
        <v>45440.687608037471</v>
      </c>
      <c r="F283" s="205">
        <f t="shared" si="199"/>
        <v>45440.5</v>
      </c>
      <c r="G283" s="205">
        <f t="shared" si="195"/>
        <v>6.470775500201853E-2</v>
      </c>
      <c r="H283" s="205"/>
      <c r="I283" s="205"/>
      <c r="K283" s="205">
        <f t="shared" si="194"/>
        <v>6.470775500201853E-2</v>
      </c>
      <c r="L283" s="205"/>
      <c r="M283" s="193">
        <f t="shared" ca="1" si="216"/>
        <v>-6.6339573540385582E-3</v>
      </c>
      <c r="N283" s="318">
        <f t="shared" si="200"/>
        <v>-1.6882070389904268E-2</v>
      </c>
      <c r="O283" s="319">
        <f t="shared" si="201"/>
        <v>44508.326300000001</v>
      </c>
      <c r="P283" s="205"/>
      <c r="Q283" s="205">
        <f t="shared" si="196"/>
        <v>6.6568996074844516E-3</v>
      </c>
      <c r="R283" s="205"/>
      <c r="S283" s="279">
        <v>1</v>
      </c>
      <c r="Z283" s="191">
        <f t="shared" si="202"/>
        <v>45440.5</v>
      </c>
      <c r="AA283" s="191">
        <f t="shared" si="203"/>
        <v>-1.4983372226449417E-2</v>
      </c>
      <c r="AB283" s="191">
        <f t="shared" si="204"/>
        <v>6.2809056838563679E-2</v>
      </c>
      <c r="AC283" s="191">
        <f t="shared" si="205"/>
        <v>6.470775500201853E-2</v>
      </c>
      <c r="AD283" s="191">
        <f t="shared" si="206"/>
        <v>7.969112722846794E-2</v>
      </c>
      <c r="AE283" s="191">
        <f t="shared" si="207"/>
        <v>6.3506757589438644E-3</v>
      </c>
      <c r="AF283" s="191">
        <f t="shared" si="208"/>
        <v>6.470775500201853E-2</v>
      </c>
      <c r="AG283" s="202"/>
      <c r="AH283" s="191">
        <f t="shared" si="209"/>
        <v>1.8986981634548513E-3</v>
      </c>
      <c r="AI283" s="191">
        <f t="shared" si="210"/>
        <v>0.62415878671457181</v>
      </c>
      <c r="AJ283" s="191">
        <f t="shared" si="211"/>
        <v>0.49956810148360642</v>
      </c>
      <c r="AK283" s="191">
        <f t="shared" si="212"/>
        <v>0.26787798659174744</v>
      </c>
      <c r="AL283" s="191">
        <f t="shared" si="213"/>
        <v>2.5223658059295153</v>
      </c>
      <c r="AM283" s="191">
        <f t="shared" si="214"/>
        <v>3.1259640161067677</v>
      </c>
      <c r="AN283" s="191">
        <f t="shared" si="217"/>
        <v>14.737875943952082</v>
      </c>
      <c r="AO283" s="191">
        <f t="shared" si="217"/>
        <v>14.73776575593384</v>
      </c>
      <c r="AP283" s="191">
        <f t="shared" si="217"/>
        <v>14.73818807605168</v>
      </c>
      <c r="AQ283" s="191">
        <f t="shared" si="217"/>
        <v>14.736568024030838</v>
      </c>
      <c r="AR283" s="191">
        <f t="shared" si="217"/>
        <v>14.742761995914551</v>
      </c>
      <c r="AS283" s="191">
        <f t="shared" si="217"/>
        <v>14.718768546885622</v>
      </c>
      <c r="AT283" s="191">
        <f t="shared" si="217"/>
        <v>14.807527447302425</v>
      </c>
      <c r="AU283" s="191">
        <f t="shared" si="215"/>
        <v>14.357110186556177</v>
      </c>
    </row>
    <row r="284" spans="1:47" ht="12.95" customHeight="1">
      <c r="A284" s="296" t="s">
        <v>295</v>
      </c>
      <c r="B284" s="202"/>
      <c r="C284" s="139">
        <v>59565.7255</v>
      </c>
      <c r="D284" s="79">
        <v>2.9999999999999997E-4</v>
      </c>
      <c r="E284" s="294">
        <f t="shared" si="198"/>
        <v>45553.468565604599</v>
      </c>
      <c r="F284" s="205">
        <f t="shared" si="199"/>
        <v>45553.5</v>
      </c>
      <c r="G284" s="205">
        <f t="shared" si="195"/>
        <v>-1.084201499907067E-2</v>
      </c>
      <c r="H284" s="205"/>
      <c r="I284" s="205"/>
      <c r="K284" s="205">
        <f t="shared" si="194"/>
        <v>-1.084201499907067E-2</v>
      </c>
      <c r="L284" s="205"/>
      <c r="M284" s="193">
        <f t="shared" ca="1" si="216"/>
        <v>-6.3838279961806049E-3</v>
      </c>
      <c r="N284" s="318">
        <f t="shared" si="200"/>
        <v>-1.6924374226878092E-2</v>
      </c>
      <c r="O284" s="319">
        <f t="shared" si="201"/>
        <v>44547.2255</v>
      </c>
      <c r="P284" s="205"/>
      <c r="Q284" s="205">
        <f t="shared" si="196"/>
        <v>3.6995093776094089E-5</v>
      </c>
      <c r="R284" s="205"/>
      <c r="S284" s="279">
        <v>1</v>
      </c>
      <c r="Z284" s="191">
        <f t="shared" si="202"/>
        <v>45553.5</v>
      </c>
      <c r="AA284" s="191">
        <f t="shared" si="203"/>
        <v>-1.4947136731630933E-2</v>
      </c>
      <c r="AB284" s="191">
        <f t="shared" si="204"/>
        <v>-1.2819252494317829E-2</v>
      </c>
      <c r="AC284" s="191">
        <f t="shared" si="205"/>
        <v>-1.084201499907067E-2</v>
      </c>
      <c r="AD284" s="191">
        <f t="shared" si="206"/>
        <v>4.1051217325602622E-3</v>
      </c>
      <c r="AE284" s="191">
        <f t="shared" si="207"/>
        <v>1.685202443913857E-5</v>
      </c>
      <c r="AF284" s="191">
        <f t="shared" si="208"/>
        <v>-1.084201499907067E-2</v>
      </c>
      <c r="AG284" s="202"/>
      <c r="AH284" s="191">
        <f t="shared" si="209"/>
        <v>1.9772374952471599E-3</v>
      </c>
      <c r="AI284" s="191">
        <f t="shared" si="210"/>
        <v>0.6224586854062828</v>
      </c>
      <c r="AJ284" s="191">
        <f t="shared" si="211"/>
        <v>0.5050805041054125</v>
      </c>
      <c r="AK284" s="191">
        <f t="shared" si="212"/>
        <v>0.26547653206857863</v>
      </c>
      <c r="AL284" s="191">
        <f t="shared" si="213"/>
        <v>2.5287409110082182</v>
      </c>
      <c r="AM284" s="191">
        <f t="shared" si="214"/>
        <v>3.1606449035746409</v>
      </c>
      <c r="AN284" s="191">
        <f t="shared" si="217"/>
        <v>14.746949310476145</v>
      </c>
      <c r="AO284" s="191">
        <f t="shared" si="217"/>
        <v>14.746829332748213</v>
      </c>
      <c r="AP284" s="191">
        <f t="shared" si="217"/>
        <v>14.747283180237313</v>
      </c>
      <c r="AQ284" s="191">
        <f t="shared" si="217"/>
        <v>14.745564826714601</v>
      </c>
      <c r="AR284" s="191">
        <f t="shared" si="217"/>
        <v>14.752048731167907</v>
      </c>
      <c r="AS284" s="191">
        <f t="shared" si="217"/>
        <v>14.727257690752911</v>
      </c>
      <c r="AT284" s="191">
        <f t="shared" si="217"/>
        <v>14.817797699339778</v>
      </c>
      <c r="AU284" s="191">
        <f t="shared" si="215"/>
        <v>14.368563219644059</v>
      </c>
    </row>
    <row r="285" spans="1:47" ht="12.95" customHeight="1">
      <c r="A285" s="190" t="s">
        <v>1057</v>
      </c>
      <c r="B285" s="341" t="s">
        <v>56</v>
      </c>
      <c r="C285" s="342">
        <v>59565.7255</v>
      </c>
      <c r="D285" s="343">
        <v>2.9999999999999997E-4</v>
      </c>
      <c r="E285" s="294">
        <f t="shared" si="198"/>
        <v>45553.468565604599</v>
      </c>
      <c r="F285" s="205">
        <f t="shared" si="199"/>
        <v>45553.5</v>
      </c>
      <c r="G285" s="205">
        <f t="shared" si="195"/>
        <v>-1.084201499907067E-2</v>
      </c>
      <c r="H285" s="205"/>
      <c r="I285" s="205"/>
      <c r="K285" s="205">
        <f t="shared" si="194"/>
        <v>-1.084201499907067E-2</v>
      </c>
      <c r="L285" s="205"/>
      <c r="M285" s="193">
        <f t="shared" ca="1" si="216"/>
        <v>-6.3838279961806049E-3</v>
      </c>
      <c r="N285" s="318">
        <f t="shared" si="200"/>
        <v>-1.6924374226878092E-2</v>
      </c>
      <c r="O285" s="319">
        <f t="shared" si="201"/>
        <v>44547.2255</v>
      </c>
      <c r="P285" s="205"/>
      <c r="Q285" s="205">
        <f t="shared" si="196"/>
        <v>3.6995093776094089E-5</v>
      </c>
      <c r="R285" s="205"/>
      <c r="S285" s="279">
        <v>1</v>
      </c>
      <c r="Z285" s="191">
        <f t="shared" si="202"/>
        <v>45553.5</v>
      </c>
      <c r="AA285" s="191">
        <f t="shared" si="203"/>
        <v>-1.4947136731630933E-2</v>
      </c>
      <c r="AB285" s="191">
        <f t="shared" si="204"/>
        <v>-1.2819252494317829E-2</v>
      </c>
      <c r="AC285" s="191">
        <f t="shared" si="205"/>
        <v>-1.084201499907067E-2</v>
      </c>
      <c r="AD285" s="191">
        <f t="shared" si="206"/>
        <v>4.1051217325602622E-3</v>
      </c>
      <c r="AE285" s="191">
        <f t="shared" si="207"/>
        <v>1.685202443913857E-5</v>
      </c>
      <c r="AF285" s="191">
        <f t="shared" si="208"/>
        <v>-1.084201499907067E-2</v>
      </c>
      <c r="AG285" s="202"/>
      <c r="AH285" s="191">
        <f t="shared" si="209"/>
        <v>1.9772374952471599E-3</v>
      </c>
      <c r="AI285" s="191">
        <f t="shared" si="210"/>
        <v>0.6224586854062828</v>
      </c>
      <c r="AJ285" s="191">
        <f t="shared" si="211"/>
        <v>0.5050805041054125</v>
      </c>
      <c r="AK285" s="191">
        <f t="shared" si="212"/>
        <v>0.26547653206857863</v>
      </c>
      <c r="AL285" s="191">
        <f t="shared" si="213"/>
        <v>2.5287409110082182</v>
      </c>
      <c r="AM285" s="191">
        <f t="shared" si="214"/>
        <v>3.1606449035746409</v>
      </c>
      <c r="AN285" s="191">
        <f t="shared" si="217"/>
        <v>14.746949310476145</v>
      </c>
      <c r="AO285" s="191">
        <f t="shared" si="217"/>
        <v>14.746829332748213</v>
      </c>
      <c r="AP285" s="191">
        <f t="shared" si="217"/>
        <v>14.747283180237313</v>
      </c>
      <c r="AQ285" s="191">
        <f t="shared" si="217"/>
        <v>14.745564826714601</v>
      </c>
      <c r="AR285" s="191">
        <f t="shared" si="217"/>
        <v>14.752048731167907</v>
      </c>
      <c r="AS285" s="191">
        <f t="shared" si="217"/>
        <v>14.727257690752911</v>
      </c>
      <c r="AT285" s="191">
        <f t="shared" si="217"/>
        <v>14.817797699339778</v>
      </c>
      <c r="AU285" s="191">
        <f t="shared" si="215"/>
        <v>14.368563219644059</v>
      </c>
    </row>
    <row r="286" spans="1:47" ht="12.95" customHeight="1">
      <c r="A286" s="186" t="s">
        <v>1054</v>
      </c>
      <c r="B286" s="187" t="s">
        <v>59</v>
      </c>
      <c r="C286" s="364">
        <v>59602.457300000002</v>
      </c>
      <c r="D286" s="186">
        <v>2.0000000000000001E-4</v>
      </c>
      <c r="E286" s="294">
        <f t="shared" si="198"/>
        <v>45659.965552102127</v>
      </c>
      <c r="F286" s="205">
        <f t="shared" si="199"/>
        <v>45660</v>
      </c>
      <c r="G286" s="205">
        <f t="shared" si="195"/>
        <v>-1.1881399994308595E-2</v>
      </c>
      <c r="H286" s="205"/>
      <c r="I286" s="205"/>
      <c r="K286" s="205">
        <f t="shared" si="194"/>
        <v>-1.1881399994308595E-2</v>
      </c>
      <c r="L286" s="205"/>
      <c r="M286" s="193">
        <f t="shared" ca="1" si="216"/>
        <v>-6.1480866102348458E-3</v>
      </c>
      <c r="N286" s="318">
        <f t="shared" si="200"/>
        <v>-1.6964343007723776E-2</v>
      </c>
      <c r="O286" s="319">
        <f t="shared" si="201"/>
        <v>44583.957300000002</v>
      </c>
      <c r="P286" s="205"/>
      <c r="Q286" s="205">
        <f t="shared" si="196"/>
        <v>2.5836309677626209E-5</v>
      </c>
      <c r="R286" s="205"/>
      <c r="S286" s="279">
        <v>1</v>
      </c>
      <c r="Z286" s="191">
        <f t="shared" si="202"/>
        <v>45660</v>
      </c>
      <c r="AA286" s="191">
        <f t="shared" si="203"/>
        <v>-1.4913425607949879E-2</v>
      </c>
      <c r="AB286" s="191">
        <f t="shared" si="204"/>
        <v>-1.3932317394082492E-2</v>
      </c>
      <c r="AC286" s="191">
        <f t="shared" si="205"/>
        <v>-1.1881399994308595E-2</v>
      </c>
      <c r="AD286" s="191">
        <f t="shared" si="206"/>
        <v>3.0320256136412843E-3</v>
      </c>
      <c r="AE286" s="191">
        <f t="shared" si="207"/>
        <v>9.1931793217768065E-6</v>
      </c>
      <c r="AF286" s="191">
        <f t="shared" si="208"/>
        <v>-1.1881399994308595E-2</v>
      </c>
      <c r="AG286" s="202"/>
      <c r="AH286" s="191">
        <f t="shared" si="209"/>
        <v>2.0509173997738973E-3</v>
      </c>
      <c r="AI286" s="191">
        <f t="shared" si="210"/>
        <v>0.62087870290273894</v>
      </c>
      <c r="AJ286" s="191">
        <f t="shared" si="211"/>
        <v>0.51022997691971683</v>
      </c>
      <c r="AK286" s="191">
        <f t="shared" si="212"/>
        <v>0.26321526435904413</v>
      </c>
      <c r="AL286" s="191">
        <f t="shared" si="213"/>
        <v>2.5347178443014693</v>
      </c>
      <c r="AM286" s="191">
        <f t="shared" si="214"/>
        <v>3.1938004532216318</v>
      </c>
      <c r="AN286" s="191">
        <f t="shared" si="217"/>
        <v>14.755478418100948</v>
      </c>
      <c r="AO286" s="191">
        <f t="shared" si="217"/>
        <v>14.755348685478632</v>
      </c>
      <c r="AP286" s="191">
        <f t="shared" si="217"/>
        <v>14.755833529101187</v>
      </c>
      <c r="AQ286" s="191">
        <f t="shared" si="217"/>
        <v>14.754019851641932</v>
      </c>
      <c r="AR286" s="191">
        <f t="shared" si="217"/>
        <v>14.760780855445732</v>
      </c>
      <c r="AS286" s="191">
        <f t="shared" si="217"/>
        <v>14.735239736131701</v>
      </c>
      <c r="AT286" s="191">
        <f t="shared" si="217"/>
        <v>14.827423242381554</v>
      </c>
      <c r="AU286" s="191">
        <f t="shared" si="215"/>
        <v>14.379357449943701</v>
      </c>
    </row>
    <row r="287" spans="1:47" ht="12.95" customHeight="1">
      <c r="A287" s="186" t="s">
        <v>1054</v>
      </c>
      <c r="B287" s="187" t="s">
        <v>56</v>
      </c>
      <c r="C287" s="364">
        <v>59605.388899999998</v>
      </c>
      <c r="D287" s="186">
        <v>2.0000000000000001E-4</v>
      </c>
      <c r="E287" s="294">
        <f t="shared" si="198"/>
        <v>45668.465178192208</v>
      </c>
      <c r="F287" s="205">
        <f t="shared" si="199"/>
        <v>45668.5</v>
      </c>
      <c r="G287" s="205">
        <f t="shared" si="195"/>
        <v>-1.2010365004243795E-2</v>
      </c>
      <c r="H287" s="205"/>
      <c r="I287" s="205"/>
      <c r="K287" s="205">
        <f t="shared" si="194"/>
        <v>-1.2010365004243795E-2</v>
      </c>
      <c r="L287" s="205"/>
      <c r="M287" s="193">
        <f t="shared" ca="1" si="216"/>
        <v>-6.1292715700419914E-3</v>
      </c>
      <c r="N287" s="318">
        <f t="shared" si="200"/>
        <v>-1.6967537116845094E-2</v>
      </c>
      <c r="O287" s="319">
        <f t="shared" si="201"/>
        <v>44586.888899999998</v>
      </c>
      <c r="P287" s="205"/>
      <c r="Q287" s="205">
        <f t="shared" si="196"/>
        <v>2.4573555353952028E-5</v>
      </c>
      <c r="R287" s="205"/>
      <c r="S287" s="279">
        <v>1</v>
      </c>
      <c r="Z287" s="191">
        <f t="shared" si="202"/>
        <v>45668.5</v>
      </c>
      <c r="AA287" s="191">
        <f t="shared" si="203"/>
        <v>-1.4910753499911788E-2</v>
      </c>
      <c r="AB287" s="191">
        <f t="shared" si="204"/>
        <v>-1.4067148621177101E-2</v>
      </c>
      <c r="AC287" s="191">
        <f t="shared" si="205"/>
        <v>-1.2010365004243795E-2</v>
      </c>
      <c r="AD287" s="191">
        <f t="shared" si="206"/>
        <v>2.900388495667993E-3</v>
      </c>
      <c r="AE287" s="191">
        <f t="shared" si="207"/>
        <v>8.4122534258032429E-6</v>
      </c>
      <c r="AF287" s="191">
        <f t="shared" si="208"/>
        <v>-1.2010365004243795E-2</v>
      </c>
      <c r="AG287" s="202"/>
      <c r="AH287" s="191">
        <f t="shared" si="209"/>
        <v>2.0567836169333069E-3</v>
      </c>
      <c r="AI287" s="191">
        <f t="shared" si="210"/>
        <v>0.62075352591436306</v>
      </c>
      <c r="AJ287" s="191">
        <f t="shared" si="211"/>
        <v>0.51063906667034931</v>
      </c>
      <c r="AK287" s="191">
        <f t="shared" si="212"/>
        <v>0.26303487448991142</v>
      </c>
      <c r="AL287" s="191">
        <f t="shared" si="213"/>
        <v>2.5351935761893083</v>
      </c>
      <c r="AM287" s="191">
        <f t="shared" si="214"/>
        <v>3.1964666633031982</v>
      </c>
      <c r="AN287" s="191">
        <f t="shared" si="217"/>
        <v>14.756158220121211</v>
      </c>
      <c r="AO287" s="191">
        <f t="shared" si="217"/>
        <v>14.756027686529446</v>
      </c>
      <c r="AP287" s="191">
        <f t="shared" si="217"/>
        <v>14.756515057736282</v>
      </c>
      <c r="AQ287" s="191">
        <f t="shared" si="217"/>
        <v>14.754693661956772</v>
      </c>
      <c r="AR287" s="191">
        <f t="shared" si="217"/>
        <v>14.761476934837793</v>
      </c>
      <c r="AS287" s="191">
        <f t="shared" si="217"/>
        <v>14.73587603875869</v>
      </c>
      <c r="AT287" s="191">
        <f t="shared" si="217"/>
        <v>14.828189226753064</v>
      </c>
      <c r="AU287" s="191">
        <f t="shared" si="215"/>
        <v>14.380218961282171</v>
      </c>
    </row>
    <row r="288" spans="1:47" ht="12.95" customHeight="1">
      <c r="A288" s="189" t="s">
        <v>1055</v>
      </c>
      <c r="B288" s="187" t="s">
        <v>59</v>
      </c>
      <c r="C288" s="364">
        <v>59619.358099999998</v>
      </c>
      <c r="D288" s="186">
        <v>2.0000000000000001E-4</v>
      </c>
      <c r="E288" s="294">
        <f t="shared" si="198"/>
        <v>45708.966261824949</v>
      </c>
      <c r="F288" s="205">
        <f t="shared" si="199"/>
        <v>45709</v>
      </c>
      <c r="G288" s="205">
        <f t="shared" si="195"/>
        <v>-1.1636609997367486E-2</v>
      </c>
      <c r="H288" s="205"/>
      <c r="I288" s="205"/>
      <c r="K288" s="205">
        <f t="shared" si="194"/>
        <v>-1.1636609997367486E-2</v>
      </c>
      <c r="L288" s="205"/>
      <c r="M288" s="193">
        <f t="shared" ca="1" si="216"/>
        <v>-6.0396234373583935E-3</v>
      </c>
      <c r="N288" s="318">
        <f t="shared" si="200"/>
        <v>-1.6982764456532413E-2</v>
      </c>
      <c r="O288" s="319">
        <f t="shared" si="201"/>
        <v>44600.858099999998</v>
      </c>
      <c r="P288" s="205"/>
      <c r="Q288" s="205">
        <f t="shared" si="196"/>
        <v>2.8581367501249033E-5</v>
      </c>
      <c r="R288" s="205"/>
      <c r="S288" s="279">
        <v>1</v>
      </c>
      <c r="Z288" s="191">
        <f t="shared" si="202"/>
        <v>45709</v>
      </c>
      <c r="AA288" s="191">
        <f t="shared" si="203"/>
        <v>-1.4898059220262033E-2</v>
      </c>
      <c r="AB288" s="191">
        <f t="shared" si="204"/>
        <v>-1.3721315233637867E-2</v>
      </c>
      <c r="AC288" s="191">
        <f t="shared" si="205"/>
        <v>-1.1636609997367486E-2</v>
      </c>
      <c r="AD288" s="191">
        <f t="shared" si="206"/>
        <v>3.2614492228945462E-3</v>
      </c>
      <c r="AE288" s="191">
        <f t="shared" si="207"/>
        <v>1.0637051033519439E-5</v>
      </c>
      <c r="AF288" s="191">
        <f t="shared" si="208"/>
        <v>-1.1636609997367486E-2</v>
      </c>
      <c r="AG288" s="202"/>
      <c r="AH288" s="191">
        <f t="shared" si="209"/>
        <v>2.0847052362703809E-3</v>
      </c>
      <c r="AI288" s="191">
        <f t="shared" si="210"/>
        <v>0.62015896029165019</v>
      </c>
      <c r="AJ288" s="191">
        <f t="shared" si="211"/>
        <v>0.51258442143442251</v>
      </c>
      <c r="AK288" s="191">
        <f t="shared" si="212"/>
        <v>0.26217554778733848</v>
      </c>
      <c r="AL288" s="191">
        <f t="shared" si="213"/>
        <v>2.5374576796552986</v>
      </c>
      <c r="AM288" s="191">
        <f t="shared" si="214"/>
        <v>3.2092114627651367</v>
      </c>
      <c r="AN288" s="191">
        <f t="shared" si="217"/>
        <v>14.759395411837728</v>
      </c>
      <c r="AO288" s="191">
        <f t="shared" si="217"/>
        <v>14.759261015948235</v>
      </c>
      <c r="AP288" s="191">
        <f t="shared" si="217"/>
        <v>14.75976053946386</v>
      </c>
      <c r="AQ288" s="191">
        <f t="shared" si="217"/>
        <v>14.757902146623016</v>
      </c>
      <c r="AR288" s="191">
        <f t="shared" si="217"/>
        <v>14.764791825385318</v>
      </c>
      <c r="AS288" s="191">
        <f t="shared" si="217"/>
        <v>14.738906318742462</v>
      </c>
      <c r="AT288" s="191">
        <f t="shared" si="217"/>
        <v>14.831834352028322</v>
      </c>
      <c r="AU288" s="191">
        <f t="shared" si="215"/>
        <v>14.384323809424288</v>
      </c>
    </row>
    <row r="289" spans="1:47" ht="12.95" customHeight="1">
      <c r="A289" s="361" t="s">
        <v>1058</v>
      </c>
      <c r="B289" s="362" t="s">
        <v>56</v>
      </c>
      <c r="C289" s="186">
        <v>59990.307399999998</v>
      </c>
      <c r="D289" s="186">
        <v>1E-4</v>
      </c>
      <c r="E289" s="294">
        <f t="shared" ref="E289:E290" si="218">(C289-C$7)/C$8</f>
        <v>46784.464402220066</v>
      </c>
      <c r="F289" s="205">
        <f t="shared" si="199"/>
        <v>46784.5</v>
      </c>
      <c r="G289" s="205">
        <f t="shared" ref="G289:G290" si="219">C289-(C$7+F289*C$8)</f>
        <v>-1.2278005000553094E-2</v>
      </c>
      <c r="H289" s="205"/>
      <c r="I289" s="205"/>
      <c r="K289" s="205">
        <f t="shared" ref="K289:K290" si="220">G289</f>
        <v>-1.2278005000553094E-2</v>
      </c>
      <c r="L289" s="205"/>
      <c r="M289" s="193">
        <f t="shared" ref="M289:M290" ca="1" si="221">+C$11+C$12*F289</f>
        <v>-3.6589674694272184E-3</v>
      </c>
      <c r="N289" s="318">
        <f t="shared" ref="N289:N290" si="222">D$11+D$12*F289+D$13*F289^2</f>
        <v>-1.7392184634741285E-2</v>
      </c>
      <c r="O289" s="319">
        <f t="shared" ref="O289:O290" si="223">C289-15018.5</f>
        <v>44971.807399999998</v>
      </c>
      <c r="P289" s="205"/>
      <c r="Q289" s="205">
        <f t="shared" ref="Q289:Q290" si="224">(G289-N289)^2</f>
        <v>2.6154833330745264E-5</v>
      </c>
      <c r="R289" s="205"/>
      <c r="S289" s="279">
        <v>1</v>
      </c>
      <c r="Z289" s="191">
        <f t="shared" ref="Z289:Z290" si="225">F289</f>
        <v>46784.5</v>
      </c>
      <c r="AA289" s="191">
        <f t="shared" ref="AA289:AA290" si="226">AB$3+AB$4*Z289+AB$5*Z289^2+AH289</f>
        <v>-1.4583944163240001E-2</v>
      </c>
      <c r="AB289" s="191">
        <f t="shared" ref="AB289:AB290" si="227">IF(S289&lt;&gt;0,G289-AH289,-9999)</f>
        <v>-1.5086245472054378E-2</v>
      </c>
      <c r="AC289" s="191">
        <f t="shared" ref="AC289:AC290" si="228">+G289-P289</f>
        <v>-1.2278005000553094E-2</v>
      </c>
      <c r="AD289" s="191">
        <f t="shared" ref="AD289:AD290" si="229">IF(S289&lt;&gt;0,G289-AA289,-9999)</f>
        <v>2.3059391626869073E-3</v>
      </c>
      <c r="AE289" s="191">
        <f t="shared" ref="AE289:AE290" si="230">+(G289-AA289)^2*S289</f>
        <v>5.3173554220131946E-6</v>
      </c>
      <c r="AF289" s="191">
        <f t="shared" ref="AF289:AF290" si="231">IF(S289&lt;&gt;0,G289-P289,-9999)</f>
        <v>-1.2278005000553094E-2</v>
      </c>
      <c r="AG289" s="202"/>
      <c r="AH289" s="191">
        <f t="shared" ref="AH289:AH290" si="232">$AB$6*($AB$11/AI289*AJ289+$AB$12)</f>
        <v>2.8082404715012847E-3</v>
      </c>
      <c r="AI289" s="191">
        <f t="shared" ref="AI289:AI290" si="233">1+$AB$7*COS(AL289)</f>
        <v>0.60544970082371563</v>
      </c>
      <c r="AJ289" s="191">
        <f t="shared" ref="AJ289:AJ290" si="234">SIN(AL289+RADIANS($AB$9))</f>
        <v>0.56201454858918742</v>
      </c>
      <c r="AK289" s="191">
        <f t="shared" si="212"/>
        <v>0.23946877609453748</v>
      </c>
      <c r="AL289" s="191">
        <f t="shared" si="213"/>
        <v>2.5960850590215983</v>
      </c>
      <c r="AM289" s="191">
        <f t="shared" si="214"/>
        <v>3.5749380217562234</v>
      </c>
      <c r="AN289" s="191">
        <f t="shared" ref="AN289:AT289" si="235">$AU289+$AB$7*SIN(AO289)</f>
        <v>14.844286345986145</v>
      </c>
      <c r="AO289" s="191">
        <f t="shared" si="235"/>
        <v>14.844020322017467</v>
      </c>
      <c r="AP289" s="191">
        <f t="shared" si="235"/>
        <v>14.844907372078268</v>
      </c>
      <c r="AQ289" s="191">
        <f t="shared" si="235"/>
        <v>14.841945930775726</v>
      </c>
      <c r="AR289" s="191">
        <f t="shared" si="235"/>
        <v>14.851793136519186</v>
      </c>
      <c r="AS289" s="191">
        <f t="shared" si="235"/>
        <v>14.818594956992406</v>
      </c>
      <c r="AT289" s="191">
        <f t="shared" si="235"/>
        <v>14.925900762014111</v>
      </c>
      <c r="AU289" s="191">
        <f t="shared" ref="AU289:AU290" si="236">RADIANS($AB$9)+$AB$18*(F289-AB$15)</f>
        <v>14.493330332309409</v>
      </c>
    </row>
    <row r="290" spans="1:47" ht="12.95" customHeight="1">
      <c r="A290" s="361" t="s">
        <v>1058</v>
      </c>
      <c r="B290" s="362" t="s">
        <v>59</v>
      </c>
      <c r="C290" s="186">
        <v>59990.479899999998</v>
      </c>
      <c r="D290" s="186">
        <v>1E-4</v>
      </c>
      <c r="E290" s="294">
        <f t="shared" si="218"/>
        <v>46784.964533718412</v>
      </c>
      <c r="F290" s="205">
        <f t="shared" si="199"/>
        <v>46785</v>
      </c>
      <c r="G290" s="205">
        <f t="shared" si="219"/>
        <v>-1.2232649998622946E-2</v>
      </c>
      <c r="H290" s="205"/>
      <c r="I290" s="205"/>
      <c r="K290" s="205">
        <f t="shared" si="220"/>
        <v>-1.2232649998622946E-2</v>
      </c>
      <c r="L290" s="205"/>
      <c r="M290" s="193">
        <f t="shared" ca="1" si="221"/>
        <v>-3.6578607023570603E-3</v>
      </c>
      <c r="N290" s="318">
        <f t="shared" si="222"/>
        <v>-1.7392377237669267E-2</v>
      </c>
      <c r="O290" s="319">
        <f t="shared" si="223"/>
        <v>44971.979899999998</v>
      </c>
      <c r="P290" s="205"/>
      <c r="Q290" s="205">
        <f t="shared" si="224"/>
        <v>2.6622785181356562E-5</v>
      </c>
      <c r="R290" s="205"/>
      <c r="S290" s="279">
        <v>1</v>
      </c>
      <c r="Z290" s="191">
        <f t="shared" si="225"/>
        <v>46785</v>
      </c>
      <c r="AA290" s="191">
        <f t="shared" si="226"/>
        <v>-1.45838085585593E-2</v>
      </c>
      <c r="AB290" s="191">
        <f t="shared" si="227"/>
        <v>-1.5041218677732913E-2</v>
      </c>
      <c r="AC290" s="191">
        <f t="shared" si="228"/>
        <v>-1.2232649998622946E-2</v>
      </c>
      <c r="AD290" s="191">
        <f t="shared" si="229"/>
        <v>2.3511585599363533E-3</v>
      </c>
      <c r="AE290" s="191">
        <f t="shared" si="230"/>
        <v>5.5279465739619867E-6</v>
      </c>
      <c r="AF290" s="191">
        <f t="shared" si="231"/>
        <v>-1.2232649998622946E-2</v>
      </c>
      <c r="AG290" s="202"/>
      <c r="AH290" s="191">
        <f t="shared" si="232"/>
        <v>2.8085686791099675E-3</v>
      </c>
      <c r="AI290" s="191">
        <f t="shared" si="233"/>
        <v>0.60544332588243543</v>
      </c>
      <c r="AJ290" s="191">
        <f t="shared" si="234"/>
        <v>0.56203656797852908</v>
      </c>
      <c r="AK290" s="191">
        <f t="shared" si="212"/>
        <v>0.23945827238497566</v>
      </c>
      <c r="AL290" s="191">
        <f t="shared" si="213"/>
        <v>2.5961116807849756</v>
      </c>
      <c r="AM290" s="191">
        <f t="shared" si="214"/>
        <v>3.5751214568554777</v>
      </c>
      <c r="AN290" s="191">
        <f t="shared" ref="AN290:AT290" si="237">$AU290+$AB$7*SIN(AO290)</f>
        <v>14.844325353134266</v>
      </c>
      <c r="AO290" s="191">
        <f t="shared" si="237"/>
        <v>14.844059254611642</v>
      </c>
      <c r="AP290" s="191">
        <f t="shared" si="237"/>
        <v>14.844946512754293</v>
      </c>
      <c r="AQ290" s="191">
        <f t="shared" si="237"/>
        <v>14.841984511697033</v>
      </c>
      <c r="AR290" s="191">
        <f t="shared" si="237"/>
        <v>14.851833128301861</v>
      </c>
      <c r="AS290" s="191">
        <f t="shared" si="237"/>
        <v>14.818631710624347</v>
      </c>
      <c r="AT290" s="191">
        <f t="shared" si="237"/>
        <v>14.925943283188747</v>
      </c>
      <c r="AU290" s="191">
        <f t="shared" si="236"/>
        <v>14.493381009446967</v>
      </c>
    </row>
    <row r="291" spans="1:47" ht="12.95" customHeight="1">
      <c r="C291" s="270"/>
      <c r="D291" s="270"/>
    </row>
    <row r="292" spans="1:47" ht="12.95" customHeight="1">
      <c r="C292" s="270"/>
      <c r="D292" s="270"/>
    </row>
    <row r="293" spans="1:47" ht="12.95" customHeight="1">
      <c r="C293" s="270"/>
      <c r="D293" s="270"/>
    </row>
    <row r="294" spans="1:47" ht="12.95" customHeight="1">
      <c r="C294" s="270"/>
      <c r="D294" s="270"/>
    </row>
    <row r="295" spans="1:47" ht="12.95" customHeight="1">
      <c r="C295" s="270"/>
      <c r="D295" s="270"/>
    </row>
    <row r="296" spans="1:47" ht="12.95" customHeight="1">
      <c r="C296" s="270"/>
      <c r="D296" s="270"/>
    </row>
    <row r="297" spans="1:47" ht="12.95" customHeight="1">
      <c r="C297" s="270"/>
      <c r="D297" s="270"/>
    </row>
    <row r="298" spans="1:47" ht="12.95" customHeight="1">
      <c r="C298" s="270"/>
      <c r="D298" s="270"/>
    </row>
    <row r="299" spans="1:47" ht="12.95" customHeight="1">
      <c r="C299" s="270"/>
      <c r="D299" s="270"/>
    </row>
    <row r="300" spans="1:47" ht="12.95" customHeight="1">
      <c r="C300" s="270"/>
      <c r="D300" s="270"/>
    </row>
    <row r="301" spans="1:47" ht="12.95" customHeight="1">
      <c r="C301" s="270"/>
      <c r="D301" s="270"/>
    </row>
    <row r="302" spans="1:47" ht="12.95" customHeight="1">
      <c r="C302" s="270"/>
      <c r="D302" s="270"/>
    </row>
    <row r="303" spans="1:47" ht="12.95" customHeight="1">
      <c r="C303" s="270"/>
      <c r="D303" s="270"/>
    </row>
    <row r="304" spans="1:47" ht="12.95" customHeight="1">
      <c r="C304" s="270"/>
      <c r="D304" s="270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  <row r="335" spans="3:4" ht="12.95" customHeight="1">
      <c r="C335" s="270"/>
      <c r="D335" s="270"/>
    </row>
    <row r="336" spans="3:4" ht="12.95" customHeight="1">
      <c r="C336" s="270"/>
      <c r="D336" s="270"/>
    </row>
    <row r="337" spans="3:4" ht="12.95" customHeight="1">
      <c r="C337" s="270"/>
      <c r="D337" s="270"/>
    </row>
    <row r="338" spans="3:4" ht="12.95" customHeight="1">
      <c r="C338" s="270"/>
      <c r="D338" s="270"/>
    </row>
    <row r="339" spans="3:4" ht="12.95" customHeight="1">
      <c r="C339" s="270"/>
      <c r="D339" s="270"/>
    </row>
    <row r="340" spans="3:4" ht="12.95" customHeight="1">
      <c r="C340" s="270"/>
      <c r="D340" s="270"/>
    </row>
    <row r="341" spans="3:4" ht="12.95" customHeight="1">
      <c r="C341" s="270"/>
      <c r="D341" s="270"/>
    </row>
    <row r="342" spans="3:4" ht="12.95" customHeight="1">
      <c r="C342" s="270"/>
      <c r="D342" s="270"/>
    </row>
    <row r="343" spans="3:4" ht="12.95" customHeight="1">
      <c r="C343" s="270"/>
      <c r="D343" s="270"/>
    </row>
    <row r="344" spans="3:4" ht="12.95" customHeight="1">
      <c r="C344" s="270"/>
      <c r="D344" s="270"/>
    </row>
    <row r="345" spans="3:4" ht="12.95" customHeight="1">
      <c r="C345" s="270"/>
      <c r="D345" s="270"/>
    </row>
    <row r="346" spans="3:4" ht="12.95" customHeight="1">
      <c r="C346" s="270"/>
      <c r="D346" s="270"/>
    </row>
    <row r="347" spans="3:4" ht="12.95" customHeight="1">
      <c r="C347" s="270"/>
      <c r="D347" s="270"/>
    </row>
    <row r="348" spans="3:4" ht="12.95" customHeight="1">
      <c r="C348" s="270"/>
      <c r="D348" s="270"/>
    </row>
    <row r="349" spans="3:4" ht="12.95" customHeight="1">
      <c r="C349" s="270"/>
      <c r="D349" s="270"/>
    </row>
    <row r="350" spans="3:4" ht="12.95" customHeight="1">
      <c r="C350" s="270"/>
      <c r="D350" s="270"/>
    </row>
    <row r="351" spans="3:4" ht="12.95" customHeight="1">
      <c r="C351" s="270"/>
      <c r="D351" s="270"/>
    </row>
    <row r="352" spans="3:4" ht="12.95" customHeight="1">
      <c r="C352" s="270"/>
      <c r="D352" s="270"/>
    </row>
    <row r="353" spans="3:4" ht="12.95" customHeight="1">
      <c r="C353" s="270"/>
      <c r="D353" s="270"/>
    </row>
    <row r="354" spans="3:4" ht="12.95" customHeight="1">
      <c r="C354" s="270"/>
      <c r="D354" s="270"/>
    </row>
    <row r="355" spans="3:4" ht="12.95" customHeight="1">
      <c r="C355" s="270"/>
      <c r="D355" s="270"/>
    </row>
    <row r="356" spans="3:4" ht="12.95" customHeight="1">
      <c r="C356" s="270"/>
      <c r="D356" s="270"/>
    </row>
    <row r="357" spans="3:4" ht="12.95" customHeight="1">
      <c r="C357" s="270"/>
      <c r="D357" s="270"/>
    </row>
    <row r="358" spans="3:4" ht="12.95" customHeight="1">
      <c r="C358" s="270"/>
      <c r="D358" s="270"/>
    </row>
    <row r="359" spans="3:4" ht="12.95" customHeight="1">
      <c r="C359" s="270"/>
      <c r="D359" s="270"/>
    </row>
    <row r="360" spans="3:4" ht="12.95" customHeight="1">
      <c r="C360" s="270"/>
      <c r="D360" s="270"/>
    </row>
    <row r="361" spans="3:4" ht="12.95" customHeight="1">
      <c r="C361" s="270"/>
      <c r="D361" s="270"/>
    </row>
    <row r="362" spans="3:4" ht="12.95" customHeight="1">
      <c r="C362" s="270"/>
      <c r="D362" s="270"/>
    </row>
    <row r="363" spans="3:4" ht="12.95" customHeight="1">
      <c r="C363" s="270"/>
      <c r="D363" s="270"/>
    </row>
    <row r="364" spans="3:4" ht="12.95" customHeight="1">
      <c r="C364" s="270"/>
      <c r="D364" s="270"/>
    </row>
    <row r="365" spans="3:4" ht="12.95" customHeight="1">
      <c r="C365" s="270"/>
      <c r="D365" s="270"/>
    </row>
    <row r="366" spans="3:4" ht="12.95" customHeight="1">
      <c r="C366" s="270"/>
      <c r="D366" s="270"/>
    </row>
    <row r="367" spans="3:4" ht="12.95" customHeight="1">
      <c r="C367" s="270"/>
      <c r="D367" s="270"/>
    </row>
    <row r="368" spans="3:4" ht="12.95" customHeight="1">
      <c r="C368" s="270"/>
      <c r="D368" s="270"/>
    </row>
    <row r="369" spans="3:4" ht="12.95" customHeight="1">
      <c r="C369" s="270"/>
      <c r="D369" s="270"/>
    </row>
    <row r="370" spans="3:4" ht="12.95" customHeight="1">
      <c r="C370" s="270"/>
      <c r="D370" s="270"/>
    </row>
    <row r="371" spans="3:4" ht="12.95" customHeight="1">
      <c r="C371" s="270"/>
      <c r="D371" s="270"/>
    </row>
    <row r="372" spans="3:4" ht="12.95" customHeight="1">
      <c r="C372" s="270"/>
      <c r="D372" s="270"/>
    </row>
    <row r="373" spans="3:4" ht="12.95" customHeight="1">
      <c r="C373" s="270"/>
      <c r="D373" s="270"/>
    </row>
    <row r="374" spans="3:4" ht="12.95" customHeight="1">
      <c r="C374" s="270"/>
      <c r="D374" s="270"/>
    </row>
    <row r="375" spans="3:4" ht="12.95" customHeight="1">
      <c r="C375" s="270"/>
      <c r="D375" s="270"/>
    </row>
    <row r="376" spans="3:4" ht="12.95" customHeight="1">
      <c r="C376" s="270"/>
      <c r="D376" s="270"/>
    </row>
    <row r="377" spans="3:4" ht="12.95" customHeight="1">
      <c r="C377" s="270"/>
      <c r="D377" s="270"/>
    </row>
    <row r="378" spans="3:4" ht="12.95" customHeight="1">
      <c r="C378" s="270"/>
      <c r="D378" s="270"/>
    </row>
    <row r="379" spans="3:4" ht="12.95" customHeight="1">
      <c r="C379" s="270"/>
      <c r="D379" s="270"/>
    </row>
    <row r="380" spans="3:4" ht="12.95" customHeight="1">
      <c r="C380" s="270"/>
      <c r="D380" s="270"/>
    </row>
    <row r="381" spans="3:4" ht="12.95" customHeight="1">
      <c r="C381" s="270"/>
      <c r="D381" s="270"/>
    </row>
    <row r="382" spans="3:4" ht="12.95" customHeight="1">
      <c r="C382" s="270"/>
      <c r="D382" s="270"/>
    </row>
    <row r="383" spans="3:4" ht="12.95" customHeight="1">
      <c r="C383" s="270"/>
      <c r="D383" s="270"/>
    </row>
    <row r="384" spans="3:4" ht="12.95" customHeight="1">
      <c r="C384" s="270"/>
      <c r="D384" s="270"/>
    </row>
    <row r="385" spans="3:4" ht="12.95" customHeight="1">
      <c r="C385" s="270"/>
      <c r="D385" s="270"/>
    </row>
    <row r="386" spans="3:4" ht="12.95" customHeight="1">
      <c r="C386" s="270"/>
      <c r="D386" s="270"/>
    </row>
    <row r="387" spans="3:4" ht="12.95" customHeight="1">
      <c r="C387" s="270"/>
      <c r="D387" s="270"/>
    </row>
    <row r="388" spans="3:4" ht="12.95" customHeight="1">
      <c r="C388" s="270"/>
      <c r="D388" s="270"/>
    </row>
    <row r="389" spans="3:4" ht="12.95" customHeight="1">
      <c r="C389" s="270"/>
      <c r="D389" s="270"/>
    </row>
    <row r="390" spans="3:4" ht="12.95" customHeight="1">
      <c r="C390" s="270"/>
      <c r="D390" s="270"/>
    </row>
    <row r="391" spans="3:4" ht="12.95" customHeight="1">
      <c r="C391" s="270"/>
      <c r="D391" s="270"/>
    </row>
    <row r="392" spans="3:4" ht="12.95" customHeight="1">
      <c r="C392" s="270"/>
      <c r="D392" s="270"/>
    </row>
    <row r="393" spans="3:4" ht="12.95" customHeight="1">
      <c r="C393" s="270"/>
      <c r="D393" s="270"/>
    </row>
    <row r="394" spans="3:4" ht="12.95" customHeight="1">
      <c r="C394" s="270"/>
      <c r="D394" s="270"/>
    </row>
    <row r="395" spans="3:4" ht="12.95" customHeight="1">
      <c r="C395" s="270"/>
      <c r="D395" s="270"/>
    </row>
    <row r="396" spans="3:4" ht="12.95" customHeight="1">
      <c r="C396" s="270"/>
      <c r="D396" s="270"/>
    </row>
    <row r="397" spans="3:4" ht="12.95" customHeight="1">
      <c r="C397" s="270"/>
      <c r="D397" s="270"/>
    </row>
    <row r="398" spans="3:4" ht="12.95" customHeight="1">
      <c r="C398" s="270"/>
      <c r="D398" s="270"/>
    </row>
    <row r="399" spans="3:4" ht="12.95" customHeight="1">
      <c r="C399" s="270"/>
      <c r="D399" s="270"/>
    </row>
    <row r="400" spans="3:4" ht="12.95" customHeight="1">
      <c r="C400" s="270"/>
      <c r="D400" s="270"/>
    </row>
  </sheetData>
  <sheetProtection selectLockedCells="1" selectUnlockedCells="1"/>
  <sortState xmlns:xlrd2="http://schemas.microsoft.com/office/spreadsheetml/2017/richdata2" ref="A21:AU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287C-B384-456E-BCFC-375FCBF608E9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B237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1411315.2276698034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M2" s="91" t="s">
        <v>153</v>
      </c>
      <c r="N2" t="s">
        <v>154</v>
      </c>
      <c r="O2">
        <f ca="1">+F18*J18-H18*I18</f>
        <v>178088.19804905541</v>
      </c>
      <c r="P2" t="s">
        <v>155</v>
      </c>
      <c r="U2">
        <v>-3.25</v>
      </c>
      <c r="V2">
        <f t="shared" ref="V2:V24" ca="1" si="0">+E$4+E$5*U2+E$6*U2^2</f>
        <v>-2.5606162638596257E-2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-133952.14923094318</v>
      </c>
      <c r="P3" t="s">
        <v>163</v>
      </c>
      <c r="U3">
        <v>-3</v>
      </c>
      <c r="V3">
        <f t="shared" ca="1" si="0"/>
        <v>-2.1713438800792139E-2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5.8021350605468296E-4</v>
      </c>
      <c r="F4" s="97">
        <f ca="1">+E7/O7*O18</f>
        <v>3.8797886985361522E-4</v>
      </c>
      <c r="G4" s="98">
        <f>+B18</f>
        <v>1</v>
      </c>
      <c r="H4" s="99">
        <f ca="1">ABS(F4/E4)</f>
        <v>0.66868293448006988</v>
      </c>
      <c r="M4" s="91" t="s">
        <v>168</v>
      </c>
      <c r="N4" t="s">
        <v>169</v>
      </c>
      <c r="O4">
        <f ca="1">+C18*J18-H18*H18</f>
        <v>455207.67912769585</v>
      </c>
      <c r="P4" t="s">
        <v>170</v>
      </c>
      <c r="U4">
        <v>-2.75</v>
      </c>
      <c r="V4">
        <f t="shared" ca="1" si="0"/>
        <v>-1.8133779498203439E-2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-8.2331409554415319E-5</v>
      </c>
      <c r="F5" s="103">
        <f ca="1">P18*E7/O7</f>
        <v>2.2034380755824929E-4</v>
      </c>
      <c r="G5" s="104">
        <f>+B18/A18</f>
        <v>1E-4</v>
      </c>
      <c r="H5" s="99">
        <f ca="1">ABS(F5/E5)</f>
        <v>2.6763031114221043</v>
      </c>
      <c r="M5" s="91" t="s">
        <v>174</v>
      </c>
      <c r="N5" t="s">
        <v>175</v>
      </c>
      <c r="O5">
        <f ca="1">+C18*I18-F18*H18</f>
        <v>126391.81391903083</v>
      </c>
      <c r="P5" t="s">
        <v>176</v>
      </c>
      <c r="U5">
        <v>-2.5</v>
      </c>
      <c r="V5">
        <f t="shared" ca="1" si="0"/>
        <v>-1.4867184730830159E-2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-2.5045162817233409E-3</v>
      </c>
      <c r="F6" s="107">
        <f ca="1">Q18*E7/O7</f>
        <v>8.7551426132013074E-5</v>
      </c>
      <c r="G6" s="108">
        <f>+B18/A18^2</f>
        <v>1E-8</v>
      </c>
      <c r="H6" s="99">
        <f ca="1">ABS(F6/E6)</f>
        <v>3.4957419431016643E-2</v>
      </c>
      <c r="M6" s="109" t="s">
        <v>179</v>
      </c>
      <c r="N6" s="110" t="s">
        <v>180</v>
      </c>
      <c r="O6" s="110">
        <f ca="1">+C18*H18-F18*F18</f>
        <v>71867.79654155024</v>
      </c>
      <c r="P6" t="s">
        <v>181</v>
      </c>
      <c r="U6">
        <v>-2.25</v>
      </c>
      <c r="V6">
        <f t="shared" ca="1" si="0"/>
        <v>-1.1913654498672297E-2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3.0028916621675089E-3</v>
      </c>
      <c r="G7" s="112">
        <f>+B22</f>
        <v>-1.5556229998765048E-2</v>
      </c>
      <c r="M7" s="91" t="s">
        <v>184</v>
      </c>
      <c r="N7" t="s">
        <v>185</v>
      </c>
      <c r="O7">
        <f ca="1">+C18*O1-F18*O2+H18*O3</f>
        <v>84544859.807867035</v>
      </c>
      <c r="U7">
        <v>-2</v>
      </c>
      <c r="V7">
        <f t="shared" ca="1" si="0"/>
        <v>-9.2731888017298491E-3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0.94502631433360307</v>
      </c>
      <c r="G8" s="111"/>
      <c r="K8" s="112"/>
      <c r="U8">
        <v>-1.75</v>
      </c>
      <c r="V8">
        <f t="shared" ca="1" si="0"/>
        <v>-6.9457876400028217E-3</v>
      </c>
      <c r="AA8">
        <v>8</v>
      </c>
      <c r="AB8" t="s">
        <v>189</v>
      </c>
    </row>
    <row r="9" spans="1:28">
      <c r="A9" s="34">
        <f>20+COUNT(A21:A1449)</f>
        <v>218</v>
      </c>
      <c r="B9" t="s">
        <v>190</v>
      </c>
      <c r="C9" s="113">
        <f>A9</f>
        <v>218</v>
      </c>
      <c r="E9" s="115">
        <f ca="1">E6*G6</f>
        <v>-2.5045162817233409E-11</v>
      </c>
      <c r="F9" s="116">
        <f ca="1">H6</f>
        <v>3.4957419431016643E-2</v>
      </c>
      <c r="G9" s="117">
        <f ca="1">F8</f>
        <v>0.94502631433360307</v>
      </c>
      <c r="K9" s="112"/>
      <c r="U9">
        <v>-1.5</v>
      </c>
      <c r="V9">
        <f t="shared" ca="1" si="0"/>
        <v>-4.9314510134912115E-3</v>
      </c>
      <c r="AA9">
        <v>9</v>
      </c>
      <c r="AB9" t="s">
        <v>59</v>
      </c>
    </row>
    <row r="10" spans="1:28">
      <c r="A10" s="118" t="s">
        <v>14</v>
      </c>
      <c r="B10" s="119">
        <f>+'Active 1'!C8</f>
        <v>0.34490928999999998</v>
      </c>
      <c r="D10" t="s">
        <v>191</v>
      </c>
      <c r="E10">
        <f ca="1">2*E9*365.2422/B10</f>
        <v>-5.3043224012461528E-8</v>
      </c>
      <c r="F10">
        <f ca="1">+F9*E10</f>
        <v>-1.8542542297769912E-9</v>
      </c>
      <c r="G10" t="s">
        <v>192</v>
      </c>
      <c r="U10">
        <v>-1.25</v>
      </c>
      <c r="V10">
        <f t="shared" ca="1" si="0"/>
        <v>-3.2301789221950176E-3</v>
      </c>
      <c r="AA10">
        <v>10</v>
      </c>
      <c r="AB10" t="s">
        <v>193</v>
      </c>
    </row>
    <row r="11" spans="1:28">
      <c r="U11">
        <v>-1</v>
      </c>
      <c r="V11">
        <f t="shared" ca="1" si="0"/>
        <v>-1.8419713661142426E-3</v>
      </c>
      <c r="AA11">
        <v>11</v>
      </c>
      <c r="AB11" t="s">
        <v>194</v>
      </c>
    </row>
    <row r="12" spans="1:28">
      <c r="C12" s="120" t="str">
        <f t="shared" ref="C12:Q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-7.6682834524888482E-4</v>
      </c>
      <c r="AA12">
        <v>12</v>
      </c>
      <c r="AB12" t="s">
        <v>195</v>
      </c>
    </row>
    <row r="13" spans="1:28">
      <c r="C13" s="120" t="str">
        <f t="shared" si="1"/>
        <v>C218</v>
      </c>
      <c r="D13" s="120" t="str">
        <f t="shared" si="1"/>
        <v>D218</v>
      </c>
      <c r="E13" s="120" t="str">
        <f t="shared" si="1"/>
        <v>E218</v>
      </c>
      <c r="F13" s="120" t="str">
        <f t="shared" si="1"/>
        <v>F218</v>
      </c>
      <c r="G13" s="120" t="str">
        <f t="shared" si="1"/>
        <v>G218</v>
      </c>
      <c r="H13" s="120" t="str">
        <f t="shared" si="1"/>
        <v>H218</v>
      </c>
      <c r="I13" s="120" t="str">
        <f t="shared" si="1"/>
        <v>I218</v>
      </c>
      <c r="J13" s="120" t="str">
        <f t="shared" si="1"/>
        <v>J218</v>
      </c>
      <c r="K13" s="120" t="str">
        <f t="shared" si="1"/>
        <v>K218</v>
      </c>
      <c r="L13" s="120" t="str">
        <f t="shared" si="1"/>
        <v>L218</v>
      </c>
      <c r="M13" s="120" t="str">
        <f t="shared" si="1"/>
        <v>M218</v>
      </c>
      <c r="N13" s="120" t="str">
        <f t="shared" si="1"/>
        <v>N218</v>
      </c>
      <c r="O13" s="120" t="str">
        <f t="shared" si="1"/>
        <v>O218</v>
      </c>
      <c r="P13" s="120" t="str">
        <f t="shared" si="1"/>
        <v>P218</v>
      </c>
      <c r="Q13" s="120" t="str">
        <f t="shared" si="1"/>
        <v>Q218</v>
      </c>
      <c r="U13">
        <v>-0.5</v>
      </c>
      <c r="V13">
        <f t="shared" ca="1" si="0"/>
        <v>-4.7498595989446148E-6</v>
      </c>
      <c r="AA13">
        <v>13</v>
      </c>
      <c r="AB13" t="s">
        <v>196</v>
      </c>
    </row>
    <row r="14" spans="1:28">
      <c r="U14">
        <v>-0.25</v>
      </c>
      <c r="V14">
        <f t="shared" ca="1" si="0"/>
        <v>4.4426409083557798E-4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198</v>
      </c>
      <c r="C15" s="120" t="str">
        <f t="shared" ref="C15:Q15" si="3">VLOOKUP(C16,$AA1:$AB26,2,FALSE)</f>
        <v>C</v>
      </c>
      <c r="D15" s="120" t="str">
        <f t="shared" si="3"/>
        <v>D</v>
      </c>
      <c r="E15" s="120" t="str">
        <f t="shared" si="3"/>
        <v>E</v>
      </c>
      <c r="F15" s="120" t="str">
        <f t="shared" si="3"/>
        <v>F</v>
      </c>
      <c r="G15" s="120" t="str">
        <f t="shared" si="3"/>
        <v>G</v>
      </c>
      <c r="H15" s="120" t="str">
        <f t="shared" si="3"/>
        <v>H</v>
      </c>
      <c r="I15" s="120" t="str">
        <f t="shared" si="3"/>
        <v>I</v>
      </c>
      <c r="J15" s="120" t="str">
        <f t="shared" si="3"/>
        <v>J</v>
      </c>
      <c r="K15" s="120" t="str">
        <f t="shared" si="3"/>
        <v>K</v>
      </c>
      <c r="L15" s="120" t="str">
        <f t="shared" si="3"/>
        <v>L</v>
      </c>
      <c r="M15" s="120" t="str">
        <f t="shared" si="3"/>
        <v>M</v>
      </c>
      <c r="N15" s="120" t="str">
        <f t="shared" si="3"/>
        <v>N</v>
      </c>
      <c r="O15" s="120" t="str">
        <f t="shared" si="3"/>
        <v>O</v>
      </c>
      <c r="P15" s="120" t="str">
        <f t="shared" si="3"/>
        <v>P</v>
      </c>
      <c r="Q15" s="120" t="str">
        <f t="shared" si="3"/>
        <v>Q</v>
      </c>
      <c r="U15">
        <v>0</v>
      </c>
      <c r="V15">
        <f t="shared" ca="1" si="0"/>
        <v>5.8021350605468296E-4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4.0309838605837034E-4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-8.7081269153359894E-5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198</v>
      </c>
      <c r="D18" s="121">
        <f ca="1">SUM(INDIRECT(D12):INDIRECT(D13))</f>
        <v>351.63889999999964</v>
      </c>
      <c r="E18" s="121">
        <f ca="1">SUM(INDIRECT(E12):INDIRECT(E13))</f>
        <v>-2.3871863006206695</v>
      </c>
      <c r="F18" s="14">
        <f ca="1">SUM(INDIRECT(F12):INDIRECT(F13))</f>
        <v>351.63889999999964</v>
      </c>
      <c r="G18" s="14">
        <f ca="1">SUM(INDIRECT(G12):INDIRECT(G13))</f>
        <v>-2.3871863006206695</v>
      </c>
      <c r="H18" s="14">
        <f ca="1">SUM(INDIRECT(H12):INDIRECT(H13))</f>
        <v>987.46319461999997</v>
      </c>
      <c r="I18" s="14">
        <f ca="1">SUM(INDIRECT(I12):INDIRECT(I13))</f>
        <v>2392.0317447762282</v>
      </c>
      <c r="J18" s="14">
        <f ca="1">SUM(INDIRECT(J12):INDIRECT(J13))</f>
        <v>7223.6931305900598</v>
      </c>
      <c r="K18" s="14">
        <f ca="1">SUM(INDIRECT(K12):INDIRECT(K13))</f>
        <v>-5.8681560488531144</v>
      </c>
      <c r="L18" s="14">
        <f ca="1">SUM(INDIRECT(L12):INDIRECT(L13))</f>
        <v>-17.715856922731771</v>
      </c>
      <c r="N18">
        <f ca="1">SUM(INDIRECT(N12):INDIRECT(N13))</f>
        <v>1.758384875269453E-3</v>
      </c>
      <c r="O18">
        <f ca="1">SQRT(SUM(INDIRECT(O12):INDIRECT(O13)))</f>
        <v>10923344.179693829</v>
      </c>
      <c r="P18">
        <f ca="1">SQRT(SUM(INDIRECT(P12):INDIRECT(P13)))</f>
        <v>6203665.8046122519</v>
      </c>
      <c r="Q18">
        <f ca="1">SQRT(SUM(INDIRECT(Q12):INDIRECT(Q13)))</f>
        <v>2464965.0673601185</v>
      </c>
      <c r="U18">
        <v>0.75</v>
      </c>
      <c r="V18">
        <f t="shared" ca="1" si="0"/>
        <v>-8.9032545958050774E-4</v>
      </c>
      <c r="AA18">
        <v>18</v>
      </c>
      <c r="AB18" t="s">
        <v>203</v>
      </c>
    </row>
    <row r="19" spans="1:28">
      <c r="A19" s="122" t="s">
        <v>204</v>
      </c>
      <c r="C19">
        <v>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-2.0066341852230732E-3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-3.4360074460810562E-3</v>
      </c>
      <c r="AA20">
        <v>20</v>
      </c>
      <c r="AB20" t="s">
        <v>227</v>
      </c>
    </row>
    <row r="21" spans="1:28">
      <c r="A21" s="124">
        <v>-31812.5</v>
      </c>
      <c r="B21" s="124">
        <v>-2.4211875002947636E-2</v>
      </c>
      <c r="C21" s="125">
        <v>1</v>
      </c>
      <c r="D21" s="126">
        <f>A21/A$18</f>
        <v>-3.1812499999999999</v>
      </c>
      <c r="E21" s="126">
        <f>B21/B$18</f>
        <v>-2.4211875002947636E-2</v>
      </c>
      <c r="F21" s="34">
        <f>$C21*D21</f>
        <v>-3.1812499999999999</v>
      </c>
      <c r="G21" s="34">
        <f>$C21*E21</f>
        <v>-2.4211875002947636E-2</v>
      </c>
      <c r="H21" s="34">
        <f>C21*D21*D21</f>
        <v>10.1203515625</v>
      </c>
      <c r="I21" s="34">
        <f>C21*D21*D21*D21</f>
        <v>-32.195368408203123</v>
      </c>
      <c r="J21" s="34">
        <f>C21*D21*D21*D21*D21</f>
        <v>102.42151574859618</v>
      </c>
      <c r="K21" s="34">
        <f>C21*E21*D21</f>
        <v>7.7024027353127161E-2</v>
      </c>
      <c r="L21" s="34">
        <f>C21*E21*D21*D21</f>
        <v>-0.24503268701713576</v>
      </c>
      <c r="M21" s="34">
        <f t="shared" ref="M21:M84" ca="1" si="4">+E$4+E$5*D21+E$6*D21^2</f>
        <v>-2.4504454962345833E-2</v>
      </c>
      <c r="N21" s="34">
        <f ca="1">C21*(M21-E21)^2</f>
        <v>8.5603032641450864E-8</v>
      </c>
      <c r="O21" s="35">
        <f ca="1">(C21*O$1-O$2*F21+O$3*H21)^2</f>
        <v>387152084815.16968</v>
      </c>
      <c r="P21" s="34">
        <f ca="1">(-C21*O$2+O$4*F21-O$5*H21)^2</f>
        <v>8441042461537.3535</v>
      </c>
      <c r="Q21" s="34">
        <f ca="1">+(C21*O$3-F21*O$5+H21*O$6)^2</f>
        <v>990938970727.58557</v>
      </c>
      <c r="R21">
        <f t="shared" ref="R21:R84" ca="1" si="5">+E21-M21</f>
        <v>2.9257995939819745E-4</v>
      </c>
      <c r="S21" s="125">
        <v>0.2</v>
      </c>
      <c r="U21">
        <v>1.5</v>
      </c>
      <c r="V21">
        <f t="shared" ca="1" si="0"/>
        <v>-5.1784452421544573E-3</v>
      </c>
      <c r="AA21">
        <v>21</v>
      </c>
      <c r="AB21" t="s">
        <v>228</v>
      </c>
    </row>
    <row r="22" spans="1:28">
      <c r="A22" s="124">
        <v>-28713</v>
      </c>
      <c r="B22" s="124">
        <v>-1.5556229998765048E-2</v>
      </c>
      <c r="C22" s="125">
        <v>1</v>
      </c>
      <c r="D22" s="126">
        <f t="shared" ref="D22:E85" si="6">A22/A$18</f>
        <v>-2.8713000000000002</v>
      </c>
      <c r="E22" s="126">
        <f t="shared" si="6"/>
        <v>-1.5556229998765048E-2</v>
      </c>
      <c r="F22" s="34">
        <f t="shared" ref="F22:G85" si="7">$C22*D22</f>
        <v>-2.8713000000000002</v>
      </c>
      <c r="G22" s="34">
        <f t="shared" si="7"/>
        <v>-1.5556229998765048E-2</v>
      </c>
      <c r="H22" s="34">
        <f t="shared" ref="H22:H85" si="8">C22*D22*D22</f>
        <v>8.2443636900000019</v>
      </c>
      <c r="I22" s="34">
        <f t="shared" ref="I22:I85" si="9">C22*D22*D22*D22</f>
        <v>-23.672041463097006</v>
      </c>
      <c r="J22" s="34">
        <f t="shared" ref="J22:J85" si="10">C22*D22*D22*D22*D22</f>
        <v>67.969532652990438</v>
      </c>
      <c r="K22" s="34">
        <f t="shared" ref="K22:K85" si="11">C22*E22*D22</f>
        <v>4.4666603195454083E-2</v>
      </c>
      <c r="L22" s="34">
        <f t="shared" ref="L22:L85" si="12">C22*E22*D22*D22</f>
        <v>-0.12825121775510731</v>
      </c>
      <c r="M22" s="34">
        <f t="shared" ca="1" si="4"/>
        <v>-1.9831531411745453E-2</v>
      </c>
      <c r="N22" s="34">
        <f t="shared" ref="N22:N85" ca="1" si="13">C22*(M22-E22)^2</f>
        <v>1.8278202171832251E-5</v>
      </c>
      <c r="O22" s="35">
        <f t="shared" ref="O22:O85" ca="1" si="14">(C22*O$1-O$2*F22+O$3*H22)^2</f>
        <v>669630659406.49463</v>
      </c>
      <c r="P22" s="34">
        <f t="shared" ref="P22:P85" ca="1" si="15">(-C22*O$2+O$4*F22-O$5*H22)^2</f>
        <v>6386467352700.2178</v>
      </c>
      <c r="Q22" s="34">
        <f t="shared" ref="Q22:Q85" ca="1" si="16">+(C22*O$3-F22*O$5+H22*O$6)^2</f>
        <v>674798040396.52588</v>
      </c>
      <c r="R22">
        <f t="shared" ca="1" si="5"/>
        <v>4.2753014129804055E-3</v>
      </c>
      <c r="S22" s="125">
        <v>0.2</v>
      </c>
      <c r="U22">
        <v>1.75</v>
      </c>
      <c r="V22">
        <f t="shared" ca="1" si="0"/>
        <v>-7.2339475734432748E-3</v>
      </c>
      <c r="AA22">
        <v>22</v>
      </c>
      <c r="AB22" t="s">
        <v>137</v>
      </c>
    </row>
    <row r="23" spans="1:28">
      <c r="A23" s="124">
        <v>-26321.5</v>
      </c>
      <c r="B23" s="124">
        <v>-1.3123265001922846E-2</v>
      </c>
      <c r="C23" s="125">
        <v>1</v>
      </c>
      <c r="D23" s="126">
        <f t="shared" si="6"/>
        <v>-2.6321500000000002</v>
      </c>
      <c r="E23" s="126">
        <f t="shared" si="6"/>
        <v>-1.3123265001922846E-2</v>
      </c>
      <c r="F23" s="34">
        <f t="shared" si="7"/>
        <v>-2.6321500000000002</v>
      </c>
      <c r="G23" s="34">
        <f t="shared" si="7"/>
        <v>-1.3123265001922846E-2</v>
      </c>
      <c r="H23" s="34">
        <f t="shared" si="8"/>
        <v>6.9282136225000013</v>
      </c>
      <c r="I23" s="34">
        <f t="shared" si="9"/>
        <v>-18.236097486463379</v>
      </c>
      <c r="J23" s="34">
        <f t="shared" si="10"/>
        <v>48.000143998994588</v>
      </c>
      <c r="K23" s="34">
        <f t="shared" si="11"/>
        <v>3.4542401974811218E-2</v>
      </c>
      <c r="L23" s="34">
        <f t="shared" si="12"/>
        <v>-9.0920783357999357E-2</v>
      </c>
      <c r="M23" s="34">
        <f t="shared" ca="1" si="4"/>
        <v>-1.6554901695095364E-2</v>
      </c>
      <c r="N23" s="34">
        <f t="shared" ca="1" si="13"/>
        <v>1.1776130393928013E-5</v>
      </c>
      <c r="O23" s="35">
        <f t="shared" ca="1" si="14"/>
        <v>906343933221.60669</v>
      </c>
      <c r="P23" s="34">
        <f t="shared" ca="1" si="15"/>
        <v>5071200334197.3076</v>
      </c>
      <c r="Q23" s="34">
        <f t="shared" ca="1" si="16"/>
        <v>485314967709.79651</v>
      </c>
      <c r="R23">
        <f t="shared" ca="1" si="5"/>
        <v>3.4316366931725177E-3</v>
      </c>
      <c r="S23" s="125">
        <v>0.2</v>
      </c>
      <c r="U23">
        <v>2</v>
      </c>
      <c r="V23">
        <f t="shared" ca="1" si="0"/>
        <v>-9.6025144399475119E-3</v>
      </c>
      <c r="AA23">
        <v>23</v>
      </c>
      <c r="AB23" t="s">
        <v>229</v>
      </c>
    </row>
    <row r="24" spans="1:28">
      <c r="A24" s="124">
        <v>-24103.5</v>
      </c>
      <c r="B24" s="124">
        <v>-1.8928485005744733E-2</v>
      </c>
      <c r="C24" s="125">
        <v>1</v>
      </c>
      <c r="D24" s="126">
        <f t="shared" si="6"/>
        <v>-2.4103500000000002</v>
      </c>
      <c r="E24" s="126">
        <f t="shared" si="6"/>
        <v>-1.8928485005744733E-2</v>
      </c>
      <c r="F24" s="34">
        <f t="shared" si="7"/>
        <v>-2.4103500000000002</v>
      </c>
      <c r="G24" s="34">
        <f t="shared" si="7"/>
        <v>-1.8928485005744733E-2</v>
      </c>
      <c r="H24" s="34">
        <f t="shared" si="8"/>
        <v>5.8097871225000013</v>
      </c>
      <c r="I24" s="34">
        <f t="shared" si="9"/>
        <v>-14.003620390717879</v>
      </c>
      <c r="J24" s="34">
        <f t="shared" si="10"/>
        <v>33.753626408766841</v>
      </c>
      <c r="K24" s="34">
        <f t="shared" si="11"/>
        <v>4.5624273833596823E-2</v>
      </c>
      <c r="L24" s="34">
        <f t="shared" si="12"/>
        <v>-0.10997046843481011</v>
      </c>
      <c r="M24" s="34">
        <f t="shared" ca="1" si="4"/>
        <v>-1.3772045422573683E-2</v>
      </c>
      <c r="N24" s="34">
        <f t="shared" ca="1" si="13"/>
        <v>2.6588869174893233E-5</v>
      </c>
      <c r="O24" s="35">
        <f t="shared" ca="1" si="14"/>
        <v>1128559145619.0667</v>
      </c>
      <c r="P24" s="34">
        <f t="shared" ca="1" si="15"/>
        <v>4038522546538.3027</v>
      </c>
      <c r="Q24" s="34">
        <f t="shared" ca="1" si="16"/>
        <v>346018013251.94769</v>
      </c>
      <c r="R24">
        <f t="shared" ca="1" si="5"/>
        <v>-5.1564395831710502E-3</v>
      </c>
      <c r="S24" s="125">
        <v>0.2</v>
      </c>
      <c r="U24">
        <v>2.25</v>
      </c>
      <c r="V24">
        <f t="shared" ca="1" si="0"/>
        <v>-1.2284145841667165E-2</v>
      </c>
      <c r="AA24">
        <v>24</v>
      </c>
      <c r="AB24" t="s">
        <v>150</v>
      </c>
    </row>
    <row r="25" spans="1:28">
      <c r="A25" s="124">
        <v>-21001.5</v>
      </c>
      <c r="B25" s="124">
        <v>-1.354606499808142E-2</v>
      </c>
      <c r="C25" s="125">
        <v>1</v>
      </c>
      <c r="D25" s="126">
        <f t="shared" si="6"/>
        <v>-2.1001500000000002</v>
      </c>
      <c r="E25" s="126">
        <f t="shared" si="6"/>
        <v>-1.354606499808142E-2</v>
      </c>
      <c r="F25" s="34">
        <f t="shared" si="7"/>
        <v>-2.1001500000000002</v>
      </c>
      <c r="G25" s="34">
        <f t="shared" si="7"/>
        <v>-1.354606499808142E-2</v>
      </c>
      <c r="H25" s="34">
        <f t="shared" si="8"/>
        <v>4.4106300225000004</v>
      </c>
      <c r="I25" s="34">
        <f t="shared" si="9"/>
        <v>-9.262984641753377</v>
      </c>
      <c r="J25" s="34">
        <f t="shared" si="10"/>
        <v>19.453657195378355</v>
      </c>
      <c r="K25" s="34">
        <f t="shared" si="11"/>
        <v>2.8448768405720696E-2</v>
      </c>
      <c r="L25" s="34">
        <f t="shared" si="12"/>
        <v>-5.9746680967274327E-2</v>
      </c>
      <c r="M25" s="34">
        <f t="shared" ca="1" si="4"/>
        <v>-1.0293372888178647E-2</v>
      </c>
      <c r="N25" s="34">
        <f t="shared" ca="1" si="13"/>
        <v>1.0580005961823749E-5</v>
      </c>
      <c r="O25" s="35">
        <f t="shared" ca="1" si="14"/>
        <v>1426863184528.6709</v>
      </c>
      <c r="P25" s="34">
        <f t="shared" ca="1" si="15"/>
        <v>2861375688421.9233</v>
      </c>
      <c r="Q25" s="34">
        <f t="shared" ca="1" si="16"/>
        <v>201127027014.57172</v>
      </c>
      <c r="R25">
        <f t="shared" ca="1" si="5"/>
        <v>-3.2526921099027724E-3</v>
      </c>
      <c r="S25" s="125">
        <v>0.2</v>
      </c>
      <c r="U25">
        <v>2.5</v>
      </c>
      <c r="V25">
        <f t="shared" ref="V25:V30" ca="1" si="17">+E$4+E$5*U25+E$6*U25^2</f>
        <v>-1.5278841778602234E-2</v>
      </c>
      <c r="AA25">
        <v>25</v>
      </c>
      <c r="AB25" t="s">
        <v>213</v>
      </c>
    </row>
    <row r="26" spans="1:28">
      <c r="A26" s="124">
        <v>-19995</v>
      </c>
      <c r="B26" s="124">
        <v>-7.7464499991037883E-3</v>
      </c>
      <c r="C26" s="125">
        <v>1</v>
      </c>
      <c r="D26" s="126">
        <f t="shared" si="6"/>
        <v>-1.9995000000000001</v>
      </c>
      <c r="E26" s="126">
        <f t="shared" si="6"/>
        <v>-7.7464499991037883E-3</v>
      </c>
      <c r="F26" s="34">
        <f t="shared" si="7"/>
        <v>-1.9995000000000001</v>
      </c>
      <c r="G26" s="34">
        <f t="shared" si="7"/>
        <v>-7.7464499991037883E-3</v>
      </c>
      <c r="H26" s="34">
        <f t="shared" si="8"/>
        <v>3.99800025</v>
      </c>
      <c r="I26" s="34">
        <f t="shared" si="9"/>
        <v>-7.994001499875</v>
      </c>
      <c r="J26" s="34">
        <f t="shared" si="10"/>
        <v>15.984005999000063</v>
      </c>
      <c r="K26" s="34">
        <f t="shared" si="11"/>
        <v>1.5489026773208025E-2</v>
      </c>
      <c r="L26" s="34">
        <f t="shared" si="12"/>
        <v>-3.0970309033029445E-2</v>
      </c>
      <c r="M26" s="34">
        <f t="shared" ca="1" si="4"/>
        <v>-9.2682215610002498E-3</v>
      </c>
      <c r="N26" s="34">
        <f t="shared" ca="1" si="13"/>
        <v>2.3157886865967959E-6</v>
      </c>
      <c r="O26" s="35">
        <f t="shared" ca="1" si="14"/>
        <v>1517483626245.2944</v>
      </c>
      <c r="P26" s="34">
        <f t="shared" ca="1" si="15"/>
        <v>2539530541808.4536</v>
      </c>
      <c r="Q26" s="34">
        <f t="shared" ca="1" si="16"/>
        <v>164913759175.36349</v>
      </c>
      <c r="R26">
        <f t="shared" ca="1" si="5"/>
        <v>1.5217715618964615E-3</v>
      </c>
      <c r="S26" s="125">
        <v>0.2</v>
      </c>
      <c r="U26">
        <v>2.75</v>
      </c>
      <c r="V26">
        <f t="shared" ca="1" si="17"/>
        <v>-1.8586602250752725E-2</v>
      </c>
      <c r="AA26">
        <v>26</v>
      </c>
      <c r="AB26" t="s">
        <v>230</v>
      </c>
    </row>
    <row r="27" spans="1:28">
      <c r="A27" s="124">
        <v>-16716</v>
      </c>
      <c r="B27" s="124">
        <v>-1.0308360004273709E-2</v>
      </c>
      <c r="C27" s="125">
        <v>1</v>
      </c>
      <c r="D27" s="126">
        <f t="shared" si="6"/>
        <v>-1.6716</v>
      </c>
      <c r="E27" s="126">
        <f t="shared" si="6"/>
        <v>-1.0308360004273709E-2</v>
      </c>
      <c r="F27" s="34">
        <f t="shared" si="7"/>
        <v>-1.6716</v>
      </c>
      <c r="G27" s="34">
        <f t="shared" si="7"/>
        <v>-1.0308360004273709E-2</v>
      </c>
      <c r="H27" s="34">
        <f t="shared" si="8"/>
        <v>2.7942465599999999</v>
      </c>
      <c r="I27" s="34">
        <f t="shared" si="9"/>
        <v>-4.6708625496959995</v>
      </c>
      <c r="J27" s="34">
        <f t="shared" si="10"/>
        <v>7.8078138380718327</v>
      </c>
      <c r="K27" s="34">
        <f t="shared" si="11"/>
        <v>1.7231454583143933E-2</v>
      </c>
      <c r="L27" s="34">
        <f t="shared" si="12"/>
        <v>-2.8804099481183398E-2</v>
      </c>
      <c r="M27" s="34">
        <f t="shared" ca="1" si="4"/>
        <v>-6.2803973144035918E-3</v>
      </c>
      <c r="N27" s="34">
        <f t="shared" ca="1" si="13"/>
        <v>1.6224483430985709E-5</v>
      </c>
      <c r="O27" s="35">
        <f t="shared" ca="1" si="14"/>
        <v>1781456462856.282</v>
      </c>
      <c r="P27" s="34">
        <f t="shared" ca="1" si="15"/>
        <v>1669737540556.4917</v>
      </c>
      <c r="Q27" s="34">
        <f t="shared" ca="1" si="16"/>
        <v>77362276909.088501</v>
      </c>
      <c r="R27">
        <f t="shared" ca="1" si="5"/>
        <v>-4.0279626898701171E-3</v>
      </c>
      <c r="S27" s="125">
        <v>0.2</v>
      </c>
      <c r="U27">
        <v>3</v>
      </c>
      <c r="V27">
        <f t="shared" ca="1" si="17"/>
        <v>-2.2207427258118632E-2</v>
      </c>
    </row>
    <row r="28" spans="1:28">
      <c r="A28" s="124">
        <v>-15695.5</v>
      </c>
      <c r="B28" s="124">
        <v>-9.2388050034060143E-3</v>
      </c>
      <c r="C28" s="125">
        <v>1</v>
      </c>
      <c r="D28" s="126">
        <f t="shared" si="6"/>
        <v>-1.56955</v>
      </c>
      <c r="E28" s="126">
        <f t="shared" si="6"/>
        <v>-9.2388050034060143E-3</v>
      </c>
      <c r="F28" s="34">
        <f t="shared" si="7"/>
        <v>-1.56955</v>
      </c>
      <c r="G28" s="34">
        <f t="shared" si="7"/>
        <v>-9.2388050034060143E-3</v>
      </c>
      <c r="H28" s="34">
        <f t="shared" si="8"/>
        <v>2.4634872025000001</v>
      </c>
      <c r="I28" s="34">
        <f t="shared" si="9"/>
        <v>-3.8665663386838753</v>
      </c>
      <c r="J28" s="34">
        <f t="shared" si="10"/>
        <v>6.0687691968812763</v>
      </c>
      <c r="K28" s="34">
        <f t="shared" si="11"/>
        <v>1.450076639309591E-2</v>
      </c>
      <c r="L28" s="34">
        <f t="shared" si="12"/>
        <v>-2.2759677892283687E-2</v>
      </c>
      <c r="M28" s="34">
        <f t="shared" ca="1" si="4"/>
        <v>-5.4604070385575196E-3</v>
      </c>
      <c r="N28" s="34">
        <f t="shared" ca="1" si="13"/>
        <v>1.4276291180771247E-5</v>
      </c>
      <c r="O28" s="35">
        <f t="shared" ca="1" si="14"/>
        <v>1851896810223.7263</v>
      </c>
      <c r="P28" s="34">
        <f t="shared" ca="1" si="15"/>
        <v>1449433062581.3618</v>
      </c>
      <c r="Q28" s="34">
        <f t="shared" ca="1" si="16"/>
        <v>58308494660.894081</v>
      </c>
      <c r="R28">
        <f t="shared" ca="1" si="5"/>
        <v>-3.7783979648484947E-3</v>
      </c>
      <c r="S28" s="125">
        <v>0.2</v>
      </c>
      <c r="U28">
        <v>3.25</v>
      </c>
      <c r="V28">
        <f t="shared" ca="1" si="17"/>
        <v>-2.6141316800699956E-2</v>
      </c>
    </row>
    <row r="29" spans="1:28">
      <c r="A29" s="124">
        <v>-12518</v>
      </c>
      <c r="B29" s="124">
        <v>-9.5077799996943213E-3</v>
      </c>
      <c r="C29" s="125">
        <v>1</v>
      </c>
      <c r="D29" s="126">
        <f t="shared" si="6"/>
        <v>-1.2518</v>
      </c>
      <c r="E29" s="126">
        <f t="shared" si="6"/>
        <v>-9.5077799996943213E-3</v>
      </c>
      <c r="F29" s="34">
        <f t="shared" si="7"/>
        <v>-1.2518</v>
      </c>
      <c r="G29" s="34">
        <f t="shared" si="7"/>
        <v>-9.5077799996943213E-3</v>
      </c>
      <c r="H29" s="34">
        <f t="shared" si="8"/>
        <v>1.56700324</v>
      </c>
      <c r="I29" s="34">
        <f t="shared" si="9"/>
        <v>-1.961574655832</v>
      </c>
      <c r="J29" s="34">
        <f t="shared" si="10"/>
        <v>2.4554991541704978</v>
      </c>
      <c r="K29" s="34">
        <f t="shared" si="11"/>
        <v>1.1901839003617352E-2</v>
      </c>
      <c r="L29" s="34">
        <f t="shared" si="12"/>
        <v>-1.4898722064728202E-2</v>
      </c>
      <c r="M29" s="34">
        <f t="shared" ca="1" si="4"/>
        <v>-3.2413091635583283E-3</v>
      </c>
      <c r="N29" s="34">
        <f t="shared" ca="1" si="13"/>
        <v>3.9268656740142938E-5</v>
      </c>
      <c r="O29" s="35">
        <f t="shared" ca="1" si="14"/>
        <v>2028751791290.8604</v>
      </c>
      <c r="P29" s="34">
        <f t="shared" ca="1" si="15"/>
        <v>894865962411.08264</v>
      </c>
      <c r="Q29" s="34">
        <f t="shared" ca="1" si="16"/>
        <v>18736734887.836128</v>
      </c>
      <c r="R29">
        <f t="shared" ca="1" si="5"/>
        <v>-6.2664708361359935E-3</v>
      </c>
      <c r="S29" s="125">
        <v>0.2</v>
      </c>
      <c r="U29">
        <v>3.5</v>
      </c>
      <c r="V29">
        <f t="shared" ca="1" si="17"/>
        <v>-3.0388270878496694E-2</v>
      </c>
    </row>
    <row r="30" spans="1:28">
      <c r="A30" s="124">
        <v>-8328.5</v>
      </c>
      <c r="B30" s="124">
        <v>-1.9782349991146475E-3</v>
      </c>
      <c r="C30" s="125">
        <v>1</v>
      </c>
      <c r="D30" s="126">
        <f t="shared" si="6"/>
        <v>-0.83284999999999998</v>
      </c>
      <c r="E30" s="126">
        <f t="shared" si="6"/>
        <v>-1.9782349991146475E-3</v>
      </c>
      <c r="F30" s="34">
        <f t="shared" si="7"/>
        <v>-0.83284999999999998</v>
      </c>
      <c r="G30" s="34">
        <f t="shared" si="7"/>
        <v>-1.9782349991146475E-3</v>
      </c>
      <c r="H30" s="34">
        <f t="shared" si="8"/>
        <v>0.69363912249999993</v>
      </c>
      <c r="I30" s="34">
        <f t="shared" si="9"/>
        <v>-0.57769734317412491</v>
      </c>
      <c r="J30" s="34">
        <f t="shared" si="10"/>
        <v>0.48113523226256993</v>
      </c>
      <c r="K30" s="34">
        <f t="shared" si="11"/>
        <v>1.6475730190126342E-3</v>
      </c>
      <c r="L30" s="34">
        <f t="shared" si="12"/>
        <v>-1.3721811888846723E-3</v>
      </c>
      <c r="M30" s="34">
        <f t="shared" ca="1" si="4"/>
        <v>-1.088447255439463E-3</v>
      </c>
      <c r="N30" s="34">
        <f t="shared" ca="1" si="13"/>
        <v>7.9172222879457591E-7</v>
      </c>
      <c r="O30" s="35">
        <f t="shared" ca="1" si="14"/>
        <v>2151272052917.6731</v>
      </c>
      <c r="P30" s="34">
        <f t="shared" ca="1" si="15"/>
        <v>415867919286.25684</v>
      </c>
      <c r="Q30" s="34">
        <f t="shared" ca="1" si="16"/>
        <v>447897470.60430604</v>
      </c>
      <c r="R30">
        <f t="shared" ca="1" si="5"/>
        <v>-8.8978774367518454E-4</v>
      </c>
      <c r="S30" s="125">
        <v>0.2</v>
      </c>
      <c r="U30">
        <v>3.75</v>
      </c>
      <c r="V30">
        <f t="shared" ca="1" si="17"/>
        <v>-3.4948289491508855E-2</v>
      </c>
    </row>
    <row r="31" spans="1:28">
      <c r="A31" s="124">
        <v>-7319.5</v>
      </c>
      <c r="B31" s="124">
        <v>-2.4518450009054504E-3</v>
      </c>
      <c r="C31" s="125">
        <v>1</v>
      </c>
      <c r="D31" s="126">
        <f t="shared" si="6"/>
        <v>-0.73194999999999999</v>
      </c>
      <c r="E31" s="126">
        <f t="shared" si="6"/>
        <v>-2.4518450009054504E-3</v>
      </c>
      <c r="F31" s="34">
        <f t="shared" si="7"/>
        <v>-0.73194999999999999</v>
      </c>
      <c r="G31" s="34">
        <f t="shared" si="7"/>
        <v>-2.4518450009054504E-3</v>
      </c>
      <c r="H31" s="34">
        <f t="shared" si="8"/>
        <v>0.53575080249999996</v>
      </c>
      <c r="I31" s="34">
        <f t="shared" si="9"/>
        <v>-0.39214279988987494</v>
      </c>
      <c r="J31" s="34">
        <f t="shared" si="10"/>
        <v>0.28702892237939398</v>
      </c>
      <c r="K31" s="34">
        <f t="shared" si="11"/>
        <v>1.7946279484127444E-3</v>
      </c>
      <c r="L31" s="34">
        <f t="shared" si="12"/>
        <v>-1.3135779268407084E-3</v>
      </c>
      <c r="M31" s="34">
        <f t="shared" ca="1" si="4"/>
        <v>-7.0132062652955855E-4</v>
      </c>
      <c r="N31" s="34">
        <f t="shared" ca="1" si="13"/>
        <v>3.0643355852841078E-6</v>
      </c>
      <c r="O31" s="35">
        <f t="shared" ca="1" si="14"/>
        <v>2160611633208.2136</v>
      </c>
      <c r="P31" s="34">
        <f t="shared" ca="1" si="15"/>
        <v>335231706562.18567</v>
      </c>
      <c r="Q31" s="34">
        <f t="shared" ca="1" si="16"/>
        <v>8622629.1429520156</v>
      </c>
      <c r="R31">
        <f t="shared" ca="1" si="5"/>
        <v>-1.7505243743758919E-3</v>
      </c>
      <c r="S31" s="125">
        <v>0.2</v>
      </c>
    </row>
    <row r="32" spans="1:28">
      <c r="A32" s="124">
        <v>-7316.5</v>
      </c>
      <c r="B32" s="124">
        <v>-1.1797150000347756E-3</v>
      </c>
      <c r="C32" s="125">
        <v>1</v>
      </c>
      <c r="D32" s="126">
        <f t="shared" si="6"/>
        <v>-0.73165000000000002</v>
      </c>
      <c r="E32" s="126">
        <f t="shared" si="6"/>
        <v>-1.1797150000347756E-3</v>
      </c>
      <c r="F32" s="34">
        <f t="shared" si="7"/>
        <v>-0.73165000000000002</v>
      </c>
      <c r="G32" s="34">
        <f t="shared" si="7"/>
        <v>-1.1797150000347756E-3</v>
      </c>
      <c r="H32" s="34">
        <f t="shared" si="8"/>
        <v>0.53531172250000003</v>
      </c>
      <c r="I32" s="34">
        <f t="shared" si="9"/>
        <v>-0.39166082176712502</v>
      </c>
      <c r="J32" s="34">
        <f t="shared" si="10"/>
        <v>0.28655864024591704</v>
      </c>
      <c r="K32" s="34">
        <f t="shared" si="11"/>
        <v>8.6313847977544361E-4</v>
      </c>
      <c r="L32" s="34">
        <f t="shared" si="12"/>
        <v>-6.3151526872770331E-4</v>
      </c>
      <c r="M32" s="34">
        <f t="shared" ca="1" si="4"/>
        <v>-7.0024564294344604E-4</v>
      </c>
      <c r="N32" s="34">
        <f t="shared" ca="1" si="13"/>
        <v>2.2989086438957289E-7</v>
      </c>
      <c r="O32" s="35">
        <f t="shared" ca="1" si="14"/>
        <v>2160627476575.8174</v>
      </c>
      <c r="P32" s="34">
        <f t="shared" ca="1" si="15"/>
        <v>335009342879.36963</v>
      </c>
      <c r="Q32" s="34">
        <f t="shared" ca="1" si="16"/>
        <v>9035462.5734002404</v>
      </c>
      <c r="R32">
        <f t="shared" ca="1" si="5"/>
        <v>-4.7946935709132954E-4</v>
      </c>
      <c r="S32" s="125">
        <v>0.2</v>
      </c>
    </row>
    <row r="33" spans="1:19">
      <c r="A33" s="124">
        <v>-7308</v>
      </c>
      <c r="B33" s="124">
        <v>9.0913199965143576E-3</v>
      </c>
      <c r="C33" s="125">
        <v>1</v>
      </c>
      <c r="D33" s="126">
        <f t="shared" si="6"/>
        <v>-0.73080000000000001</v>
      </c>
      <c r="E33" s="126">
        <f t="shared" si="6"/>
        <v>9.0913199965143576E-3</v>
      </c>
      <c r="F33" s="34">
        <f t="shared" si="7"/>
        <v>-0.73080000000000001</v>
      </c>
      <c r="G33" s="34">
        <f t="shared" si="7"/>
        <v>9.0913199965143576E-3</v>
      </c>
      <c r="H33" s="34">
        <f t="shared" si="8"/>
        <v>0.53406863999999998</v>
      </c>
      <c r="I33" s="34">
        <f t="shared" si="9"/>
        <v>-0.390297362112</v>
      </c>
      <c r="J33" s="34">
        <f t="shared" si="10"/>
        <v>0.28522931223144959</v>
      </c>
      <c r="K33" s="34">
        <f t="shared" si="11"/>
        <v>-6.6439366534526926E-3</v>
      </c>
      <c r="L33" s="34">
        <f t="shared" si="12"/>
        <v>4.8553889063432274E-3</v>
      </c>
      <c r="M33" s="34">
        <f t="shared" ca="1" si="4"/>
        <v>-6.9720230428079171E-4</v>
      </c>
      <c r="N33" s="34">
        <f t="shared" ca="1" si="13"/>
        <v>9.5815168833163978E-5</v>
      </c>
      <c r="O33" s="35">
        <f t="shared" ca="1" si="14"/>
        <v>2160671981494.7207</v>
      </c>
      <c r="P33" s="34">
        <f t="shared" ca="1" si="15"/>
        <v>334379855957.11334</v>
      </c>
      <c r="Q33" s="34">
        <f t="shared" ca="1" si="16"/>
        <v>10257128.822124265</v>
      </c>
      <c r="R33">
        <f t="shared" ca="1" si="5"/>
        <v>9.7885223007951501E-3</v>
      </c>
      <c r="S33" s="125">
        <v>0.1</v>
      </c>
    </row>
    <row r="34" spans="1:19">
      <c r="A34" s="124">
        <v>-7296.5</v>
      </c>
      <c r="B34" s="124">
        <v>-1.365514995995909E-3</v>
      </c>
      <c r="C34" s="125">
        <v>1</v>
      </c>
      <c r="D34" s="126">
        <f t="shared" si="6"/>
        <v>-0.72965000000000002</v>
      </c>
      <c r="E34" s="126">
        <f t="shared" si="6"/>
        <v>-1.365514995995909E-3</v>
      </c>
      <c r="F34" s="34">
        <f t="shared" si="7"/>
        <v>-0.72965000000000002</v>
      </c>
      <c r="G34" s="34">
        <f t="shared" si="7"/>
        <v>-1.365514995995909E-3</v>
      </c>
      <c r="H34" s="34">
        <f t="shared" si="8"/>
        <v>0.53238912250000003</v>
      </c>
      <c r="I34" s="34">
        <f t="shared" si="9"/>
        <v>-0.38845772323212502</v>
      </c>
      <c r="J34" s="34">
        <f t="shared" si="10"/>
        <v>0.28343817775632002</v>
      </c>
      <c r="K34" s="34">
        <f t="shared" si="11"/>
        <v>9.9634801682841495E-4</v>
      </c>
      <c r="L34" s="34">
        <f t="shared" si="12"/>
        <v>-7.2698533047885303E-4</v>
      </c>
      <c r="M34" s="34">
        <f t="shared" ca="1" si="4"/>
        <v>-6.9309060647759031E-4</v>
      </c>
      <c r="N34" s="34">
        <f t="shared" ca="1" si="13"/>
        <v>4.5215455961908357E-7</v>
      </c>
      <c r="O34" s="35">
        <f t="shared" ca="1" si="14"/>
        <v>2160731289012.4536</v>
      </c>
      <c r="P34" s="34">
        <f t="shared" ca="1" si="15"/>
        <v>333529475176.80536</v>
      </c>
      <c r="Q34" s="34">
        <f t="shared" ca="1" si="16"/>
        <v>12032081.348283345</v>
      </c>
      <c r="R34">
        <f t="shared" ca="1" si="5"/>
        <v>-6.7242438951831867E-4</v>
      </c>
      <c r="S34" s="125">
        <v>0.2</v>
      </c>
    </row>
    <row r="35" spans="1:19">
      <c r="A35" s="124">
        <v>-2941.5</v>
      </c>
      <c r="B35" s="124">
        <v>2.6765349975903518E-3</v>
      </c>
      <c r="C35" s="125">
        <v>1</v>
      </c>
      <c r="D35" s="126">
        <f t="shared" si="6"/>
        <v>-0.29415000000000002</v>
      </c>
      <c r="E35" s="126">
        <f t="shared" si="6"/>
        <v>2.6765349975903518E-3</v>
      </c>
      <c r="F35" s="34">
        <f t="shared" si="7"/>
        <v>-0.29415000000000002</v>
      </c>
      <c r="G35" s="34">
        <f t="shared" si="7"/>
        <v>2.6765349975903518E-3</v>
      </c>
      <c r="H35" s="34">
        <f t="shared" si="8"/>
        <v>8.6524222500000011E-2</v>
      </c>
      <c r="I35" s="34">
        <f t="shared" si="9"/>
        <v>-2.5451100048375006E-2</v>
      </c>
      <c r="J35" s="34">
        <f t="shared" si="10"/>
        <v>7.4864410792295083E-3</v>
      </c>
      <c r="K35" s="34">
        <f t="shared" si="11"/>
        <v>-7.8730276954120206E-4</v>
      </c>
      <c r="L35" s="34">
        <f t="shared" si="12"/>
        <v>2.3158510966054461E-4</v>
      </c>
      <c r="M35" s="34">
        <f t="shared" ca="1" si="4"/>
        <v>3.8772996616041113E-4</v>
      </c>
      <c r="N35" s="34">
        <f t="shared" ca="1" si="13"/>
        <v>5.2386284718990126E-6</v>
      </c>
      <c r="O35" s="35">
        <f t="shared" ca="1" si="14"/>
        <v>2108622771239.1377</v>
      </c>
      <c r="P35" s="34">
        <f t="shared" ca="1" si="15"/>
        <v>104279580583.77281</v>
      </c>
      <c r="Q35" s="34">
        <f t="shared" ca="1" si="16"/>
        <v>8200333344.2017994</v>
      </c>
      <c r="R35">
        <f t="shared" ca="1" si="5"/>
        <v>2.2888050314299408E-3</v>
      </c>
      <c r="S35" s="124">
        <v>0.2</v>
      </c>
    </row>
    <row r="36" spans="1:19">
      <c r="A36" s="124">
        <v>0</v>
      </c>
      <c r="B36" s="124">
        <v>-2.2000000026309863E-3</v>
      </c>
      <c r="C36" s="125">
        <v>1</v>
      </c>
      <c r="D36" s="126">
        <f t="shared" si="6"/>
        <v>0</v>
      </c>
      <c r="E36" s="126">
        <f t="shared" si="6"/>
        <v>-2.2000000026309863E-3</v>
      </c>
      <c r="F36" s="34">
        <f t="shared" si="7"/>
        <v>0</v>
      </c>
      <c r="G36" s="34">
        <f t="shared" si="7"/>
        <v>-2.2000000026309863E-3</v>
      </c>
      <c r="H36" s="34">
        <f t="shared" si="8"/>
        <v>0</v>
      </c>
      <c r="I36" s="34">
        <f t="shared" si="9"/>
        <v>0</v>
      </c>
      <c r="J36" s="34">
        <f t="shared" si="10"/>
        <v>0</v>
      </c>
      <c r="K36" s="34">
        <f t="shared" si="11"/>
        <v>0</v>
      </c>
      <c r="L36" s="34">
        <f t="shared" si="12"/>
        <v>0</v>
      </c>
      <c r="M36" s="34">
        <f t="shared" ca="1" si="4"/>
        <v>5.8021350605468296E-4</v>
      </c>
      <c r="N36" s="34">
        <f t="shared" ca="1" si="13"/>
        <v>7.7295871538782791E-6</v>
      </c>
      <c r="O36" s="35">
        <f t="shared" ca="1" si="14"/>
        <v>1991810671852.6692</v>
      </c>
      <c r="P36" s="34">
        <f t="shared" ca="1" si="15"/>
        <v>31715406284.359585</v>
      </c>
      <c r="Q36" s="34">
        <f t="shared" ca="1" si="16"/>
        <v>17943178283.588871</v>
      </c>
      <c r="R36">
        <f t="shared" ca="1" si="5"/>
        <v>-2.7802135086856692E-3</v>
      </c>
      <c r="S36" s="124">
        <v>1</v>
      </c>
    </row>
    <row r="37" spans="1:19">
      <c r="A37" s="124">
        <v>61</v>
      </c>
      <c r="B37" s="124">
        <v>-2.2666900040348992E-3</v>
      </c>
      <c r="C37" s="125">
        <v>1</v>
      </c>
      <c r="D37" s="126">
        <f t="shared" si="6"/>
        <v>6.1000000000000004E-3</v>
      </c>
      <c r="E37" s="126">
        <f t="shared" si="6"/>
        <v>-2.2666900040348992E-3</v>
      </c>
      <c r="F37" s="34">
        <f t="shared" si="7"/>
        <v>6.1000000000000004E-3</v>
      </c>
      <c r="G37" s="34">
        <f t="shared" si="7"/>
        <v>-2.2666900040348992E-3</v>
      </c>
      <c r="H37" s="34">
        <f t="shared" si="8"/>
        <v>3.7210000000000005E-5</v>
      </c>
      <c r="I37" s="34">
        <f t="shared" si="9"/>
        <v>2.2698100000000004E-7</v>
      </c>
      <c r="J37" s="34">
        <f t="shared" si="10"/>
        <v>1.3845841000000003E-9</v>
      </c>
      <c r="K37" s="34">
        <f t="shared" si="11"/>
        <v>-1.3826809024612886E-5</v>
      </c>
      <c r="L37" s="34">
        <f t="shared" si="12"/>
        <v>-8.4343535050138605E-8</v>
      </c>
      <c r="M37" s="34">
        <f t="shared" ca="1" si="4"/>
        <v>5.796180914055581E-4</v>
      </c>
      <c r="N37" s="34">
        <f t="shared" ca="1" si="13"/>
        <v>8.1014697741698827E-6</v>
      </c>
      <c r="O37" s="35">
        <f t="shared" ca="1" si="14"/>
        <v>1988731463085.8765</v>
      </c>
      <c r="P37" s="34">
        <f t="shared" ca="1" si="15"/>
        <v>30735746926.881683</v>
      </c>
      <c r="Q37" s="34">
        <f t="shared" ca="1" si="16"/>
        <v>18149603715.450829</v>
      </c>
      <c r="R37">
        <f t="shared" ca="1" si="5"/>
        <v>-2.8463080954404573E-3</v>
      </c>
      <c r="S37" s="124">
        <v>1</v>
      </c>
    </row>
    <row r="38" spans="1:19">
      <c r="A38" s="124">
        <v>842.5</v>
      </c>
      <c r="B38" s="124">
        <v>-7.6824995630886406E-5</v>
      </c>
      <c r="C38" s="125">
        <v>1</v>
      </c>
      <c r="D38" s="126">
        <f t="shared" si="6"/>
        <v>8.4250000000000005E-2</v>
      </c>
      <c r="E38" s="126">
        <f t="shared" si="6"/>
        <v>-7.6824995630886406E-5</v>
      </c>
      <c r="F38" s="34">
        <f t="shared" si="7"/>
        <v>8.4250000000000005E-2</v>
      </c>
      <c r="G38" s="34">
        <f t="shared" si="7"/>
        <v>-7.6824995630886406E-5</v>
      </c>
      <c r="H38" s="34">
        <f t="shared" si="8"/>
        <v>7.0980625000000011E-3</v>
      </c>
      <c r="I38" s="34">
        <f t="shared" si="9"/>
        <v>5.980117656250001E-4</v>
      </c>
      <c r="J38" s="34">
        <f t="shared" si="10"/>
        <v>5.038249125390626E-5</v>
      </c>
      <c r="K38" s="34">
        <f t="shared" si="11"/>
        <v>-6.4725058819021798E-6</v>
      </c>
      <c r="L38" s="34">
        <f t="shared" si="12"/>
        <v>-5.4530862055025868E-7</v>
      </c>
      <c r="M38" s="34">
        <f t="shared" ca="1" si="4"/>
        <v>5.5549987169978363E-4</v>
      </c>
      <c r="N38" s="34">
        <f t="shared" ca="1" si="13"/>
        <v>3.9983473784474948E-7</v>
      </c>
      <c r="O38" s="35">
        <f t="shared" ca="1" si="14"/>
        <v>1947030914514.3582</v>
      </c>
      <c r="P38" s="34">
        <f t="shared" ca="1" si="15"/>
        <v>19777946729.314838</v>
      </c>
      <c r="Q38" s="34">
        <f t="shared" ca="1" si="16"/>
        <v>20762082980.333714</v>
      </c>
      <c r="R38">
        <f t="shared" ca="1" si="5"/>
        <v>-6.3232486733067004E-4</v>
      </c>
      <c r="S38" s="124">
        <v>0.1</v>
      </c>
    </row>
    <row r="39" spans="1:19">
      <c r="A39" s="124">
        <v>843</v>
      </c>
      <c r="B39" s="124">
        <v>1.4685300047858618E-3</v>
      </c>
      <c r="C39" s="125">
        <v>1</v>
      </c>
      <c r="D39" s="126">
        <f t="shared" si="6"/>
        <v>8.43E-2</v>
      </c>
      <c r="E39" s="126">
        <f t="shared" si="6"/>
        <v>1.4685300047858618E-3</v>
      </c>
      <c r="F39" s="34">
        <f t="shared" si="7"/>
        <v>8.43E-2</v>
      </c>
      <c r="G39" s="34">
        <f t="shared" si="7"/>
        <v>1.4685300047858618E-3</v>
      </c>
      <c r="H39" s="34">
        <f t="shared" si="8"/>
        <v>7.10649E-3</v>
      </c>
      <c r="I39" s="34">
        <f t="shared" si="9"/>
        <v>5.9907710699999995E-4</v>
      </c>
      <c r="J39" s="34">
        <f t="shared" si="10"/>
        <v>5.0502200120099994E-5</v>
      </c>
      <c r="K39" s="34">
        <f t="shared" si="11"/>
        <v>1.2379707940344815E-4</v>
      </c>
      <c r="L39" s="34">
        <f t="shared" si="12"/>
        <v>1.0436093793710679E-5</v>
      </c>
      <c r="M39" s="34">
        <f t="shared" ca="1" si="4"/>
        <v>5.5547464831834175E-4</v>
      </c>
      <c r="N39" s="34">
        <f t="shared" ca="1" si="13"/>
        <v>8.3367008397403014E-7</v>
      </c>
      <c r="O39" s="35">
        <f t="shared" ca="1" si="14"/>
        <v>1947002914497.4214</v>
      </c>
      <c r="P39" s="34">
        <f t="shared" ca="1" si="15"/>
        <v>19771845025.896004</v>
      </c>
      <c r="Q39" s="34">
        <f t="shared" ca="1" si="16"/>
        <v>20763729657.985027</v>
      </c>
      <c r="R39">
        <f t="shared" ca="1" si="5"/>
        <v>9.1305535646752007E-4</v>
      </c>
      <c r="S39" s="124">
        <v>0.1</v>
      </c>
    </row>
    <row r="40" spans="1:19">
      <c r="A40" s="124">
        <v>906.5</v>
      </c>
      <c r="B40" s="124">
        <v>-1.2713850010186434E-3</v>
      </c>
      <c r="C40" s="125">
        <v>1</v>
      </c>
      <c r="D40" s="126">
        <f t="shared" si="6"/>
        <v>9.0649999999999994E-2</v>
      </c>
      <c r="E40" s="126">
        <f t="shared" si="6"/>
        <v>-1.2713850010186434E-3</v>
      </c>
      <c r="F40" s="34">
        <f t="shared" si="7"/>
        <v>9.0649999999999994E-2</v>
      </c>
      <c r="G40" s="34">
        <f t="shared" si="7"/>
        <v>-1.2713850010186434E-3</v>
      </c>
      <c r="H40" s="34">
        <f t="shared" si="8"/>
        <v>8.2174224999999983E-3</v>
      </c>
      <c r="I40" s="34">
        <f t="shared" si="9"/>
        <v>7.4490934962499983E-4</v>
      </c>
      <c r="J40" s="34">
        <f t="shared" si="10"/>
        <v>6.7526032543506237E-5</v>
      </c>
      <c r="K40" s="34">
        <f t="shared" si="11"/>
        <v>-1.1525105034234001E-4</v>
      </c>
      <c r="L40" s="34">
        <f t="shared" si="12"/>
        <v>-1.0447507713533122E-5</v>
      </c>
      <c r="M40" s="34">
        <f t="shared" ca="1" si="4"/>
        <v>5.5216949533352553E-4</v>
      </c>
      <c r="N40" s="34">
        <f t="shared" ca="1" si="13"/>
        <v>3.325351001166212E-6</v>
      </c>
      <c r="O40" s="35">
        <f t="shared" ca="1" si="14"/>
        <v>1943433370630.6414</v>
      </c>
      <c r="P40" s="34">
        <f t="shared" ca="1" si="15"/>
        <v>19005996355.253235</v>
      </c>
      <c r="Q40" s="34">
        <f t="shared" ca="1" si="16"/>
        <v>20972542504.490032</v>
      </c>
      <c r="R40">
        <f t="shared" ca="1" si="5"/>
        <v>-1.8235544963521688E-3</v>
      </c>
      <c r="S40" s="124">
        <v>0.1</v>
      </c>
    </row>
    <row r="41" spans="1:19">
      <c r="A41" s="124">
        <v>2268.5</v>
      </c>
      <c r="B41" s="124">
        <v>1.2756349970004521E-3</v>
      </c>
      <c r="C41" s="125">
        <v>1</v>
      </c>
      <c r="D41" s="126">
        <f t="shared" si="6"/>
        <v>0.22685</v>
      </c>
      <c r="E41" s="126">
        <f t="shared" si="6"/>
        <v>1.2756349970004521E-3</v>
      </c>
      <c r="F41" s="34">
        <f t="shared" si="7"/>
        <v>0.22685</v>
      </c>
      <c r="G41" s="34">
        <f t="shared" si="7"/>
        <v>1.2756349970004521E-3</v>
      </c>
      <c r="H41" s="34">
        <f t="shared" si="8"/>
        <v>5.1460922499999999E-2</v>
      </c>
      <c r="I41" s="34">
        <f t="shared" si="9"/>
        <v>1.1673910269124999E-2</v>
      </c>
      <c r="J41" s="34">
        <f t="shared" si="10"/>
        <v>2.6482265445510059E-3</v>
      </c>
      <c r="K41" s="34">
        <f t="shared" si="11"/>
        <v>2.8937779906955256E-4</v>
      </c>
      <c r="L41" s="34">
        <f t="shared" si="12"/>
        <v>6.5645353718927994E-5</v>
      </c>
      <c r="M41" s="34">
        <f t="shared" ca="1" si="4"/>
        <v>4.3265190752351092E-4</v>
      </c>
      <c r="N41" s="34">
        <f t="shared" ca="1" si="13"/>
        <v>7.1062048914408869E-7</v>
      </c>
      <c r="O41" s="35">
        <f t="shared" ca="1" si="14"/>
        <v>1860557704521.8792</v>
      </c>
      <c r="P41" s="34">
        <f t="shared" ca="1" si="15"/>
        <v>6614337173.2849207</v>
      </c>
      <c r="Q41" s="34">
        <f t="shared" ca="1" si="16"/>
        <v>25257393730.303333</v>
      </c>
      <c r="R41">
        <f t="shared" ca="1" si="5"/>
        <v>8.4298308947694121E-4</v>
      </c>
      <c r="S41" s="124">
        <v>1</v>
      </c>
    </row>
    <row r="42" spans="1:19">
      <c r="A42" s="124">
        <v>2271.5</v>
      </c>
      <c r="B42" s="124">
        <v>-1.4522350029437803E-3</v>
      </c>
      <c r="C42" s="125">
        <v>1</v>
      </c>
      <c r="D42" s="126">
        <f t="shared" si="6"/>
        <v>0.22714999999999999</v>
      </c>
      <c r="E42" s="126">
        <f t="shared" si="6"/>
        <v>-1.4522350029437803E-3</v>
      </c>
      <c r="F42" s="34">
        <f t="shared" si="7"/>
        <v>0.22714999999999999</v>
      </c>
      <c r="G42" s="34">
        <f t="shared" si="7"/>
        <v>-1.4522350029437803E-3</v>
      </c>
      <c r="H42" s="34">
        <f t="shared" si="8"/>
        <v>5.1597122499999995E-2</v>
      </c>
      <c r="I42" s="34">
        <f t="shared" si="9"/>
        <v>1.1720286375874998E-2</v>
      </c>
      <c r="J42" s="34">
        <f t="shared" si="10"/>
        <v>2.6622630502800056E-3</v>
      </c>
      <c r="K42" s="34">
        <f t="shared" si="11"/>
        <v>-3.2987518091867965E-4</v>
      </c>
      <c r="L42" s="34">
        <f t="shared" si="12"/>
        <v>-7.4931147345678076E-5</v>
      </c>
      <c r="M42" s="34">
        <f t="shared" ca="1" si="4"/>
        <v>4.3228609298307386E-4</v>
      </c>
      <c r="N42" s="34">
        <f t="shared" ca="1" si="13"/>
        <v>3.5514197609933516E-6</v>
      </c>
      <c r="O42" s="35">
        <f t="shared" ca="1" si="14"/>
        <v>1860362188631.8076</v>
      </c>
      <c r="P42" s="34">
        <f t="shared" ca="1" si="15"/>
        <v>6594938654.0439796</v>
      </c>
      <c r="Q42" s="34">
        <f t="shared" ca="1" si="16"/>
        <v>25266335414.114761</v>
      </c>
      <c r="R42">
        <f t="shared" ca="1" si="5"/>
        <v>-1.8845210959268542E-3</v>
      </c>
      <c r="S42" s="124">
        <v>1</v>
      </c>
    </row>
    <row r="43" spans="1:19">
      <c r="A43" s="124">
        <v>4365</v>
      </c>
      <c r="B43" s="124">
        <v>-1.2608499964699149E-3</v>
      </c>
      <c r="C43" s="125">
        <v>1</v>
      </c>
      <c r="D43" s="126">
        <f t="shared" si="6"/>
        <v>0.4365</v>
      </c>
      <c r="E43" s="126">
        <f t="shared" si="6"/>
        <v>-1.2608499964699149E-3</v>
      </c>
      <c r="F43" s="34">
        <f t="shared" si="7"/>
        <v>0.4365</v>
      </c>
      <c r="G43" s="34">
        <f t="shared" si="7"/>
        <v>-1.2608499964699149E-3</v>
      </c>
      <c r="H43" s="34">
        <f t="shared" si="8"/>
        <v>0.19053224999999999</v>
      </c>
      <c r="I43" s="34">
        <f t="shared" si="9"/>
        <v>8.3167327124999996E-2</v>
      </c>
      <c r="J43" s="34">
        <f t="shared" si="10"/>
        <v>3.6302538290062497E-2</v>
      </c>
      <c r="K43" s="34">
        <f t="shared" si="11"/>
        <v>-5.5036102345911787E-4</v>
      </c>
      <c r="L43" s="34">
        <f t="shared" si="12"/>
        <v>-2.4023258673990495E-4</v>
      </c>
      <c r="M43" s="34">
        <f t="shared" ca="1" si="4"/>
        <v>6.7084723465798632E-5</v>
      </c>
      <c r="N43" s="34">
        <f t="shared" ca="1" si="13"/>
        <v>1.7634106204107419E-6</v>
      </c>
      <c r="O43" s="35">
        <f t="shared" ca="1" si="14"/>
        <v>1711014488280.301</v>
      </c>
      <c r="P43" s="34">
        <f t="shared" ca="1" si="15"/>
        <v>12053136.921344256</v>
      </c>
      <c r="Q43" s="34">
        <f t="shared" ca="1" si="16"/>
        <v>30775349138.069454</v>
      </c>
      <c r="R43">
        <f t="shared" ca="1" si="5"/>
        <v>-1.3279347199357135E-3</v>
      </c>
      <c r="S43" s="124">
        <v>1</v>
      </c>
    </row>
    <row r="44" spans="1:19">
      <c r="A44" s="124">
        <v>4449</v>
      </c>
      <c r="B44" s="124">
        <v>4.1878999763866886E-4</v>
      </c>
      <c r="C44" s="125">
        <v>1</v>
      </c>
      <c r="D44" s="126">
        <f t="shared" si="6"/>
        <v>0.44490000000000002</v>
      </c>
      <c r="E44" s="126">
        <f t="shared" si="6"/>
        <v>4.1878999763866886E-4</v>
      </c>
      <c r="F44" s="34">
        <f t="shared" si="7"/>
        <v>0.44490000000000002</v>
      </c>
      <c r="G44" s="34">
        <f t="shared" si="7"/>
        <v>4.1878999763866886E-4</v>
      </c>
      <c r="H44" s="34">
        <f t="shared" si="8"/>
        <v>0.19793601000000002</v>
      </c>
      <c r="I44" s="34">
        <f t="shared" si="9"/>
        <v>8.8061730849000014E-2</v>
      </c>
      <c r="J44" s="34">
        <f t="shared" si="10"/>
        <v>3.9178664054720105E-2</v>
      </c>
      <c r="K44" s="34">
        <f t="shared" si="11"/>
        <v>1.863196699494438E-4</v>
      </c>
      <c r="L44" s="34">
        <f t="shared" si="12"/>
        <v>8.2893621160507546E-5</v>
      </c>
      <c r="M44" s="34">
        <f t="shared" ca="1" si="4"/>
        <v>4.7850302159569498E-5</v>
      </c>
      <c r="N44" s="34">
        <f t="shared" ca="1" si="13"/>
        <v>1.3759625768212698E-7</v>
      </c>
      <c r="O44" s="35">
        <f t="shared" ca="1" si="14"/>
        <v>1704512592516.3445</v>
      </c>
      <c r="P44" s="34">
        <f t="shared" ca="1" si="15"/>
        <v>340814.20723083953</v>
      </c>
      <c r="Q44" s="34">
        <f t="shared" ca="1" si="16"/>
        <v>30961443817.160328</v>
      </c>
      <c r="R44">
        <f t="shared" ca="1" si="5"/>
        <v>3.7093969547909937E-4</v>
      </c>
      <c r="S44" s="124">
        <v>1</v>
      </c>
    </row>
    <row r="45" spans="1:19">
      <c r="A45" s="124">
        <v>4451.5</v>
      </c>
      <c r="B45" s="124">
        <v>-8.2443499559303746E-4</v>
      </c>
      <c r="C45" s="125">
        <v>1</v>
      </c>
      <c r="D45" s="126">
        <f t="shared" si="6"/>
        <v>0.44514999999999999</v>
      </c>
      <c r="E45" s="126">
        <f t="shared" si="6"/>
        <v>-8.2443499559303746E-4</v>
      </c>
      <c r="F45" s="34">
        <f t="shared" si="7"/>
        <v>0.44514999999999999</v>
      </c>
      <c r="G45" s="34">
        <f t="shared" si="7"/>
        <v>-8.2443499559303746E-4</v>
      </c>
      <c r="H45" s="34">
        <f t="shared" si="8"/>
        <v>0.19815852249999999</v>
      </c>
      <c r="I45" s="34">
        <f t="shared" si="9"/>
        <v>8.8210266290875E-2</v>
      </c>
      <c r="J45" s="34">
        <f t="shared" si="10"/>
        <v>3.9266800039383008E-2</v>
      </c>
      <c r="K45" s="34">
        <f t="shared" si="11"/>
        <v>-3.6699723828824063E-4</v>
      </c>
      <c r="L45" s="34">
        <f t="shared" si="12"/>
        <v>-1.6336882062401031E-4</v>
      </c>
      <c r="M45" s="34">
        <f t="shared" ca="1" si="4"/>
        <v>4.7272433128044068E-5</v>
      </c>
      <c r="N45" s="34">
        <f t="shared" ca="1" si="13"/>
        <v>7.598738412875194E-7</v>
      </c>
      <c r="O45" s="35">
        <f t="shared" ca="1" si="14"/>
        <v>1704318517050.3381</v>
      </c>
      <c r="P45" s="34">
        <f t="shared" ca="1" si="15"/>
        <v>248118.34167728256</v>
      </c>
      <c r="Q45" s="34">
        <f t="shared" ca="1" si="16"/>
        <v>30966936247.409756</v>
      </c>
      <c r="R45">
        <f t="shared" ca="1" si="5"/>
        <v>-8.7170742872108152E-4</v>
      </c>
      <c r="S45" s="124">
        <v>1</v>
      </c>
    </row>
    <row r="46" spans="1:19">
      <c r="A46" s="124">
        <v>4452</v>
      </c>
      <c r="B46" s="124">
        <v>-1.6490800044266507E-3</v>
      </c>
      <c r="C46" s="125">
        <v>1</v>
      </c>
      <c r="D46" s="126">
        <f t="shared" si="6"/>
        <v>0.44519999999999998</v>
      </c>
      <c r="E46" s="126">
        <f t="shared" si="6"/>
        <v>-1.6490800044266507E-3</v>
      </c>
      <c r="F46" s="34">
        <f t="shared" si="7"/>
        <v>0.44519999999999998</v>
      </c>
      <c r="G46" s="34">
        <f t="shared" si="7"/>
        <v>-1.6490800044266507E-3</v>
      </c>
      <c r="H46" s="34">
        <f t="shared" si="8"/>
        <v>0.19820304</v>
      </c>
      <c r="I46" s="34">
        <f t="shared" si="9"/>
        <v>8.8239993407999998E-2</v>
      </c>
      <c r="J46" s="34">
        <f t="shared" si="10"/>
        <v>3.9284445065241598E-2</v>
      </c>
      <c r="K46" s="34">
        <f t="shared" si="11"/>
        <v>-7.3417041797074485E-4</v>
      </c>
      <c r="L46" s="34">
        <f t="shared" si="12"/>
        <v>-3.2685267008057559E-4</v>
      </c>
      <c r="M46" s="34">
        <f t="shared" ca="1" si="4"/>
        <v>4.7156821753994733E-5</v>
      </c>
      <c r="N46" s="34">
        <f t="shared" ca="1" si="13"/>
        <v>2.8772193704913891E-6</v>
      </c>
      <c r="O46" s="35">
        <f t="shared" ca="1" si="14"/>
        <v>1704279698036.8977</v>
      </c>
      <c r="P46" s="34">
        <f t="shared" ca="1" si="15"/>
        <v>231342.77168219996</v>
      </c>
      <c r="Q46" s="34">
        <f t="shared" ca="1" si="16"/>
        <v>30968034412.501335</v>
      </c>
      <c r="R46">
        <f t="shared" ca="1" si="5"/>
        <v>-1.6962368261806454E-3</v>
      </c>
      <c r="S46" s="124">
        <v>1</v>
      </c>
    </row>
    <row r="47" spans="1:19">
      <c r="A47" s="124">
        <v>4454.5</v>
      </c>
      <c r="B47" s="124">
        <v>-6.3230500381905586E-4</v>
      </c>
      <c r="C47" s="125">
        <v>1</v>
      </c>
      <c r="D47" s="126">
        <f t="shared" si="6"/>
        <v>0.44545000000000001</v>
      </c>
      <c r="E47" s="126">
        <f t="shared" si="6"/>
        <v>-6.3230500381905586E-4</v>
      </c>
      <c r="F47" s="34">
        <f t="shared" si="7"/>
        <v>0.44545000000000001</v>
      </c>
      <c r="G47" s="34">
        <f t="shared" si="7"/>
        <v>-6.3230500381905586E-4</v>
      </c>
      <c r="H47" s="34">
        <f t="shared" si="8"/>
        <v>0.19842570250000002</v>
      </c>
      <c r="I47" s="34">
        <f t="shared" si="9"/>
        <v>8.8388729178625017E-2</v>
      </c>
      <c r="J47" s="34">
        <f t="shared" si="10"/>
        <v>3.9372759412618516E-2</v>
      </c>
      <c r="K47" s="34">
        <f t="shared" si="11"/>
        <v>-2.8166026395119845E-4</v>
      </c>
      <c r="L47" s="34">
        <f t="shared" si="12"/>
        <v>-1.2546556457706135E-4</v>
      </c>
      <c r="M47" s="34">
        <f t="shared" ca="1" si="4"/>
        <v>4.6578577045026806E-5</v>
      </c>
      <c r="N47" s="34">
        <f t="shared" ca="1" si="13"/>
        <v>4.6088291636683946E-7</v>
      </c>
      <c r="O47" s="35">
        <f t="shared" ca="1" si="14"/>
        <v>1704085583371.7874</v>
      </c>
      <c r="P47" s="34">
        <f t="shared" ca="1" si="15"/>
        <v>156279.36410406363</v>
      </c>
      <c r="Q47" s="34">
        <f t="shared" ca="1" si="16"/>
        <v>30973523632.797626</v>
      </c>
      <c r="R47">
        <f t="shared" ca="1" si="5"/>
        <v>-6.7888358086408266E-4</v>
      </c>
      <c r="S47" s="124">
        <v>1</v>
      </c>
    </row>
    <row r="48" spans="1:19">
      <c r="A48" s="124">
        <v>4455</v>
      </c>
      <c r="B48" s="124">
        <v>-2.2569499997189268E-3</v>
      </c>
      <c r="C48" s="125">
        <v>1</v>
      </c>
      <c r="D48" s="126">
        <f t="shared" si="6"/>
        <v>0.44550000000000001</v>
      </c>
      <c r="E48" s="126">
        <f t="shared" si="6"/>
        <v>-2.2569499997189268E-3</v>
      </c>
      <c r="F48" s="34">
        <f t="shared" si="7"/>
        <v>0.44550000000000001</v>
      </c>
      <c r="G48" s="34">
        <f t="shared" si="7"/>
        <v>-2.2569499997189268E-3</v>
      </c>
      <c r="H48" s="34">
        <f t="shared" si="8"/>
        <v>0.19847025000000001</v>
      </c>
      <c r="I48" s="34">
        <f t="shared" si="9"/>
        <v>8.8418496375000002E-2</v>
      </c>
      <c r="J48" s="34">
        <f t="shared" si="10"/>
        <v>3.9390440135062502E-2</v>
      </c>
      <c r="K48" s="34">
        <f t="shared" si="11"/>
        <v>-1.005471224874782E-3</v>
      </c>
      <c r="L48" s="34">
        <f t="shared" si="12"/>
        <v>-4.4793743068171537E-4</v>
      </c>
      <c r="M48" s="34">
        <f t="shared" ca="1" si="4"/>
        <v>4.6462890535489037E-5</v>
      </c>
      <c r="N48" s="34">
        <f t="shared" ca="1" si="13"/>
        <v>5.305710942990201E-6</v>
      </c>
      <c r="O48" s="35">
        <f t="shared" ca="1" si="14"/>
        <v>1704046756519.6011</v>
      </c>
      <c r="P48" s="34">
        <f t="shared" ca="1" si="15"/>
        <v>143029.11634981271</v>
      </c>
      <c r="Q48" s="34">
        <f t="shared" ca="1" si="16"/>
        <v>30974621155.777489</v>
      </c>
      <c r="R48">
        <f t="shared" ca="1" si="5"/>
        <v>-2.3034128902544157E-3</v>
      </c>
      <c r="S48" s="124">
        <v>1</v>
      </c>
    </row>
    <row r="49" spans="1:19">
      <c r="A49" s="124">
        <v>4457.5</v>
      </c>
      <c r="B49" s="124">
        <v>-6.017499981680885E-5</v>
      </c>
      <c r="C49" s="125">
        <v>1</v>
      </c>
      <c r="D49" s="126">
        <f t="shared" si="6"/>
        <v>0.44574999999999998</v>
      </c>
      <c r="E49" s="126">
        <f t="shared" si="6"/>
        <v>-6.017499981680885E-5</v>
      </c>
      <c r="F49" s="34">
        <f t="shared" si="7"/>
        <v>0.44574999999999998</v>
      </c>
      <c r="G49" s="34">
        <f t="shared" si="7"/>
        <v>-6.017499981680885E-5</v>
      </c>
      <c r="H49" s="34">
        <f t="shared" si="8"/>
        <v>0.19869306249999999</v>
      </c>
      <c r="I49" s="34">
        <f t="shared" si="9"/>
        <v>8.8567432609374996E-2</v>
      </c>
      <c r="J49" s="34">
        <f t="shared" si="10"/>
        <v>3.9478933085628901E-2</v>
      </c>
      <c r="K49" s="34">
        <f t="shared" si="11"/>
        <v>-2.6823006168342544E-5</v>
      </c>
      <c r="L49" s="34">
        <f t="shared" si="12"/>
        <v>-1.1956354999538689E-5</v>
      </c>
      <c r="M49" s="34">
        <f t="shared" ca="1" si="4"/>
        <v>4.5884270149078939E-5</v>
      </c>
      <c r="N49" s="34">
        <f t="shared" ca="1" si="13"/>
        <v>1.1248568745697067E-8</v>
      </c>
      <c r="O49" s="35">
        <f t="shared" ca="1" si="14"/>
        <v>1703852602666.1428</v>
      </c>
      <c r="P49" s="34">
        <f t="shared" ca="1" si="15"/>
        <v>85586.473995398177</v>
      </c>
      <c r="Q49" s="34">
        <f t="shared" ca="1" si="16"/>
        <v>30980107164.910164</v>
      </c>
      <c r="R49">
        <f t="shared" ca="1" si="5"/>
        <v>-1.0605926996588779E-4</v>
      </c>
      <c r="S49" s="124">
        <v>1</v>
      </c>
    </row>
    <row r="50" spans="1:19">
      <c r="A50" s="124">
        <v>4504</v>
      </c>
      <c r="B50" s="124">
        <v>-1.2821600030292757E-3</v>
      </c>
      <c r="C50" s="125">
        <v>1</v>
      </c>
      <c r="D50" s="126">
        <f t="shared" si="6"/>
        <v>0.45040000000000002</v>
      </c>
      <c r="E50" s="126">
        <f t="shared" si="6"/>
        <v>-1.2821600030292757E-3</v>
      </c>
      <c r="F50" s="34">
        <f t="shared" si="7"/>
        <v>0.45040000000000002</v>
      </c>
      <c r="G50" s="34">
        <f t="shared" si="7"/>
        <v>-1.2821600030292757E-3</v>
      </c>
      <c r="H50" s="34">
        <f t="shared" si="8"/>
        <v>0.20286016000000001</v>
      </c>
      <c r="I50" s="34">
        <f t="shared" si="9"/>
        <v>9.1368216064000016E-2</v>
      </c>
      <c r="J50" s="34">
        <f t="shared" si="10"/>
        <v>4.115224451522561E-2</v>
      </c>
      <c r="K50" s="34">
        <f t="shared" si="11"/>
        <v>-5.774848653643858E-4</v>
      </c>
      <c r="L50" s="34">
        <f t="shared" si="12"/>
        <v>-2.6009918336011937E-4</v>
      </c>
      <c r="M50" s="34">
        <f t="shared" ca="1" si="4"/>
        <v>3.5064865558372279E-5</v>
      </c>
      <c r="N50" s="34">
        <f t="shared" ca="1" si="13"/>
        <v>1.7350813544257467E-6</v>
      </c>
      <c r="O50" s="35">
        <f t="shared" ca="1" si="14"/>
        <v>1700235397778.7258</v>
      </c>
      <c r="P50" s="34">
        <f t="shared" ca="1" si="15"/>
        <v>1683446.6583089586</v>
      </c>
      <c r="Q50" s="34">
        <f t="shared" ca="1" si="16"/>
        <v>31081658094.929604</v>
      </c>
      <c r="R50">
        <f t="shared" ca="1" si="5"/>
        <v>-1.3172248685876481E-3</v>
      </c>
      <c r="S50" s="124">
        <v>1</v>
      </c>
    </row>
    <row r="51" spans="1:19">
      <c r="A51" s="124">
        <v>5214.5</v>
      </c>
      <c r="B51" s="124">
        <v>-1.5927049971651286E-3</v>
      </c>
      <c r="C51" s="125">
        <v>1</v>
      </c>
      <c r="D51" s="126">
        <f t="shared" si="6"/>
        <v>0.52144999999999997</v>
      </c>
      <c r="E51" s="126">
        <f t="shared" si="6"/>
        <v>-1.5927049971651286E-3</v>
      </c>
      <c r="F51" s="34">
        <f t="shared" si="7"/>
        <v>0.52144999999999997</v>
      </c>
      <c r="G51" s="34">
        <f t="shared" si="7"/>
        <v>-1.5927049971651286E-3</v>
      </c>
      <c r="H51" s="34">
        <f t="shared" si="8"/>
        <v>0.27191010249999997</v>
      </c>
      <c r="I51" s="34">
        <f t="shared" si="9"/>
        <v>0.14178752294862498</v>
      </c>
      <c r="J51" s="34">
        <f t="shared" si="10"/>
        <v>7.393510384156049E-2</v>
      </c>
      <c r="K51" s="34">
        <f t="shared" si="11"/>
        <v>-8.3051602077175628E-4</v>
      </c>
      <c r="L51" s="34">
        <f t="shared" si="12"/>
        <v>-4.3307257903143229E-4</v>
      </c>
      <c r="M51" s="34">
        <f t="shared" ca="1" si="4"/>
        <v>-1.4372148633377932E-4</v>
      </c>
      <c r="N51" s="34">
        <f t="shared" ca="1" si="13"/>
        <v>2.0995532146611428E-6</v>
      </c>
      <c r="O51" s="35">
        <f t="shared" ca="1" si="14"/>
        <v>1643596290645.875</v>
      </c>
      <c r="P51" s="34">
        <f t="shared" ca="1" si="15"/>
        <v>620639390.32613182</v>
      </c>
      <c r="Q51" s="34">
        <f t="shared" ca="1" si="16"/>
        <v>32514429900.470608</v>
      </c>
      <c r="R51">
        <f t="shared" ca="1" si="5"/>
        <v>-1.4489835108313493E-3</v>
      </c>
      <c r="S51" s="124">
        <v>1</v>
      </c>
    </row>
    <row r="52" spans="1:19">
      <c r="A52" s="124">
        <v>5217.5</v>
      </c>
      <c r="B52" s="124">
        <v>-2.0574996597133577E-5</v>
      </c>
      <c r="C52" s="125">
        <v>1</v>
      </c>
      <c r="D52" s="126">
        <f t="shared" si="6"/>
        <v>0.52175000000000005</v>
      </c>
      <c r="E52" s="126">
        <f t="shared" si="6"/>
        <v>-2.0574996597133577E-5</v>
      </c>
      <c r="F52" s="34">
        <f t="shared" si="7"/>
        <v>0.52175000000000005</v>
      </c>
      <c r="G52" s="34">
        <f t="shared" si="7"/>
        <v>-2.0574996597133577E-5</v>
      </c>
      <c r="H52" s="34">
        <f t="shared" si="8"/>
        <v>0.27222306250000006</v>
      </c>
      <c r="I52" s="34">
        <f t="shared" si="9"/>
        <v>0.14203238285937506</v>
      </c>
      <c r="J52" s="34">
        <f t="shared" si="10"/>
        <v>7.4105395756878939E-2</v>
      </c>
      <c r="K52" s="34">
        <f t="shared" si="11"/>
        <v>-1.0735004474554445E-5</v>
      </c>
      <c r="L52" s="34">
        <f t="shared" si="12"/>
        <v>-5.6009885845987823E-6</v>
      </c>
      <c r="M52" s="34">
        <f t="shared" ca="1" si="4"/>
        <v>-1.4452999917217394E-4</v>
      </c>
      <c r="N52" s="34">
        <f t="shared" ca="1" si="13"/>
        <v>1.5364842663378263E-8</v>
      </c>
      <c r="O52" s="35">
        <f t="shared" ca="1" si="14"/>
        <v>1643351821770.5835</v>
      </c>
      <c r="P52" s="34">
        <f t="shared" ca="1" si="15"/>
        <v>625482186.75832999</v>
      </c>
      <c r="Q52" s="34">
        <f t="shared" ca="1" si="16"/>
        <v>32519993223.782139</v>
      </c>
      <c r="R52">
        <f t="shared" ca="1" si="5"/>
        <v>1.2395500257504036E-4</v>
      </c>
      <c r="S52" s="124">
        <v>1</v>
      </c>
    </row>
    <row r="53" spans="1:19">
      <c r="A53" s="124">
        <v>5229</v>
      </c>
      <c r="B53" s="124">
        <v>-1.7410005966667086E-5</v>
      </c>
      <c r="C53" s="125">
        <v>1</v>
      </c>
      <c r="D53" s="126">
        <f t="shared" si="6"/>
        <v>0.52290000000000003</v>
      </c>
      <c r="E53" s="126">
        <f t="shared" si="6"/>
        <v>-1.7410005966667086E-5</v>
      </c>
      <c r="F53" s="34">
        <f t="shared" si="7"/>
        <v>0.52290000000000003</v>
      </c>
      <c r="G53" s="34">
        <f t="shared" si="7"/>
        <v>-1.7410005966667086E-5</v>
      </c>
      <c r="H53" s="34">
        <f t="shared" si="8"/>
        <v>0.27342441000000001</v>
      </c>
      <c r="I53" s="34">
        <f t="shared" si="9"/>
        <v>0.14297362398900001</v>
      </c>
      <c r="J53" s="34">
        <f t="shared" si="10"/>
        <v>7.4760907983848116E-2</v>
      </c>
      <c r="K53" s="34">
        <f t="shared" si="11"/>
        <v>-9.10369211997022E-6</v>
      </c>
      <c r="L53" s="34">
        <f t="shared" si="12"/>
        <v>-4.7603206095324285E-6</v>
      </c>
      <c r="M53" s="34">
        <f t="shared" ca="1" si="4"/>
        <v>-1.4763347466691904E-4</v>
      </c>
      <c r="N53" s="34">
        <f t="shared" ca="1" si="13"/>
        <v>1.69581518003255E-8</v>
      </c>
      <c r="O53" s="35">
        <f t="shared" ca="1" si="14"/>
        <v>1642414287007.835</v>
      </c>
      <c r="P53" s="34">
        <f t="shared" ca="1" si="15"/>
        <v>644209893.08851266</v>
      </c>
      <c r="Q53" s="34">
        <f t="shared" ca="1" si="16"/>
        <v>32541280469.047188</v>
      </c>
      <c r="R53">
        <f t="shared" ca="1" si="5"/>
        <v>1.3022346870025195E-4</v>
      </c>
      <c r="S53" s="124">
        <v>1</v>
      </c>
    </row>
    <row r="54" spans="1:19">
      <c r="A54" s="124">
        <v>5243.5</v>
      </c>
      <c r="B54" s="124">
        <v>-6.7211499845143408E-4</v>
      </c>
      <c r="C54" s="125">
        <v>1</v>
      </c>
      <c r="D54" s="126">
        <f t="shared" si="6"/>
        <v>0.52434999999999998</v>
      </c>
      <c r="E54" s="126">
        <f t="shared" si="6"/>
        <v>-6.7211499845143408E-4</v>
      </c>
      <c r="F54" s="34">
        <f t="shared" si="7"/>
        <v>0.52434999999999998</v>
      </c>
      <c r="G54" s="34">
        <f t="shared" si="7"/>
        <v>-6.7211499845143408E-4</v>
      </c>
      <c r="H54" s="34">
        <f t="shared" si="8"/>
        <v>0.27494292249999996</v>
      </c>
      <c r="I54" s="34">
        <f t="shared" si="9"/>
        <v>0.14416632141287497</v>
      </c>
      <c r="J54" s="34">
        <f t="shared" si="10"/>
        <v>7.5593610632840993E-2</v>
      </c>
      <c r="K54" s="34">
        <f t="shared" si="11"/>
        <v>-3.5242349943800943E-4</v>
      </c>
      <c r="L54" s="34">
        <f t="shared" si="12"/>
        <v>-1.8479326193032025E-4</v>
      </c>
      <c r="M54" s="34">
        <f t="shared" ca="1" si="4"/>
        <v>-1.5155599449102333E-4</v>
      </c>
      <c r="N54" s="34">
        <f t="shared" ca="1" si="13"/>
        <v>2.7098167660425493E-7</v>
      </c>
      <c r="O54" s="35">
        <f t="shared" ca="1" si="14"/>
        <v>1641231265331.9539</v>
      </c>
      <c r="P54" s="34">
        <f t="shared" ca="1" si="15"/>
        <v>668192193.93687868</v>
      </c>
      <c r="Q54" s="34">
        <f t="shared" ca="1" si="16"/>
        <v>32568033044.401554</v>
      </c>
      <c r="R54">
        <f t="shared" ca="1" si="5"/>
        <v>-5.2055900396041075E-4</v>
      </c>
      <c r="S54" s="124">
        <v>1</v>
      </c>
    </row>
    <row r="55" spans="1:19">
      <c r="A55" s="124">
        <v>5244</v>
      </c>
      <c r="B55" s="124">
        <v>-8.4675999823957682E-4</v>
      </c>
      <c r="C55" s="125">
        <v>1</v>
      </c>
      <c r="D55" s="126">
        <f t="shared" si="6"/>
        <v>0.52439999999999998</v>
      </c>
      <c r="E55" s="126">
        <f t="shared" si="6"/>
        <v>-8.4675999823957682E-4</v>
      </c>
      <c r="F55" s="34">
        <f t="shared" si="7"/>
        <v>0.52439999999999998</v>
      </c>
      <c r="G55" s="34">
        <f t="shared" si="7"/>
        <v>-8.4675999823957682E-4</v>
      </c>
      <c r="H55" s="34">
        <f t="shared" si="8"/>
        <v>0.27499535999999997</v>
      </c>
      <c r="I55" s="34">
        <f t="shared" si="9"/>
        <v>0.14420756678399999</v>
      </c>
      <c r="J55" s="34">
        <f t="shared" si="10"/>
        <v>7.5622448021529592E-2</v>
      </c>
      <c r="K55" s="34">
        <f t="shared" si="11"/>
        <v>-4.4404094307683406E-4</v>
      </c>
      <c r="L55" s="34">
        <f t="shared" si="12"/>
        <v>-2.3285507054949178E-4</v>
      </c>
      <c r="M55" s="34">
        <f t="shared" ca="1" si="4"/>
        <v>-1.5169144163402397E-4</v>
      </c>
      <c r="N55" s="34">
        <f t="shared" ca="1" si="13"/>
        <v>4.8312029838172664E-7</v>
      </c>
      <c r="O55" s="35">
        <f t="shared" ca="1" si="14"/>
        <v>1641190453342.2959</v>
      </c>
      <c r="P55" s="34">
        <f t="shared" ca="1" si="15"/>
        <v>669026496.5605675</v>
      </c>
      <c r="Q55" s="34">
        <f t="shared" ca="1" si="16"/>
        <v>32568953797.574177</v>
      </c>
      <c r="R55">
        <f t="shared" ca="1" si="5"/>
        <v>-6.9506855660555285E-4</v>
      </c>
      <c r="S55" s="124">
        <v>1</v>
      </c>
    </row>
    <row r="56" spans="1:19">
      <c r="A56" s="124">
        <v>6278.5</v>
      </c>
      <c r="B56" s="124">
        <v>8.127349938149564E-4</v>
      </c>
      <c r="C56" s="125">
        <v>1</v>
      </c>
      <c r="D56" s="126">
        <f t="shared" si="6"/>
        <v>0.62785000000000002</v>
      </c>
      <c r="E56" s="126">
        <f t="shared" si="6"/>
        <v>8.127349938149564E-4</v>
      </c>
      <c r="F56" s="34">
        <f t="shared" si="7"/>
        <v>0.62785000000000002</v>
      </c>
      <c r="G56" s="34">
        <f t="shared" si="7"/>
        <v>8.127349938149564E-4</v>
      </c>
      <c r="H56" s="34">
        <f t="shared" si="8"/>
        <v>0.39419562250000001</v>
      </c>
      <c r="I56" s="34">
        <f t="shared" si="9"/>
        <v>0.247495721586625</v>
      </c>
      <c r="J56" s="34">
        <f t="shared" si="10"/>
        <v>0.15539018879816252</v>
      </c>
      <c r="K56" s="34">
        <f t="shared" si="11"/>
        <v>5.1027566586672041E-4</v>
      </c>
      <c r="L56" s="34">
        <f t="shared" si="12"/>
        <v>3.2037657681442043E-4</v>
      </c>
      <c r="M56" s="34">
        <f t="shared" ca="1" si="4"/>
        <v>-4.5874762416937441E-4</v>
      </c>
      <c r="N56" s="34">
        <f t="shared" ca="1" si="13"/>
        <v>1.6166680478362876E-6</v>
      </c>
      <c r="O56" s="35">
        <f t="shared" ca="1" si="14"/>
        <v>1554258899453.0916</v>
      </c>
      <c r="P56" s="34">
        <f t="shared" ca="1" si="15"/>
        <v>3351349763.9841533</v>
      </c>
      <c r="Q56" s="34">
        <f t="shared" ca="1" si="16"/>
        <v>34216593673.957287</v>
      </c>
      <c r="R56">
        <f t="shared" ca="1" si="5"/>
        <v>1.2714826179843308E-3</v>
      </c>
      <c r="S56" s="124">
        <v>1</v>
      </c>
    </row>
    <row r="57" spans="1:19">
      <c r="A57" s="124">
        <v>6551</v>
      </c>
      <c r="B57" s="124">
        <v>-5.8789999457076192E-5</v>
      </c>
      <c r="C57" s="125">
        <v>1</v>
      </c>
      <c r="D57" s="126">
        <f t="shared" si="6"/>
        <v>0.65510000000000002</v>
      </c>
      <c r="E57" s="126">
        <f t="shared" si="6"/>
        <v>-5.8789999457076192E-5</v>
      </c>
      <c r="F57" s="34">
        <f t="shared" si="7"/>
        <v>0.65510000000000002</v>
      </c>
      <c r="G57" s="34">
        <f t="shared" si="7"/>
        <v>-5.8789999457076192E-5</v>
      </c>
      <c r="H57" s="34">
        <f t="shared" si="8"/>
        <v>0.42915601000000003</v>
      </c>
      <c r="I57" s="34">
        <f t="shared" si="9"/>
        <v>0.28114010215100005</v>
      </c>
      <c r="J57" s="34">
        <f t="shared" si="10"/>
        <v>0.18417488091912013</v>
      </c>
      <c r="K57" s="34">
        <f t="shared" si="11"/>
        <v>-3.8513328644330617E-5</v>
      </c>
      <c r="L57" s="34">
        <f t="shared" si="12"/>
        <v>-2.5230081594900989E-5</v>
      </c>
      <c r="M57" s="34">
        <f t="shared" ca="1" si="4"/>
        <v>-5.485500147888395E-4</v>
      </c>
      <c r="N57" s="34">
        <f t="shared" ca="1" si="13"/>
        <v>2.3986487261776905E-7</v>
      </c>
      <c r="O57" s="35">
        <f t="shared" ca="1" si="14"/>
        <v>1530572979482.5281</v>
      </c>
      <c r="P57" s="34">
        <f t="shared" ca="1" si="15"/>
        <v>4339719311.486207</v>
      </c>
      <c r="Q57" s="34">
        <f t="shared" ca="1" si="16"/>
        <v>34562130148.905945</v>
      </c>
      <c r="R57">
        <f t="shared" ca="1" si="5"/>
        <v>4.8976001533176331E-4</v>
      </c>
      <c r="S57" s="124">
        <v>1</v>
      </c>
    </row>
    <row r="58" spans="1:19">
      <c r="A58" s="124">
        <v>6556.5</v>
      </c>
      <c r="B58" s="124">
        <v>2.4011500499909744E-4</v>
      </c>
      <c r="C58" s="125">
        <v>1</v>
      </c>
      <c r="D58" s="126">
        <f t="shared" si="6"/>
        <v>0.65564999999999996</v>
      </c>
      <c r="E58" s="126">
        <f t="shared" si="6"/>
        <v>2.4011500499909744E-4</v>
      </c>
      <c r="F58" s="34">
        <f t="shared" si="7"/>
        <v>0.65564999999999996</v>
      </c>
      <c r="G58" s="34">
        <f t="shared" si="7"/>
        <v>2.4011500499909744E-4</v>
      </c>
      <c r="H58" s="34">
        <f t="shared" si="8"/>
        <v>0.42987692249999992</v>
      </c>
      <c r="I58" s="34">
        <f t="shared" si="9"/>
        <v>0.28184880423712494</v>
      </c>
      <c r="J58" s="34">
        <f t="shared" si="10"/>
        <v>0.18479416849807095</v>
      </c>
      <c r="K58" s="34">
        <f t="shared" si="11"/>
        <v>1.5743140302765823E-4</v>
      </c>
      <c r="L58" s="34">
        <f t="shared" si="12"/>
        <v>1.0321989939508411E-4</v>
      </c>
      <c r="M58" s="34">
        <f t="shared" ca="1" si="4"/>
        <v>-5.5040083415804205E-4</v>
      </c>
      <c r="N58" s="34">
        <f t="shared" ca="1" si="13"/>
        <v>6.2491529195831648E-7</v>
      </c>
      <c r="O58" s="35">
        <f t="shared" ca="1" si="14"/>
        <v>1530091720502.3801</v>
      </c>
      <c r="P58" s="34">
        <f t="shared" ca="1" si="15"/>
        <v>4360725927.3319721</v>
      </c>
      <c r="Q58" s="34">
        <f t="shared" ca="1" si="16"/>
        <v>34568713536.537506</v>
      </c>
      <c r="R58">
        <f t="shared" ca="1" si="5"/>
        <v>7.9051583915713949E-4</v>
      </c>
      <c r="S58" s="124">
        <v>1</v>
      </c>
    </row>
    <row r="59" spans="1:19">
      <c r="A59" s="124">
        <v>7528</v>
      </c>
      <c r="B59" s="124">
        <v>1.3648800013470463E-3</v>
      </c>
      <c r="C59" s="125">
        <v>1</v>
      </c>
      <c r="D59" s="126">
        <f t="shared" si="6"/>
        <v>0.75280000000000002</v>
      </c>
      <c r="E59" s="126">
        <f t="shared" si="6"/>
        <v>1.3648800013470463E-3</v>
      </c>
      <c r="F59" s="34">
        <f t="shared" si="7"/>
        <v>0.75280000000000002</v>
      </c>
      <c r="G59" s="34">
        <f t="shared" si="7"/>
        <v>1.3648800013470463E-3</v>
      </c>
      <c r="H59" s="34">
        <f t="shared" si="8"/>
        <v>0.56670784000000007</v>
      </c>
      <c r="I59" s="34">
        <f t="shared" si="9"/>
        <v>0.42661766195200007</v>
      </c>
      <c r="J59" s="34">
        <f t="shared" si="10"/>
        <v>0.32115777591746564</v>
      </c>
      <c r="K59" s="34">
        <f t="shared" si="11"/>
        <v>1.0274816650140564E-3</v>
      </c>
      <c r="L59" s="34">
        <f t="shared" si="12"/>
        <v>7.7348819742258166E-4</v>
      </c>
      <c r="M59" s="34">
        <f t="shared" ca="1" si="4"/>
        <v>-9.0109459131814708E-4</v>
      </c>
      <c r="N59" s="34">
        <f t="shared" ca="1" si="13"/>
        <v>5.1346408546041896E-6</v>
      </c>
      <c r="O59" s="35">
        <f t="shared" ca="1" si="14"/>
        <v>1443214669773.7559</v>
      </c>
      <c r="P59" s="34">
        <f t="shared" ca="1" si="15"/>
        <v>8642474665.8103294</v>
      </c>
      <c r="Q59" s="34">
        <f t="shared" ca="1" si="16"/>
        <v>35483958772.188545</v>
      </c>
      <c r="R59">
        <f t="shared" ca="1" si="5"/>
        <v>2.2659745926651934E-3</v>
      </c>
      <c r="S59" s="124">
        <v>1</v>
      </c>
    </row>
    <row r="60" spans="1:19">
      <c r="A60" s="124">
        <v>7542.5</v>
      </c>
      <c r="B60" s="124">
        <v>3.1801750010345131E-3</v>
      </c>
      <c r="C60" s="125">
        <v>1</v>
      </c>
      <c r="D60" s="126">
        <f t="shared" si="6"/>
        <v>0.75424999999999998</v>
      </c>
      <c r="E60" s="126">
        <f t="shared" si="6"/>
        <v>3.1801750010345131E-3</v>
      </c>
      <c r="F60" s="34">
        <f t="shared" si="7"/>
        <v>0.75424999999999998</v>
      </c>
      <c r="G60" s="34">
        <f t="shared" si="7"/>
        <v>3.1801750010345131E-3</v>
      </c>
      <c r="H60" s="34">
        <f t="shared" si="8"/>
        <v>0.56889306249999994</v>
      </c>
      <c r="I60" s="34">
        <f t="shared" si="9"/>
        <v>0.42908759239062494</v>
      </c>
      <c r="J60" s="34">
        <f t="shared" si="10"/>
        <v>0.32363931656062883</v>
      </c>
      <c r="K60" s="34">
        <f t="shared" si="11"/>
        <v>2.3986469945302814E-3</v>
      </c>
      <c r="L60" s="34">
        <f t="shared" si="12"/>
        <v>1.8091794956244646E-3</v>
      </c>
      <c r="M60" s="34">
        <f t="shared" ca="1" si="4"/>
        <v>-9.066868971924387E-4</v>
      </c>
      <c r="N60" s="34">
        <f t="shared" ca="1" si="13"/>
        <v>1.6702440175179204E-5</v>
      </c>
      <c r="O60" s="35">
        <f t="shared" ca="1" si="14"/>
        <v>1441891234687.7896</v>
      </c>
      <c r="P60" s="34">
        <f t="shared" ca="1" si="15"/>
        <v>8713992456.8133793</v>
      </c>
      <c r="Q60" s="34">
        <f t="shared" ca="1" si="16"/>
        <v>35493838058.534554</v>
      </c>
      <c r="R60">
        <f t="shared" ca="1" si="5"/>
        <v>4.0868618982269518E-3</v>
      </c>
      <c r="S60" s="124">
        <v>1</v>
      </c>
    </row>
    <row r="61" spans="1:19">
      <c r="A61" s="124">
        <v>7597.5</v>
      </c>
      <c r="B61" s="124">
        <v>6.1692250019405037E-3</v>
      </c>
      <c r="C61" s="125">
        <v>1</v>
      </c>
      <c r="D61" s="126">
        <f t="shared" si="6"/>
        <v>0.75975000000000004</v>
      </c>
      <c r="E61" s="126">
        <f t="shared" si="6"/>
        <v>6.1692250019405037E-3</v>
      </c>
      <c r="F61" s="34">
        <f t="shared" si="7"/>
        <v>0.75975000000000004</v>
      </c>
      <c r="G61" s="34">
        <f t="shared" si="7"/>
        <v>6.1692250019405037E-3</v>
      </c>
      <c r="H61" s="34">
        <f t="shared" si="8"/>
        <v>0.57722006250000002</v>
      </c>
      <c r="I61" s="34">
        <f t="shared" si="9"/>
        <v>0.43854294248437503</v>
      </c>
      <c r="J61" s="34">
        <f t="shared" si="10"/>
        <v>0.33318300055250394</v>
      </c>
      <c r="K61" s="34">
        <f t="shared" si="11"/>
        <v>4.6870686952242982E-3</v>
      </c>
      <c r="L61" s="34">
        <f t="shared" si="12"/>
        <v>3.5610004411966607E-3</v>
      </c>
      <c r="M61" s="34">
        <f t="shared" ca="1" si="4"/>
        <v>-9.2799482702289853E-4</v>
      </c>
      <c r="N61" s="34">
        <f t="shared" ca="1" si="13"/>
        <v>5.0370529300631306E-5</v>
      </c>
      <c r="O61" s="35">
        <f t="shared" ca="1" si="14"/>
        <v>1436864551640.106</v>
      </c>
      <c r="P61" s="34">
        <f t="shared" ca="1" si="15"/>
        <v>8987029655.1198616</v>
      </c>
      <c r="Q61" s="34">
        <f t="shared" ca="1" si="16"/>
        <v>35530288060.450668</v>
      </c>
      <c r="R61">
        <f t="shared" ca="1" si="5"/>
        <v>7.0972198289634024E-3</v>
      </c>
      <c r="S61" s="124">
        <v>1</v>
      </c>
    </row>
    <row r="62" spans="1:19">
      <c r="A62" s="124">
        <v>8470.5</v>
      </c>
      <c r="B62" s="124">
        <v>-1.4094500511419028E-4</v>
      </c>
      <c r="C62" s="125">
        <v>1</v>
      </c>
      <c r="D62" s="126">
        <f t="shared" si="6"/>
        <v>0.84704999999999997</v>
      </c>
      <c r="E62" s="126">
        <f t="shared" si="6"/>
        <v>-1.4094500511419028E-4</v>
      </c>
      <c r="F62" s="34">
        <f t="shared" si="7"/>
        <v>0.84704999999999997</v>
      </c>
      <c r="G62" s="34">
        <f t="shared" si="7"/>
        <v>-1.4094500511419028E-4</v>
      </c>
      <c r="H62" s="34">
        <f t="shared" si="8"/>
        <v>0.7174937025</v>
      </c>
      <c r="I62" s="34">
        <f t="shared" si="9"/>
        <v>0.60775304070262492</v>
      </c>
      <c r="J62" s="34">
        <f t="shared" si="10"/>
        <v>0.51479721312715843</v>
      </c>
      <c r="K62" s="34">
        <f t="shared" si="11"/>
        <v>-1.1938746658197487E-4</v>
      </c>
      <c r="L62" s="34">
        <f t="shared" si="12"/>
        <v>-1.0112715356826181E-4</v>
      </c>
      <c r="M62" s="34">
        <f t="shared" ca="1" si="4"/>
        <v>-1.2864999743535973E-3</v>
      </c>
      <c r="N62" s="34">
        <f t="shared" ca="1" si="13"/>
        <v>1.3122961875490988E-6</v>
      </c>
      <c r="O62" s="35">
        <f t="shared" ca="1" si="14"/>
        <v>1355724419685.335</v>
      </c>
      <c r="P62" s="34">
        <f t="shared" ca="1" si="15"/>
        <v>13644607877.385374</v>
      </c>
      <c r="Q62" s="34">
        <f t="shared" ca="1" si="16"/>
        <v>35890409733.772804</v>
      </c>
      <c r="R62">
        <f t="shared" ca="1" si="5"/>
        <v>1.1455549692394071E-3</v>
      </c>
      <c r="S62" s="124">
        <v>1</v>
      </c>
    </row>
    <row r="63" spans="1:19">
      <c r="A63" s="124">
        <v>8470.5</v>
      </c>
      <c r="B63" s="124">
        <v>5.9054997109342366E-5</v>
      </c>
      <c r="C63" s="125">
        <v>1</v>
      </c>
      <c r="D63" s="126">
        <f t="shared" si="6"/>
        <v>0.84704999999999997</v>
      </c>
      <c r="E63" s="126">
        <f t="shared" si="6"/>
        <v>5.9054997109342366E-5</v>
      </c>
      <c r="F63" s="34">
        <f t="shared" si="7"/>
        <v>0.84704999999999997</v>
      </c>
      <c r="G63" s="34">
        <f t="shared" si="7"/>
        <v>5.9054997109342366E-5</v>
      </c>
      <c r="H63" s="34">
        <f t="shared" si="8"/>
        <v>0.7174937025</v>
      </c>
      <c r="I63" s="34">
        <f t="shared" si="9"/>
        <v>0.60775304070262492</v>
      </c>
      <c r="J63" s="34">
        <f t="shared" si="10"/>
        <v>0.51479721312715843</v>
      </c>
      <c r="K63" s="34">
        <f t="shared" si="11"/>
        <v>5.0022535301468452E-5</v>
      </c>
      <c r="L63" s="34">
        <f t="shared" si="12"/>
        <v>4.2371588527108854E-5</v>
      </c>
      <c r="M63" s="34">
        <f t="shared" ca="1" si="4"/>
        <v>-1.2864999743535973E-3</v>
      </c>
      <c r="N63" s="34">
        <f t="shared" ca="1" si="13"/>
        <v>1.8105181812286325E-6</v>
      </c>
      <c r="O63" s="35">
        <f t="shared" ca="1" si="14"/>
        <v>1355724419685.335</v>
      </c>
      <c r="P63" s="34">
        <f t="shared" ca="1" si="15"/>
        <v>13644607877.385374</v>
      </c>
      <c r="Q63" s="34">
        <f t="shared" ca="1" si="16"/>
        <v>35890409733.772804</v>
      </c>
      <c r="R63">
        <f t="shared" ca="1" si="5"/>
        <v>1.3455549714629397E-3</v>
      </c>
      <c r="S63" s="124">
        <v>1</v>
      </c>
    </row>
    <row r="64" spans="1:19">
      <c r="A64" s="124">
        <v>8508</v>
      </c>
      <c r="B64" s="124">
        <v>-1.2393200013320893E-3</v>
      </c>
      <c r="C64" s="125">
        <v>1</v>
      </c>
      <c r="D64" s="126">
        <f t="shared" si="6"/>
        <v>0.8508</v>
      </c>
      <c r="E64" s="126">
        <f t="shared" si="6"/>
        <v>-1.2393200013320893E-3</v>
      </c>
      <c r="F64" s="34">
        <f t="shared" si="7"/>
        <v>0.8508</v>
      </c>
      <c r="G64" s="34">
        <f t="shared" si="7"/>
        <v>-1.2393200013320893E-3</v>
      </c>
      <c r="H64" s="34">
        <f t="shared" si="8"/>
        <v>0.72386064000000006</v>
      </c>
      <c r="I64" s="34">
        <f t="shared" si="9"/>
        <v>0.61586063251200007</v>
      </c>
      <c r="J64" s="34">
        <f t="shared" si="10"/>
        <v>0.5239742261412097</v>
      </c>
      <c r="K64" s="34">
        <f t="shared" si="11"/>
        <v>-1.0544134571333415E-3</v>
      </c>
      <c r="L64" s="34">
        <f t="shared" si="12"/>
        <v>-8.9709496932904702E-4</v>
      </c>
      <c r="M64" s="34">
        <f t="shared" ca="1" si="4"/>
        <v>-1.3027548157728917E-3</v>
      </c>
      <c r="N64" s="34">
        <f t="shared" ca="1" si="13"/>
        <v>4.0239756831390274E-9</v>
      </c>
      <c r="O64" s="35">
        <f t="shared" ca="1" si="14"/>
        <v>1352185470485.0154</v>
      </c>
      <c r="P64" s="34">
        <f t="shared" ca="1" si="15"/>
        <v>13856217598.140949</v>
      </c>
      <c r="Q64" s="34">
        <f t="shared" ca="1" si="16"/>
        <v>35896620677.19873</v>
      </c>
      <c r="R64">
        <f t="shared" ca="1" si="5"/>
        <v>6.3434814440802359E-5</v>
      </c>
      <c r="S64" s="124">
        <v>1</v>
      </c>
    </row>
    <row r="65" spans="1:19">
      <c r="A65" s="124">
        <v>8508</v>
      </c>
      <c r="B65" s="124">
        <v>-1.0393199991085567E-3</v>
      </c>
      <c r="C65" s="125">
        <v>1</v>
      </c>
      <c r="D65" s="126">
        <f t="shared" si="6"/>
        <v>0.8508</v>
      </c>
      <c r="E65" s="126">
        <f t="shared" si="6"/>
        <v>-1.0393199991085567E-3</v>
      </c>
      <c r="F65" s="34">
        <f t="shared" si="7"/>
        <v>0.8508</v>
      </c>
      <c r="G65" s="34">
        <f t="shared" si="7"/>
        <v>-1.0393199991085567E-3</v>
      </c>
      <c r="H65" s="34">
        <f t="shared" si="8"/>
        <v>0.72386064000000006</v>
      </c>
      <c r="I65" s="34">
        <f t="shared" si="9"/>
        <v>0.61586063251200007</v>
      </c>
      <c r="J65" s="34">
        <f t="shared" si="10"/>
        <v>0.5239742261412097</v>
      </c>
      <c r="K65" s="34">
        <f t="shared" si="11"/>
        <v>-8.8425345524156004E-4</v>
      </c>
      <c r="L65" s="34">
        <f t="shared" si="12"/>
        <v>-7.5232283971951933E-4</v>
      </c>
      <c r="M65" s="34">
        <f t="shared" ca="1" si="4"/>
        <v>-1.3027548157728917E-3</v>
      </c>
      <c r="N65" s="34">
        <f t="shared" ca="1" si="13"/>
        <v>6.9397902630971795E-8</v>
      </c>
      <c r="O65" s="35">
        <f t="shared" ca="1" si="14"/>
        <v>1352185470485.0154</v>
      </c>
      <c r="P65" s="34">
        <f t="shared" ca="1" si="15"/>
        <v>13856217598.140949</v>
      </c>
      <c r="Q65" s="34">
        <f t="shared" ca="1" si="16"/>
        <v>35896620677.19873</v>
      </c>
      <c r="R65">
        <f t="shared" ca="1" si="5"/>
        <v>2.6343481666433501E-4</v>
      </c>
      <c r="S65" s="124">
        <v>1</v>
      </c>
    </row>
    <row r="66" spans="1:19">
      <c r="A66" s="124">
        <v>8537</v>
      </c>
      <c r="B66" s="124">
        <v>-1.5087299980223179E-3</v>
      </c>
      <c r="C66" s="125">
        <v>1</v>
      </c>
      <c r="D66" s="126">
        <f t="shared" si="6"/>
        <v>0.85370000000000001</v>
      </c>
      <c r="E66" s="126">
        <f t="shared" si="6"/>
        <v>-1.5087299980223179E-3</v>
      </c>
      <c r="F66" s="34">
        <f t="shared" si="7"/>
        <v>0.85370000000000001</v>
      </c>
      <c r="G66" s="34">
        <f t="shared" si="7"/>
        <v>-1.5087299980223179E-3</v>
      </c>
      <c r="H66" s="34">
        <f t="shared" si="8"/>
        <v>0.72880369</v>
      </c>
      <c r="I66" s="34">
        <f t="shared" si="9"/>
        <v>0.622179710153</v>
      </c>
      <c r="J66" s="34">
        <f t="shared" si="10"/>
        <v>0.53115481855761615</v>
      </c>
      <c r="K66" s="34">
        <f t="shared" si="11"/>
        <v>-1.2880027993116528E-3</v>
      </c>
      <c r="L66" s="34">
        <f t="shared" si="12"/>
        <v>-1.0995679897723579E-3</v>
      </c>
      <c r="M66" s="34">
        <f t="shared" ca="1" si="4"/>
        <v>-1.3153735260669718E-3</v>
      </c>
      <c r="N66" s="34">
        <f t="shared" ca="1" si="13"/>
        <v>3.7386725247018548E-8</v>
      </c>
      <c r="O66" s="35">
        <f t="shared" ca="1" si="14"/>
        <v>1349445852690.7017</v>
      </c>
      <c r="P66" s="34">
        <f t="shared" ca="1" si="15"/>
        <v>14020401713.824492</v>
      </c>
      <c r="Q66" s="34">
        <f t="shared" ca="1" si="16"/>
        <v>35900898958.918983</v>
      </c>
      <c r="R66">
        <f t="shared" ca="1" si="5"/>
        <v>-1.9335647195534611E-4</v>
      </c>
      <c r="S66" s="124">
        <v>1</v>
      </c>
    </row>
    <row r="67" spans="1:19">
      <c r="A67" s="124">
        <v>8537</v>
      </c>
      <c r="B67" s="124">
        <v>-8.0872999387793243E-4</v>
      </c>
      <c r="C67" s="125">
        <v>1</v>
      </c>
      <c r="D67" s="126">
        <f t="shared" si="6"/>
        <v>0.85370000000000001</v>
      </c>
      <c r="E67" s="126">
        <f t="shared" si="6"/>
        <v>-8.0872999387793243E-4</v>
      </c>
      <c r="F67" s="34">
        <f t="shared" si="7"/>
        <v>0.85370000000000001</v>
      </c>
      <c r="G67" s="34">
        <f t="shared" si="7"/>
        <v>-8.0872999387793243E-4</v>
      </c>
      <c r="H67" s="34">
        <f t="shared" si="8"/>
        <v>0.72880369</v>
      </c>
      <c r="I67" s="34">
        <f t="shared" si="9"/>
        <v>0.622179710153</v>
      </c>
      <c r="J67" s="34">
        <f t="shared" si="10"/>
        <v>0.53115481855761615</v>
      </c>
      <c r="K67" s="34">
        <f t="shared" si="11"/>
        <v>-6.9041279577359096E-4</v>
      </c>
      <c r="L67" s="34">
        <f t="shared" si="12"/>
        <v>-5.8940540375191459E-4</v>
      </c>
      <c r="M67" s="34">
        <f t="shared" ca="1" si="4"/>
        <v>-1.3153735260669718E-3</v>
      </c>
      <c r="N67" s="34">
        <f t="shared" ca="1" si="13"/>
        <v>2.5668766870898613E-7</v>
      </c>
      <c r="O67" s="35">
        <f t="shared" ca="1" si="14"/>
        <v>1349445852690.7017</v>
      </c>
      <c r="P67" s="34">
        <f t="shared" ca="1" si="15"/>
        <v>14020401713.824492</v>
      </c>
      <c r="Q67" s="34">
        <f t="shared" ca="1" si="16"/>
        <v>35900898958.918983</v>
      </c>
      <c r="R67">
        <f t="shared" ca="1" si="5"/>
        <v>5.0664353218903935E-4</v>
      </c>
      <c r="S67" s="124">
        <v>1</v>
      </c>
    </row>
    <row r="68" spans="1:19">
      <c r="A68" s="124">
        <v>8548.5</v>
      </c>
      <c r="B68" s="124">
        <v>1.3443499483400956E-4</v>
      </c>
      <c r="C68" s="125">
        <v>1</v>
      </c>
      <c r="D68" s="126">
        <f t="shared" si="6"/>
        <v>0.85485</v>
      </c>
      <c r="E68" s="126">
        <f t="shared" si="6"/>
        <v>1.3443499483400956E-4</v>
      </c>
      <c r="F68" s="34">
        <f t="shared" si="7"/>
        <v>0.85485</v>
      </c>
      <c r="G68" s="34">
        <f t="shared" si="7"/>
        <v>1.3443499483400956E-4</v>
      </c>
      <c r="H68" s="34">
        <f t="shared" si="8"/>
        <v>0.73076852250000002</v>
      </c>
      <c r="I68" s="34">
        <f t="shared" si="9"/>
        <v>0.62469747145912502</v>
      </c>
      <c r="J68" s="34">
        <f t="shared" si="10"/>
        <v>0.53402263347683299</v>
      </c>
      <c r="K68" s="34">
        <f t="shared" si="11"/>
        <v>1.1492175533385307E-4</v>
      </c>
      <c r="L68" s="34">
        <f t="shared" si="12"/>
        <v>9.8240862547144299E-5</v>
      </c>
      <c r="M68" s="34">
        <f t="shared" ca="1" si="4"/>
        <v>-1.3203891621750685E-3</v>
      </c>
      <c r="N68" s="34">
        <f t="shared" ca="1" si="13"/>
        <v>2.1165133278171743E-6</v>
      </c>
      <c r="O68" s="35">
        <f t="shared" ca="1" si="14"/>
        <v>1348358772914.6072</v>
      </c>
      <c r="P68" s="34">
        <f t="shared" ca="1" si="15"/>
        <v>14085637241.884972</v>
      </c>
      <c r="Q68" s="34">
        <f t="shared" ca="1" si="16"/>
        <v>35902468742.641327</v>
      </c>
      <c r="R68">
        <f t="shared" ca="1" si="5"/>
        <v>1.454824157009078E-3</v>
      </c>
      <c r="S68" s="124">
        <v>1</v>
      </c>
    </row>
    <row r="69" spans="1:19">
      <c r="A69" s="124">
        <v>8548.5</v>
      </c>
      <c r="B69" s="124">
        <v>1.3443499483400956E-4</v>
      </c>
      <c r="C69" s="125">
        <v>1</v>
      </c>
      <c r="D69" s="126">
        <f t="shared" si="6"/>
        <v>0.85485</v>
      </c>
      <c r="E69" s="126">
        <f t="shared" si="6"/>
        <v>1.3443499483400956E-4</v>
      </c>
      <c r="F69" s="34">
        <f t="shared" si="7"/>
        <v>0.85485</v>
      </c>
      <c r="G69" s="34">
        <f t="shared" si="7"/>
        <v>1.3443499483400956E-4</v>
      </c>
      <c r="H69" s="34">
        <f t="shared" si="8"/>
        <v>0.73076852250000002</v>
      </c>
      <c r="I69" s="34">
        <f t="shared" si="9"/>
        <v>0.62469747145912502</v>
      </c>
      <c r="J69" s="34">
        <f t="shared" si="10"/>
        <v>0.53402263347683299</v>
      </c>
      <c r="K69" s="34">
        <f t="shared" si="11"/>
        <v>1.1492175533385307E-4</v>
      </c>
      <c r="L69" s="34">
        <f t="shared" si="12"/>
        <v>9.8240862547144299E-5</v>
      </c>
      <c r="M69" s="34">
        <f t="shared" ca="1" si="4"/>
        <v>-1.3203891621750685E-3</v>
      </c>
      <c r="N69" s="34">
        <f t="shared" ca="1" si="13"/>
        <v>2.1165133278171743E-6</v>
      </c>
      <c r="O69" s="35">
        <f t="shared" ca="1" si="14"/>
        <v>1348358772914.6072</v>
      </c>
      <c r="P69" s="34">
        <f t="shared" ca="1" si="15"/>
        <v>14085637241.884972</v>
      </c>
      <c r="Q69" s="34">
        <f t="shared" ca="1" si="16"/>
        <v>35902468742.641327</v>
      </c>
      <c r="R69">
        <f t="shared" ca="1" si="5"/>
        <v>1.454824157009078E-3</v>
      </c>
      <c r="S69" s="124">
        <v>1</v>
      </c>
    </row>
    <row r="70" spans="1:19">
      <c r="A70" s="124">
        <v>8549</v>
      </c>
      <c r="B70" s="124">
        <v>-1.1202099994989112E-3</v>
      </c>
      <c r="C70" s="125">
        <v>1</v>
      </c>
      <c r="D70" s="126">
        <f t="shared" si="6"/>
        <v>0.85489999999999999</v>
      </c>
      <c r="E70" s="126">
        <f t="shared" si="6"/>
        <v>-1.1202099994989112E-3</v>
      </c>
      <c r="F70" s="34">
        <f t="shared" si="7"/>
        <v>0.85489999999999999</v>
      </c>
      <c r="G70" s="34">
        <f t="shared" si="7"/>
        <v>-1.1202099994989112E-3</v>
      </c>
      <c r="H70" s="34">
        <f t="shared" si="8"/>
        <v>0.73085400999999994</v>
      </c>
      <c r="I70" s="34">
        <f t="shared" si="9"/>
        <v>0.62480709314899996</v>
      </c>
      <c r="J70" s="34">
        <f t="shared" si="10"/>
        <v>0.53414758393308004</v>
      </c>
      <c r="K70" s="34">
        <f t="shared" si="11"/>
        <v>-9.5766752857161914E-4</v>
      </c>
      <c r="L70" s="34">
        <f t="shared" si="12"/>
        <v>-8.1870997017587717E-4</v>
      </c>
      <c r="M70" s="34">
        <f t="shared" ca="1" si="4"/>
        <v>-1.32060738358118E-3</v>
      </c>
      <c r="N70" s="34">
        <f t="shared" ca="1" si="13"/>
        <v>4.015911154701634E-8</v>
      </c>
      <c r="O70" s="35">
        <f t="shared" ca="1" si="14"/>
        <v>1348311499848.2021</v>
      </c>
      <c r="P70" s="34">
        <f t="shared" ca="1" si="15"/>
        <v>14088475203.692509</v>
      </c>
      <c r="Q70" s="34">
        <f t="shared" ca="1" si="16"/>
        <v>35902535360.787857</v>
      </c>
      <c r="R70">
        <f t="shared" ca="1" si="5"/>
        <v>2.0039738408226876E-4</v>
      </c>
      <c r="S70" s="124">
        <v>1</v>
      </c>
    </row>
    <row r="71" spans="1:19">
      <c r="A71" s="124">
        <v>8549</v>
      </c>
      <c r="B71" s="124">
        <v>-7.2021000232780352E-4</v>
      </c>
      <c r="C71" s="125">
        <v>1</v>
      </c>
      <c r="D71" s="126">
        <f t="shared" si="6"/>
        <v>0.85489999999999999</v>
      </c>
      <c r="E71" s="126">
        <f t="shared" si="6"/>
        <v>-7.2021000232780352E-4</v>
      </c>
      <c r="F71" s="34">
        <f t="shared" si="7"/>
        <v>0.85489999999999999</v>
      </c>
      <c r="G71" s="34">
        <f t="shared" si="7"/>
        <v>-7.2021000232780352E-4</v>
      </c>
      <c r="H71" s="34">
        <f t="shared" si="8"/>
        <v>0.73085400999999994</v>
      </c>
      <c r="I71" s="34">
        <f t="shared" si="9"/>
        <v>0.62480709314899996</v>
      </c>
      <c r="J71" s="34">
        <f t="shared" si="10"/>
        <v>0.53414758393308004</v>
      </c>
      <c r="K71" s="34">
        <f t="shared" si="11"/>
        <v>-6.1570753099003922E-4</v>
      </c>
      <c r="L71" s="34">
        <f t="shared" si="12"/>
        <v>-5.263683682433845E-4</v>
      </c>
      <c r="M71" s="34">
        <f t="shared" ca="1" si="4"/>
        <v>-1.32060738358118E-3</v>
      </c>
      <c r="N71" s="34">
        <f t="shared" ca="1" si="13"/>
        <v>3.6047701541591227E-7</v>
      </c>
      <c r="O71" s="35">
        <f t="shared" ca="1" si="14"/>
        <v>1348311499848.2021</v>
      </c>
      <c r="P71" s="34">
        <f t="shared" ca="1" si="15"/>
        <v>14088475203.692509</v>
      </c>
      <c r="Q71" s="34">
        <f t="shared" ca="1" si="16"/>
        <v>35902535360.787857</v>
      </c>
      <c r="R71">
        <f t="shared" ca="1" si="5"/>
        <v>6.0039738125337644E-4</v>
      </c>
      <c r="S71" s="124">
        <v>1</v>
      </c>
    </row>
    <row r="72" spans="1:19">
      <c r="A72" s="124">
        <v>8629.5</v>
      </c>
      <c r="B72" s="124">
        <v>2.8194499464007095E-4</v>
      </c>
      <c r="C72" s="125">
        <v>1</v>
      </c>
      <c r="D72" s="126">
        <f t="shared" si="6"/>
        <v>0.86294999999999999</v>
      </c>
      <c r="E72" s="126">
        <f t="shared" si="6"/>
        <v>2.8194499464007095E-4</v>
      </c>
      <c r="F72" s="34">
        <f t="shared" si="7"/>
        <v>0.86294999999999999</v>
      </c>
      <c r="G72" s="34">
        <f t="shared" si="7"/>
        <v>2.8194499464007095E-4</v>
      </c>
      <c r="H72" s="34">
        <f t="shared" si="8"/>
        <v>0.74468270250000002</v>
      </c>
      <c r="I72" s="34">
        <f t="shared" si="9"/>
        <v>0.64262393812237506</v>
      </c>
      <c r="J72" s="34">
        <f t="shared" si="10"/>
        <v>0.55455232740270355</v>
      </c>
      <c r="K72" s="34">
        <f t="shared" si="11"/>
        <v>2.4330443312464922E-4</v>
      </c>
      <c r="L72" s="34">
        <f t="shared" si="12"/>
        <v>2.0995956056491606E-4</v>
      </c>
      <c r="M72" s="34">
        <f t="shared" ca="1" si="4"/>
        <v>-1.3559043369492886E-3</v>
      </c>
      <c r="N72" s="34">
        <f t="shared" ca="1" si="13"/>
        <v>2.6825504329877117E-6</v>
      </c>
      <c r="O72" s="35">
        <f t="shared" ca="1" si="14"/>
        <v>1340691116520.2112</v>
      </c>
      <c r="P72" s="34">
        <f t="shared" ca="1" si="15"/>
        <v>14547126958.756531</v>
      </c>
      <c r="Q72" s="34">
        <f t="shared" ca="1" si="16"/>
        <v>35911485588.941002</v>
      </c>
      <c r="R72">
        <f t="shared" ca="1" si="5"/>
        <v>1.6378493315893595E-3</v>
      </c>
      <c r="S72" s="124">
        <v>0.1</v>
      </c>
    </row>
    <row r="73" spans="1:19">
      <c r="A73" s="124">
        <v>8690.5</v>
      </c>
      <c r="B73" s="124">
        <v>4.8152550007216632E-3</v>
      </c>
      <c r="C73" s="125">
        <v>1</v>
      </c>
      <c r="D73" s="126">
        <f t="shared" si="6"/>
        <v>0.86904999999999999</v>
      </c>
      <c r="E73" s="126">
        <f t="shared" si="6"/>
        <v>4.8152550007216632E-3</v>
      </c>
      <c r="F73" s="34">
        <f t="shared" si="7"/>
        <v>0.86904999999999999</v>
      </c>
      <c r="G73" s="34">
        <f t="shared" si="7"/>
        <v>4.8152550007216632E-3</v>
      </c>
      <c r="H73" s="34">
        <f t="shared" si="8"/>
        <v>0.75524790249999996</v>
      </c>
      <c r="I73" s="34">
        <f t="shared" si="9"/>
        <v>0.65634818966762498</v>
      </c>
      <c r="J73" s="34">
        <f t="shared" si="10"/>
        <v>0.57039939423064945</v>
      </c>
      <c r="K73" s="34">
        <f t="shared" si="11"/>
        <v>4.1846973583771615E-3</v>
      </c>
      <c r="L73" s="34">
        <f t="shared" si="12"/>
        <v>3.6367112392976723E-3</v>
      </c>
      <c r="M73" s="34">
        <f t="shared" ca="1" si="4"/>
        <v>-1.3828672739672337E-3</v>
      </c>
      <c r="N73" s="34">
        <f t="shared" ca="1" si="13"/>
        <v>3.8416719731994665E-5</v>
      </c>
      <c r="O73" s="35">
        <f t="shared" ca="1" si="14"/>
        <v>1334904329500.4861</v>
      </c>
      <c r="P73" s="34">
        <f t="shared" ca="1" si="15"/>
        <v>14896906283.116117</v>
      </c>
      <c r="Q73" s="34">
        <f t="shared" ca="1" si="16"/>
        <v>35915917229.406197</v>
      </c>
      <c r="R73">
        <f t="shared" ca="1" si="5"/>
        <v>6.198122274688897E-3</v>
      </c>
      <c r="S73" s="124">
        <v>0.1</v>
      </c>
    </row>
    <row r="74" spans="1:19">
      <c r="A74" s="124">
        <v>9720</v>
      </c>
      <c r="B74" s="124">
        <v>6.7011999999522232E-3</v>
      </c>
      <c r="C74" s="125">
        <v>1</v>
      </c>
      <c r="D74" s="126">
        <f t="shared" si="6"/>
        <v>0.97199999999999998</v>
      </c>
      <c r="E74" s="126">
        <f t="shared" si="6"/>
        <v>6.7011999999522232E-3</v>
      </c>
      <c r="F74" s="34">
        <f t="shared" si="7"/>
        <v>0.97199999999999998</v>
      </c>
      <c r="G74" s="34">
        <f t="shared" si="7"/>
        <v>6.7011999999522232E-3</v>
      </c>
      <c r="H74" s="34">
        <f t="shared" si="8"/>
        <v>0.94478399999999996</v>
      </c>
      <c r="I74" s="34">
        <f t="shared" si="9"/>
        <v>0.91833004799999995</v>
      </c>
      <c r="J74" s="34">
        <f t="shared" si="10"/>
        <v>0.89261680665599996</v>
      </c>
      <c r="K74" s="34">
        <f t="shared" si="11"/>
        <v>6.5135663999535609E-3</v>
      </c>
      <c r="L74" s="34">
        <f t="shared" si="12"/>
        <v>6.331186540754861E-3</v>
      </c>
      <c r="M74" s="34">
        <f t="shared" ca="1" si="4"/>
        <v>-1.8660395347439135E-3</v>
      </c>
      <c r="N74" s="34">
        <f t="shared" ca="1" si="13"/>
        <v>7.3397593244860478E-5</v>
      </c>
      <c r="O74" s="35">
        <f t="shared" ca="1" si="14"/>
        <v>1235782734821.3066</v>
      </c>
      <c r="P74" s="34">
        <f t="shared" ca="1" si="15"/>
        <v>21013605281.292576</v>
      </c>
      <c r="Q74" s="34">
        <f t="shared" ca="1" si="16"/>
        <v>35685268311.483002</v>
      </c>
      <c r="R74">
        <f t="shared" ca="1" si="5"/>
        <v>8.5672395346961371E-3</v>
      </c>
      <c r="S74" s="124">
        <v>1</v>
      </c>
    </row>
    <row r="75" spans="1:19">
      <c r="A75" s="124">
        <v>10483</v>
      </c>
      <c r="B75" s="124">
        <v>-9.8707000142894685E-4</v>
      </c>
      <c r="C75" s="125">
        <v>1</v>
      </c>
      <c r="D75" s="126">
        <f t="shared" si="6"/>
        <v>1.0483</v>
      </c>
      <c r="E75" s="126">
        <f t="shared" si="6"/>
        <v>-9.8707000142894685E-4</v>
      </c>
      <c r="F75" s="34">
        <f t="shared" si="7"/>
        <v>1.0483</v>
      </c>
      <c r="G75" s="34">
        <f t="shared" si="7"/>
        <v>-9.8707000142894685E-4</v>
      </c>
      <c r="H75" s="34">
        <f t="shared" si="8"/>
        <v>1.0989328899999999</v>
      </c>
      <c r="I75" s="34">
        <f t="shared" si="9"/>
        <v>1.1520113485870001</v>
      </c>
      <c r="J75" s="34">
        <f t="shared" si="10"/>
        <v>1.2076534967237522</v>
      </c>
      <c r="K75" s="34">
        <f t="shared" si="11"/>
        <v>-1.0347454824979651E-3</v>
      </c>
      <c r="L75" s="34">
        <f t="shared" si="12"/>
        <v>-1.0847236893026168E-3</v>
      </c>
      <c r="M75" s="34">
        <f t="shared" ca="1" si="4"/>
        <v>-2.2583898261074953E-3</v>
      </c>
      <c r="N75" s="34">
        <f t="shared" ca="1" si="13"/>
        <v>1.6162540966206952E-6</v>
      </c>
      <c r="O75" s="35">
        <f t="shared" ca="1" si="14"/>
        <v>1160835897419.8931</v>
      </c>
      <c r="P75" s="34">
        <f t="shared" ca="1" si="15"/>
        <v>25667209058.280098</v>
      </c>
      <c r="Q75" s="34">
        <f t="shared" ca="1" si="16"/>
        <v>35145301756.596237</v>
      </c>
      <c r="R75">
        <f t="shared" ca="1" si="5"/>
        <v>1.2713198246785485E-3</v>
      </c>
      <c r="S75" s="124">
        <v>1</v>
      </c>
    </row>
    <row r="76" spans="1:19">
      <c r="A76" s="124">
        <v>10645</v>
      </c>
      <c r="B76" s="124">
        <v>1.4079499960644171E-3</v>
      </c>
      <c r="C76" s="125">
        <v>1</v>
      </c>
      <c r="D76" s="126">
        <f t="shared" si="6"/>
        <v>1.0645</v>
      </c>
      <c r="E76" s="126">
        <f t="shared" si="6"/>
        <v>1.4079499960644171E-3</v>
      </c>
      <c r="F76" s="34">
        <f t="shared" si="7"/>
        <v>1.0645</v>
      </c>
      <c r="G76" s="34">
        <f t="shared" si="7"/>
        <v>1.4079499960644171E-3</v>
      </c>
      <c r="H76" s="34">
        <f t="shared" si="8"/>
        <v>1.13316025</v>
      </c>
      <c r="I76" s="34">
        <f t="shared" si="9"/>
        <v>1.2062490861249999</v>
      </c>
      <c r="J76" s="34">
        <f t="shared" si="10"/>
        <v>1.2840521521800625</v>
      </c>
      <c r="K76" s="34">
        <f t="shared" si="11"/>
        <v>1.4987627708105719E-3</v>
      </c>
      <c r="L76" s="34">
        <f t="shared" si="12"/>
        <v>1.5954329695278538E-3</v>
      </c>
      <c r="M76" s="34">
        <f t="shared" ca="1" si="4"/>
        <v>-2.3454465753426834E-3</v>
      </c>
      <c r="N76" s="34">
        <f t="shared" ca="1" si="13"/>
        <v>1.4087985822250576E-5</v>
      </c>
      <c r="O76" s="35">
        <f t="shared" ca="1" si="14"/>
        <v>1144795334855.2578</v>
      </c>
      <c r="P76" s="34">
        <f t="shared" ca="1" si="15"/>
        <v>26653238862.85413</v>
      </c>
      <c r="Q76" s="34">
        <f t="shared" ca="1" si="16"/>
        <v>34990884237.383148</v>
      </c>
      <c r="R76">
        <f t="shared" ca="1" si="5"/>
        <v>3.7533965714071004E-3</v>
      </c>
      <c r="S76" s="124">
        <v>1</v>
      </c>
    </row>
    <row r="77" spans="1:19">
      <c r="A77" s="124">
        <v>10659</v>
      </c>
      <c r="B77" s="124">
        <v>8.7789000099292025E-4</v>
      </c>
      <c r="C77" s="125">
        <v>1</v>
      </c>
      <c r="D77" s="126">
        <f t="shared" si="6"/>
        <v>1.0659000000000001</v>
      </c>
      <c r="E77" s="126">
        <f t="shared" si="6"/>
        <v>8.7789000099292025E-4</v>
      </c>
      <c r="F77" s="34">
        <f t="shared" si="7"/>
        <v>1.0659000000000001</v>
      </c>
      <c r="G77" s="34">
        <f t="shared" si="7"/>
        <v>8.7789000099292025E-4</v>
      </c>
      <c r="H77" s="34">
        <f t="shared" si="8"/>
        <v>1.1361428100000002</v>
      </c>
      <c r="I77" s="34">
        <f t="shared" si="9"/>
        <v>1.2110146211790003</v>
      </c>
      <c r="J77" s="34">
        <f t="shared" si="10"/>
        <v>1.2908204847146965</v>
      </c>
      <c r="K77" s="34">
        <f t="shared" si="11"/>
        <v>9.3574295205835374E-4</v>
      </c>
      <c r="L77" s="34">
        <f t="shared" si="12"/>
        <v>9.9740841259899921E-4</v>
      </c>
      <c r="M77" s="34">
        <f t="shared" ca="1" si="4"/>
        <v>-2.3530317093972768E-3</v>
      </c>
      <c r="N77" s="34">
        <f t="shared" ca="1" si="13"/>
        <v>1.0438855098670717E-5</v>
      </c>
      <c r="O77" s="35">
        <f t="shared" ca="1" si="14"/>
        <v>1143407293592.6328</v>
      </c>
      <c r="P77" s="34">
        <f t="shared" ca="1" si="15"/>
        <v>26738305240.385399</v>
      </c>
      <c r="Q77" s="34">
        <f t="shared" ca="1" si="16"/>
        <v>34976893107.981316</v>
      </c>
      <c r="R77">
        <f t="shared" ca="1" si="5"/>
        <v>3.2309217103901971E-3</v>
      </c>
      <c r="S77" s="124">
        <v>0.1</v>
      </c>
    </row>
    <row r="78" spans="1:19">
      <c r="A78" s="124">
        <v>10682.5</v>
      </c>
      <c r="B78" s="124">
        <v>-7.4904249995597638E-3</v>
      </c>
      <c r="C78" s="125">
        <v>1</v>
      </c>
      <c r="D78" s="126">
        <f t="shared" si="6"/>
        <v>1.0682499999999999</v>
      </c>
      <c r="E78" s="126">
        <f t="shared" si="6"/>
        <v>-7.4904249995597638E-3</v>
      </c>
      <c r="F78" s="34">
        <f t="shared" si="7"/>
        <v>1.0682499999999999</v>
      </c>
      <c r="G78" s="34">
        <f t="shared" si="7"/>
        <v>-7.4904249995597638E-3</v>
      </c>
      <c r="H78" s="34">
        <f t="shared" si="8"/>
        <v>1.1411580624999997</v>
      </c>
      <c r="I78" s="34">
        <f t="shared" si="9"/>
        <v>1.2190421002656247</v>
      </c>
      <c r="J78" s="34">
        <f t="shared" si="10"/>
        <v>1.3022417236087533</v>
      </c>
      <c r="K78" s="34">
        <f t="shared" si="11"/>
        <v>-8.0016465057797179E-3</v>
      </c>
      <c r="L78" s="34">
        <f t="shared" si="12"/>
        <v>-8.5477588797991822E-3</v>
      </c>
      <c r="M78" s="34">
        <f t="shared" ca="1" si="4"/>
        <v>-2.3657859697529321E-3</v>
      </c>
      <c r="N78" s="34">
        <f t="shared" ca="1" si="13"/>
        <v>2.6261925185819505E-5</v>
      </c>
      <c r="O78" s="35">
        <f t="shared" ca="1" si="14"/>
        <v>1141076738118.7583</v>
      </c>
      <c r="P78" s="34">
        <f t="shared" ca="1" si="15"/>
        <v>26881034685.088074</v>
      </c>
      <c r="Q78" s="34">
        <f t="shared" ca="1" si="16"/>
        <v>34953177473.396965</v>
      </c>
      <c r="R78">
        <f t="shared" ca="1" si="5"/>
        <v>-5.1246390298068318E-3</v>
      </c>
      <c r="S78" s="124">
        <v>0.1</v>
      </c>
    </row>
    <row r="79" spans="1:19">
      <c r="A79" s="124">
        <v>10688</v>
      </c>
      <c r="B79" s="124">
        <v>4.5084800003678538E-3</v>
      </c>
      <c r="C79" s="125">
        <v>1</v>
      </c>
      <c r="D79" s="126">
        <f t="shared" si="6"/>
        <v>1.0688</v>
      </c>
      <c r="E79" s="126">
        <f t="shared" si="6"/>
        <v>4.5084800003678538E-3</v>
      </c>
      <c r="F79" s="34">
        <f t="shared" si="7"/>
        <v>1.0688</v>
      </c>
      <c r="G79" s="34">
        <f t="shared" si="7"/>
        <v>4.5084800003678538E-3</v>
      </c>
      <c r="H79" s="34">
        <f t="shared" si="8"/>
        <v>1.14233344</v>
      </c>
      <c r="I79" s="34">
        <f t="shared" si="9"/>
        <v>1.2209259806720001</v>
      </c>
      <c r="J79" s="34">
        <f t="shared" si="10"/>
        <v>1.3049256881422338</v>
      </c>
      <c r="K79" s="34">
        <f t="shared" si="11"/>
        <v>4.818663424393162E-3</v>
      </c>
      <c r="L79" s="34">
        <f t="shared" si="12"/>
        <v>5.1501874679914118E-3</v>
      </c>
      <c r="M79" s="34">
        <f t="shared" ca="1" si="4"/>
        <v>-2.3687750041141093E-3</v>
      </c>
      <c r="N79" s="34">
        <f t="shared" ca="1" si="13"/>
        <v>4.7296636396672206E-5</v>
      </c>
      <c r="O79" s="35">
        <f t="shared" ca="1" si="14"/>
        <v>1140531175960.7048</v>
      </c>
      <c r="P79" s="34">
        <f t="shared" ca="1" si="15"/>
        <v>26914428168.674458</v>
      </c>
      <c r="Q79" s="34">
        <f t="shared" ca="1" si="16"/>
        <v>34947585308.997475</v>
      </c>
      <c r="R79">
        <f t="shared" ca="1" si="5"/>
        <v>6.8772550044819631E-3</v>
      </c>
      <c r="S79" s="124">
        <v>0.1</v>
      </c>
    </row>
    <row r="80" spans="1:19">
      <c r="A80" s="124">
        <v>10723</v>
      </c>
      <c r="B80" s="124">
        <v>-1.0316669999156147E-2</v>
      </c>
      <c r="C80" s="125">
        <v>1</v>
      </c>
      <c r="D80" s="126">
        <f t="shared" si="6"/>
        <v>1.0723</v>
      </c>
      <c r="E80" s="126">
        <f t="shared" si="6"/>
        <v>-1.0316669999156147E-2</v>
      </c>
      <c r="F80" s="34">
        <f t="shared" si="7"/>
        <v>1.0723</v>
      </c>
      <c r="G80" s="34">
        <f t="shared" si="7"/>
        <v>-1.0316669999156147E-2</v>
      </c>
      <c r="H80" s="34">
        <f t="shared" si="8"/>
        <v>1.1498272900000002</v>
      </c>
      <c r="I80" s="34">
        <f t="shared" si="9"/>
        <v>1.2329598030670001</v>
      </c>
      <c r="J80" s="34">
        <f t="shared" si="10"/>
        <v>1.3221027968287442</v>
      </c>
      <c r="K80" s="34">
        <f t="shared" si="11"/>
        <v>-1.1062565240095136E-2</v>
      </c>
      <c r="L80" s="34">
        <f t="shared" si="12"/>
        <v>-1.1862388706954016E-2</v>
      </c>
      <c r="M80" s="34">
        <f t="shared" ca="1" si="4"/>
        <v>-2.3878316333853424E-3</v>
      </c>
      <c r="N80" s="34">
        <f t="shared" ca="1" si="13"/>
        <v>6.2866477830519053E-5</v>
      </c>
      <c r="O80" s="35">
        <f t="shared" ca="1" si="14"/>
        <v>1137058423772.2007</v>
      </c>
      <c r="P80" s="34">
        <f t="shared" ca="1" si="15"/>
        <v>27126827664.320095</v>
      </c>
      <c r="Q80" s="34">
        <f t="shared" ca="1" si="16"/>
        <v>34911628598.413803</v>
      </c>
      <c r="R80">
        <f t="shared" ca="1" si="5"/>
        <v>-7.9288383657708048E-3</v>
      </c>
      <c r="S80" s="124">
        <v>0.1</v>
      </c>
    </row>
    <row r="81" spans="1:19">
      <c r="A81" s="124">
        <v>10728.5</v>
      </c>
      <c r="B81" s="124">
        <v>4.8822349999682046E-3</v>
      </c>
      <c r="C81" s="125">
        <v>1</v>
      </c>
      <c r="D81" s="126">
        <f t="shared" si="6"/>
        <v>1.0728500000000001</v>
      </c>
      <c r="E81" s="126">
        <f t="shared" si="6"/>
        <v>4.8822349999682046E-3</v>
      </c>
      <c r="F81" s="34">
        <f t="shared" si="7"/>
        <v>1.0728500000000001</v>
      </c>
      <c r="G81" s="34">
        <f t="shared" si="7"/>
        <v>4.8822349999682046E-3</v>
      </c>
      <c r="H81" s="34">
        <f t="shared" si="8"/>
        <v>1.1510071225000003</v>
      </c>
      <c r="I81" s="34">
        <f t="shared" si="9"/>
        <v>1.2348579913741253</v>
      </c>
      <c r="J81" s="34">
        <f t="shared" si="10"/>
        <v>1.3248173960457306</v>
      </c>
      <c r="K81" s="34">
        <f t="shared" si="11"/>
        <v>5.2379058197158891E-3</v>
      </c>
      <c r="L81" s="34">
        <f t="shared" si="12"/>
        <v>5.6194872586821923E-3</v>
      </c>
      <c r="M81" s="34">
        <f t="shared" ca="1" si="4"/>
        <v>-2.3908318253665541E-3</v>
      </c>
      <c r="N81" s="34">
        <f t="shared" ca="1" si="13"/>
        <v>5.2897501045785027E-5</v>
      </c>
      <c r="O81" s="35">
        <f t="shared" ca="1" si="14"/>
        <v>1136512550804.3218</v>
      </c>
      <c r="P81" s="34">
        <f t="shared" ca="1" si="15"/>
        <v>27160187829.820869</v>
      </c>
      <c r="Q81" s="34">
        <f t="shared" ca="1" si="16"/>
        <v>34905920122.822678</v>
      </c>
      <c r="R81">
        <f t="shared" ca="1" si="5"/>
        <v>7.2730668253347588E-3</v>
      </c>
      <c r="S81" s="124">
        <v>1</v>
      </c>
    </row>
    <row r="82" spans="1:19">
      <c r="A82" s="124">
        <v>10731.5</v>
      </c>
      <c r="B82" s="124">
        <v>1.9543649978004396E-3</v>
      </c>
      <c r="C82" s="125">
        <v>1</v>
      </c>
      <c r="D82" s="126">
        <f t="shared" si="6"/>
        <v>1.07315</v>
      </c>
      <c r="E82" s="126">
        <f t="shared" si="6"/>
        <v>1.9543649978004396E-3</v>
      </c>
      <c r="F82" s="34">
        <f t="shared" si="7"/>
        <v>1.07315</v>
      </c>
      <c r="G82" s="34">
        <f t="shared" si="7"/>
        <v>1.9543649978004396E-3</v>
      </c>
      <c r="H82" s="34">
        <f t="shared" si="8"/>
        <v>1.1516509225</v>
      </c>
      <c r="I82" s="34">
        <f t="shared" si="9"/>
        <v>1.2358941874808751</v>
      </c>
      <c r="J82" s="34">
        <f t="shared" si="10"/>
        <v>1.3262998472951011</v>
      </c>
      <c r="K82" s="34">
        <f t="shared" si="11"/>
        <v>2.097326797389542E-3</v>
      </c>
      <c r="L82" s="34">
        <f t="shared" si="12"/>
        <v>2.2507462526185872E-3</v>
      </c>
      <c r="M82" s="34">
        <f t="shared" ca="1" si="4"/>
        <v>-2.3924689323715932E-3</v>
      </c>
      <c r="N82" s="34">
        <f t="shared" ca="1" si="13"/>
        <v>1.889496521649484E-5</v>
      </c>
      <c r="O82" s="35">
        <f t="shared" ca="1" si="14"/>
        <v>1136214784333.5884</v>
      </c>
      <c r="P82" s="34">
        <f t="shared" ca="1" si="15"/>
        <v>27178382297.595402</v>
      </c>
      <c r="Q82" s="34">
        <f t="shared" ca="1" si="16"/>
        <v>34902799758.048035</v>
      </c>
      <c r="R82">
        <f t="shared" ca="1" si="5"/>
        <v>4.3468339301720327E-3</v>
      </c>
      <c r="S82" s="124">
        <v>0.1</v>
      </c>
    </row>
    <row r="83" spans="1:19">
      <c r="A83" s="124">
        <v>10746</v>
      </c>
      <c r="B83" s="124">
        <v>7.7696599983028136E-3</v>
      </c>
      <c r="C83" s="125">
        <v>1</v>
      </c>
      <c r="D83" s="126">
        <f t="shared" si="6"/>
        <v>1.0746</v>
      </c>
      <c r="E83" s="126">
        <f t="shared" si="6"/>
        <v>7.7696599983028136E-3</v>
      </c>
      <c r="F83" s="34">
        <f t="shared" si="7"/>
        <v>1.0746</v>
      </c>
      <c r="G83" s="34">
        <f t="shared" si="7"/>
        <v>7.7696599983028136E-3</v>
      </c>
      <c r="H83" s="34">
        <f t="shared" si="8"/>
        <v>1.15476516</v>
      </c>
      <c r="I83" s="34">
        <f t="shared" si="9"/>
        <v>1.240910640936</v>
      </c>
      <c r="J83" s="34">
        <f t="shared" si="10"/>
        <v>1.3334825747498256</v>
      </c>
      <c r="K83" s="34">
        <f t="shared" si="11"/>
        <v>8.3492766341762038E-3</v>
      </c>
      <c r="L83" s="34">
        <f t="shared" si="12"/>
        <v>8.9721326710857485E-3</v>
      </c>
      <c r="M83" s="34">
        <f t="shared" ca="1" si="4"/>
        <v>-2.4003879714393503E-3</v>
      </c>
      <c r="N83" s="34">
        <f t="shared" ca="1" si="13"/>
        <v>1.0342987570685669E-4</v>
      </c>
      <c r="O83" s="35">
        <f t="shared" ca="1" si="14"/>
        <v>1134775405523.1392</v>
      </c>
      <c r="P83" s="34">
        <f t="shared" ca="1" si="15"/>
        <v>27266302189.851933</v>
      </c>
      <c r="Q83" s="34">
        <f t="shared" ca="1" si="16"/>
        <v>34887651836.210861</v>
      </c>
      <c r="R83">
        <f t="shared" ca="1" si="5"/>
        <v>1.0170047969742163E-2</v>
      </c>
      <c r="S83" s="124">
        <v>0.1</v>
      </c>
    </row>
    <row r="84" spans="1:19">
      <c r="A84" s="124">
        <v>10749</v>
      </c>
      <c r="B84" s="124">
        <v>3.0417899979511276E-3</v>
      </c>
      <c r="C84" s="125">
        <v>1</v>
      </c>
      <c r="D84" s="126">
        <f t="shared" si="6"/>
        <v>1.0749</v>
      </c>
      <c r="E84" s="126">
        <f t="shared" si="6"/>
        <v>3.0417899979511276E-3</v>
      </c>
      <c r="F84" s="34">
        <f t="shared" si="7"/>
        <v>1.0749</v>
      </c>
      <c r="G84" s="34">
        <f t="shared" si="7"/>
        <v>3.0417899979511276E-3</v>
      </c>
      <c r="H84" s="34">
        <f t="shared" si="8"/>
        <v>1.15541001</v>
      </c>
      <c r="I84" s="34">
        <f t="shared" si="9"/>
        <v>1.241950219749</v>
      </c>
      <c r="J84" s="34">
        <f t="shared" si="10"/>
        <v>1.3349722912082</v>
      </c>
      <c r="K84" s="34">
        <f t="shared" si="11"/>
        <v>3.2696200687976668E-3</v>
      </c>
      <c r="L84" s="34">
        <f t="shared" si="12"/>
        <v>3.514514611950612E-3</v>
      </c>
      <c r="M84" s="34">
        <f t="shared" ca="1" si="4"/>
        <v>-2.4020277081864862E-3</v>
      </c>
      <c r="N84" s="34">
        <f t="shared" ca="1" si="13"/>
        <v>2.9635151217657391E-5</v>
      </c>
      <c r="O84" s="35">
        <f t="shared" ca="1" si="14"/>
        <v>1134477567103.1594</v>
      </c>
      <c r="P84" s="34">
        <f t="shared" ca="1" si="15"/>
        <v>27284488317.158451</v>
      </c>
      <c r="Q84" s="34">
        <f t="shared" ca="1" si="16"/>
        <v>34884504099.723312</v>
      </c>
      <c r="R84">
        <f t="shared" ca="1" si="5"/>
        <v>5.4438177061376138E-3</v>
      </c>
      <c r="S84" s="124">
        <v>0.1</v>
      </c>
    </row>
    <row r="85" spans="1:19">
      <c r="A85" s="124">
        <v>10763.5</v>
      </c>
      <c r="B85" s="124">
        <v>1.3570850060204975E-3</v>
      </c>
      <c r="C85" s="125">
        <v>1</v>
      </c>
      <c r="D85" s="126">
        <f t="shared" si="6"/>
        <v>1.0763499999999999</v>
      </c>
      <c r="E85" s="126">
        <f t="shared" si="6"/>
        <v>1.3570850060204975E-3</v>
      </c>
      <c r="F85" s="34">
        <f t="shared" si="7"/>
        <v>1.0763499999999999</v>
      </c>
      <c r="G85" s="34">
        <f t="shared" si="7"/>
        <v>1.3570850060204975E-3</v>
      </c>
      <c r="H85" s="34">
        <f t="shared" si="8"/>
        <v>1.1585293224999997</v>
      </c>
      <c r="I85" s="34">
        <f t="shared" si="9"/>
        <v>1.2469830362728747</v>
      </c>
      <c r="J85" s="34">
        <f t="shared" si="10"/>
        <v>1.3421901910923086</v>
      </c>
      <c r="K85" s="34">
        <f t="shared" si="11"/>
        <v>1.4606984462301625E-3</v>
      </c>
      <c r="L85" s="34">
        <f t="shared" si="12"/>
        <v>1.5722227725998353E-3</v>
      </c>
      <c r="M85" s="34">
        <f t="shared" ref="M85:M148" ca="1" si="18">+E$4+E$5*D85+E$6*D85^2</f>
        <v>-2.4099594576743721E-3</v>
      </c>
      <c r="N85" s="34">
        <f t="shared" ca="1" si="13"/>
        <v>1.4190623991454168E-5</v>
      </c>
      <c r="O85" s="35">
        <f t="shared" ca="1" si="14"/>
        <v>1133037842200.9082</v>
      </c>
      <c r="P85" s="34">
        <f t="shared" ca="1" si="15"/>
        <v>27372367278.820499</v>
      </c>
      <c r="Q85" s="34">
        <f t="shared" ca="1" si="16"/>
        <v>34869223934.963593</v>
      </c>
      <c r="R85">
        <f t="shared" ref="R85:R148" ca="1" si="19">+E85-M85</f>
        <v>3.7670444636948696E-3</v>
      </c>
      <c r="S85" s="124">
        <v>0.1</v>
      </c>
    </row>
    <row r="86" spans="1:19">
      <c r="A86" s="124">
        <v>11506</v>
      </c>
      <c r="B86" s="124">
        <v>-3.2907400018302724E-3</v>
      </c>
      <c r="C86" s="125">
        <v>1</v>
      </c>
      <c r="D86" s="126">
        <f t="shared" ref="D86:E149" si="20">A86/A$18</f>
        <v>1.1506000000000001</v>
      </c>
      <c r="E86" s="126">
        <f t="shared" si="20"/>
        <v>-3.2907400018302724E-3</v>
      </c>
      <c r="F86" s="34">
        <f t="shared" ref="F86:G149" si="21">$C86*D86</f>
        <v>1.1506000000000001</v>
      </c>
      <c r="G86" s="34">
        <f t="shared" si="21"/>
        <v>-3.2907400018302724E-3</v>
      </c>
      <c r="H86" s="34">
        <f t="shared" ref="H86:H149" si="22">C86*D86*D86</f>
        <v>1.3238803600000002</v>
      </c>
      <c r="I86" s="34">
        <f t="shared" ref="I86:I149" si="23">C86*D86*D86*D86</f>
        <v>1.5232567422160004</v>
      </c>
      <c r="J86" s="34">
        <f t="shared" ref="J86:J149" si="24">C86*D86*D86*D86*D86</f>
        <v>1.7526592075937302</v>
      </c>
      <c r="K86" s="34">
        <f t="shared" ref="K86:K149" si="25">C86*E86*D86</f>
        <v>-3.7863254461059114E-3</v>
      </c>
      <c r="L86" s="34">
        <f t="shared" ref="L86:L149" si="26">C86*E86*D86*D86</f>
        <v>-4.356546058289462E-3</v>
      </c>
      <c r="M86" s="34">
        <f t="shared" ca="1" si="18"/>
        <v>-2.8301969304523858E-3</v>
      </c>
      <c r="N86" s="34">
        <f t="shared" ref="N86:N149" ca="1" si="27">C86*(M86-E86)^2</f>
        <v>2.1209992059417712E-7</v>
      </c>
      <c r="O86" s="35">
        <f t="shared" ref="O86:O149" ca="1" si="28">(C86*O$1-O$2*F86+O$3*H86)^2</f>
        <v>1058985738833.7805</v>
      </c>
      <c r="P86" s="34">
        <f t="shared" ref="P86:P149" ca="1" si="29">(-C86*O$2+O$4*F86-O$5*H86)^2</f>
        <v>31807337607.02512</v>
      </c>
      <c r="Q86" s="34">
        <f t="shared" ref="Q86:Q149" ca="1" si="30">+(C86*O$3-F86*O$5+H86*O$6)^2</f>
        <v>33942242648.786854</v>
      </c>
      <c r="R86">
        <f t="shared" ca="1" si="19"/>
        <v>-4.6054307137788656E-4</v>
      </c>
      <c r="S86" s="124">
        <v>0.1</v>
      </c>
    </row>
    <row r="87" spans="1:19">
      <c r="A87" s="124">
        <v>11506.5</v>
      </c>
      <c r="B87" s="124">
        <v>-5.7453850022284314E-3</v>
      </c>
      <c r="C87" s="125">
        <v>1</v>
      </c>
      <c r="D87" s="126">
        <f t="shared" si="20"/>
        <v>1.15065</v>
      </c>
      <c r="E87" s="126">
        <f t="shared" si="20"/>
        <v>-5.7453850022284314E-3</v>
      </c>
      <c r="F87" s="34">
        <f t="shared" si="21"/>
        <v>1.15065</v>
      </c>
      <c r="G87" s="34">
        <f t="shared" si="21"/>
        <v>-5.7453850022284314E-3</v>
      </c>
      <c r="H87" s="34">
        <f t="shared" si="22"/>
        <v>1.3239954224999999</v>
      </c>
      <c r="I87" s="34">
        <f t="shared" si="23"/>
        <v>1.5234553328996248</v>
      </c>
      <c r="J87" s="34">
        <f t="shared" si="24"/>
        <v>1.7529638788009532</v>
      </c>
      <c r="K87" s="34">
        <f t="shared" si="25"/>
        <v>-6.6109272528141446E-3</v>
      </c>
      <c r="L87" s="34">
        <f t="shared" si="26"/>
        <v>-7.606863443450595E-3</v>
      </c>
      <c r="M87" s="34">
        <f t="shared" ca="1" si="18"/>
        <v>-2.8304892229275287E-3</v>
      </c>
      <c r="N87" s="34">
        <f t="shared" ca="1" si="27"/>
        <v>8.4966174041862169E-6</v>
      </c>
      <c r="O87" s="35">
        <f t="shared" ca="1" si="28"/>
        <v>1058935691044.4336</v>
      </c>
      <c r="P87" s="34">
        <f t="shared" ca="1" si="29"/>
        <v>31810268766.54884</v>
      </c>
      <c r="Q87" s="34">
        <f t="shared" ca="1" si="30"/>
        <v>33941524250.59367</v>
      </c>
      <c r="R87">
        <f t="shared" ca="1" si="19"/>
        <v>-2.9148957793009027E-3</v>
      </c>
      <c r="S87" s="124">
        <v>0.1</v>
      </c>
    </row>
    <row r="88" spans="1:19">
      <c r="A88" s="124">
        <v>11711.5</v>
      </c>
      <c r="B88" s="124">
        <v>-4.1498350037727505E-3</v>
      </c>
      <c r="C88" s="125">
        <v>1</v>
      </c>
      <c r="D88" s="126">
        <f t="shared" si="20"/>
        <v>1.1711499999999999</v>
      </c>
      <c r="E88" s="126">
        <f t="shared" si="20"/>
        <v>-4.1498350037727505E-3</v>
      </c>
      <c r="F88" s="34">
        <f t="shared" si="21"/>
        <v>1.1711499999999999</v>
      </c>
      <c r="G88" s="34">
        <f t="shared" si="21"/>
        <v>-4.1498350037727505E-3</v>
      </c>
      <c r="H88" s="34">
        <f t="shared" si="22"/>
        <v>1.3715923224999997</v>
      </c>
      <c r="I88" s="34">
        <f t="shared" si="23"/>
        <v>1.6063403484958745</v>
      </c>
      <c r="J88" s="34">
        <f t="shared" si="24"/>
        <v>1.8812654991409432</v>
      </c>
      <c r="K88" s="34">
        <f t="shared" si="25"/>
        <v>-4.8600792646684562E-3</v>
      </c>
      <c r="L88" s="34">
        <f t="shared" si="26"/>
        <v>-5.6918818308164618E-3</v>
      </c>
      <c r="M88" s="34">
        <f t="shared" ca="1" si="18"/>
        <v>-2.9513842278329513E-3</v>
      </c>
      <c r="N88" s="34">
        <f t="shared" ca="1" si="27"/>
        <v>1.4362842623507068E-6</v>
      </c>
      <c r="O88" s="35">
        <f t="shared" ca="1" si="28"/>
        <v>1038400731306.4602</v>
      </c>
      <c r="P88" s="34">
        <f t="shared" ca="1" si="29"/>
        <v>33004073835.559097</v>
      </c>
      <c r="Q88" s="34">
        <f t="shared" ca="1" si="30"/>
        <v>33636515201.971321</v>
      </c>
      <c r="R88">
        <f t="shared" ca="1" si="19"/>
        <v>-1.1984507759397992E-3</v>
      </c>
      <c r="S88" s="124">
        <v>0.1</v>
      </c>
    </row>
    <row r="89" spans="1:19">
      <c r="A89" s="124">
        <v>12798.5</v>
      </c>
      <c r="B89" s="124">
        <v>-4.0480650059180334E-3</v>
      </c>
      <c r="C89" s="125">
        <v>1</v>
      </c>
      <c r="D89" s="126">
        <f t="shared" si="20"/>
        <v>1.2798499999999999</v>
      </c>
      <c r="E89" s="126">
        <f t="shared" si="20"/>
        <v>-4.0480650059180334E-3</v>
      </c>
      <c r="F89" s="34">
        <f t="shared" si="21"/>
        <v>1.2798499999999999</v>
      </c>
      <c r="G89" s="34">
        <f t="shared" si="21"/>
        <v>-4.0480650059180334E-3</v>
      </c>
      <c r="H89" s="34">
        <f t="shared" si="22"/>
        <v>1.6380160224999998</v>
      </c>
      <c r="I89" s="34">
        <f t="shared" si="23"/>
        <v>2.0964148063966248</v>
      </c>
      <c r="J89" s="34">
        <f t="shared" si="24"/>
        <v>2.68309648996672</v>
      </c>
      <c r="K89" s="34">
        <f t="shared" si="25"/>
        <v>-5.1809159978241951E-3</v>
      </c>
      <c r="L89" s="34">
        <f t="shared" si="26"/>
        <v>-6.6307953398152958E-3</v>
      </c>
      <c r="M89" s="34">
        <f t="shared" ca="1" si="18"/>
        <v>-3.6275961465384908E-3</v>
      </c>
      <c r="N89" s="34">
        <f t="shared" ca="1" si="27"/>
        <v>1.7679406170793356E-7</v>
      </c>
      <c r="O89" s="35">
        <f t="shared" ca="1" si="28"/>
        <v>929244485919.18347</v>
      </c>
      <c r="P89" s="34">
        <f t="shared" ca="1" si="29"/>
        <v>38997376344.005951</v>
      </c>
      <c r="Q89" s="34">
        <f t="shared" ca="1" si="30"/>
        <v>31681903208.356861</v>
      </c>
      <c r="R89">
        <f t="shared" ca="1" si="19"/>
        <v>-4.2046885937954259E-4</v>
      </c>
      <c r="S89" s="124">
        <v>1</v>
      </c>
    </row>
    <row r="90" spans="1:19">
      <c r="A90" s="124">
        <v>12799</v>
      </c>
      <c r="B90" s="124">
        <v>-5.4027100050006993E-3</v>
      </c>
      <c r="C90" s="125">
        <v>1</v>
      </c>
      <c r="D90" s="126">
        <f t="shared" si="20"/>
        <v>1.2799</v>
      </c>
      <c r="E90" s="126">
        <f t="shared" si="20"/>
        <v>-5.4027100050006993E-3</v>
      </c>
      <c r="F90" s="34">
        <f t="shared" si="21"/>
        <v>1.2799</v>
      </c>
      <c r="G90" s="34">
        <f t="shared" si="21"/>
        <v>-5.4027100050006993E-3</v>
      </c>
      <c r="H90" s="34">
        <f t="shared" si="22"/>
        <v>1.6381440100000002</v>
      </c>
      <c r="I90" s="34">
        <f t="shared" si="23"/>
        <v>2.0966605183990001</v>
      </c>
      <c r="J90" s="34">
        <f t="shared" si="24"/>
        <v>2.6835157974988801</v>
      </c>
      <c r="K90" s="34">
        <f t="shared" si="25"/>
        <v>-6.9149285354003949E-3</v>
      </c>
      <c r="L90" s="34">
        <f t="shared" si="26"/>
        <v>-8.8504170324589654E-3</v>
      </c>
      <c r="M90" s="34">
        <f t="shared" ca="1" si="18"/>
        <v>-3.6279208098865768E-3</v>
      </c>
      <c r="N90" s="34">
        <f t="shared" ca="1" si="27"/>
        <v>3.1498766870938347E-6</v>
      </c>
      <c r="O90" s="35">
        <f t="shared" ca="1" si="28"/>
        <v>929194266268.47327</v>
      </c>
      <c r="P90" s="34">
        <f t="shared" ca="1" si="29"/>
        <v>38999976697.136299</v>
      </c>
      <c r="Q90" s="34">
        <f t="shared" ca="1" si="30"/>
        <v>31680878472.89933</v>
      </c>
      <c r="R90">
        <f t="shared" ca="1" si="19"/>
        <v>-1.7747891951141225E-3</v>
      </c>
      <c r="S90" s="124">
        <v>1</v>
      </c>
    </row>
    <row r="91" spans="1:19">
      <c r="A91" s="124">
        <v>12799</v>
      </c>
      <c r="B91" s="124">
        <v>-2.6027100029750727E-3</v>
      </c>
      <c r="C91" s="125">
        <v>1</v>
      </c>
      <c r="D91" s="126">
        <f t="shared" si="20"/>
        <v>1.2799</v>
      </c>
      <c r="E91" s="126">
        <f t="shared" si="20"/>
        <v>-2.6027100029750727E-3</v>
      </c>
      <c r="F91" s="34">
        <f t="shared" si="21"/>
        <v>1.2799</v>
      </c>
      <c r="G91" s="34">
        <f t="shared" si="21"/>
        <v>-2.6027100029750727E-3</v>
      </c>
      <c r="H91" s="34">
        <f t="shared" si="22"/>
        <v>1.6381440100000002</v>
      </c>
      <c r="I91" s="34">
        <f t="shared" si="23"/>
        <v>2.0966605183990001</v>
      </c>
      <c r="J91" s="34">
        <f t="shared" si="24"/>
        <v>2.6835157974988801</v>
      </c>
      <c r="K91" s="34">
        <f t="shared" si="25"/>
        <v>-3.3312085328077957E-3</v>
      </c>
      <c r="L91" s="34">
        <f t="shared" si="26"/>
        <v>-4.2636138011406975E-3</v>
      </c>
      <c r="M91" s="34">
        <f t="shared" ca="1" si="18"/>
        <v>-3.6279208098865768E-3</v>
      </c>
      <c r="N91" s="34">
        <f t="shared" ca="1" si="27"/>
        <v>1.0510571986081374E-6</v>
      </c>
      <c r="O91" s="35">
        <f t="shared" ca="1" si="28"/>
        <v>929194266268.47327</v>
      </c>
      <c r="P91" s="34">
        <f t="shared" ca="1" si="29"/>
        <v>38999976697.136299</v>
      </c>
      <c r="Q91" s="34">
        <f t="shared" ca="1" si="30"/>
        <v>31680878472.89933</v>
      </c>
      <c r="R91">
        <f t="shared" ca="1" si="19"/>
        <v>1.0252108069115041E-3</v>
      </c>
      <c r="S91" s="124">
        <v>1</v>
      </c>
    </row>
    <row r="92" spans="1:19">
      <c r="A92" s="124">
        <v>12859.5</v>
      </c>
      <c r="B92" s="124">
        <v>-6.1147550004534423E-3</v>
      </c>
      <c r="C92" s="125">
        <v>1</v>
      </c>
      <c r="D92" s="126">
        <f t="shared" si="20"/>
        <v>1.2859499999999999</v>
      </c>
      <c r="E92" s="126">
        <f t="shared" si="20"/>
        <v>-6.1147550004534423E-3</v>
      </c>
      <c r="F92" s="34">
        <f t="shared" si="21"/>
        <v>1.2859499999999999</v>
      </c>
      <c r="G92" s="34">
        <f t="shared" si="21"/>
        <v>-6.1147550004534423E-3</v>
      </c>
      <c r="H92" s="34">
        <f t="shared" si="22"/>
        <v>1.6536674024999998</v>
      </c>
      <c r="I92" s="34">
        <f t="shared" si="23"/>
        <v>2.1265335962448746</v>
      </c>
      <c r="J92" s="34">
        <f t="shared" si="24"/>
        <v>2.7346158780910965</v>
      </c>
      <c r="K92" s="34">
        <f t="shared" si="25"/>
        <v>-7.8632691928331045E-3</v>
      </c>
      <c r="L92" s="34">
        <f t="shared" si="26"/>
        <v>-1.011177101852373E-2</v>
      </c>
      <c r="M92" s="34">
        <f t="shared" ca="1" si="18"/>
        <v>-3.6672975041782126E-3</v>
      </c>
      <c r="N92" s="34">
        <f t="shared" ca="1" si="27"/>
        <v>5.9900481960738165E-6</v>
      </c>
      <c r="O92" s="35">
        <f t="shared" ca="1" si="28"/>
        <v>923118205627.10962</v>
      </c>
      <c r="P92" s="34">
        <f t="shared" ca="1" si="29"/>
        <v>39313409572.630302</v>
      </c>
      <c r="Q92" s="34">
        <f t="shared" ca="1" si="30"/>
        <v>31556065493.646851</v>
      </c>
      <c r="R92">
        <f t="shared" ca="1" si="19"/>
        <v>-2.4474574962752298E-3</v>
      </c>
      <c r="S92" s="124">
        <v>1</v>
      </c>
    </row>
    <row r="93" spans="1:19">
      <c r="A93" s="124">
        <v>13781.5</v>
      </c>
      <c r="B93" s="124">
        <v>-6.0801350045949221E-3</v>
      </c>
      <c r="C93" s="125">
        <v>1</v>
      </c>
      <c r="D93" s="126">
        <f t="shared" si="20"/>
        <v>1.37815</v>
      </c>
      <c r="E93" s="126">
        <f t="shared" si="20"/>
        <v>-6.0801350045949221E-3</v>
      </c>
      <c r="F93" s="34">
        <f t="shared" si="21"/>
        <v>1.37815</v>
      </c>
      <c r="G93" s="34">
        <f t="shared" si="21"/>
        <v>-6.0801350045949221E-3</v>
      </c>
      <c r="H93" s="34">
        <f t="shared" si="22"/>
        <v>1.8992974224999999</v>
      </c>
      <c r="I93" s="34">
        <f t="shared" si="23"/>
        <v>2.617516742818375</v>
      </c>
      <c r="J93" s="34">
        <f t="shared" si="24"/>
        <v>3.6073306991151433</v>
      </c>
      <c r="K93" s="34">
        <f t="shared" si="25"/>
        <v>-8.3793380565824922E-3</v>
      </c>
      <c r="L93" s="34">
        <f t="shared" si="26"/>
        <v>-1.1547984742679162E-2</v>
      </c>
      <c r="M93" s="34">
        <f t="shared" ca="1" si="18"/>
        <v>-4.2900728445091595E-3</v>
      </c>
      <c r="N93" s="34">
        <f t="shared" ca="1" si="27"/>
        <v>3.2043225369709064E-6</v>
      </c>
      <c r="O93" s="35">
        <f t="shared" ca="1" si="28"/>
        <v>830773925516.51355</v>
      </c>
      <c r="P93" s="34">
        <f t="shared" ca="1" si="29"/>
        <v>43764898797.210548</v>
      </c>
      <c r="Q93" s="34">
        <f t="shared" ca="1" si="30"/>
        <v>29460532248.425842</v>
      </c>
      <c r="R93">
        <f t="shared" ca="1" si="19"/>
        <v>-1.7900621600857626E-3</v>
      </c>
      <c r="S93" s="124">
        <v>1</v>
      </c>
    </row>
    <row r="94" spans="1:19">
      <c r="A94" s="124">
        <v>13781.5</v>
      </c>
      <c r="B94" s="124">
        <v>-4.9801350032794289E-3</v>
      </c>
      <c r="C94" s="125">
        <v>1</v>
      </c>
      <c r="D94" s="126">
        <f t="shared" si="20"/>
        <v>1.37815</v>
      </c>
      <c r="E94" s="126">
        <f t="shared" si="20"/>
        <v>-4.9801350032794289E-3</v>
      </c>
      <c r="F94" s="34">
        <f t="shared" si="21"/>
        <v>1.37815</v>
      </c>
      <c r="G94" s="34">
        <f t="shared" si="21"/>
        <v>-4.9801350032794289E-3</v>
      </c>
      <c r="H94" s="34">
        <f t="shared" si="22"/>
        <v>1.8992974224999999</v>
      </c>
      <c r="I94" s="34">
        <f t="shared" si="23"/>
        <v>2.617516742818375</v>
      </c>
      <c r="J94" s="34">
        <f t="shared" si="24"/>
        <v>3.6073306991151433</v>
      </c>
      <c r="K94" s="34">
        <f t="shared" si="25"/>
        <v>-6.8633730547695447E-3</v>
      </c>
      <c r="L94" s="34">
        <f t="shared" si="26"/>
        <v>-9.4587575754306475E-3</v>
      </c>
      <c r="M94" s="34">
        <f t="shared" ca="1" si="18"/>
        <v>-4.2900728445091595E-3</v>
      </c>
      <c r="N94" s="34">
        <f t="shared" ca="1" si="27"/>
        <v>4.7618578296668459E-7</v>
      </c>
      <c r="O94" s="35">
        <f t="shared" ca="1" si="28"/>
        <v>830773925516.51355</v>
      </c>
      <c r="P94" s="34">
        <f t="shared" ca="1" si="29"/>
        <v>43764898797.210548</v>
      </c>
      <c r="Q94" s="34">
        <f t="shared" ca="1" si="30"/>
        <v>29460532248.425842</v>
      </c>
      <c r="R94">
        <f t="shared" ca="1" si="19"/>
        <v>-6.9006215877026947E-4</v>
      </c>
      <c r="S94" s="124">
        <v>1</v>
      </c>
    </row>
    <row r="95" spans="1:19">
      <c r="A95" s="124">
        <v>13782</v>
      </c>
      <c r="B95" s="124">
        <v>-6.1347800001385622E-3</v>
      </c>
      <c r="C95" s="125">
        <v>1</v>
      </c>
      <c r="D95" s="126">
        <f t="shared" si="20"/>
        <v>1.3782000000000001</v>
      </c>
      <c r="E95" s="126">
        <f t="shared" si="20"/>
        <v>-6.1347800001385622E-3</v>
      </c>
      <c r="F95" s="34">
        <f t="shared" si="21"/>
        <v>1.3782000000000001</v>
      </c>
      <c r="G95" s="34">
        <f t="shared" si="21"/>
        <v>-6.1347800001385622E-3</v>
      </c>
      <c r="H95" s="34">
        <f t="shared" si="22"/>
        <v>1.8994352400000003</v>
      </c>
      <c r="I95" s="34">
        <f t="shared" si="23"/>
        <v>2.6178016477680006</v>
      </c>
      <c r="J95" s="34">
        <f t="shared" si="24"/>
        <v>3.6078542309538588</v>
      </c>
      <c r="K95" s="34">
        <f t="shared" si="25"/>
        <v>-8.4549537961909667E-3</v>
      </c>
      <c r="L95" s="34">
        <f t="shared" si="26"/>
        <v>-1.1652617321910391E-2</v>
      </c>
      <c r="M95" s="34">
        <f t="shared" ca="1" si="18"/>
        <v>-4.2904221272522941E-3</v>
      </c>
      <c r="N95" s="34">
        <f t="shared" ca="1" si="27"/>
        <v>3.4016559632775596E-6</v>
      </c>
      <c r="O95" s="35">
        <f t="shared" ca="1" si="28"/>
        <v>830724040964.74658</v>
      </c>
      <c r="P95" s="34">
        <f t="shared" ca="1" si="29"/>
        <v>43767133665.799858</v>
      </c>
      <c r="Q95" s="34">
        <f t="shared" ca="1" si="30"/>
        <v>29459301580.467983</v>
      </c>
      <c r="R95">
        <f t="shared" ca="1" si="19"/>
        <v>-1.8443578728862681E-3</v>
      </c>
      <c r="S95" s="124">
        <v>1</v>
      </c>
    </row>
    <row r="96" spans="1:19">
      <c r="A96" s="124">
        <v>13782</v>
      </c>
      <c r="B96" s="124">
        <v>-4.8347799965995364E-3</v>
      </c>
      <c r="C96" s="125">
        <v>1</v>
      </c>
      <c r="D96" s="126">
        <f t="shared" si="20"/>
        <v>1.3782000000000001</v>
      </c>
      <c r="E96" s="126">
        <f t="shared" si="20"/>
        <v>-4.8347799965995364E-3</v>
      </c>
      <c r="F96" s="34">
        <f t="shared" si="21"/>
        <v>1.3782000000000001</v>
      </c>
      <c r="G96" s="34">
        <f t="shared" si="21"/>
        <v>-4.8347799965995364E-3</v>
      </c>
      <c r="H96" s="34">
        <f t="shared" si="22"/>
        <v>1.8994352400000003</v>
      </c>
      <c r="I96" s="34">
        <f t="shared" si="23"/>
        <v>2.6178016477680006</v>
      </c>
      <c r="J96" s="34">
        <f t="shared" si="24"/>
        <v>3.6078542309538588</v>
      </c>
      <c r="K96" s="34">
        <f t="shared" si="25"/>
        <v>-6.6632937913134816E-3</v>
      </c>
      <c r="L96" s="34">
        <f t="shared" si="26"/>
        <v>-9.1833515031882404E-3</v>
      </c>
      <c r="M96" s="34">
        <f t="shared" ca="1" si="18"/>
        <v>-4.2904221272522941E-3</v>
      </c>
      <c r="N96" s="34">
        <f t="shared" ca="1" si="27"/>
        <v>2.9632548992026932E-7</v>
      </c>
      <c r="O96" s="35">
        <f t="shared" ca="1" si="28"/>
        <v>830724040964.74658</v>
      </c>
      <c r="P96" s="34">
        <f t="shared" ca="1" si="29"/>
        <v>43767133665.799858</v>
      </c>
      <c r="Q96" s="34">
        <f t="shared" ca="1" si="30"/>
        <v>29459301580.467983</v>
      </c>
      <c r="R96">
        <f t="shared" ca="1" si="19"/>
        <v>-5.4435786934724228E-4</v>
      </c>
      <c r="S96" s="124">
        <v>1</v>
      </c>
    </row>
    <row r="97" spans="1:19">
      <c r="A97" s="124">
        <v>14886.5</v>
      </c>
      <c r="B97" s="124">
        <v>-5.9455849986989051E-3</v>
      </c>
      <c r="C97" s="125">
        <v>1</v>
      </c>
      <c r="D97" s="126">
        <f t="shared" si="20"/>
        <v>1.48865</v>
      </c>
      <c r="E97" s="126">
        <f t="shared" si="20"/>
        <v>-5.9455849986989051E-3</v>
      </c>
      <c r="F97" s="34">
        <f t="shared" si="21"/>
        <v>1.48865</v>
      </c>
      <c r="G97" s="34">
        <f t="shared" si="21"/>
        <v>-5.9455849986989051E-3</v>
      </c>
      <c r="H97" s="34">
        <f t="shared" si="22"/>
        <v>2.2160788225000001</v>
      </c>
      <c r="I97" s="34">
        <f t="shared" si="23"/>
        <v>3.2989657391146254</v>
      </c>
      <c r="J97" s="34">
        <f t="shared" si="24"/>
        <v>4.9110053475329876</v>
      </c>
      <c r="K97" s="34">
        <f t="shared" si="25"/>
        <v>-8.8508951083131251E-3</v>
      </c>
      <c r="L97" s="34">
        <f t="shared" si="26"/>
        <v>-1.3175885002990334E-2</v>
      </c>
      <c r="M97" s="34">
        <f t="shared" ca="1" si="18"/>
        <v>-5.0925546393120373E-3</v>
      </c>
      <c r="N97" s="34">
        <f t="shared" ca="1" si="27"/>
        <v>7.2766079403568879E-7</v>
      </c>
      <c r="O97" s="35">
        <f t="shared" ca="1" si="28"/>
        <v>721405122967.49426</v>
      </c>
      <c r="P97" s="34">
        <f t="shared" ca="1" si="29"/>
        <v>48163785096.848122</v>
      </c>
      <c r="Q97" s="34">
        <f t="shared" ca="1" si="30"/>
        <v>26517067875.687309</v>
      </c>
      <c r="R97">
        <f t="shared" ca="1" si="19"/>
        <v>-8.5303035938686777E-4</v>
      </c>
      <c r="S97" s="124">
        <v>1</v>
      </c>
    </row>
    <row r="98" spans="1:19">
      <c r="A98" s="124">
        <v>14889</v>
      </c>
      <c r="B98" s="124">
        <v>-7.8188100014813244E-3</v>
      </c>
      <c r="C98" s="125">
        <v>1</v>
      </c>
      <c r="D98" s="126">
        <f t="shared" si="20"/>
        <v>1.4888999999999999</v>
      </c>
      <c r="E98" s="126">
        <f t="shared" si="20"/>
        <v>-7.8188100014813244E-3</v>
      </c>
      <c r="F98" s="34">
        <f t="shared" si="21"/>
        <v>1.4888999999999999</v>
      </c>
      <c r="G98" s="34">
        <f t="shared" si="21"/>
        <v>-7.8188100014813244E-3</v>
      </c>
      <c r="H98" s="34">
        <f t="shared" si="22"/>
        <v>2.2168232099999998</v>
      </c>
      <c r="I98" s="34">
        <f t="shared" si="23"/>
        <v>3.3006280773689993</v>
      </c>
      <c r="J98" s="34">
        <f t="shared" si="24"/>
        <v>4.914305144394703</v>
      </c>
      <c r="K98" s="34">
        <f t="shared" si="25"/>
        <v>-1.1641426211205542E-2</v>
      </c>
      <c r="L98" s="34">
        <f t="shared" si="26"/>
        <v>-1.7332919485863931E-2</v>
      </c>
      <c r="M98" s="34">
        <f t="shared" ca="1" si="18"/>
        <v>-5.0944395527780864E-3</v>
      </c>
      <c r="N98" s="34">
        <f t="shared" ca="1" si="27"/>
        <v>7.4221943417674825E-6</v>
      </c>
      <c r="O98" s="35">
        <f t="shared" ca="1" si="28"/>
        <v>721160131224.9071</v>
      </c>
      <c r="P98" s="34">
        <f t="shared" ca="1" si="29"/>
        <v>48172439959.737343</v>
      </c>
      <c r="Q98" s="34">
        <f t="shared" ca="1" si="30"/>
        <v>26509936087.21611</v>
      </c>
      <c r="R98">
        <f t="shared" ca="1" si="19"/>
        <v>-2.724370448703238E-3</v>
      </c>
      <c r="S98" s="124">
        <v>1</v>
      </c>
    </row>
    <row r="99" spans="1:19">
      <c r="A99" s="124">
        <v>16013</v>
      </c>
      <c r="B99" s="124">
        <v>-5.6607700025779195E-3</v>
      </c>
      <c r="C99" s="125">
        <v>1</v>
      </c>
      <c r="D99" s="126">
        <f t="shared" si="20"/>
        <v>1.6012999999999999</v>
      </c>
      <c r="E99" s="126">
        <f t="shared" si="20"/>
        <v>-5.6607700025779195E-3</v>
      </c>
      <c r="F99" s="34">
        <f t="shared" si="21"/>
        <v>1.6012999999999999</v>
      </c>
      <c r="G99" s="34">
        <f t="shared" si="21"/>
        <v>-5.6607700025779195E-3</v>
      </c>
      <c r="H99" s="34">
        <f t="shared" si="22"/>
        <v>2.5641616899999997</v>
      </c>
      <c r="I99" s="34">
        <f t="shared" si="23"/>
        <v>4.1059921141969991</v>
      </c>
      <c r="J99" s="34">
        <f t="shared" si="24"/>
        <v>6.5749251724636544</v>
      </c>
      <c r="K99" s="34">
        <f t="shared" si="25"/>
        <v>-9.0645910051280216E-3</v>
      </c>
      <c r="L99" s="34">
        <f t="shared" si="26"/>
        <v>-1.45151295765115E-2</v>
      </c>
      <c r="M99" s="34">
        <f t="shared" ca="1" si="18"/>
        <v>-5.9736084816410387E-3</v>
      </c>
      <c r="N99" s="34">
        <f t="shared" ca="1" si="27"/>
        <v>9.7867913982525676E-8</v>
      </c>
      <c r="O99" s="35">
        <f t="shared" ca="1" si="28"/>
        <v>612568614013.66931</v>
      </c>
      <c r="P99" s="34">
        <f t="shared" ca="1" si="29"/>
        <v>51414116460.719452</v>
      </c>
      <c r="Q99" s="34">
        <f t="shared" ca="1" si="30"/>
        <v>23123067840.342659</v>
      </c>
      <c r="R99">
        <f t="shared" ca="1" si="19"/>
        <v>3.1283847906311921E-4</v>
      </c>
      <c r="S99" s="124">
        <v>1</v>
      </c>
    </row>
    <row r="100" spans="1:19">
      <c r="A100" s="124">
        <v>16016.5</v>
      </c>
      <c r="B100" s="124">
        <v>-6.2432850027107634E-3</v>
      </c>
      <c r="C100" s="125">
        <v>1</v>
      </c>
      <c r="D100" s="126">
        <f t="shared" si="20"/>
        <v>1.60165</v>
      </c>
      <c r="E100" s="126">
        <f t="shared" si="20"/>
        <v>-6.2432850027107634E-3</v>
      </c>
      <c r="F100" s="34">
        <f t="shared" si="21"/>
        <v>1.60165</v>
      </c>
      <c r="G100" s="34">
        <f t="shared" si="21"/>
        <v>-6.2432850027107634E-3</v>
      </c>
      <c r="H100" s="34">
        <f t="shared" si="22"/>
        <v>2.5652827225000001</v>
      </c>
      <c r="I100" s="34">
        <f t="shared" si="23"/>
        <v>4.1086850724921256</v>
      </c>
      <c r="J100" s="34">
        <f t="shared" si="24"/>
        <v>6.580675446357013</v>
      </c>
      <c r="K100" s="34">
        <f t="shared" si="25"/>
        <v>-9.9995574245916943E-3</v>
      </c>
      <c r="L100" s="34">
        <f t="shared" si="26"/>
        <v>-1.6015791149097288E-2</v>
      </c>
      <c r="M100" s="34">
        <f t="shared" ca="1" si="18"/>
        <v>-5.9764449417829754E-3</v>
      </c>
      <c r="N100" s="34">
        <f t="shared" ca="1" si="27"/>
        <v>7.1203618115945586E-8</v>
      </c>
      <c r="O100" s="35">
        <f t="shared" ca="1" si="28"/>
        <v>612236032342.2323</v>
      </c>
      <c r="P100" s="34">
        <f t="shared" ca="1" si="29"/>
        <v>51422113386.400627</v>
      </c>
      <c r="Q100" s="34">
        <f t="shared" ca="1" si="30"/>
        <v>23112020587.510029</v>
      </c>
      <c r="R100">
        <f t="shared" ca="1" si="19"/>
        <v>-2.6684006092778795E-4</v>
      </c>
      <c r="S100" s="124">
        <v>1</v>
      </c>
    </row>
    <row r="101" spans="1:19">
      <c r="A101" s="124">
        <v>16019.5</v>
      </c>
      <c r="B101" s="124">
        <v>-7.0711549997213297E-3</v>
      </c>
      <c r="C101" s="125">
        <v>1</v>
      </c>
      <c r="D101" s="126">
        <f t="shared" si="20"/>
        <v>1.60195</v>
      </c>
      <c r="E101" s="126">
        <f t="shared" si="20"/>
        <v>-7.0711549997213297E-3</v>
      </c>
      <c r="F101" s="34">
        <f t="shared" si="21"/>
        <v>1.60195</v>
      </c>
      <c r="G101" s="34">
        <f t="shared" si="21"/>
        <v>-7.0711549997213297E-3</v>
      </c>
      <c r="H101" s="34">
        <f t="shared" si="22"/>
        <v>2.5662438024999998</v>
      </c>
      <c r="I101" s="34">
        <f t="shared" si="23"/>
        <v>4.1109942594148743</v>
      </c>
      <c r="J101" s="34">
        <f t="shared" si="24"/>
        <v>6.5856072538696582</v>
      </c>
      <c r="K101" s="34">
        <f t="shared" si="25"/>
        <v>-1.1327636751803583E-2</v>
      </c>
      <c r="L101" s="34">
        <f t="shared" si="26"/>
        <v>-1.814630769455175E-2</v>
      </c>
      <c r="M101" s="34">
        <f t="shared" ca="1" si="18"/>
        <v>-5.9788766817138799E-3</v>
      </c>
      <c r="N101" s="34">
        <f t="shared" ca="1" si="27"/>
        <v>1.1930719239891835E-6</v>
      </c>
      <c r="O101" s="35">
        <f t="shared" ca="1" si="28"/>
        <v>611950993349.54431</v>
      </c>
      <c r="P101" s="34">
        <f t="shared" ca="1" si="29"/>
        <v>51428957210.48494</v>
      </c>
      <c r="Q101" s="34">
        <f t="shared" ca="1" si="30"/>
        <v>23102549354.364285</v>
      </c>
      <c r="R101">
        <f t="shared" ca="1" si="19"/>
        <v>-1.0922783180074497E-3</v>
      </c>
      <c r="S101" s="124">
        <v>1</v>
      </c>
    </row>
    <row r="102" spans="1:19">
      <c r="A102" s="124">
        <v>19239</v>
      </c>
      <c r="B102" s="124">
        <v>-1.1630310000327881E-2</v>
      </c>
      <c r="C102" s="125">
        <v>1</v>
      </c>
      <c r="D102" s="126">
        <f t="shared" si="20"/>
        <v>1.9238999999999999</v>
      </c>
      <c r="E102" s="126">
        <f t="shared" si="20"/>
        <v>-1.1630310000327881E-2</v>
      </c>
      <c r="F102" s="34">
        <f t="shared" si="21"/>
        <v>1.9238999999999999</v>
      </c>
      <c r="G102" s="34">
        <f t="shared" si="21"/>
        <v>-1.1630310000327881E-2</v>
      </c>
      <c r="H102" s="34">
        <f t="shared" si="22"/>
        <v>3.7013912099999997</v>
      </c>
      <c r="I102" s="34">
        <f t="shared" si="23"/>
        <v>7.1211065489189993</v>
      </c>
      <c r="J102" s="34">
        <f t="shared" si="24"/>
        <v>13.700296889465262</v>
      </c>
      <c r="K102" s="34">
        <f t="shared" si="25"/>
        <v>-2.2375553409630811E-2</v>
      </c>
      <c r="L102" s="34">
        <f t="shared" si="26"/>
        <v>-4.3048327204788718E-2</v>
      </c>
      <c r="M102" s="34">
        <f t="shared" ca="1" si="18"/>
        <v>-8.8483784432597124E-3</v>
      </c>
      <c r="N102" s="34">
        <f t="shared" ca="1" si="27"/>
        <v>7.7391431882117266E-6</v>
      </c>
      <c r="O102" s="35">
        <f t="shared" ca="1" si="28"/>
        <v>328193826849.7796</v>
      </c>
      <c r="P102" s="34">
        <f t="shared" ca="1" si="29"/>
        <v>52835760627.875481</v>
      </c>
      <c r="Q102" s="34">
        <f t="shared" ca="1" si="30"/>
        <v>12344660926.15633</v>
      </c>
      <c r="R102">
        <f t="shared" ca="1" si="19"/>
        <v>-2.781931557068169E-3</v>
      </c>
      <c r="S102" s="124">
        <v>1</v>
      </c>
    </row>
    <row r="103" spans="1:19">
      <c r="A103" s="124">
        <v>20180</v>
      </c>
      <c r="B103" s="124">
        <v>-1.1672200002067257E-2</v>
      </c>
      <c r="C103" s="125">
        <v>1</v>
      </c>
      <c r="D103" s="126">
        <f t="shared" si="20"/>
        <v>2.0179999999999998</v>
      </c>
      <c r="E103" s="126">
        <f t="shared" si="20"/>
        <v>-1.1672200002067257E-2</v>
      </c>
      <c r="F103" s="34">
        <f t="shared" si="21"/>
        <v>2.0179999999999998</v>
      </c>
      <c r="G103" s="34">
        <f t="shared" si="21"/>
        <v>-1.1672200002067257E-2</v>
      </c>
      <c r="H103" s="34">
        <f t="shared" si="22"/>
        <v>4.0723239999999992</v>
      </c>
      <c r="I103" s="34">
        <f t="shared" si="23"/>
        <v>8.2179498319999968</v>
      </c>
      <c r="J103" s="34">
        <f t="shared" si="24"/>
        <v>16.583822760975991</v>
      </c>
      <c r="K103" s="34">
        <f t="shared" si="25"/>
        <v>-2.3554499604171723E-2</v>
      </c>
      <c r="L103" s="34">
        <f t="shared" si="26"/>
        <v>-4.753298020121853E-2</v>
      </c>
      <c r="M103" s="34">
        <f t="shared" ca="1" si="18"/>
        <v>-9.7851330408788469E-3</v>
      </c>
      <c r="N103" s="34">
        <f t="shared" ca="1" si="27"/>
        <v>3.5610217160088594E-6</v>
      </c>
      <c r="O103" s="35">
        <f t="shared" ca="1" si="28"/>
        <v>256478122843.92807</v>
      </c>
      <c r="P103" s="34">
        <f t="shared" ca="1" si="29"/>
        <v>50991276667.792084</v>
      </c>
      <c r="Q103" s="34">
        <f t="shared" ca="1" si="30"/>
        <v>9281757270.8728085</v>
      </c>
      <c r="R103">
        <f t="shared" ca="1" si="19"/>
        <v>-1.8870669611884099E-3</v>
      </c>
      <c r="S103" s="124">
        <v>1</v>
      </c>
    </row>
    <row r="104" spans="1:19">
      <c r="A104" s="124">
        <v>20191.5</v>
      </c>
      <c r="B104" s="124">
        <v>-1.102903499850072E-2</v>
      </c>
      <c r="C104" s="125">
        <v>1</v>
      </c>
      <c r="D104" s="126">
        <f t="shared" si="20"/>
        <v>2.0191499999999998</v>
      </c>
      <c r="E104" s="126">
        <f t="shared" si="20"/>
        <v>-1.102903499850072E-2</v>
      </c>
      <c r="F104" s="34">
        <f t="shared" si="21"/>
        <v>2.0191499999999998</v>
      </c>
      <c r="G104" s="34">
        <f t="shared" si="21"/>
        <v>-1.102903499850072E-2</v>
      </c>
      <c r="H104" s="34">
        <f t="shared" si="22"/>
        <v>4.076966722499999</v>
      </c>
      <c r="I104" s="34">
        <f t="shared" si="23"/>
        <v>8.2320073577358723</v>
      </c>
      <c r="J104" s="34">
        <f t="shared" si="24"/>
        <v>16.621657656372385</v>
      </c>
      <c r="K104" s="34">
        <f t="shared" si="25"/>
        <v>-2.2269276017222724E-2</v>
      </c>
      <c r="L104" s="34">
        <f t="shared" si="26"/>
        <v>-4.4965008670175256E-2</v>
      </c>
      <c r="M104" s="34">
        <f t="shared" ca="1" si="18"/>
        <v>-9.7968554960926081E-3</v>
      </c>
      <c r="N104" s="34">
        <f t="shared" ca="1" si="27"/>
        <v>1.5182663261547014E-6</v>
      </c>
      <c r="O104" s="35">
        <f t="shared" ca="1" si="28"/>
        <v>255641459719.77945</v>
      </c>
      <c r="P104" s="34">
        <f t="shared" ca="1" si="29"/>
        <v>50962686815.367172</v>
      </c>
      <c r="Q104" s="34">
        <f t="shared" ca="1" si="30"/>
        <v>9245508136.4885101</v>
      </c>
      <c r="R104">
        <f t="shared" ca="1" si="19"/>
        <v>-1.2321795024081116E-3</v>
      </c>
      <c r="S104" s="124">
        <v>1</v>
      </c>
    </row>
    <row r="105" spans="1:19">
      <c r="A105" s="124">
        <v>20311.5</v>
      </c>
      <c r="B105" s="124">
        <v>-1.124383500427939E-2</v>
      </c>
      <c r="C105" s="125">
        <v>1</v>
      </c>
      <c r="D105" s="126">
        <f t="shared" si="20"/>
        <v>2.0311499999999998</v>
      </c>
      <c r="E105" s="126">
        <f t="shared" si="20"/>
        <v>-1.124383500427939E-2</v>
      </c>
      <c r="F105" s="34">
        <f t="shared" si="21"/>
        <v>2.0311499999999998</v>
      </c>
      <c r="G105" s="34">
        <f t="shared" si="21"/>
        <v>-1.124383500427939E-2</v>
      </c>
      <c r="H105" s="34">
        <f t="shared" si="22"/>
        <v>4.1255703224999989</v>
      </c>
      <c r="I105" s="34">
        <f t="shared" si="23"/>
        <v>8.3796521605458718</v>
      </c>
      <c r="J105" s="34">
        <f t="shared" si="24"/>
        <v>17.020330485892746</v>
      </c>
      <c r="K105" s="34">
        <f t="shared" si="25"/>
        <v>-2.283791546894208E-2</v>
      </c>
      <c r="L105" s="34">
        <f t="shared" si="26"/>
        <v>-4.6387232004741701E-2</v>
      </c>
      <c r="M105" s="34">
        <f t="shared" ca="1" si="18"/>
        <v>-9.9195719805576284E-3</v>
      </c>
      <c r="N105" s="34">
        <f t="shared" ca="1" si="27"/>
        <v>1.7536725559967027E-6</v>
      </c>
      <c r="O105" s="35">
        <f t="shared" ca="1" si="28"/>
        <v>246971599879.80676</v>
      </c>
      <c r="P105" s="34">
        <f t="shared" ca="1" si="29"/>
        <v>50655858005.81189</v>
      </c>
      <c r="Q105" s="34">
        <f t="shared" ca="1" si="30"/>
        <v>8869351312.9710884</v>
      </c>
      <c r="R105">
        <f t="shared" ca="1" si="19"/>
        <v>-1.3242630237217615E-3</v>
      </c>
      <c r="S105" s="124">
        <v>1</v>
      </c>
    </row>
    <row r="106" spans="1:19">
      <c r="A106" s="124">
        <v>23503</v>
      </c>
      <c r="B106" s="124">
        <v>-1.7342869999993127E-2</v>
      </c>
      <c r="C106" s="125">
        <v>1</v>
      </c>
      <c r="D106" s="126">
        <f t="shared" si="20"/>
        <v>2.3502999999999998</v>
      </c>
      <c r="E106" s="126">
        <f t="shared" si="20"/>
        <v>-1.7342869999993127E-2</v>
      </c>
      <c r="F106" s="34">
        <f t="shared" si="21"/>
        <v>2.3502999999999998</v>
      </c>
      <c r="G106" s="34">
        <f t="shared" si="21"/>
        <v>-1.7342869999993127E-2</v>
      </c>
      <c r="H106" s="34">
        <f t="shared" si="22"/>
        <v>5.5239100899999993</v>
      </c>
      <c r="I106" s="34">
        <f t="shared" si="23"/>
        <v>12.982845884526997</v>
      </c>
      <c r="J106" s="34">
        <f t="shared" si="24"/>
        <v>30.513582682403797</v>
      </c>
      <c r="K106" s="34">
        <f t="shared" si="25"/>
        <v>-4.0760947360983846E-2</v>
      </c>
      <c r="L106" s="34">
        <f t="shared" si="26"/>
        <v>-9.5800454582520331E-2</v>
      </c>
      <c r="M106" s="34">
        <f t="shared" ca="1" si="18"/>
        <v>-1.3448012765001903E-2</v>
      </c>
      <c r="N106" s="34">
        <f t="shared" ca="1" si="27"/>
        <v>1.5169912880963484E-5</v>
      </c>
      <c r="O106" s="35">
        <f t="shared" ca="1" si="28"/>
        <v>63915377242.43325</v>
      </c>
      <c r="P106" s="34">
        <f t="shared" ca="1" si="29"/>
        <v>37484597446.608284</v>
      </c>
      <c r="Q106" s="34">
        <f t="shared" ca="1" si="30"/>
        <v>1157332029.0523174</v>
      </c>
      <c r="R106">
        <f t="shared" ca="1" si="19"/>
        <v>-3.8948572349912242E-3</v>
      </c>
      <c r="S106" s="124">
        <v>1</v>
      </c>
    </row>
    <row r="107" spans="1:19">
      <c r="A107" s="124">
        <v>24283.5</v>
      </c>
      <c r="B107" s="124">
        <v>-1.1543714994331822E-2</v>
      </c>
      <c r="C107" s="125">
        <v>1</v>
      </c>
      <c r="D107" s="126">
        <f t="shared" si="20"/>
        <v>2.42835</v>
      </c>
      <c r="E107" s="126">
        <f t="shared" si="20"/>
        <v>-1.1543714994331822E-2</v>
      </c>
      <c r="F107" s="34">
        <f t="shared" si="21"/>
        <v>2.42835</v>
      </c>
      <c r="G107" s="34">
        <f t="shared" si="21"/>
        <v>-1.1543714994331822E-2</v>
      </c>
      <c r="H107" s="34">
        <f t="shared" si="22"/>
        <v>5.8968837225000001</v>
      </c>
      <c r="I107" s="34">
        <f t="shared" si="23"/>
        <v>14.319697587532875</v>
      </c>
      <c r="J107" s="34">
        <f t="shared" si="24"/>
        <v>34.773237636685458</v>
      </c>
      <c r="K107" s="34">
        <f t="shared" si="25"/>
        <v>-2.8032180306485681E-2</v>
      </c>
      <c r="L107" s="34">
        <f t="shared" si="26"/>
        <v>-6.8071945047254501E-2</v>
      </c>
      <c r="M107" s="34">
        <f t="shared" ca="1" si="18"/>
        <v>-1.4388557266767375E-2</v>
      </c>
      <c r="N107" s="34">
        <f t="shared" ca="1" si="27"/>
        <v>8.0931275550362833E-6</v>
      </c>
      <c r="O107" s="35">
        <f t="shared" ca="1" si="28"/>
        <v>35703804409.385681</v>
      </c>
      <c r="P107" s="34">
        <f t="shared" ca="1" si="29"/>
        <v>33123104349.220806</v>
      </c>
      <c r="Q107" s="34">
        <f t="shared" ca="1" si="30"/>
        <v>291715160.21842813</v>
      </c>
      <c r="R107">
        <f t="shared" ca="1" si="19"/>
        <v>2.8448422724355535E-3</v>
      </c>
      <c r="S107" s="124">
        <v>1</v>
      </c>
    </row>
    <row r="108" spans="1:19">
      <c r="A108" s="124">
        <v>24286.5</v>
      </c>
      <c r="B108" s="124">
        <v>-1.4371584999025799E-2</v>
      </c>
      <c r="C108" s="125">
        <v>1</v>
      </c>
      <c r="D108" s="126">
        <f t="shared" si="20"/>
        <v>2.4286500000000002</v>
      </c>
      <c r="E108" s="126">
        <f t="shared" si="20"/>
        <v>-1.4371584999025799E-2</v>
      </c>
      <c r="F108" s="34">
        <f t="shared" si="21"/>
        <v>2.4286500000000002</v>
      </c>
      <c r="G108" s="34">
        <f t="shared" si="21"/>
        <v>-1.4371584999025799E-2</v>
      </c>
      <c r="H108" s="34">
        <f t="shared" si="22"/>
        <v>5.8983408225000007</v>
      </c>
      <c r="I108" s="34">
        <f t="shared" si="23"/>
        <v>14.325005438564627</v>
      </c>
      <c r="J108" s="34">
        <f t="shared" si="24"/>
        <v>34.790424458369984</v>
      </c>
      <c r="K108" s="34">
        <f t="shared" si="25"/>
        <v>-3.490354990788401E-2</v>
      </c>
      <c r="L108" s="34">
        <f t="shared" si="26"/>
        <v>-8.4768506483782508E-2</v>
      </c>
      <c r="M108" s="34">
        <f t="shared" ca="1" si="18"/>
        <v>-1.4392231296864342E-2</v>
      </c>
      <c r="N108" s="34">
        <f t="shared" ca="1" si="27"/>
        <v>4.2626961443782222E-10</v>
      </c>
      <c r="O108" s="35">
        <f t="shared" ca="1" si="28"/>
        <v>35609914961.53907</v>
      </c>
      <c r="P108" s="34">
        <f t="shared" ca="1" si="29"/>
        <v>33105779281.72113</v>
      </c>
      <c r="Q108" s="34">
        <f t="shared" ca="1" si="30"/>
        <v>289437743.63779515</v>
      </c>
      <c r="R108">
        <f t="shared" ca="1" si="19"/>
        <v>2.0646297838542924E-5</v>
      </c>
      <c r="S108" s="124">
        <v>1</v>
      </c>
    </row>
    <row r="109" spans="1:19">
      <c r="A109" s="124">
        <v>24289</v>
      </c>
      <c r="B109" s="124">
        <v>-1.8144809997465927E-2</v>
      </c>
      <c r="C109" s="125">
        <v>1</v>
      </c>
      <c r="D109" s="126">
        <f t="shared" si="20"/>
        <v>2.4289000000000001</v>
      </c>
      <c r="E109" s="126">
        <f t="shared" si="20"/>
        <v>-1.8144809997465927E-2</v>
      </c>
      <c r="F109" s="34">
        <f t="shared" si="21"/>
        <v>2.4289000000000001</v>
      </c>
      <c r="G109" s="34">
        <f t="shared" si="21"/>
        <v>-1.8144809997465927E-2</v>
      </c>
      <c r="H109" s="34">
        <f t="shared" si="22"/>
        <v>5.8995552099999999</v>
      </c>
      <c r="I109" s="34">
        <f t="shared" si="23"/>
        <v>14.329429649569001</v>
      </c>
      <c r="J109" s="34">
        <f t="shared" si="24"/>
        <v>34.804751675838148</v>
      </c>
      <c r="K109" s="34">
        <f t="shared" si="25"/>
        <v>-4.4071929002844991E-2</v>
      </c>
      <c r="L109" s="34">
        <f t="shared" si="26"/>
        <v>-0.10704630835501019</v>
      </c>
      <c r="M109" s="34">
        <f t="shared" ca="1" si="18"/>
        <v>-1.4395293332982801E-2</v>
      </c>
      <c r="N109" s="34">
        <f t="shared" ca="1" si="27"/>
        <v>1.4058875217236668E-5</v>
      </c>
      <c r="O109" s="35">
        <f t="shared" ca="1" si="28"/>
        <v>35531761237.144638</v>
      </c>
      <c r="P109" s="34">
        <f t="shared" ca="1" si="29"/>
        <v>33091338864.724777</v>
      </c>
      <c r="Q109" s="34">
        <f t="shared" ca="1" si="30"/>
        <v>287546378.87100321</v>
      </c>
      <c r="R109">
        <f t="shared" ca="1" si="19"/>
        <v>-3.7495166644831261E-3</v>
      </c>
      <c r="S109" s="124">
        <v>1</v>
      </c>
    </row>
    <row r="110" spans="1:19">
      <c r="A110" s="124">
        <v>24289.5</v>
      </c>
      <c r="B110" s="124">
        <v>-1.2899455003207549E-2</v>
      </c>
      <c r="C110" s="125">
        <v>1</v>
      </c>
      <c r="D110" s="126">
        <f t="shared" si="20"/>
        <v>2.4289499999999999</v>
      </c>
      <c r="E110" s="126">
        <f t="shared" si="20"/>
        <v>-1.2899455003207549E-2</v>
      </c>
      <c r="F110" s="34">
        <f t="shared" si="21"/>
        <v>2.4289499999999999</v>
      </c>
      <c r="G110" s="34">
        <f t="shared" si="21"/>
        <v>-1.2899455003207549E-2</v>
      </c>
      <c r="H110" s="34">
        <f t="shared" si="22"/>
        <v>5.8997981025000001</v>
      </c>
      <c r="I110" s="34">
        <f t="shared" si="23"/>
        <v>14.330314601067375</v>
      </c>
      <c r="J110" s="34">
        <f t="shared" si="24"/>
        <v>34.8076176502626</v>
      </c>
      <c r="K110" s="34">
        <f t="shared" si="25"/>
        <v>-3.1332131230040978E-2</v>
      </c>
      <c r="L110" s="34">
        <f t="shared" si="26"/>
        <v>-7.610418015120804E-2</v>
      </c>
      <c r="M110" s="34">
        <f t="shared" ca="1" si="18"/>
        <v>-1.4395905777774236E-2</v>
      </c>
      <c r="N110" s="34">
        <f t="shared" ca="1" si="27"/>
        <v>2.2393649207012365E-6</v>
      </c>
      <c r="O110" s="35">
        <f t="shared" ca="1" si="28"/>
        <v>35516140037.770645</v>
      </c>
      <c r="P110" s="34">
        <f t="shared" ca="1" si="29"/>
        <v>33088450469.605186</v>
      </c>
      <c r="Q110" s="34">
        <f t="shared" ca="1" si="30"/>
        <v>287168813.37486565</v>
      </c>
      <c r="R110">
        <f t="shared" ca="1" si="19"/>
        <v>1.4964507745666867E-3</v>
      </c>
      <c r="S110" s="124">
        <v>1</v>
      </c>
    </row>
    <row r="111" spans="1:19">
      <c r="A111" s="124">
        <v>24315</v>
      </c>
      <c r="B111" s="124">
        <v>-1.5686350001487881E-2</v>
      </c>
      <c r="C111" s="125">
        <v>1</v>
      </c>
      <c r="D111" s="126">
        <f t="shared" si="20"/>
        <v>2.4315000000000002</v>
      </c>
      <c r="E111" s="126">
        <f t="shared" si="20"/>
        <v>-1.5686350001487881E-2</v>
      </c>
      <c r="F111" s="34">
        <f t="shared" si="21"/>
        <v>2.4315000000000002</v>
      </c>
      <c r="G111" s="34">
        <f t="shared" si="21"/>
        <v>-1.5686350001487881E-2</v>
      </c>
      <c r="H111" s="34">
        <f t="shared" si="22"/>
        <v>5.9121922500000013</v>
      </c>
      <c r="I111" s="34">
        <f t="shared" si="23"/>
        <v>14.375495455875004</v>
      </c>
      <c r="J111" s="34">
        <f t="shared" si="24"/>
        <v>34.954017200960074</v>
      </c>
      <c r="K111" s="34">
        <f t="shared" si="25"/>
        <v>-3.8141360028617788E-2</v>
      </c>
      <c r="L111" s="34">
        <f t="shared" si="26"/>
        <v>-9.2740716909584159E-2</v>
      </c>
      <c r="M111" s="34">
        <f t="shared" ca="1" si="18"/>
        <v>-1.4427157067080433E-2</v>
      </c>
      <c r="N111" s="34">
        <f t="shared" ca="1" si="27"/>
        <v>1.5855668460616402E-6</v>
      </c>
      <c r="O111" s="35">
        <f t="shared" ca="1" si="28"/>
        <v>34723682179.214684</v>
      </c>
      <c r="P111" s="34">
        <f t="shared" ca="1" si="29"/>
        <v>32941005297.245266</v>
      </c>
      <c r="Q111" s="34">
        <f t="shared" ca="1" si="30"/>
        <v>268226274.31773919</v>
      </c>
      <c r="R111">
        <f t="shared" ca="1" si="19"/>
        <v>-1.2591929344074482E-3</v>
      </c>
      <c r="S111" s="124">
        <v>1</v>
      </c>
    </row>
    <row r="112" spans="1:19">
      <c r="A112" s="124">
        <v>24350</v>
      </c>
      <c r="B112" s="124">
        <v>-1.5311499999370426E-2</v>
      </c>
      <c r="C112" s="125">
        <v>1</v>
      </c>
      <c r="D112" s="126">
        <f t="shared" si="20"/>
        <v>2.4350000000000001</v>
      </c>
      <c r="E112" s="126">
        <f t="shared" si="20"/>
        <v>-1.5311499999370426E-2</v>
      </c>
      <c r="F112" s="34">
        <f t="shared" si="21"/>
        <v>2.4350000000000001</v>
      </c>
      <c r="G112" s="34">
        <f t="shared" si="21"/>
        <v>-1.5311499999370426E-2</v>
      </c>
      <c r="H112" s="34">
        <f t="shared" si="22"/>
        <v>5.9292250000000006</v>
      </c>
      <c r="I112" s="34">
        <f t="shared" si="23"/>
        <v>14.437662875000003</v>
      </c>
      <c r="J112" s="34">
        <f t="shared" si="24"/>
        <v>35.15570910062501</v>
      </c>
      <c r="K112" s="34">
        <f t="shared" si="25"/>
        <v>-3.7283502498466986E-2</v>
      </c>
      <c r="L112" s="34">
        <f t="shared" si="26"/>
        <v>-9.0785328583767116E-2</v>
      </c>
      <c r="M112" s="34">
        <f t="shared" ca="1" si="18"/>
        <v>-1.4470104026711395E-2</v>
      </c>
      <c r="N112" s="34">
        <f t="shared" ca="1" si="27"/>
        <v>7.0794718280683761E-7</v>
      </c>
      <c r="O112" s="35">
        <f t="shared" ca="1" si="28"/>
        <v>33649512096.380718</v>
      </c>
      <c r="P112" s="34">
        <f t="shared" ca="1" si="29"/>
        <v>32738197152.184643</v>
      </c>
      <c r="Q112" s="34">
        <f t="shared" ca="1" si="30"/>
        <v>243231478.42391267</v>
      </c>
      <c r="R112">
        <f t="shared" ca="1" si="19"/>
        <v>-8.4139597265903143E-4</v>
      </c>
      <c r="S112" s="124">
        <v>1</v>
      </c>
    </row>
    <row r="113" spans="1:19">
      <c r="A113" s="124">
        <v>24350.5</v>
      </c>
      <c r="B113" s="124">
        <v>-1.70661449956242E-2</v>
      </c>
      <c r="C113" s="125">
        <v>1</v>
      </c>
      <c r="D113" s="126">
        <f t="shared" si="20"/>
        <v>2.4350499999999999</v>
      </c>
      <c r="E113" s="126">
        <f t="shared" si="20"/>
        <v>-1.70661449956242E-2</v>
      </c>
      <c r="F113" s="34">
        <f t="shared" si="21"/>
        <v>2.4350499999999999</v>
      </c>
      <c r="G113" s="34">
        <f t="shared" si="21"/>
        <v>-1.70661449956242E-2</v>
      </c>
      <c r="H113" s="34">
        <f t="shared" si="22"/>
        <v>5.9294685024999998</v>
      </c>
      <c r="I113" s="34">
        <f t="shared" si="23"/>
        <v>14.438552277012624</v>
      </c>
      <c r="J113" s="34">
        <f t="shared" si="24"/>
        <v>35.158596722139592</v>
      </c>
      <c r="K113" s="34">
        <f t="shared" si="25"/>
        <v>-4.1556916371594706E-2</v>
      </c>
      <c r="L113" s="34">
        <f t="shared" si="26"/>
        <v>-0.10119316921065169</v>
      </c>
      <c r="M113" s="34">
        <f t="shared" ca="1" si="18"/>
        <v>-1.4470717999257763E-2</v>
      </c>
      <c r="N113" s="34">
        <f t="shared" ca="1" si="27"/>
        <v>6.7362412934677042E-6</v>
      </c>
      <c r="O113" s="35">
        <f t="shared" ca="1" si="28"/>
        <v>33634280358.255875</v>
      </c>
      <c r="P113" s="34">
        <f t="shared" ca="1" si="29"/>
        <v>32735296311.927299</v>
      </c>
      <c r="Q113" s="34">
        <f t="shared" ca="1" si="30"/>
        <v>242882867.14790714</v>
      </c>
      <c r="R113">
        <f t="shared" ca="1" si="19"/>
        <v>-2.5954269963664369E-3</v>
      </c>
      <c r="S113" s="124">
        <v>1</v>
      </c>
    </row>
    <row r="114" spans="1:19">
      <c r="A114" s="124">
        <v>24367.5</v>
      </c>
      <c r="B114" s="124">
        <v>-1.4624074996390846E-2</v>
      </c>
      <c r="C114" s="125">
        <v>1</v>
      </c>
      <c r="D114" s="126">
        <f t="shared" si="20"/>
        <v>2.43675</v>
      </c>
      <c r="E114" s="126">
        <f t="shared" si="20"/>
        <v>-1.4624074996390846E-2</v>
      </c>
      <c r="F114" s="34">
        <f t="shared" si="21"/>
        <v>2.43675</v>
      </c>
      <c r="G114" s="34">
        <f t="shared" si="21"/>
        <v>-1.4624074996390846E-2</v>
      </c>
      <c r="H114" s="34">
        <f t="shared" si="22"/>
        <v>5.9377505624999998</v>
      </c>
      <c r="I114" s="34">
        <f t="shared" si="23"/>
        <v>14.468813683171874</v>
      </c>
      <c r="J114" s="34">
        <f t="shared" si="24"/>
        <v>35.256881742469062</v>
      </c>
      <c r="K114" s="34">
        <f t="shared" si="25"/>
        <v>-3.5635214747455395E-2</v>
      </c>
      <c r="L114" s="34">
        <f t="shared" si="26"/>
        <v>-8.6834109535861931E-2</v>
      </c>
      <c r="M114" s="34">
        <f t="shared" ca="1" si="18"/>
        <v>-1.4491600516770214E-2</v>
      </c>
      <c r="N114" s="34">
        <f t="shared" ca="1" si="27"/>
        <v>1.7549487750757214E-8</v>
      </c>
      <c r="O114" s="35">
        <f t="shared" ca="1" si="28"/>
        <v>33118307877.751564</v>
      </c>
      <c r="P114" s="34">
        <f t="shared" ca="1" si="29"/>
        <v>32636608355.440147</v>
      </c>
      <c r="Q114" s="34">
        <f t="shared" ca="1" si="30"/>
        <v>231172333.66453853</v>
      </c>
      <c r="R114">
        <f t="shared" ca="1" si="19"/>
        <v>-1.3247447962063189E-4</v>
      </c>
      <c r="S114" s="124">
        <v>1</v>
      </c>
    </row>
    <row r="115" spans="1:19">
      <c r="A115" s="124">
        <v>24373</v>
      </c>
      <c r="B115" s="124">
        <v>-1.5725169992947485E-2</v>
      </c>
      <c r="C115" s="125">
        <v>1</v>
      </c>
      <c r="D115" s="126">
        <f t="shared" si="20"/>
        <v>2.4373</v>
      </c>
      <c r="E115" s="126">
        <f t="shared" si="20"/>
        <v>-1.5725169992947485E-2</v>
      </c>
      <c r="F115" s="34">
        <f t="shared" si="21"/>
        <v>2.4373</v>
      </c>
      <c r="G115" s="34">
        <f t="shared" si="21"/>
        <v>-1.5725169992947485E-2</v>
      </c>
      <c r="H115" s="34">
        <f t="shared" si="22"/>
        <v>5.9404312900000003</v>
      </c>
      <c r="I115" s="34">
        <f t="shared" si="23"/>
        <v>14.478613183117</v>
      </c>
      <c r="J115" s="34">
        <f t="shared" si="24"/>
        <v>35.288723911211065</v>
      </c>
      <c r="K115" s="34">
        <f t="shared" si="25"/>
        <v>-3.8326956823810904E-2</v>
      </c>
      <c r="L115" s="34">
        <f t="shared" si="26"/>
        <v>-9.3414291866674312E-2</v>
      </c>
      <c r="M115" s="34">
        <f t="shared" ca="1" si="18"/>
        <v>-1.4498359724716083E-2</v>
      </c>
      <c r="N115" s="34">
        <f t="shared" ca="1" si="27"/>
        <v>1.5050634342380056E-6</v>
      </c>
      <c r="O115" s="35">
        <f t="shared" ca="1" si="28"/>
        <v>32952169326.142551</v>
      </c>
      <c r="P115" s="34">
        <f t="shared" ca="1" si="29"/>
        <v>32604655311.161682</v>
      </c>
      <c r="Q115" s="34">
        <f t="shared" ca="1" si="30"/>
        <v>227442894.37091273</v>
      </c>
      <c r="R115">
        <f t="shared" ca="1" si="19"/>
        <v>-1.2268102682314024E-3</v>
      </c>
      <c r="S115" s="124">
        <v>1</v>
      </c>
    </row>
    <row r="116" spans="1:19">
      <c r="A116" s="124">
        <v>24419</v>
      </c>
      <c r="B116" s="124">
        <v>-1.7452510001021437E-2</v>
      </c>
      <c r="C116" s="125">
        <v>1</v>
      </c>
      <c r="D116" s="126">
        <f t="shared" si="20"/>
        <v>2.4419</v>
      </c>
      <c r="E116" s="126">
        <f t="shared" si="20"/>
        <v>-1.7452510001021437E-2</v>
      </c>
      <c r="F116" s="34">
        <f t="shared" si="21"/>
        <v>2.4419</v>
      </c>
      <c r="G116" s="34">
        <f t="shared" si="21"/>
        <v>-1.7452510001021437E-2</v>
      </c>
      <c r="H116" s="34">
        <f t="shared" si="22"/>
        <v>5.9628756100000002</v>
      </c>
      <c r="I116" s="34">
        <f t="shared" si="23"/>
        <v>14.560745952058999</v>
      </c>
      <c r="J116" s="34">
        <f t="shared" si="24"/>
        <v>35.555885540332874</v>
      </c>
      <c r="K116" s="34">
        <f t="shared" si="25"/>
        <v>-4.2617284171494248E-2</v>
      </c>
      <c r="L116" s="34">
        <f t="shared" si="26"/>
        <v>-0.10406714621837181</v>
      </c>
      <c r="M116" s="34">
        <f t="shared" ca="1" si="18"/>
        <v>-1.4554950614072243E-2</v>
      </c>
      <c r="N116" s="34">
        <f t="shared" ca="1" si="27"/>
        <v>8.3958504008973891E-6</v>
      </c>
      <c r="O116" s="35">
        <f t="shared" ca="1" si="28"/>
        <v>31577877584.680443</v>
      </c>
      <c r="P116" s="34">
        <f t="shared" ca="1" si="29"/>
        <v>32336947578.781681</v>
      </c>
      <c r="Q116" s="34">
        <f t="shared" ca="1" si="30"/>
        <v>197390936.9567354</v>
      </c>
      <c r="R116">
        <f t="shared" ca="1" si="19"/>
        <v>-2.8975593869491941E-3</v>
      </c>
      <c r="S116" s="124">
        <v>1</v>
      </c>
    </row>
    <row r="117" spans="1:19">
      <c r="A117" s="124">
        <v>24497.5</v>
      </c>
      <c r="B117" s="124">
        <v>-1.4231774992367718E-2</v>
      </c>
      <c r="C117" s="125">
        <v>1</v>
      </c>
      <c r="D117" s="126">
        <f t="shared" si="20"/>
        <v>2.4497499999999999</v>
      </c>
      <c r="E117" s="126">
        <f t="shared" si="20"/>
        <v>-1.4231774992367718E-2</v>
      </c>
      <c r="F117" s="34">
        <f t="shared" si="21"/>
        <v>2.4497499999999999</v>
      </c>
      <c r="G117" s="34">
        <f t="shared" si="21"/>
        <v>-1.4231774992367718E-2</v>
      </c>
      <c r="H117" s="34">
        <f t="shared" si="22"/>
        <v>6.0012750624999995</v>
      </c>
      <c r="I117" s="34">
        <f t="shared" si="23"/>
        <v>14.701623584359373</v>
      </c>
      <c r="J117" s="34">
        <f t="shared" si="24"/>
        <v>36.015302375784373</v>
      </c>
      <c r="K117" s="34">
        <f t="shared" si="25"/>
        <v>-3.4864290787552814E-2</v>
      </c>
      <c r="L117" s="34">
        <f t="shared" si="26"/>
        <v>-8.5408796356807495E-2</v>
      </c>
      <c r="M117" s="34">
        <f t="shared" ca="1" si="18"/>
        <v>-1.4651768969632755E-2</v>
      </c>
      <c r="N117" s="34">
        <f t="shared" ca="1" si="27"/>
        <v>1.7639494093890416E-7</v>
      </c>
      <c r="O117" s="35">
        <f t="shared" ca="1" si="28"/>
        <v>29295735929.868885</v>
      </c>
      <c r="P117" s="34">
        <f t="shared" ca="1" si="29"/>
        <v>31878235936.196396</v>
      </c>
      <c r="Q117" s="34">
        <f t="shared" ca="1" si="30"/>
        <v>150849493.97683236</v>
      </c>
      <c r="R117">
        <f t="shared" ca="1" si="19"/>
        <v>4.1999397726503671E-4</v>
      </c>
      <c r="S117" s="124">
        <v>1</v>
      </c>
    </row>
    <row r="118" spans="1:19">
      <c r="A118" s="124">
        <v>24498</v>
      </c>
      <c r="B118" s="124">
        <v>-1.7286419999436475E-2</v>
      </c>
      <c r="C118" s="125">
        <v>1</v>
      </c>
      <c r="D118" s="126">
        <f t="shared" si="20"/>
        <v>2.4498000000000002</v>
      </c>
      <c r="E118" s="126">
        <f t="shared" si="20"/>
        <v>-1.7286419999436475E-2</v>
      </c>
      <c r="F118" s="34">
        <f t="shared" si="21"/>
        <v>2.4498000000000002</v>
      </c>
      <c r="G118" s="34">
        <f t="shared" si="21"/>
        <v>-1.7286419999436475E-2</v>
      </c>
      <c r="H118" s="34">
        <f t="shared" si="22"/>
        <v>6.0015200400000008</v>
      </c>
      <c r="I118" s="34">
        <f t="shared" si="23"/>
        <v>14.702523793992004</v>
      </c>
      <c r="J118" s="34">
        <f t="shared" si="24"/>
        <v>36.018242790521612</v>
      </c>
      <c r="K118" s="34">
        <f t="shared" si="25"/>
        <v>-4.2348271714619481E-2</v>
      </c>
      <c r="L118" s="34">
        <f t="shared" si="26"/>
        <v>-0.10374479604647481</v>
      </c>
      <c r="M118" s="34">
        <f t="shared" ca="1" si="18"/>
        <v>-1.4652386636340642E-2</v>
      </c>
      <c r="N118" s="34">
        <f t="shared" ca="1" si="27"/>
        <v>6.9381317579019491E-6</v>
      </c>
      <c r="O118" s="35">
        <f t="shared" ca="1" si="28"/>
        <v>29281456194.452862</v>
      </c>
      <c r="P118" s="34">
        <f t="shared" ca="1" si="29"/>
        <v>31875306881.268456</v>
      </c>
      <c r="Q118" s="34">
        <f t="shared" ca="1" si="30"/>
        <v>150572380.36010775</v>
      </c>
      <c r="R118">
        <f t="shared" ca="1" si="19"/>
        <v>-2.6340333630958338E-3</v>
      </c>
      <c r="S118" s="124">
        <v>1</v>
      </c>
    </row>
    <row r="119" spans="1:19">
      <c r="A119" s="124">
        <v>25227</v>
      </c>
      <c r="B119" s="124">
        <v>-1.6658829998050351E-2</v>
      </c>
      <c r="C119" s="125">
        <v>1</v>
      </c>
      <c r="D119" s="126">
        <f t="shared" si="20"/>
        <v>2.5226999999999999</v>
      </c>
      <c r="E119" s="126">
        <f t="shared" si="20"/>
        <v>-1.6658829998050351E-2</v>
      </c>
      <c r="F119" s="34">
        <f t="shared" si="21"/>
        <v>2.5226999999999999</v>
      </c>
      <c r="G119" s="34">
        <f t="shared" si="21"/>
        <v>-1.6658829998050351E-2</v>
      </c>
      <c r="H119" s="34">
        <f t="shared" si="22"/>
        <v>6.3640152899999993</v>
      </c>
      <c r="I119" s="34">
        <f t="shared" si="23"/>
        <v>16.054501372082999</v>
      </c>
      <c r="J119" s="34">
        <f t="shared" si="24"/>
        <v>40.500690611353782</v>
      </c>
      <c r="K119" s="34">
        <f t="shared" si="25"/>
        <v>-4.2025230436081619E-2</v>
      </c>
      <c r="L119" s="34">
        <f t="shared" si="26"/>
        <v>-0.10601704882110309</v>
      </c>
      <c r="M119" s="34">
        <f t="shared" ca="1" si="18"/>
        <v>-1.5566263851769528E-2</v>
      </c>
      <c r="N119" s="34">
        <f t="shared" ca="1" si="27"/>
        <v>1.193700783998927E-6</v>
      </c>
      <c r="O119" s="35">
        <f t="shared" ca="1" si="28"/>
        <v>12007470589.889303</v>
      </c>
      <c r="P119" s="34">
        <f t="shared" ca="1" si="29"/>
        <v>27524395288.517696</v>
      </c>
      <c r="Q119" s="34">
        <f t="shared" ca="1" si="30"/>
        <v>20857286.632634338</v>
      </c>
      <c r="R119">
        <f t="shared" ca="1" si="19"/>
        <v>-1.0925661462808222E-3</v>
      </c>
      <c r="S119" s="124">
        <v>1</v>
      </c>
    </row>
    <row r="120" spans="1:19">
      <c r="A120" s="124">
        <v>25289.5</v>
      </c>
      <c r="B120" s="124">
        <v>-1.5689455001847818E-2</v>
      </c>
      <c r="C120" s="125">
        <v>1</v>
      </c>
      <c r="D120" s="126">
        <f t="shared" si="20"/>
        <v>2.52895</v>
      </c>
      <c r="E120" s="126">
        <f t="shared" si="20"/>
        <v>-1.5689455001847818E-2</v>
      </c>
      <c r="F120" s="34">
        <f t="shared" si="21"/>
        <v>2.52895</v>
      </c>
      <c r="G120" s="34">
        <f t="shared" si="21"/>
        <v>-1.5689455001847818E-2</v>
      </c>
      <c r="H120" s="34">
        <f t="shared" si="22"/>
        <v>6.3955881025000005</v>
      </c>
      <c r="I120" s="34">
        <f t="shared" si="23"/>
        <v>16.174122531817378</v>
      </c>
      <c r="J120" s="34">
        <f t="shared" si="24"/>
        <v>40.90354717683956</v>
      </c>
      <c r="K120" s="34">
        <f t="shared" si="25"/>
        <v>-3.9677847226923038E-2</v>
      </c>
      <c r="L120" s="34">
        <f t="shared" si="26"/>
        <v>-0.10034329174452702</v>
      </c>
      <c r="M120" s="34">
        <f t="shared" ca="1" si="18"/>
        <v>-1.5645853046045297E-2</v>
      </c>
      <c r="N120" s="34">
        <f t="shared" ca="1" si="27"/>
        <v>1.9011305498050135E-9</v>
      </c>
      <c r="O120" s="35">
        <f t="shared" ca="1" si="28"/>
        <v>10865207757.021667</v>
      </c>
      <c r="P120" s="34">
        <f t="shared" ca="1" si="29"/>
        <v>27145620585.672977</v>
      </c>
      <c r="Q120" s="34">
        <f t="shared" ca="1" si="30"/>
        <v>36555294.647614889</v>
      </c>
      <c r="R120">
        <f t="shared" ca="1" si="19"/>
        <v>-4.3601955802521214E-5</v>
      </c>
      <c r="S120" s="124">
        <v>1</v>
      </c>
    </row>
    <row r="121" spans="1:19">
      <c r="A121" s="124">
        <v>25342</v>
      </c>
      <c r="B121" s="124">
        <v>-1.6927180004131515E-2</v>
      </c>
      <c r="C121" s="125">
        <v>1</v>
      </c>
      <c r="D121" s="126">
        <f t="shared" si="20"/>
        <v>2.5341999999999998</v>
      </c>
      <c r="E121" s="126">
        <f t="shared" si="20"/>
        <v>-1.6927180004131515E-2</v>
      </c>
      <c r="F121" s="34">
        <f t="shared" si="21"/>
        <v>2.5341999999999998</v>
      </c>
      <c r="G121" s="34">
        <f t="shared" si="21"/>
        <v>-1.6927180004131515E-2</v>
      </c>
      <c r="H121" s="34">
        <f t="shared" si="22"/>
        <v>6.422169639999999</v>
      </c>
      <c r="I121" s="34">
        <f t="shared" si="23"/>
        <v>16.275062301687996</v>
      </c>
      <c r="J121" s="34">
        <f t="shared" si="24"/>
        <v>41.244262884937712</v>
      </c>
      <c r="K121" s="34">
        <f t="shared" si="25"/>
        <v>-4.2896859566470082E-2</v>
      </c>
      <c r="L121" s="34">
        <f t="shared" si="26"/>
        <v>-0.10870922151334847</v>
      </c>
      <c r="M121" s="34">
        <f t="shared" ca="1" si="18"/>
        <v>-1.5712859179407443E-2</v>
      </c>
      <c r="N121" s="34">
        <f t="shared" ca="1" si="27"/>
        <v>1.4745750653585496E-6</v>
      </c>
      <c r="O121" s="35">
        <f t="shared" ca="1" si="28"/>
        <v>9948205275.6227837</v>
      </c>
      <c r="P121" s="34">
        <f t="shared" ca="1" si="29"/>
        <v>26826978133.491142</v>
      </c>
      <c r="Q121" s="34">
        <f t="shared" ca="1" si="30"/>
        <v>53186346.335948788</v>
      </c>
      <c r="R121">
        <f t="shared" ca="1" si="19"/>
        <v>-1.2143208247240717E-3</v>
      </c>
      <c r="S121" s="124">
        <v>1</v>
      </c>
    </row>
    <row r="122" spans="1:19">
      <c r="A122" s="124">
        <v>25351</v>
      </c>
      <c r="B122" s="124">
        <v>-1.6810790002637077E-2</v>
      </c>
      <c r="C122" s="125">
        <v>1</v>
      </c>
      <c r="D122" s="126">
        <f t="shared" si="20"/>
        <v>2.5350999999999999</v>
      </c>
      <c r="E122" s="126">
        <f t="shared" si="20"/>
        <v>-1.6810790002637077E-2</v>
      </c>
      <c r="F122" s="34">
        <f t="shared" si="21"/>
        <v>2.5350999999999999</v>
      </c>
      <c r="G122" s="34">
        <f t="shared" si="21"/>
        <v>-1.6810790002637077E-2</v>
      </c>
      <c r="H122" s="34">
        <f t="shared" si="22"/>
        <v>6.4267320099999994</v>
      </c>
      <c r="I122" s="34">
        <f t="shared" si="23"/>
        <v>16.292408318550997</v>
      </c>
      <c r="J122" s="34">
        <f t="shared" si="24"/>
        <v>41.30288432835863</v>
      </c>
      <c r="K122" s="34">
        <f t="shared" si="25"/>
        <v>-4.2617033735685254E-2</v>
      </c>
      <c r="L122" s="34">
        <f t="shared" si="26"/>
        <v>-0.10803844222333568</v>
      </c>
      <c r="M122" s="34">
        <f t="shared" ca="1" si="18"/>
        <v>-1.5724359807624287E-2</v>
      </c>
      <c r="N122" s="34">
        <f t="shared" ca="1" si="27"/>
        <v>1.1803305686355289E-6</v>
      </c>
      <c r="O122" s="35">
        <f t="shared" ca="1" si="28"/>
        <v>9794916706.1582508</v>
      </c>
      <c r="P122" s="34">
        <f t="shared" ca="1" si="29"/>
        <v>26772313668.072571</v>
      </c>
      <c r="Q122" s="34">
        <f t="shared" ca="1" si="30"/>
        <v>56355526.816607818</v>
      </c>
      <c r="R122">
        <f t="shared" ca="1" si="19"/>
        <v>-1.08643019501279E-3</v>
      </c>
      <c r="S122" s="124">
        <v>1</v>
      </c>
    </row>
    <row r="123" spans="1:19">
      <c r="A123" s="124">
        <v>25422.5</v>
      </c>
      <c r="B123" s="124">
        <v>-1.5925024999887682E-2</v>
      </c>
      <c r="C123" s="125">
        <v>1</v>
      </c>
      <c r="D123" s="126">
        <f t="shared" si="20"/>
        <v>2.5422500000000001</v>
      </c>
      <c r="E123" s="126">
        <f t="shared" si="20"/>
        <v>-1.5925024999887682E-2</v>
      </c>
      <c r="F123" s="34">
        <f t="shared" si="21"/>
        <v>2.5422500000000001</v>
      </c>
      <c r="G123" s="34">
        <f t="shared" si="21"/>
        <v>-1.5925024999887682E-2</v>
      </c>
      <c r="H123" s="34">
        <f t="shared" si="22"/>
        <v>6.4630350625000004</v>
      </c>
      <c r="I123" s="34">
        <f t="shared" si="23"/>
        <v>16.430650887640628</v>
      </c>
      <c r="J123" s="34">
        <f t="shared" si="24"/>
        <v>41.770822219104389</v>
      </c>
      <c r="K123" s="34">
        <f t="shared" si="25"/>
        <v>-4.0485394805964463E-2</v>
      </c>
      <c r="L123" s="34">
        <f t="shared" si="26"/>
        <v>-0.10292399494546316</v>
      </c>
      <c r="M123" s="34">
        <f t="shared" ca="1" si="18"/>
        <v>-1.5815870063265111E-2</v>
      </c>
      <c r="N123" s="34">
        <f t="shared" ca="1" si="27"/>
        <v>1.1914800189077572E-8</v>
      </c>
      <c r="O123" s="35">
        <f t="shared" ca="1" si="28"/>
        <v>8617978700.473814</v>
      </c>
      <c r="P123" s="34">
        <f t="shared" ca="1" si="29"/>
        <v>26337654359.299046</v>
      </c>
      <c r="Q123" s="34">
        <f t="shared" ca="1" si="30"/>
        <v>84867406.268361881</v>
      </c>
      <c r="R123">
        <f t="shared" ca="1" si="19"/>
        <v>-1.0915493662257136E-4</v>
      </c>
      <c r="S123" s="124">
        <v>0.1</v>
      </c>
    </row>
    <row r="124" spans="1:19">
      <c r="A124" s="124">
        <v>25491</v>
      </c>
      <c r="B124" s="124">
        <v>-1.7611390001547989E-2</v>
      </c>
      <c r="C124" s="125">
        <v>1</v>
      </c>
      <c r="D124" s="126">
        <f t="shared" si="20"/>
        <v>2.5491000000000001</v>
      </c>
      <c r="E124" s="126">
        <f t="shared" si="20"/>
        <v>-1.7611390001547989E-2</v>
      </c>
      <c r="F124" s="34">
        <f t="shared" si="21"/>
        <v>2.5491000000000001</v>
      </c>
      <c r="G124" s="34">
        <f t="shared" si="21"/>
        <v>-1.7611390001547989E-2</v>
      </c>
      <c r="H124" s="34">
        <f t="shared" si="22"/>
        <v>6.4979108100000005</v>
      </c>
      <c r="I124" s="34">
        <f t="shared" si="23"/>
        <v>16.563824445771001</v>
      </c>
      <c r="J124" s="34">
        <f t="shared" si="24"/>
        <v>42.222844894714861</v>
      </c>
      <c r="K124" s="34">
        <f t="shared" si="25"/>
        <v>-4.4893194252945981E-2</v>
      </c>
      <c r="L124" s="34">
        <f t="shared" si="26"/>
        <v>-0.11443724147018461</v>
      </c>
      <c r="M124" s="34">
        <f t="shared" ca="1" si="18"/>
        <v>-1.5903780910871582E-2</v>
      </c>
      <c r="N124" s="34">
        <f t="shared" ca="1" si="27"/>
        <v>2.9159288065607028E-6</v>
      </c>
      <c r="O124" s="35">
        <f t="shared" ca="1" si="28"/>
        <v>7558821555.3503742</v>
      </c>
      <c r="P124" s="34">
        <f t="shared" ca="1" si="29"/>
        <v>25920666040.506462</v>
      </c>
      <c r="Q124" s="34">
        <f t="shared" ca="1" si="30"/>
        <v>117787824.89394993</v>
      </c>
      <c r="R124">
        <f t="shared" ca="1" si="19"/>
        <v>-1.7076090906764062E-3</v>
      </c>
      <c r="S124" s="124">
        <v>1</v>
      </c>
    </row>
    <row r="125" spans="1:19">
      <c r="A125" s="124">
        <v>25491.5</v>
      </c>
      <c r="B125" s="124">
        <v>-1.4066035000723787E-2</v>
      </c>
      <c r="C125" s="125">
        <v>1</v>
      </c>
      <c r="D125" s="126">
        <f t="shared" si="20"/>
        <v>2.54915</v>
      </c>
      <c r="E125" s="126">
        <f t="shared" si="20"/>
        <v>-1.4066035000723787E-2</v>
      </c>
      <c r="F125" s="34">
        <f t="shared" si="21"/>
        <v>2.54915</v>
      </c>
      <c r="G125" s="34">
        <f t="shared" si="21"/>
        <v>-1.4066035000723787E-2</v>
      </c>
      <c r="H125" s="34">
        <f t="shared" si="22"/>
        <v>6.4981657225000005</v>
      </c>
      <c r="I125" s="34">
        <f t="shared" si="23"/>
        <v>16.564799151510876</v>
      </c>
      <c r="J125" s="34">
        <f t="shared" si="24"/>
        <v>42.226157757073949</v>
      </c>
      <c r="K125" s="34">
        <f t="shared" si="25"/>
        <v>-3.5856433122095042E-2</v>
      </c>
      <c r="L125" s="34">
        <f t="shared" si="26"/>
        <v>-9.1403426493188583E-2</v>
      </c>
      <c r="M125" s="34">
        <f t="shared" ca="1" si="18"/>
        <v>-1.5904423459948722E-2</v>
      </c>
      <c r="N125" s="34">
        <f t="shared" ca="1" si="27"/>
        <v>3.3796721270114331E-6</v>
      </c>
      <c r="O125" s="35">
        <f t="shared" ca="1" si="28"/>
        <v>7551337662.2584639</v>
      </c>
      <c r="P125" s="34">
        <f t="shared" ca="1" si="29"/>
        <v>25917620522.471123</v>
      </c>
      <c r="Q125" s="34">
        <f t="shared" ca="1" si="30"/>
        <v>118048450.02002066</v>
      </c>
      <c r="R125">
        <f t="shared" ca="1" si="19"/>
        <v>1.8383884592249357E-3</v>
      </c>
      <c r="S125" s="124">
        <v>1</v>
      </c>
    </row>
    <row r="126" spans="1:19">
      <c r="A126" s="124">
        <v>25499</v>
      </c>
      <c r="B126" s="124">
        <v>-1.6998200633679517E-2</v>
      </c>
      <c r="C126" s="125">
        <v>1</v>
      </c>
      <c r="D126" s="126">
        <f t="shared" si="20"/>
        <v>2.5499000000000001</v>
      </c>
      <c r="E126" s="126">
        <f t="shared" si="20"/>
        <v>-1.6998200633679517E-2</v>
      </c>
      <c r="F126" s="34">
        <f t="shared" si="21"/>
        <v>2.5499000000000001</v>
      </c>
      <c r="G126" s="34">
        <f t="shared" si="21"/>
        <v>-1.6998200633679517E-2</v>
      </c>
      <c r="H126" s="34">
        <f t="shared" si="22"/>
        <v>6.5019900100000001</v>
      </c>
      <c r="I126" s="34">
        <f t="shared" si="23"/>
        <v>16.579424326499002</v>
      </c>
      <c r="J126" s="34">
        <f t="shared" si="24"/>
        <v>42.275874090139808</v>
      </c>
      <c r="K126" s="34">
        <f t="shared" si="25"/>
        <v>-4.3343711795819403E-2</v>
      </c>
      <c r="L126" s="34">
        <f t="shared" si="26"/>
        <v>-0.1105221307081599</v>
      </c>
      <c r="M126" s="34">
        <f t="shared" ca="1" si="18"/>
        <v>-1.591406319881563E-2</v>
      </c>
      <c r="N126" s="34">
        <f t="shared" ca="1" si="27"/>
        <v>1.1753539776732485E-6</v>
      </c>
      <c r="O126" s="35">
        <f t="shared" ca="1" si="28"/>
        <v>7439510204.0752611</v>
      </c>
      <c r="P126" s="34">
        <f t="shared" ca="1" si="29"/>
        <v>25871934827.192787</v>
      </c>
      <c r="Q126" s="34">
        <f t="shared" ca="1" si="30"/>
        <v>121993341.80595578</v>
      </c>
      <c r="R126">
        <f t="shared" ca="1" si="19"/>
        <v>-1.0841374348638869E-3</v>
      </c>
      <c r="S126" s="124">
        <v>1</v>
      </c>
    </row>
    <row r="127" spans="1:19">
      <c r="A127" s="124">
        <v>25510.5</v>
      </c>
      <c r="B127" s="124">
        <v>-1.4542545002768748E-2</v>
      </c>
      <c r="C127" s="125">
        <v>1</v>
      </c>
      <c r="D127" s="126">
        <f t="shared" si="20"/>
        <v>2.55105</v>
      </c>
      <c r="E127" s="126">
        <f t="shared" si="20"/>
        <v>-1.4542545002768748E-2</v>
      </c>
      <c r="F127" s="34">
        <f t="shared" si="21"/>
        <v>2.55105</v>
      </c>
      <c r="G127" s="34">
        <f t="shared" si="21"/>
        <v>-1.4542545002768748E-2</v>
      </c>
      <c r="H127" s="34">
        <f t="shared" si="22"/>
        <v>6.5078561024999999</v>
      </c>
      <c r="I127" s="34">
        <f t="shared" si="23"/>
        <v>16.601866310282624</v>
      </c>
      <c r="J127" s="34">
        <f t="shared" si="24"/>
        <v>42.352191050846486</v>
      </c>
      <c r="K127" s="34">
        <f t="shared" si="25"/>
        <v>-3.7098759429313212E-2</v>
      </c>
      <c r="L127" s="34">
        <f t="shared" si="26"/>
        <v>-9.464079024214947E-2</v>
      </c>
      <c r="M127" s="34">
        <f t="shared" ca="1" si="18"/>
        <v>-1.5928849604112959E-2</v>
      </c>
      <c r="N127" s="34">
        <f t="shared" ca="1" si="27"/>
        <v>1.9218404477081342E-6</v>
      </c>
      <c r="O127" s="35">
        <f t="shared" ca="1" si="28"/>
        <v>7269611751.1482077</v>
      </c>
      <c r="P127" s="34">
        <f t="shared" ca="1" si="29"/>
        <v>25801872980.735851</v>
      </c>
      <c r="Q127" s="34">
        <f t="shared" ca="1" si="30"/>
        <v>128171656.33214673</v>
      </c>
      <c r="R127">
        <f t="shared" ca="1" si="19"/>
        <v>1.3863046013442119E-3</v>
      </c>
      <c r="S127" s="124">
        <v>1</v>
      </c>
    </row>
    <row r="128" spans="1:19">
      <c r="A128" s="124">
        <v>25527</v>
      </c>
      <c r="B128" s="124">
        <v>-1.3745830001425929E-2</v>
      </c>
      <c r="C128" s="125">
        <v>1</v>
      </c>
      <c r="D128" s="126">
        <f t="shared" si="20"/>
        <v>2.5527000000000002</v>
      </c>
      <c r="E128" s="126">
        <f t="shared" si="20"/>
        <v>-1.3745830001425929E-2</v>
      </c>
      <c r="F128" s="34">
        <f t="shared" si="21"/>
        <v>2.5527000000000002</v>
      </c>
      <c r="G128" s="34">
        <f t="shared" si="21"/>
        <v>-1.3745830001425929E-2</v>
      </c>
      <c r="H128" s="34">
        <f t="shared" si="22"/>
        <v>6.5162772900000006</v>
      </c>
      <c r="I128" s="34">
        <f t="shared" si="23"/>
        <v>16.634101038183001</v>
      </c>
      <c r="J128" s="34">
        <f t="shared" si="24"/>
        <v>42.461869720169751</v>
      </c>
      <c r="K128" s="34">
        <f t="shared" si="25"/>
        <v>-3.5088980244639974E-2</v>
      </c>
      <c r="L128" s="34">
        <f t="shared" si="26"/>
        <v>-8.9571639870492464E-2</v>
      </c>
      <c r="M128" s="34">
        <f t="shared" ca="1" si="18"/>
        <v>-1.5950076452143924E-2</v>
      </c>
      <c r="N128" s="34">
        <f t="shared" ca="1" si="27"/>
        <v>4.8587024155028747E-6</v>
      </c>
      <c r="O128" s="35">
        <f t="shared" ca="1" si="28"/>
        <v>7029168493.317646</v>
      </c>
      <c r="P128" s="34">
        <f t="shared" ca="1" si="29"/>
        <v>25701328158.462349</v>
      </c>
      <c r="Q128" s="34">
        <f t="shared" ca="1" si="30"/>
        <v>137310536.50227472</v>
      </c>
      <c r="R128">
        <f t="shared" ca="1" si="19"/>
        <v>2.2042464507179942E-3</v>
      </c>
      <c r="S128" s="124">
        <v>1</v>
      </c>
    </row>
    <row r="129" spans="1:19">
      <c r="A129" s="124">
        <v>25530</v>
      </c>
      <c r="B129" s="124">
        <v>-1.9973700000264216E-2</v>
      </c>
      <c r="C129" s="125">
        <v>1</v>
      </c>
      <c r="D129" s="126">
        <f t="shared" si="20"/>
        <v>2.5529999999999999</v>
      </c>
      <c r="E129" s="126">
        <f t="shared" si="20"/>
        <v>-1.9973700000264216E-2</v>
      </c>
      <c r="F129" s="34">
        <f t="shared" si="21"/>
        <v>2.5529999999999999</v>
      </c>
      <c r="G129" s="34">
        <f t="shared" si="21"/>
        <v>-1.9973700000264216E-2</v>
      </c>
      <c r="H129" s="34">
        <f t="shared" si="22"/>
        <v>6.5178089999999997</v>
      </c>
      <c r="I129" s="34">
        <f t="shared" si="23"/>
        <v>16.639966377</v>
      </c>
      <c r="J129" s="34">
        <f t="shared" si="24"/>
        <v>42.481834160481</v>
      </c>
      <c r="K129" s="34">
        <f t="shared" si="25"/>
        <v>-5.0992856100674541E-2</v>
      </c>
      <c r="L129" s="34">
        <f t="shared" si="26"/>
        <v>-0.1301847616250221</v>
      </c>
      <c r="M129" s="34">
        <f t="shared" ca="1" si="18"/>
        <v>-1.5953937344200666E-2</v>
      </c>
      <c r="N129" s="34">
        <f t="shared" ca="1" si="27"/>
        <v>1.615849181108309E-5</v>
      </c>
      <c r="O129" s="35">
        <f t="shared" ca="1" si="28"/>
        <v>6985872863.2009916</v>
      </c>
      <c r="P129" s="34">
        <f t="shared" ca="1" si="29"/>
        <v>25683044671.185013</v>
      </c>
      <c r="Q129" s="34">
        <f t="shared" ca="1" si="30"/>
        <v>139006951.83774248</v>
      </c>
      <c r="R129">
        <f t="shared" ca="1" si="19"/>
        <v>-4.0197626560635503E-3</v>
      </c>
      <c r="S129" s="124">
        <v>1</v>
      </c>
    </row>
    <row r="130" spans="1:19">
      <c r="A130" s="124">
        <v>25550</v>
      </c>
      <c r="B130" s="124">
        <v>-1.5759499998239335E-2</v>
      </c>
      <c r="C130" s="125">
        <v>1</v>
      </c>
      <c r="D130" s="126">
        <f t="shared" si="20"/>
        <v>2.5550000000000002</v>
      </c>
      <c r="E130" s="126">
        <f t="shared" si="20"/>
        <v>-1.5759499998239335E-2</v>
      </c>
      <c r="F130" s="34">
        <f t="shared" si="21"/>
        <v>2.5550000000000002</v>
      </c>
      <c r="G130" s="34">
        <f t="shared" si="21"/>
        <v>-1.5759499998239335E-2</v>
      </c>
      <c r="H130" s="34">
        <f t="shared" si="22"/>
        <v>6.5280250000000004</v>
      </c>
      <c r="I130" s="34">
        <f t="shared" si="23"/>
        <v>16.679103875000003</v>
      </c>
      <c r="J130" s="34">
        <f t="shared" si="24"/>
        <v>42.615110400625007</v>
      </c>
      <c r="K130" s="34">
        <f t="shared" si="25"/>
        <v>-4.0265522495501506E-2</v>
      </c>
      <c r="L130" s="34">
        <f t="shared" si="26"/>
        <v>-0.10287840997600635</v>
      </c>
      <c r="M130" s="34">
        <f t="shared" ca="1" si="18"/>
        <v>-1.5979688145353863E-2</v>
      </c>
      <c r="N130" s="34">
        <f t="shared" ca="1" si="27"/>
        <v>4.8482820129729257E-8</v>
      </c>
      <c r="O130" s="35">
        <f t="shared" ca="1" si="28"/>
        <v>6700552514.912302</v>
      </c>
      <c r="P130" s="34">
        <f t="shared" ca="1" si="29"/>
        <v>25561135102.287952</v>
      </c>
      <c r="Q130" s="34">
        <f t="shared" ca="1" si="30"/>
        <v>150590662.65675691</v>
      </c>
      <c r="R130">
        <f t="shared" ca="1" si="19"/>
        <v>2.2018814711452853E-4</v>
      </c>
      <c r="S130" s="124">
        <v>1</v>
      </c>
    </row>
    <row r="131" spans="1:19">
      <c r="A131" s="124">
        <v>25682.5</v>
      </c>
      <c r="B131" s="124">
        <v>-1.5940425000735559E-2</v>
      </c>
      <c r="C131" s="125">
        <v>1</v>
      </c>
      <c r="D131" s="126">
        <f t="shared" si="20"/>
        <v>2.5682499999999999</v>
      </c>
      <c r="E131" s="126">
        <f t="shared" si="20"/>
        <v>-1.5940425000735559E-2</v>
      </c>
      <c r="F131" s="34">
        <f t="shared" si="21"/>
        <v>2.5682499999999999</v>
      </c>
      <c r="G131" s="34">
        <f t="shared" si="21"/>
        <v>-1.5940425000735559E-2</v>
      </c>
      <c r="H131" s="34">
        <f t="shared" si="22"/>
        <v>6.5959080624999995</v>
      </c>
      <c r="I131" s="34">
        <f t="shared" si="23"/>
        <v>16.939940881515625</v>
      </c>
      <c r="J131" s="34">
        <f t="shared" si="24"/>
        <v>43.506003168952503</v>
      </c>
      <c r="K131" s="34">
        <f t="shared" si="25"/>
        <v>-4.0938996508139099E-2</v>
      </c>
      <c r="L131" s="34">
        <f t="shared" si="26"/>
        <v>-0.10514157778202823</v>
      </c>
      <c r="M131" s="34">
        <f t="shared" ca="1" si="18"/>
        <v>-1.6150793271814949E-2</v>
      </c>
      <c r="N131" s="34">
        <f t="shared" ca="1" si="27"/>
        <v>4.4254809476931943E-8</v>
      </c>
      <c r="O131" s="35">
        <f t="shared" ca="1" si="28"/>
        <v>4956744608.8044939</v>
      </c>
      <c r="P131" s="34">
        <f t="shared" ca="1" si="29"/>
        <v>24752772766.176701</v>
      </c>
      <c r="Q131" s="34">
        <f t="shared" ca="1" si="30"/>
        <v>239489655.27462</v>
      </c>
      <c r="R131">
        <f t="shared" ca="1" si="19"/>
        <v>2.1036827107939055E-4</v>
      </c>
      <c r="S131" s="124">
        <v>1</v>
      </c>
    </row>
    <row r="132" spans="1:19">
      <c r="A132" s="124">
        <v>26298.5</v>
      </c>
      <c r="B132" s="124">
        <v>-1.2763065002218354E-2</v>
      </c>
      <c r="C132" s="125">
        <v>1</v>
      </c>
      <c r="D132" s="126">
        <f t="shared" si="20"/>
        <v>2.6298499999999998</v>
      </c>
      <c r="E132" s="126">
        <f t="shared" si="20"/>
        <v>-1.2763065002218354E-2</v>
      </c>
      <c r="F132" s="34">
        <f t="shared" si="21"/>
        <v>2.6298499999999998</v>
      </c>
      <c r="G132" s="34">
        <f t="shared" si="21"/>
        <v>-1.2763065002218354E-2</v>
      </c>
      <c r="H132" s="34">
        <f t="shared" si="22"/>
        <v>6.9161110224999991</v>
      </c>
      <c r="I132" s="34">
        <f t="shared" si="23"/>
        <v>18.188334572521622</v>
      </c>
      <c r="J132" s="34">
        <f t="shared" si="24"/>
        <v>47.832591675545984</v>
      </c>
      <c r="K132" s="34">
        <f t="shared" si="25"/>
        <v>-3.3564946496083936E-2</v>
      </c>
      <c r="L132" s="34">
        <f t="shared" si="26"/>
        <v>-8.8270774542726332E-2</v>
      </c>
      <c r="M132" s="34">
        <f t="shared" ca="1" si="18"/>
        <v>-1.6957818413419506E-2</v>
      </c>
      <c r="N132" s="34">
        <f t="shared" ca="1" si="27"/>
        <v>1.7595956180783701E-5</v>
      </c>
      <c r="O132" s="35">
        <f t="shared" ca="1" si="28"/>
        <v>273639227.86322802</v>
      </c>
      <c r="P132" s="34">
        <f t="shared" ca="1" si="29"/>
        <v>20995980876.77282</v>
      </c>
      <c r="Q132" s="34">
        <f t="shared" ca="1" si="30"/>
        <v>942612727.72988057</v>
      </c>
      <c r="R132">
        <f t="shared" ca="1" si="19"/>
        <v>4.194753411201152E-3</v>
      </c>
      <c r="S132" s="124">
        <v>1</v>
      </c>
    </row>
    <row r="133" spans="1:19">
      <c r="A133" s="124">
        <v>26332.5</v>
      </c>
      <c r="B133" s="124">
        <v>-1.6078924993053079E-2</v>
      </c>
      <c r="C133" s="125">
        <v>1</v>
      </c>
      <c r="D133" s="126">
        <f t="shared" si="20"/>
        <v>2.6332499999999999</v>
      </c>
      <c r="E133" s="126">
        <f t="shared" si="20"/>
        <v>-1.6078924993053079E-2</v>
      </c>
      <c r="F133" s="34">
        <f t="shared" si="21"/>
        <v>2.6332499999999999</v>
      </c>
      <c r="G133" s="34">
        <f t="shared" si="21"/>
        <v>-1.6078924993053079E-2</v>
      </c>
      <c r="H133" s="34">
        <f t="shared" si="22"/>
        <v>6.9340055624999994</v>
      </c>
      <c r="I133" s="34">
        <f t="shared" si="23"/>
        <v>18.258970147453123</v>
      </c>
      <c r="J133" s="34">
        <f t="shared" si="24"/>
        <v>48.080433140780933</v>
      </c>
      <c r="K133" s="34">
        <f t="shared" si="25"/>
        <v>-4.2339829237957018E-2</v>
      </c>
      <c r="L133" s="34">
        <f t="shared" si="26"/>
        <v>-0.11149135534085031</v>
      </c>
      <c r="M133" s="34">
        <f t="shared" ca="1" si="18"/>
        <v>-1.7002915506995942E-2</v>
      </c>
      <c r="N133" s="34">
        <f t="shared" ca="1" si="27"/>
        <v>8.53758469856397E-7</v>
      </c>
      <c r="O133" s="35">
        <f t="shared" ca="1" si="28"/>
        <v>183318934.38656852</v>
      </c>
      <c r="P133" s="34">
        <f t="shared" ca="1" si="29"/>
        <v>20789568638.747349</v>
      </c>
      <c r="Q133" s="34">
        <f t="shared" ca="1" si="30"/>
        <v>995926788.07504678</v>
      </c>
      <c r="R133">
        <f t="shared" ca="1" si="19"/>
        <v>9.239905139428635E-4</v>
      </c>
      <c r="S133" s="124">
        <v>1</v>
      </c>
    </row>
    <row r="134" spans="1:19">
      <c r="A134" s="124">
        <v>26335.5</v>
      </c>
      <c r="B134" s="124">
        <v>-1.8306794998352416E-2</v>
      </c>
      <c r="C134" s="125">
        <v>1</v>
      </c>
      <c r="D134" s="126">
        <f t="shared" si="20"/>
        <v>2.6335500000000001</v>
      </c>
      <c r="E134" s="126">
        <f t="shared" si="20"/>
        <v>-1.8306794998352416E-2</v>
      </c>
      <c r="F134" s="34">
        <f t="shared" si="21"/>
        <v>2.6335500000000001</v>
      </c>
      <c r="G134" s="34">
        <f t="shared" si="21"/>
        <v>-1.8306794998352416E-2</v>
      </c>
      <c r="H134" s="34">
        <f t="shared" si="22"/>
        <v>6.9355856025000007</v>
      </c>
      <c r="I134" s="34">
        <f t="shared" si="23"/>
        <v>18.265211463463878</v>
      </c>
      <c r="J134" s="34">
        <f t="shared" si="24"/>
        <v>48.102347649605299</v>
      </c>
      <c r="K134" s="34">
        <f t="shared" si="25"/>
        <v>-4.8211859967911004E-2</v>
      </c>
      <c r="L134" s="34">
        <f t="shared" si="26"/>
        <v>-0.12696834381849204</v>
      </c>
      <c r="M134" s="34">
        <f t="shared" ca="1" si="18"/>
        <v>-1.7006897442324583E-2</v>
      </c>
      <c r="N134" s="34">
        <f t="shared" ca="1" si="27"/>
        <v>1.6897336561671323E-6</v>
      </c>
      <c r="O134" s="35">
        <f t="shared" ca="1" si="28"/>
        <v>176211183.89203471</v>
      </c>
      <c r="P134" s="34">
        <f t="shared" ca="1" si="29"/>
        <v>20771364308.188011</v>
      </c>
      <c r="Q134" s="34">
        <f t="shared" ca="1" si="30"/>
        <v>1000706425.6214046</v>
      </c>
      <c r="R134">
        <f t="shared" ca="1" si="19"/>
        <v>-1.2998975560278327E-3</v>
      </c>
      <c r="S134" s="124">
        <v>1</v>
      </c>
    </row>
    <row r="135" spans="1:19">
      <c r="A135" s="124">
        <v>26338.5</v>
      </c>
      <c r="B135" s="124">
        <v>-1.8134664998797234E-2</v>
      </c>
      <c r="C135" s="125">
        <v>1</v>
      </c>
      <c r="D135" s="126">
        <f t="shared" si="20"/>
        <v>2.6338499999999998</v>
      </c>
      <c r="E135" s="126">
        <f t="shared" si="20"/>
        <v>-1.8134664998797234E-2</v>
      </c>
      <c r="F135" s="34">
        <f t="shared" si="21"/>
        <v>2.6338499999999998</v>
      </c>
      <c r="G135" s="34">
        <f t="shared" si="21"/>
        <v>-1.8134664998797234E-2</v>
      </c>
      <c r="H135" s="34">
        <f t="shared" si="22"/>
        <v>6.937165822499999</v>
      </c>
      <c r="I135" s="34">
        <f t="shared" si="23"/>
        <v>18.27145420159162</v>
      </c>
      <c r="J135" s="34">
        <f t="shared" si="24"/>
        <v>48.124269648862082</v>
      </c>
      <c r="K135" s="34">
        <f t="shared" si="25"/>
        <v>-4.7763987407082091E-2</v>
      </c>
      <c r="L135" s="34">
        <f t="shared" si="26"/>
        <v>-0.12580317823214315</v>
      </c>
      <c r="M135" s="34">
        <f t="shared" ca="1" si="18"/>
        <v>-1.7010879828466153E-2</v>
      </c>
      <c r="N135" s="34">
        <f t="shared" ca="1" si="27"/>
        <v>1.2628931090560574E-6</v>
      </c>
      <c r="O135" s="35">
        <f t="shared" ca="1" si="28"/>
        <v>169243336.84741652</v>
      </c>
      <c r="P135" s="34">
        <f t="shared" ca="1" si="29"/>
        <v>20753161396.544125</v>
      </c>
      <c r="Q135" s="34">
        <f t="shared" ca="1" si="30"/>
        <v>1005498325.3159446</v>
      </c>
      <c r="R135">
        <f t="shared" ca="1" si="19"/>
        <v>-1.1237851703310812E-3</v>
      </c>
      <c r="S135" s="124">
        <v>1</v>
      </c>
    </row>
    <row r="136" spans="1:19">
      <c r="A136" s="124">
        <v>26341</v>
      </c>
      <c r="B136" s="124">
        <v>-1.8807890002790373E-2</v>
      </c>
      <c r="C136" s="125">
        <v>1</v>
      </c>
      <c r="D136" s="126">
        <f t="shared" si="20"/>
        <v>2.6341000000000001</v>
      </c>
      <c r="E136" s="126">
        <f t="shared" si="20"/>
        <v>-1.8807890002790373E-2</v>
      </c>
      <c r="F136" s="34">
        <f t="shared" si="21"/>
        <v>2.6341000000000001</v>
      </c>
      <c r="G136" s="34">
        <f t="shared" si="21"/>
        <v>-1.8807890002790373E-2</v>
      </c>
      <c r="H136" s="34">
        <f t="shared" si="22"/>
        <v>6.9384828100000009</v>
      </c>
      <c r="I136" s="34">
        <f t="shared" si="23"/>
        <v>18.276657569821005</v>
      </c>
      <c r="J136" s="34">
        <f t="shared" si="24"/>
        <v>48.142543704665513</v>
      </c>
      <c r="K136" s="34">
        <f t="shared" si="25"/>
        <v>-4.9541863056350124E-2</v>
      </c>
      <c r="L136" s="34">
        <f t="shared" si="26"/>
        <v>-0.13049822147673187</v>
      </c>
      <c r="M136" s="34">
        <f t="shared" ca="1" si="18"/>
        <v>-1.7014198827955122E-2</v>
      </c>
      <c r="N136" s="34">
        <f t="shared" ca="1" si="27"/>
        <v>3.217328030681861E-6</v>
      </c>
      <c r="O136" s="35">
        <f t="shared" ca="1" si="28"/>
        <v>163543696.00314009</v>
      </c>
      <c r="P136" s="34">
        <f t="shared" ca="1" si="29"/>
        <v>20737993393.621593</v>
      </c>
      <c r="Q136" s="34">
        <f t="shared" ca="1" si="30"/>
        <v>1009500946.2162726</v>
      </c>
      <c r="R136">
        <f t="shared" ca="1" si="19"/>
        <v>-1.7936911748352505E-3</v>
      </c>
      <c r="S136" s="124">
        <v>1</v>
      </c>
    </row>
    <row r="137" spans="1:19">
      <c r="A137" s="124">
        <v>26353</v>
      </c>
      <c r="B137" s="124">
        <v>-1.6619369998807088E-2</v>
      </c>
      <c r="C137" s="125">
        <v>1</v>
      </c>
      <c r="D137" s="126">
        <f t="shared" si="20"/>
        <v>2.6353</v>
      </c>
      <c r="E137" s="126">
        <f t="shared" si="20"/>
        <v>-1.6619369998807088E-2</v>
      </c>
      <c r="F137" s="34">
        <f t="shared" si="21"/>
        <v>2.6353</v>
      </c>
      <c r="G137" s="34">
        <f t="shared" si="21"/>
        <v>-1.6619369998807088E-2</v>
      </c>
      <c r="H137" s="34">
        <f t="shared" si="22"/>
        <v>6.9448060900000002</v>
      </c>
      <c r="I137" s="34">
        <f t="shared" si="23"/>
        <v>18.301647488977</v>
      </c>
      <c r="J137" s="34">
        <f t="shared" si="24"/>
        <v>48.230331627701091</v>
      </c>
      <c r="K137" s="34">
        <f t="shared" si="25"/>
        <v>-4.3797025757856316E-2</v>
      </c>
      <c r="L137" s="34">
        <f t="shared" si="26"/>
        <v>-0.11541830197967874</v>
      </c>
      <c r="M137" s="34">
        <f t="shared" ca="1" si="18"/>
        <v>-1.7030134383360481E-2</v>
      </c>
      <c r="N137" s="34">
        <f t="shared" ca="1" si="27"/>
        <v>1.6872737961752818E-7</v>
      </c>
      <c r="O137" s="35">
        <f t="shared" ca="1" si="28"/>
        <v>137538891.0787788</v>
      </c>
      <c r="P137" s="34">
        <f t="shared" ca="1" si="29"/>
        <v>20665200936.654129</v>
      </c>
      <c r="Q137" s="34">
        <f t="shared" ca="1" si="30"/>
        <v>1028832224.6405932</v>
      </c>
      <c r="R137">
        <f t="shared" ca="1" si="19"/>
        <v>4.1076438455339356E-4</v>
      </c>
      <c r="S137" s="124">
        <v>1</v>
      </c>
    </row>
    <row r="138" spans="1:19">
      <c r="A138" s="124">
        <v>26367</v>
      </c>
      <c r="B138" s="124">
        <v>-1.6549429994483944E-2</v>
      </c>
      <c r="C138" s="125">
        <v>1</v>
      </c>
      <c r="D138" s="126">
        <f t="shared" si="20"/>
        <v>2.6366999999999998</v>
      </c>
      <c r="E138" s="126">
        <f t="shared" si="20"/>
        <v>-1.6549429994483944E-2</v>
      </c>
      <c r="F138" s="34">
        <f t="shared" si="21"/>
        <v>2.6366999999999998</v>
      </c>
      <c r="G138" s="34">
        <f t="shared" si="21"/>
        <v>-1.6549429994483944E-2</v>
      </c>
      <c r="H138" s="34">
        <f t="shared" si="22"/>
        <v>6.9521868899999992</v>
      </c>
      <c r="I138" s="34">
        <f t="shared" si="23"/>
        <v>18.330831172862997</v>
      </c>
      <c r="J138" s="34">
        <f t="shared" si="24"/>
        <v>48.332902553487862</v>
      </c>
      <c r="K138" s="34">
        <f t="shared" si="25"/>
        <v>-4.3635882066455814E-2</v>
      </c>
      <c r="L138" s="34">
        <f t="shared" si="26"/>
        <v>-0.11505473024462404</v>
      </c>
      <c r="M138" s="34">
        <f t="shared" ca="1" si="18"/>
        <v>-1.7048734981105998E-2</v>
      </c>
      <c r="N138" s="34">
        <f t="shared" ca="1" si="27"/>
        <v>2.4930546966564945E-7</v>
      </c>
      <c r="O138" s="35">
        <f t="shared" ca="1" si="28"/>
        <v>110033808.25449367</v>
      </c>
      <c r="P138" s="34">
        <f t="shared" ca="1" si="29"/>
        <v>20580306154.045429</v>
      </c>
      <c r="Q138" s="34">
        <f t="shared" ca="1" si="30"/>
        <v>1051634070.0578363</v>
      </c>
      <c r="R138">
        <f t="shared" ca="1" si="19"/>
        <v>4.9930498662205391E-4</v>
      </c>
      <c r="S138" s="124">
        <v>1</v>
      </c>
    </row>
    <row r="139" spans="1:19">
      <c r="A139" s="124">
        <v>26400</v>
      </c>
      <c r="B139" s="124">
        <v>-1.7556000006152317E-2</v>
      </c>
      <c r="C139" s="125">
        <v>1</v>
      </c>
      <c r="D139" s="126">
        <f t="shared" si="20"/>
        <v>2.64</v>
      </c>
      <c r="E139" s="126">
        <f t="shared" si="20"/>
        <v>-1.7556000006152317E-2</v>
      </c>
      <c r="F139" s="34">
        <f t="shared" si="21"/>
        <v>2.64</v>
      </c>
      <c r="G139" s="34">
        <f t="shared" si="21"/>
        <v>-1.7556000006152317E-2</v>
      </c>
      <c r="H139" s="34">
        <f t="shared" si="22"/>
        <v>6.9696000000000007</v>
      </c>
      <c r="I139" s="34">
        <f t="shared" si="23"/>
        <v>18.399744000000002</v>
      </c>
      <c r="J139" s="34">
        <f t="shared" si="24"/>
        <v>48.575324160000008</v>
      </c>
      <c r="K139" s="34">
        <f t="shared" si="25"/>
        <v>-4.634784001624212E-2</v>
      </c>
      <c r="L139" s="34">
        <f t="shared" si="26"/>
        <v>-0.1223582976428792</v>
      </c>
      <c r="M139" s="34">
        <f t="shared" ca="1" si="18"/>
        <v>-1.7092618092267971E-2</v>
      </c>
      <c r="N139" s="34">
        <f t="shared" ca="1" si="27"/>
        <v>2.1472279811511897E-7</v>
      </c>
      <c r="O139" s="35">
        <f t="shared" ca="1" si="28"/>
        <v>57297111.345045574</v>
      </c>
      <c r="P139" s="34">
        <f t="shared" ca="1" si="29"/>
        <v>20380328677.172676</v>
      </c>
      <c r="Q139" s="34">
        <f t="shared" ca="1" si="30"/>
        <v>1106444252.863183</v>
      </c>
      <c r="R139">
        <f t="shared" ca="1" si="19"/>
        <v>-4.6338191388434549E-4</v>
      </c>
      <c r="S139" s="124">
        <v>1</v>
      </c>
    </row>
    <row r="140" spans="1:19">
      <c r="A140" s="124">
        <v>26405</v>
      </c>
      <c r="B140" s="124">
        <v>-1.9602450003731064E-2</v>
      </c>
      <c r="C140" s="125">
        <v>1</v>
      </c>
      <c r="D140" s="126">
        <f t="shared" si="20"/>
        <v>2.6404999999999998</v>
      </c>
      <c r="E140" s="126">
        <f t="shared" si="20"/>
        <v>-1.9602450003731064E-2</v>
      </c>
      <c r="F140" s="34">
        <f t="shared" si="21"/>
        <v>2.6404999999999998</v>
      </c>
      <c r="G140" s="34">
        <f t="shared" si="21"/>
        <v>-1.9602450003731064E-2</v>
      </c>
      <c r="H140" s="34">
        <f t="shared" si="22"/>
        <v>6.9722402499999996</v>
      </c>
      <c r="I140" s="34">
        <f t="shared" si="23"/>
        <v>18.410200380124998</v>
      </c>
      <c r="J140" s="34">
        <f t="shared" si="24"/>
        <v>48.612134103720052</v>
      </c>
      <c r="K140" s="34">
        <f t="shared" si="25"/>
        <v>-5.1760269234851872E-2</v>
      </c>
      <c r="L140" s="34">
        <f t="shared" si="26"/>
        <v>-0.13667299091462637</v>
      </c>
      <c r="M140" s="34">
        <f t="shared" ca="1" si="18"/>
        <v>-1.7099271807085568E-2</v>
      </c>
      <c r="N140" s="34">
        <f t="shared" ca="1" si="27"/>
        <v>6.265901084161401E-6</v>
      </c>
      <c r="O140" s="35">
        <f t="shared" ca="1" si="28"/>
        <v>50790911.627866469</v>
      </c>
      <c r="P140" s="34">
        <f t="shared" ca="1" si="29"/>
        <v>20350045715.877399</v>
      </c>
      <c r="Q140" s="34">
        <f t="shared" ca="1" si="30"/>
        <v>1114879401.2624345</v>
      </c>
      <c r="R140">
        <f t="shared" ca="1" si="19"/>
        <v>-2.5031781966454968E-3</v>
      </c>
      <c r="S140" s="124">
        <v>1</v>
      </c>
    </row>
    <row r="141" spans="1:19">
      <c r="A141" s="124">
        <v>26419.5</v>
      </c>
      <c r="B141" s="124">
        <v>-1.7087154999899212E-2</v>
      </c>
      <c r="C141" s="125">
        <v>1</v>
      </c>
      <c r="D141" s="126">
        <f t="shared" si="20"/>
        <v>2.64195</v>
      </c>
      <c r="E141" s="126">
        <f t="shared" si="20"/>
        <v>-1.7087154999899212E-2</v>
      </c>
      <c r="F141" s="34">
        <f t="shared" si="21"/>
        <v>2.64195</v>
      </c>
      <c r="G141" s="34">
        <f t="shared" si="21"/>
        <v>-1.7087154999899212E-2</v>
      </c>
      <c r="H141" s="34">
        <f t="shared" si="22"/>
        <v>6.9798998025000003</v>
      </c>
      <c r="I141" s="34">
        <f t="shared" si="23"/>
        <v>18.440546283214875</v>
      </c>
      <c r="J141" s="34">
        <f t="shared" si="24"/>
        <v>48.719001252939542</v>
      </c>
      <c r="K141" s="34">
        <f t="shared" si="25"/>
        <v>-4.5143409151983727E-2</v>
      </c>
      <c r="L141" s="34">
        <f t="shared" si="26"/>
        <v>-0.11926662980908341</v>
      </c>
      <c r="M141" s="34">
        <f t="shared" ca="1" si="18"/>
        <v>-1.7118574661576385E-2</v>
      </c>
      <c r="N141" s="34">
        <f t="shared" ca="1" si="27"/>
        <v>9.8719513990799262E-10</v>
      </c>
      <c r="O141" s="35">
        <f t="shared" ca="1" si="28"/>
        <v>34135190.367302962</v>
      </c>
      <c r="P141" s="34">
        <f t="shared" ca="1" si="29"/>
        <v>20262250711.333054</v>
      </c>
      <c r="Q141" s="34">
        <f t="shared" ca="1" si="30"/>
        <v>1139536188.1066244</v>
      </c>
      <c r="R141">
        <f t="shared" ca="1" si="19"/>
        <v>3.1419661677172667E-5</v>
      </c>
      <c r="S141" s="124">
        <v>1</v>
      </c>
    </row>
    <row r="142" spans="1:19">
      <c r="A142" s="124">
        <v>26471.5</v>
      </c>
      <c r="B142" s="124">
        <v>-1.7870235002192203E-2</v>
      </c>
      <c r="C142" s="125">
        <v>1</v>
      </c>
      <c r="D142" s="126">
        <f t="shared" si="20"/>
        <v>2.6471499999999999</v>
      </c>
      <c r="E142" s="126">
        <f t="shared" si="20"/>
        <v>-1.7870235002192203E-2</v>
      </c>
      <c r="F142" s="34">
        <f t="shared" si="21"/>
        <v>2.6471499999999999</v>
      </c>
      <c r="G142" s="34">
        <f t="shared" si="21"/>
        <v>-1.7870235002192203E-2</v>
      </c>
      <c r="H142" s="34">
        <f t="shared" si="22"/>
        <v>7.0074031224999995</v>
      </c>
      <c r="I142" s="34">
        <f t="shared" si="23"/>
        <v>18.549647175725873</v>
      </c>
      <c r="J142" s="34">
        <f t="shared" si="24"/>
        <v>49.103698521222746</v>
      </c>
      <c r="K142" s="34">
        <f t="shared" si="25"/>
        <v>-4.7305192586053091E-2</v>
      </c>
      <c r="L142" s="34">
        <f t="shared" si="26"/>
        <v>-0.12522394055417044</v>
      </c>
      <c r="M142" s="34">
        <f t="shared" ca="1" si="18"/>
        <v>-1.7187885297647514E-2</v>
      </c>
      <c r="N142" s="34">
        <f t="shared" ca="1" si="27"/>
        <v>4.6560111929222395E-7</v>
      </c>
      <c r="O142" s="35">
        <f t="shared" ca="1" si="28"/>
        <v>1518675.2286478681</v>
      </c>
      <c r="P142" s="34">
        <f t="shared" ca="1" si="29"/>
        <v>19947725837.029518</v>
      </c>
      <c r="Q142" s="34">
        <f t="shared" ca="1" si="30"/>
        <v>1230352605.4803922</v>
      </c>
      <c r="R142">
        <f t="shared" ca="1" si="19"/>
        <v>-6.8234970454468871E-4</v>
      </c>
      <c r="S142" s="124">
        <v>1</v>
      </c>
    </row>
    <row r="143" spans="1:19">
      <c r="A143" s="124">
        <v>26485.5</v>
      </c>
      <c r="B143" s="124">
        <v>-1.7300294995948207E-2</v>
      </c>
      <c r="C143" s="125">
        <v>1</v>
      </c>
      <c r="D143" s="126">
        <f t="shared" si="20"/>
        <v>2.6485500000000002</v>
      </c>
      <c r="E143" s="126">
        <f t="shared" si="20"/>
        <v>-1.7300294995948207E-2</v>
      </c>
      <c r="F143" s="34">
        <f t="shared" si="21"/>
        <v>2.6485500000000002</v>
      </c>
      <c r="G143" s="34">
        <f t="shared" si="21"/>
        <v>-1.7300294995948207E-2</v>
      </c>
      <c r="H143" s="34">
        <f t="shared" si="22"/>
        <v>7.0148171025000012</v>
      </c>
      <c r="I143" s="34">
        <f t="shared" si="23"/>
        <v>18.579093836826381</v>
      </c>
      <c r="J143" s="34">
        <f t="shared" si="24"/>
        <v>49.207658981526514</v>
      </c>
      <c r="K143" s="34">
        <f t="shared" si="25"/>
        <v>-4.5820696311518624E-2</v>
      </c>
      <c r="L143" s="34">
        <f t="shared" si="26"/>
        <v>-0.12135840521587266</v>
      </c>
      <c r="M143" s="34">
        <f t="shared" ca="1" si="18"/>
        <v>-1.7206568995243268E-2</v>
      </c>
      <c r="N143" s="34">
        <f t="shared" ca="1" si="27"/>
        <v>8.7845632081421161E-9</v>
      </c>
      <c r="O143" s="35">
        <f t="shared" ca="1" si="28"/>
        <v>101.94163193203957</v>
      </c>
      <c r="P143" s="34">
        <f t="shared" ca="1" si="29"/>
        <v>19863137230.006454</v>
      </c>
      <c r="Q143" s="34">
        <f t="shared" ca="1" si="30"/>
        <v>1255445070.8502672</v>
      </c>
      <c r="R143">
        <f t="shared" ca="1" si="19"/>
        <v>-9.3726000704938417E-5</v>
      </c>
      <c r="S143" s="124">
        <v>1</v>
      </c>
    </row>
    <row r="144" spans="1:19">
      <c r="A144" s="124">
        <v>26492</v>
      </c>
      <c r="B144" s="124">
        <v>-2.0110680001380388E-2</v>
      </c>
      <c r="C144" s="125">
        <v>1</v>
      </c>
      <c r="D144" s="126">
        <f t="shared" si="20"/>
        <v>2.6492</v>
      </c>
      <c r="E144" s="126">
        <f t="shared" si="20"/>
        <v>-2.0110680001380388E-2</v>
      </c>
      <c r="F144" s="34">
        <f t="shared" si="21"/>
        <v>2.6492</v>
      </c>
      <c r="G144" s="34">
        <f t="shared" si="21"/>
        <v>-2.0110680001380388E-2</v>
      </c>
      <c r="H144" s="34">
        <f t="shared" si="22"/>
        <v>7.0182606400000003</v>
      </c>
      <c r="I144" s="34">
        <f t="shared" si="23"/>
        <v>18.592776087488001</v>
      </c>
      <c r="J144" s="34">
        <f t="shared" si="24"/>
        <v>49.255982410973211</v>
      </c>
      <c r="K144" s="34">
        <f t="shared" si="25"/>
        <v>-5.3277213459656921E-2</v>
      </c>
      <c r="L144" s="34">
        <f t="shared" si="26"/>
        <v>-0.14114199389732313</v>
      </c>
      <c r="M144" s="34">
        <f t="shared" ca="1" si="18"/>
        <v>-1.7215246906394949E-2</v>
      </c>
      <c r="N144" s="34">
        <f t="shared" ca="1" si="27"/>
        <v>8.3835328075369574E-6</v>
      </c>
      <c r="O144" s="35">
        <f t="shared" ca="1" si="28"/>
        <v>344713.64339322585</v>
      </c>
      <c r="P144" s="34">
        <f t="shared" ca="1" si="29"/>
        <v>19823877617.54108</v>
      </c>
      <c r="Q144" s="34">
        <f t="shared" ca="1" si="30"/>
        <v>1267188063.94437</v>
      </c>
      <c r="R144">
        <f t="shared" ca="1" si="19"/>
        <v>-2.895433094985439E-3</v>
      </c>
      <c r="S144" s="124">
        <v>1</v>
      </c>
    </row>
    <row r="145" spans="1:19">
      <c r="A145" s="124">
        <v>26495</v>
      </c>
      <c r="B145" s="124">
        <v>-2.0038549999298993E-2</v>
      </c>
      <c r="C145" s="125">
        <v>1</v>
      </c>
      <c r="D145" s="126">
        <f t="shared" si="20"/>
        <v>2.6495000000000002</v>
      </c>
      <c r="E145" s="126">
        <f t="shared" si="20"/>
        <v>-2.0038549999298993E-2</v>
      </c>
      <c r="F145" s="34">
        <f t="shared" si="21"/>
        <v>2.6495000000000002</v>
      </c>
      <c r="G145" s="34">
        <f t="shared" si="21"/>
        <v>-2.0038549999298993E-2</v>
      </c>
      <c r="H145" s="34">
        <f t="shared" si="22"/>
        <v>7.0198502500000011</v>
      </c>
      <c r="I145" s="34">
        <f t="shared" si="23"/>
        <v>18.599093237375005</v>
      </c>
      <c r="J145" s="34">
        <f t="shared" si="24"/>
        <v>49.278297532425078</v>
      </c>
      <c r="K145" s="34">
        <f t="shared" si="25"/>
        <v>-5.3092138223142689E-2</v>
      </c>
      <c r="L145" s="34">
        <f t="shared" si="26"/>
        <v>-0.14066762022221657</v>
      </c>
      <c r="M145" s="34">
        <f t="shared" ca="1" si="18"/>
        <v>-1.7219252809944408E-2</v>
      </c>
      <c r="N145" s="34">
        <f t="shared" ca="1" si="27"/>
        <v>7.9484366419026689E-6</v>
      </c>
      <c r="O145" s="35">
        <f t="shared" ca="1" si="28"/>
        <v>728430.37731771206</v>
      </c>
      <c r="P145" s="34">
        <f t="shared" ca="1" si="29"/>
        <v>19805760756.341557</v>
      </c>
      <c r="Q145" s="34">
        <f t="shared" ca="1" si="30"/>
        <v>1272627805.439218</v>
      </c>
      <c r="R145">
        <f t="shared" ca="1" si="19"/>
        <v>-2.819297189354586E-3</v>
      </c>
      <c r="S145" s="124">
        <v>1</v>
      </c>
    </row>
    <row r="146" spans="1:19">
      <c r="A146" s="124">
        <v>26503</v>
      </c>
      <c r="B146" s="124">
        <v>-1.8612870000652038E-2</v>
      </c>
      <c r="C146" s="125">
        <v>1</v>
      </c>
      <c r="D146" s="126">
        <f t="shared" si="20"/>
        <v>2.6503000000000001</v>
      </c>
      <c r="E146" s="126">
        <f t="shared" si="20"/>
        <v>-1.8612870000652038E-2</v>
      </c>
      <c r="F146" s="34">
        <f t="shared" si="21"/>
        <v>2.6503000000000001</v>
      </c>
      <c r="G146" s="34">
        <f t="shared" si="21"/>
        <v>-1.8612870000652038E-2</v>
      </c>
      <c r="H146" s="34">
        <f t="shared" si="22"/>
        <v>7.0240900900000005</v>
      </c>
      <c r="I146" s="34">
        <f t="shared" si="23"/>
        <v>18.615945965527001</v>
      </c>
      <c r="J146" s="34">
        <f t="shared" si="24"/>
        <v>49.337841592436213</v>
      </c>
      <c r="K146" s="34">
        <f t="shared" si="25"/>
        <v>-4.9329689362728094E-2</v>
      </c>
      <c r="L146" s="34">
        <f t="shared" si="26"/>
        <v>-0.13073847571803826</v>
      </c>
      <c r="M146" s="34">
        <f t="shared" ca="1" si="18"/>
        <v>-1.7229937423383954E-2</v>
      </c>
      <c r="N146" s="34">
        <f t="shared" ca="1" si="27"/>
        <v>1.9125025132693451E-6</v>
      </c>
      <c r="O146" s="35">
        <f t="shared" ca="1" si="28"/>
        <v>2445744.3218333893</v>
      </c>
      <c r="P146" s="34">
        <f t="shared" ca="1" si="29"/>
        <v>19757458349.442448</v>
      </c>
      <c r="Q146" s="34">
        <f t="shared" ca="1" si="30"/>
        <v>1287195280.1452203</v>
      </c>
      <c r="R146">
        <f t="shared" ca="1" si="19"/>
        <v>-1.3829325772680839E-3</v>
      </c>
      <c r="S146" s="124">
        <v>1</v>
      </c>
    </row>
    <row r="147" spans="1:19">
      <c r="A147" s="124">
        <v>26506</v>
      </c>
      <c r="B147" s="124">
        <v>-1.9440739997662604E-2</v>
      </c>
      <c r="C147" s="125">
        <v>1</v>
      </c>
      <c r="D147" s="126">
        <f t="shared" si="20"/>
        <v>2.6505999999999998</v>
      </c>
      <c r="E147" s="126">
        <f t="shared" si="20"/>
        <v>-1.9440739997662604E-2</v>
      </c>
      <c r="F147" s="34">
        <f t="shared" si="21"/>
        <v>2.6505999999999998</v>
      </c>
      <c r="G147" s="34">
        <f t="shared" si="21"/>
        <v>-1.9440739997662604E-2</v>
      </c>
      <c r="H147" s="34">
        <f t="shared" si="22"/>
        <v>7.0256803599999991</v>
      </c>
      <c r="I147" s="34">
        <f t="shared" si="23"/>
        <v>18.622268362215998</v>
      </c>
      <c r="J147" s="34">
        <f t="shared" si="24"/>
        <v>49.360184520889717</v>
      </c>
      <c r="K147" s="34">
        <f t="shared" si="25"/>
        <v>-5.1529625437804497E-2</v>
      </c>
      <c r="L147" s="34">
        <f t="shared" si="26"/>
        <v>-0.13658442518544459</v>
      </c>
      <c r="M147" s="34">
        <f t="shared" ca="1" si="18"/>
        <v>-1.7233944979914151E-2</v>
      </c>
      <c r="N147" s="34">
        <f t="shared" ca="1" si="27"/>
        <v>4.8699442503593952E-6</v>
      </c>
      <c r="O147" s="35">
        <f t="shared" ca="1" si="28"/>
        <v>3350122.9566063737</v>
      </c>
      <c r="P147" s="34">
        <f t="shared" ca="1" si="29"/>
        <v>19739348430.535023</v>
      </c>
      <c r="Q147" s="34">
        <f t="shared" ca="1" si="30"/>
        <v>1292681161.579699</v>
      </c>
      <c r="R147">
        <f t="shared" ca="1" si="19"/>
        <v>-2.206795017748453E-3</v>
      </c>
      <c r="S147" s="124">
        <v>1</v>
      </c>
    </row>
    <row r="148" spans="1:19">
      <c r="A148" s="124">
        <v>26509</v>
      </c>
      <c r="B148" s="124">
        <v>-1.7868609997094609E-2</v>
      </c>
      <c r="C148" s="125">
        <v>1</v>
      </c>
      <c r="D148" s="126">
        <f t="shared" si="20"/>
        <v>2.6509</v>
      </c>
      <c r="E148" s="126">
        <f t="shared" si="20"/>
        <v>-1.7868609997094609E-2</v>
      </c>
      <c r="F148" s="34">
        <f t="shared" si="21"/>
        <v>2.6509</v>
      </c>
      <c r="G148" s="34">
        <f t="shared" si="21"/>
        <v>-1.7868609997094609E-2</v>
      </c>
      <c r="H148" s="34">
        <f t="shared" si="22"/>
        <v>7.0272708100000001</v>
      </c>
      <c r="I148" s="34">
        <f t="shared" si="23"/>
        <v>18.628592190229</v>
      </c>
      <c r="J148" s="34">
        <f t="shared" si="24"/>
        <v>49.382535037078057</v>
      </c>
      <c r="K148" s="34">
        <f t="shared" si="25"/>
        <v>-4.7367898241298098E-2</v>
      </c>
      <c r="L148" s="34">
        <f t="shared" si="26"/>
        <v>-0.12556756144785713</v>
      </c>
      <c r="M148" s="34">
        <f t="shared" ca="1" si="18"/>
        <v>-1.7237952987257287E-2</v>
      </c>
      <c r="N148" s="34">
        <f t="shared" ca="1" si="27"/>
        <v>3.9772826405695164E-7</v>
      </c>
      <c r="O148" s="35">
        <f t="shared" ca="1" si="28"/>
        <v>4396590.2259172909</v>
      </c>
      <c r="P148" s="34">
        <f t="shared" ca="1" si="29"/>
        <v>19721240425.49646</v>
      </c>
      <c r="Q148" s="34">
        <f t="shared" ca="1" si="30"/>
        <v>1298179640.4634409</v>
      </c>
      <c r="R148">
        <f t="shared" ca="1" si="19"/>
        <v>-6.3065700983732167E-4</v>
      </c>
      <c r="S148" s="124">
        <v>1</v>
      </c>
    </row>
    <row r="149" spans="1:19">
      <c r="A149" s="124">
        <v>26512</v>
      </c>
      <c r="B149" s="124">
        <v>-1.9296480000775773E-2</v>
      </c>
      <c r="C149" s="125">
        <v>1</v>
      </c>
      <c r="D149" s="126">
        <f t="shared" si="20"/>
        <v>2.6511999999999998</v>
      </c>
      <c r="E149" s="126">
        <f t="shared" si="20"/>
        <v>-1.9296480000775773E-2</v>
      </c>
      <c r="F149" s="34">
        <f t="shared" si="21"/>
        <v>2.6511999999999998</v>
      </c>
      <c r="G149" s="34">
        <f t="shared" si="21"/>
        <v>-1.9296480000775773E-2</v>
      </c>
      <c r="H149" s="34">
        <f t="shared" si="22"/>
        <v>7.0288614399999991</v>
      </c>
      <c r="I149" s="34">
        <f t="shared" si="23"/>
        <v>18.634917449727997</v>
      </c>
      <c r="J149" s="34">
        <f t="shared" si="24"/>
        <v>49.404893142718862</v>
      </c>
      <c r="K149" s="34">
        <f t="shared" si="25"/>
        <v>-5.1158827778056727E-2</v>
      </c>
      <c r="L149" s="34">
        <f t="shared" si="26"/>
        <v>-0.13563228420518397</v>
      </c>
      <c r="M149" s="34">
        <f t="shared" ref="M149:M212" ca="1" si="31">+E$4+E$5*D149+E$6*D149^2</f>
        <v>-1.7241961445413349E-2</v>
      </c>
      <c r="N149" s="34">
        <f t="shared" ca="1" si="27"/>
        <v>4.2210464943285033E-6</v>
      </c>
      <c r="O149" s="35">
        <f t="shared" ca="1" si="28"/>
        <v>5585184.6796257095</v>
      </c>
      <c r="P149" s="34">
        <f t="shared" ca="1" si="29"/>
        <v>19703134343.125416</v>
      </c>
      <c r="Q149" s="34">
        <f t="shared" ca="1" si="30"/>
        <v>1303690722.7251847</v>
      </c>
      <c r="R149">
        <f t="shared" ref="R149:R212" ca="1" si="32">+E149-M149</f>
        <v>-2.0545185553624244E-3</v>
      </c>
      <c r="S149" s="124">
        <v>1</v>
      </c>
    </row>
    <row r="150" spans="1:19">
      <c r="A150" s="124">
        <v>26523</v>
      </c>
      <c r="B150" s="124">
        <v>-1.9498670000757556E-2</v>
      </c>
      <c r="C150" s="125">
        <v>1</v>
      </c>
      <c r="D150" s="126">
        <f t="shared" ref="D150:E213" si="33">A150/A$18</f>
        <v>2.6522999999999999</v>
      </c>
      <c r="E150" s="126">
        <f t="shared" si="33"/>
        <v>-1.9498670000757556E-2</v>
      </c>
      <c r="F150" s="34">
        <f t="shared" ref="F150:G213" si="34">$C150*D150</f>
        <v>2.6522999999999999</v>
      </c>
      <c r="G150" s="34">
        <f t="shared" si="34"/>
        <v>-1.9498670000757556E-2</v>
      </c>
      <c r="H150" s="34">
        <f t="shared" ref="H150:H213" si="35">C150*D150*D150</f>
        <v>7.0346952899999993</v>
      </c>
      <c r="I150" s="34">
        <f t="shared" ref="I150:I213" si="36">C150*D150*D150*D150</f>
        <v>18.658122317666997</v>
      </c>
      <c r="J150" s="34">
        <f t="shared" ref="J150:J213" si="37">C150*D150*D150*D150*D150</f>
        <v>49.486937823148175</v>
      </c>
      <c r="K150" s="34">
        <f t="shared" ref="K150:K213" si="38">C150*E150*D150</f>
        <v>-5.1716322443009263E-2</v>
      </c>
      <c r="L150" s="34">
        <f t="shared" ref="L150:L213" si="39">C150*E150*D150*D150</f>
        <v>-0.13716720201559346</v>
      </c>
      <c r="M150" s="34">
        <f t="shared" ca="1" si="31"/>
        <v>-1.725666298227399E-2</v>
      </c>
      <c r="N150" s="34">
        <f t="shared" ref="N150:N213" ca="1" si="40">C150*(M150-E150)^2</f>
        <v>5.0265954709295697E-6</v>
      </c>
      <c r="O150" s="35">
        <f t="shared" ref="O150:O213" ca="1" si="41">(C150*O$1-O$2*F150+O$3*H150)^2</f>
        <v>11159964.444070052</v>
      </c>
      <c r="P150" s="34">
        <f t="shared" ref="P150:P213" ca="1" si="42">(-C150*O$2+O$4*F150-O$5*H150)^2</f>
        <v>19636761966.195381</v>
      </c>
      <c r="Q150" s="34">
        <f t="shared" ref="Q150:Q213" ca="1" si="43">+(C150*O$3-F150*O$5+H150*O$6)^2</f>
        <v>1324005949.0910609</v>
      </c>
      <c r="R150">
        <f t="shared" ca="1" si="32"/>
        <v>-2.2420070184835661E-3</v>
      </c>
      <c r="S150" s="124">
        <v>1</v>
      </c>
    </row>
    <row r="151" spans="1:19">
      <c r="A151" s="124">
        <v>26526.5</v>
      </c>
      <c r="B151" s="124">
        <v>-1.9181184994522482E-2</v>
      </c>
      <c r="C151" s="125">
        <v>1</v>
      </c>
      <c r="D151" s="126">
        <f t="shared" si="33"/>
        <v>2.65265</v>
      </c>
      <c r="E151" s="126">
        <f t="shared" si="33"/>
        <v>-1.9181184994522482E-2</v>
      </c>
      <c r="F151" s="34">
        <f t="shared" si="34"/>
        <v>2.65265</v>
      </c>
      <c r="G151" s="34">
        <f t="shared" si="34"/>
        <v>-1.9181184994522482E-2</v>
      </c>
      <c r="H151" s="34">
        <f t="shared" si="35"/>
        <v>7.0365520224999996</v>
      </c>
      <c r="I151" s="34">
        <f t="shared" si="36"/>
        <v>18.665509722484625</v>
      </c>
      <c r="J151" s="34">
        <f t="shared" si="37"/>
        <v>49.513064365348839</v>
      </c>
      <c r="K151" s="34">
        <f t="shared" si="38"/>
        <v>-5.0880970375720064E-2</v>
      </c>
      <c r="L151" s="34">
        <f t="shared" si="39"/>
        <v>-0.13496940606715382</v>
      </c>
      <c r="M151" s="34">
        <f t="shared" ca="1" si="31"/>
        <v>-1.7261342015044388E-2</v>
      </c>
      <c r="N151" s="34">
        <f t="shared" ca="1" si="40"/>
        <v>3.6857970658513246E-6</v>
      </c>
      <c r="O151" s="35">
        <f t="shared" ca="1" si="41"/>
        <v>13334894.443359569</v>
      </c>
      <c r="P151" s="34">
        <f t="shared" ca="1" si="42"/>
        <v>19615648998.660923</v>
      </c>
      <c r="Q151" s="34">
        <f t="shared" ca="1" si="43"/>
        <v>1330505483.381798</v>
      </c>
      <c r="R151">
        <f t="shared" ca="1" si="32"/>
        <v>-1.9198429794780938E-3</v>
      </c>
      <c r="S151" s="124">
        <v>1</v>
      </c>
    </row>
    <row r="152" spans="1:19">
      <c r="A152" s="124">
        <v>26540.5</v>
      </c>
      <c r="B152" s="124">
        <v>-1.6111245000502095E-2</v>
      </c>
      <c r="C152" s="125">
        <v>1</v>
      </c>
      <c r="D152" s="126">
        <f t="shared" si="33"/>
        <v>2.6540499999999998</v>
      </c>
      <c r="E152" s="126">
        <f t="shared" si="33"/>
        <v>-1.6111245000502095E-2</v>
      </c>
      <c r="F152" s="34">
        <f t="shared" si="34"/>
        <v>2.6540499999999998</v>
      </c>
      <c r="G152" s="34">
        <f t="shared" si="34"/>
        <v>-1.6111245000502095E-2</v>
      </c>
      <c r="H152" s="34">
        <f t="shared" si="35"/>
        <v>7.0439814024999992</v>
      </c>
      <c r="I152" s="34">
        <f t="shared" si="36"/>
        <v>18.695078841305122</v>
      </c>
      <c r="J152" s="34">
        <f t="shared" si="37"/>
        <v>49.617673998765852</v>
      </c>
      <c r="K152" s="34">
        <f t="shared" si="38"/>
        <v>-4.2760049793582583E-2</v>
      </c>
      <c r="L152" s="34">
        <f t="shared" si="39"/>
        <v>-0.11348731015465785</v>
      </c>
      <c r="M152" s="34">
        <f t="shared" ca="1" si="31"/>
        <v>-1.7280064282190873E-2</v>
      </c>
      <c r="N152" s="34">
        <f t="shared" ca="1" si="40"/>
        <v>1.3661385132474708E-6</v>
      </c>
      <c r="O152" s="35">
        <f t="shared" ca="1" si="41"/>
        <v>23972797.647605587</v>
      </c>
      <c r="P152" s="34">
        <f t="shared" ca="1" si="42"/>
        <v>19531224137.695286</v>
      </c>
      <c r="Q152" s="34">
        <f t="shared" ca="1" si="43"/>
        <v>1356675731.7946351</v>
      </c>
      <c r="R152">
        <f t="shared" ca="1" si="32"/>
        <v>1.168819281688778E-3</v>
      </c>
      <c r="S152" s="124">
        <v>1</v>
      </c>
    </row>
    <row r="153" spans="1:19">
      <c r="A153" s="124">
        <v>26547</v>
      </c>
      <c r="B153" s="124">
        <v>-2.0421629997144919E-2</v>
      </c>
      <c r="C153" s="125">
        <v>1</v>
      </c>
      <c r="D153" s="126">
        <f t="shared" si="33"/>
        <v>2.6547000000000001</v>
      </c>
      <c r="E153" s="126">
        <f t="shared" si="33"/>
        <v>-2.0421629997144919E-2</v>
      </c>
      <c r="F153" s="34">
        <f t="shared" si="34"/>
        <v>2.6547000000000001</v>
      </c>
      <c r="G153" s="34">
        <f t="shared" si="34"/>
        <v>-2.0421629997144919E-2</v>
      </c>
      <c r="H153" s="34">
        <f t="shared" si="35"/>
        <v>7.04743209</v>
      </c>
      <c r="I153" s="34">
        <f t="shared" si="36"/>
        <v>18.708817969323</v>
      </c>
      <c r="J153" s="34">
        <f t="shared" si="37"/>
        <v>49.666299063161773</v>
      </c>
      <c r="K153" s="34">
        <f t="shared" si="38"/>
        <v>-5.4213301153420615E-2</v>
      </c>
      <c r="L153" s="34">
        <f t="shared" si="39"/>
        <v>-0.1439200505719857</v>
      </c>
      <c r="M153" s="34">
        <f t="shared" ca="1" si="31"/>
        <v>-1.7288760100633974E-2</v>
      </c>
      <c r="N153" s="34">
        <f t="shared" ca="1" si="40"/>
        <v>9.814873788464501E-6</v>
      </c>
      <c r="O153" s="35">
        <f t="shared" ca="1" si="41"/>
        <v>29966720.088225398</v>
      </c>
      <c r="P153" s="34">
        <f t="shared" ca="1" si="42"/>
        <v>19492041744.739521</v>
      </c>
      <c r="Q153" s="34">
        <f t="shared" ca="1" si="43"/>
        <v>1368919928.9319685</v>
      </c>
      <c r="R153">
        <f t="shared" ca="1" si="32"/>
        <v>-3.1328698965109453E-3</v>
      </c>
      <c r="S153" s="124">
        <v>1</v>
      </c>
    </row>
    <row r="154" spans="1:19">
      <c r="A154" s="124">
        <v>26620</v>
      </c>
      <c r="B154" s="124">
        <v>-2.5999799996498041E-2</v>
      </c>
      <c r="C154" s="125">
        <v>1</v>
      </c>
      <c r="D154" s="126">
        <f t="shared" si="33"/>
        <v>2.6619999999999999</v>
      </c>
      <c r="E154" s="126">
        <f t="shared" si="33"/>
        <v>-2.5999799996498041E-2</v>
      </c>
      <c r="F154" s="34">
        <f t="shared" si="34"/>
        <v>2.6619999999999999</v>
      </c>
      <c r="G154" s="34">
        <f t="shared" si="34"/>
        <v>-2.5999799996498041E-2</v>
      </c>
      <c r="H154" s="34">
        <f t="shared" si="35"/>
        <v>7.0862439999999998</v>
      </c>
      <c r="I154" s="34">
        <f t="shared" si="36"/>
        <v>18.863581527999997</v>
      </c>
      <c r="J154" s="34">
        <f t="shared" si="37"/>
        <v>50.214854027535992</v>
      </c>
      <c r="K154" s="34">
        <f t="shared" si="38"/>
        <v>-6.9211467590677783E-2</v>
      </c>
      <c r="L154" s="34">
        <f t="shared" si="39"/>
        <v>-0.18424092672638426</v>
      </c>
      <c r="M154" s="34">
        <f t="shared" ca="1" si="31"/>
        <v>-1.7386566180443506E-2</v>
      </c>
      <c r="N154" s="34">
        <f t="shared" ca="1" si="40"/>
        <v>7.4187796770025351E-5</v>
      </c>
      <c r="O154" s="35">
        <f t="shared" ca="1" si="41"/>
        <v>143356783.36562365</v>
      </c>
      <c r="P154" s="34">
        <f t="shared" ca="1" si="42"/>
        <v>19052670355.297722</v>
      </c>
      <c r="Q154" s="34">
        <f t="shared" ca="1" si="43"/>
        <v>1510533631.505569</v>
      </c>
      <c r="R154">
        <f t="shared" ca="1" si="32"/>
        <v>-8.6132338160545344E-3</v>
      </c>
      <c r="S154" s="124">
        <v>1</v>
      </c>
    </row>
    <row r="155" spans="1:19">
      <c r="A155" s="124">
        <v>26628</v>
      </c>
      <c r="B155" s="124">
        <v>-1.8274119996931404E-2</v>
      </c>
      <c r="C155" s="125">
        <v>1</v>
      </c>
      <c r="D155" s="126">
        <f t="shared" si="33"/>
        <v>2.6627999999999998</v>
      </c>
      <c r="E155" s="126">
        <f t="shared" si="33"/>
        <v>-1.8274119996931404E-2</v>
      </c>
      <c r="F155" s="34">
        <f t="shared" si="34"/>
        <v>2.6627999999999998</v>
      </c>
      <c r="G155" s="34">
        <f t="shared" si="34"/>
        <v>-1.8274119996931404E-2</v>
      </c>
      <c r="H155" s="34">
        <f t="shared" si="35"/>
        <v>7.0905038399999993</v>
      </c>
      <c r="I155" s="34">
        <f t="shared" si="36"/>
        <v>18.880593625151999</v>
      </c>
      <c r="J155" s="34">
        <f t="shared" si="37"/>
        <v>50.275244705054739</v>
      </c>
      <c r="K155" s="34">
        <f t="shared" si="38"/>
        <v>-4.866032672782894E-2</v>
      </c>
      <c r="L155" s="34">
        <f t="shared" si="39"/>
        <v>-0.1295727180108629</v>
      </c>
      <c r="M155" s="34">
        <f t="shared" ca="1" si="31"/>
        <v>-1.7397300884208683E-2</v>
      </c>
      <c r="N155" s="34">
        <f t="shared" ca="1" si="40"/>
        <v>7.6881175643585968E-7</v>
      </c>
      <c r="O155" s="35">
        <f t="shared" ca="1" si="41"/>
        <v>160941055.61051339</v>
      </c>
      <c r="P155" s="34">
        <f t="shared" ca="1" si="42"/>
        <v>19004598767.524338</v>
      </c>
      <c r="Q155" s="34">
        <f t="shared" ca="1" si="43"/>
        <v>1526513035.8433201</v>
      </c>
      <c r="R155">
        <f t="shared" ca="1" si="32"/>
        <v>-8.7681911272272095E-4</v>
      </c>
      <c r="S155" s="124">
        <v>1</v>
      </c>
    </row>
    <row r="156" spans="1:19">
      <c r="A156" s="124">
        <v>26634.5</v>
      </c>
      <c r="B156" s="124">
        <v>-1.8284504993062001E-2</v>
      </c>
      <c r="C156" s="125">
        <v>1</v>
      </c>
      <c r="D156" s="126">
        <f t="shared" si="33"/>
        <v>2.6634500000000001</v>
      </c>
      <c r="E156" s="126">
        <f t="shared" si="33"/>
        <v>-1.8284504993062001E-2</v>
      </c>
      <c r="F156" s="34">
        <f t="shared" si="34"/>
        <v>2.6634500000000001</v>
      </c>
      <c r="G156" s="34">
        <f t="shared" si="34"/>
        <v>-1.8284504993062001E-2</v>
      </c>
      <c r="H156" s="34">
        <f t="shared" si="35"/>
        <v>7.0939659025000008</v>
      </c>
      <c r="I156" s="34">
        <f t="shared" si="36"/>
        <v>18.894423483013629</v>
      </c>
      <c r="J156" s="34">
        <f t="shared" si="37"/>
        <v>50.324352225832655</v>
      </c>
      <c r="K156" s="34">
        <f t="shared" si="38"/>
        <v>-4.8699864823770984E-2</v>
      </c>
      <c r="L156" s="34">
        <f t="shared" si="39"/>
        <v>-0.12970965496487283</v>
      </c>
      <c r="M156" s="34">
        <f t="shared" ca="1" si="31"/>
        <v>-1.7406025191524489E-2</v>
      </c>
      <c r="N156" s="34">
        <f t="shared" ca="1" si="40"/>
        <v>7.7172676170938548E-7</v>
      </c>
      <c r="O156" s="35">
        <f t="shared" ca="1" si="41"/>
        <v>175980458.2843366</v>
      </c>
      <c r="P156" s="34">
        <f t="shared" ca="1" si="42"/>
        <v>18965552502.567768</v>
      </c>
      <c r="Q156" s="34">
        <f t="shared" ca="1" si="43"/>
        <v>1539563524.9867723</v>
      </c>
      <c r="R156">
        <f t="shared" ca="1" si="32"/>
        <v>-8.7847980153751143E-4</v>
      </c>
      <c r="S156" s="124">
        <v>1</v>
      </c>
    </row>
    <row r="157" spans="1:19">
      <c r="A157" s="124">
        <v>26717.5</v>
      </c>
      <c r="B157" s="124">
        <v>-1.7955575000087265E-2</v>
      </c>
      <c r="C157" s="125">
        <v>1</v>
      </c>
      <c r="D157" s="126">
        <f t="shared" si="33"/>
        <v>2.6717499999999998</v>
      </c>
      <c r="E157" s="126">
        <f t="shared" si="33"/>
        <v>-1.7955575000087265E-2</v>
      </c>
      <c r="F157" s="34">
        <f t="shared" si="34"/>
        <v>2.6717499999999998</v>
      </c>
      <c r="G157" s="34">
        <f t="shared" si="34"/>
        <v>-1.7955575000087265E-2</v>
      </c>
      <c r="H157" s="34">
        <f t="shared" si="35"/>
        <v>7.1382480624999989</v>
      </c>
      <c r="I157" s="34">
        <f t="shared" si="36"/>
        <v>19.071614260984372</v>
      </c>
      <c r="J157" s="34">
        <f t="shared" si="37"/>
        <v>50.954585401784996</v>
      </c>
      <c r="K157" s="34">
        <f t="shared" si="38"/>
        <v>-4.7972807506483146E-2</v>
      </c>
      <c r="L157" s="34">
        <f t="shared" si="39"/>
        <v>-0.12817134845544634</v>
      </c>
      <c r="M157" s="34">
        <f t="shared" ca="1" si="31"/>
        <v>-1.7517613932933666E-2</v>
      </c>
      <c r="N157" s="34">
        <f t="shared" ca="1" si="40"/>
        <v>1.9180989634231949E-7</v>
      </c>
      <c r="O157" s="35">
        <f t="shared" ca="1" si="41"/>
        <v>427479822.66987586</v>
      </c>
      <c r="P157" s="34">
        <f t="shared" ca="1" si="42"/>
        <v>18467939662.346046</v>
      </c>
      <c r="Q157" s="34">
        <f t="shared" ca="1" si="43"/>
        <v>1711533275.3426607</v>
      </c>
      <c r="R157">
        <f t="shared" ca="1" si="32"/>
        <v>-4.3796106715359925E-4</v>
      </c>
      <c r="S157" s="124">
        <v>1</v>
      </c>
    </row>
    <row r="158" spans="1:19">
      <c r="A158" s="124">
        <v>26757</v>
      </c>
      <c r="B158" s="124">
        <v>-1.8472529998689424E-2</v>
      </c>
      <c r="C158" s="125">
        <v>1</v>
      </c>
      <c r="D158" s="126">
        <f t="shared" si="33"/>
        <v>2.6757</v>
      </c>
      <c r="E158" s="126">
        <f t="shared" si="33"/>
        <v>-1.8472529998689424E-2</v>
      </c>
      <c r="F158" s="34">
        <f t="shared" si="34"/>
        <v>2.6757</v>
      </c>
      <c r="G158" s="34">
        <f t="shared" si="34"/>
        <v>-1.8472529998689424E-2</v>
      </c>
      <c r="H158" s="34">
        <f t="shared" si="35"/>
        <v>7.1593704899999997</v>
      </c>
      <c r="I158" s="34">
        <f t="shared" si="36"/>
        <v>19.156327620092998</v>
      </c>
      <c r="J158" s="34">
        <f t="shared" si="37"/>
        <v>51.256585813082836</v>
      </c>
      <c r="K158" s="34">
        <f t="shared" si="38"/>
        <v>-4.942694851749329E-2</v>
      </c>
      <c r="L158" s="34">
        <f t="shared" si="39"/>
        <v>-0.1322516861482568</v>
      </c>
      <c r="M158" s="34">
        <f t="shared" ca="1" si="31"/>
        <v>-1.757084060558468E-2</v>
      </c>
      <c r="N158" s="34">
        <f t="shared" ca="1" si="40"/>
        <v>8.1304376163760132E-7</v>
      </c>
      <c r="O158" s="35">
        <f t="shared" ca="1" si="41"/>
        <v>586047992.33871889</v>
      </c>
      <c r="P158" s="34">
        <f t="shared" ca="1" si="42"/>
        <v>18231795519.068581</v>
      </c>
      <c r="Q158" s="34">
        <f t="shared" ca="1" si="43"/>
        <v>1796865980.5528421</v>
      </c>
      <c r="R158">
        <f t="shared" ca="1" si="32"/>
        <v>-9.0168939310474386E-4</v>
      </c>
      <c r="S158" s="124">
        <v>1</v>
      </c>
    </row>
    <row r="159" spans="1:19">
      <c r="A159" s="124">
        <v>27488</v>
      </c>
      <c r="B159" s="124">
        <v>-1.1463520000688732E-2</v>
      </c>
      <c r="C159" s="125">
        <v>1</v>
      </c>
      <c r="D159" s="126">
        <f t="shared" si="33"/>
        <v>2.7488000000000001</v>
      </c>
      <c r="E159" s="126">
        <f t="shared" si="33"/>
        <v>-1.1463520000688732E-2</v>
      </c>
      <c r="F159" s="34">
        <f t="shared" si="34"/>
        <v>2.7488000000000001</v>
      </c>
      <c r="G159" s="34">
        <f t="shared" si="34"/>
        <v>-1.1463520000688732E-2</v>
      </c>
      <c r="H159" s="34">
        <f t="shared" si="35"/>
        <v>7.5559014400000004</v>
      </c>
      <c r="I159" s="34">
        <f t="shared" si="36"/>
        <v>20.769661878272004</v>
      </c>
      <c r="J159" s="34">
        <f t="shared" si="37"/>
        <v>57.091646570994087</v>
      </c>
      <c r="K159" s="34">
        <f t="shared" si="38"/>
        <v>-3.1510923777893191E-2</v>
      </c>
      <c r="L159" s="34">
        <f t="shared" si="39"/>
        <v>-8.6617227280672809E-2</v>
      </c>
      <c r="M159" s="34">
        <f t="shared" ca="1" si="31"/>
        <v>-1.8569977252105331E-2</v>
      </c>
      <c r="N159" s="34">
        <f t="shared" ca="1" si="40"/>
        <v>5.050173466621157E-5</v>
      </c>
      <c r="O159" s="35">
        <f t="shared" ca="1" si="41"/>
        <v>8161830255.6916666</v>
      </c>
      <c r="P159" s="34">
        <f t="shared" ca="1" si="42"/>
        <v>13967122579.964073</v>
      </c>
      <c r="Q159" s="34">
        <f t="shared" ca="1" si="43"/>
        <v>3800478375.6353393</v>
      </c>
      <c r="R159">
        <f t="shared" ca="1" si="32"/>
        <v>7.1064572514165994E-3</v>
      </c>
      <c r="S159" s="124">
        <v>1</v>
      </c>
    </row>
    <row r="160" spans="1:19">
      <c r="A160" s="124">
        <v>27514</v>
      </c>
      <c r="B160" s="124">
        <v>-2.3605059999681544E-2</v>
      </c>
      <c r="C160" s="125">
        <v>1</v>
      </c>
      <c r="D160" s="126">
        <f t="shared" si="33"/>
        <v>2.7513999999999998</v>
      </c>
      <c r="E160" s="126">
        <f t="shared" si="33"/>
        <v>-2.3605059999681544E-2</v>
      </c>
      <c r="F160" s="34">
        <f t="shared" si="34"/>
        <v>2.7513999999999998</v>
      </c>
      <c r="G160" s="34">
        <f t="shared" si="34"/>
        <v>-2.3605059999681544E-2</v>
      </c>
      <c r="H160" s="34">
        <f t="shared" si="35"/>
        <v>7.5702019599999995</v>
      </c>
      <c r="I160" s="34">
        <f t="shared" si="36"/>
        <v>20.828653672743997</v>
      </c>
      <c r="J160" s="34">
        <f t="shared" si="37"/>
        <v>57.307957715187833</v>
      </c>
      <c r="K160" s="34">
        <f t="shared" si="38"/>
        <v>-6.4946962083123796E-2</v>
      </c>
      <c r="L160" s="34">
        <f t="shared" si="39"/>
        <v>-0.17869507147550681</v>
      </c>
      <c r="M160" s="34">
        <f t="shared" ca="1" si="31"/>
        <v>-1.860600719894728E-2</v>
      </c>
      <c r="N160" s="34">
        <f t="shared" ca="1" si="40"/>
        <v>2.499052890452909E-5</v>
      </c>
      <c r="O160" s="35">
        <f t="shared" ca="1" si="41"/>
        <v>8597269718.7864227</v>
      </c>
      <c r="P160" s="34">
        <f t="shared" ca="1" si="42"/>
        <v>13820036858.751078</v>
      </c>
      <c r="Q160" s="34">
        <f t="shared" ca="1" si="43"/>
        <v>3887166887.6702509</v>
      </c>
      <c r="R160">
        <f t="shared" ca="1" si="32"/>
        <v>-4.999052800734264E-3</v>
      </c>
      <c r="S160" s="124">
        <v>1</v>
      </c>
    </row>
    <row r="161" spans="1:19">
      <c r="A161" s="124">
        <v>27517</v>
      </c>
      <c r="B161" s="124">
        <v>-2.2332930006086826E-2</v>
      </c>
      <c r="C161" s="125">
        <v>1</v>
      </c>
      <c r="D161" s="126">
        <f t="shared" si="33"/>
        <v>2.7517</v>
      </c>
      <c r="E161" s="126">
        <f t="shared" si="33"/>
        <v>-2.2332930006086826E-2</v>
      </c>
      <c r="F161" s="34">
        <f t="shared" si="34"/>
        <v>2.7517</v>
      </c>
      <c r="G161" s="34">
        <f t="shared" si="34"/>
        <v>-2.2332930006086826E-2</v>
      </c>
      <c r="H161" s="34">
        <f t="shared" si="35"/>
        <v>7.5718528900000006</v>
      </c>
      <c r="I161" s="34">
        <f t="shared" si="36"/>
        <v>20.835467597413</v>
      </c>
      <c r="J161" s="34">
        <f t="shared" si="37"/>
        <v>57.332956187801351</v>
      </c>
      <c r="K161" s="34">
        <f t="shared" si="38"/>
        <v>-6.1453523497749123E-2</v>
      </c>
      <c r="L161" s="34">
        <f t="shared" si="39"/>
        <v>-0.16910166060875625</v>
      </c>
      <c r="M161" s="34">
        <f t="shared" ca="1" si="31"/>
        <v>-1.8610166679435138E-2</v>
      </c>
      <c r="N161" s="34">
        <f t="shared" ca="1" si="40"/>
        <v>1.3858966786262749E-5</v>
      </c>
      <c r="O161" s="35">
        <f t="shared" ca="1" si="41"/>
        <v>8648262558.7926044</v>
      </c>
      <c r="P161" s="34">
        <f t="shared" ca="1" si="42"/>
        <v>13803089692.067911</v>
      </c>
      <c r="Q161" s="34">
        <f t="shared" ca="1" si="43"/>
        <v>3897240120.0293903</v>
      </c>
      <c r="R161">
        <f t="shared" ca="1" si="32"/>
        <v>-3.7227633266516888E-3</v>
      </c>
      <c r="S161" s="124">
        <v>1</v>
      </c>
    </row>
    <row r="162" spans="1:19">
      <c r="A162" s="124">
        <v>27521</v>
      </c>
      <c r="B162" s="124">
        <v>-2.0370090001961216E-2</v>
      </c>
      <c r="C162" s="125">
        <v>1</v>
      </c>
      <c r="D162" s="126">
        <f t="shared" si="33"/>
        <v>2.7521</v>
      </c>
      <c r="E162" s="126">
        <f t="shared" si="33"/>
        <v>-2.0370090001961216E-2</v>
      </c>
      <c r="F162" s="34">
        <f t="shared" si="34"/>
        <v>2.7521</v>
      </c>
      <c r="G162" s="34">
        <f t="shared" si="34"/>
        <v>-2.0370090001961216E-2</v>
      </c>
      <c r="H162" s="34">
        <f t="shared" si="35"/>
        <v>7.5740544099999996</v>
      </c>
      <c r="I162" s="34">
        <f t="shared" si="36"/>
        <v>20.844555141760999</v>
      </c>
      <c r="J162" s="34">
        <f t="shared" si="37"/>
        <v>57.366300205640442</v>
      </c>
      <c r="K162" s="34">
        <f t="shared" si="38"/>
        <v>-5.6060524694397464E-2</v>
      </c>
      <c r="L162" s="34">
        <f t="shared" si="39"/>
        <v>-0.15428417001145125</v>
      </c>
      <c r="M162" s="34">
        <f t="shared" ca="1" si="31"/>
        <v>-1.8615713354683497E-2</v>
      </c>
      <c r="N162" s="34">
        <f t="shared" ca="1" si="40"/>
        <v>3.0778374205134119E-6</v>
      </c>
      <c r="O162" s="35">
        <f t="shared" ca="1" si="41"/>
        <v>8716494561.6588974</v>
      </c>
      <c r="P162" s="34">
        <f t="shared" ca="1" si="42"/>
        <v>13780501334.608799</v>
      </c>
      <c r="Q162" s="34">
        <f t="shared" ca="1" si="43"/>
        <v>3910693890.039165</v>
      </c>
      <c r="R162">
        <f t="shared" ca="1" si="32"/>
        <v>-1.7543766472777195E-3</v>
      </c>
      <c r="S162" s="124">
        <v>1</v>
      </c>
    </row>
    <row r="163" spans="1:19">
      <c r="A163" s="124">
        <v>27527</v>
      </c>
      <c r="B163" s="124">
        <v>-2.012583000032464E-2</v>
      </c>
      <c r="C163" s="125">
        <v>1</v>
      </c>
      <c r="D163" s="126">
        <f t="shared" si="33"/>
        <v>2.7526999999999999</v>
      </c>
      <c r="E163" s="126">
        <f t="shared" si="33"/>
        <v>-2.012583000032464E-2</v>
      </c>
      <c r="F163" s="34">
        <f t="shared" si="34"/>
        <v>2.7526999999999999</v>
      </c>
      <c r="G163" s="34">
        <f t="shared" si="34"/>
        <v>-2.012583000032464E-2</v>
      </c>
      <c r="H163" s="34">
        <f t="shared" si="35"/>
        <v>7.5773572899999992</v>
      </c>
      <c r="I163" s="34">
        <f t="shared" si="36"/>
        <v>20.858191412182997</v>
      </c>
      <c r="J163" s="34">
        <f t="shared" si="37"/>
        <v>57.416343500316131</v>
      </c>
      <c r="K163" s="34">
        <f t="shared" si="38"/>
        <v>-5.5400372241893633E-2</v>
      </c>
      <c r="L163" s="34">
        <f t="shared" si="39"/>
        <v>-0.15250060467026061</v>
      </c>
      <c r="M163" s="34">
        <f t="shared" ca="1" si="31"/>
        <v>-1.8624034870265802E-2</v>
      </c>
      <c r="N163" s="34">
        <f t="shared" ca="1" si="40"/>
        <v>2.2553886126684448E-6</v>
      </c>
      <c r="O163" s="35">
        <f t="shared" ca="1" si="41"/>
        <v>8819360363.3600559</v>
      </c>
      <c r="P163" s="34">
        <f t="shared" ca="1" si="42"/>
        <v>13746635698.940149</v>
      </c>
      <c r="Q163" s="34">
        <f t="shared" ca="1" si="43"/>
        <v>3930923418.5114975</v>
      </c>
      <c r="R163">
        <f t="shared" ca="1" si="32"/>
        <v>-1.5017951300588389E-3</v>
      </c>
      <c r="S163" s="124">
        <v>1</v>
      </c>
    </row>
    <row r="164" spans="1:19">
      <c r="A164" s="124">
        <v>27528.5</v>
      </c>
      <c r="B164" s="124">
        <v>-2.1389765002822969E-2</v>
      </c>
      <c r="C164" s="125">
        <v>1</v>
      </c>
      <c r="D164" s="126">
        <f t="shared" si="33"/>
        <v>2.75285</v>
      </c>
      <c r="E164" s="126">
        <f t="shared" si="33"/>
        <v>-2.1389765002822969E-2</v>
      </c>
      <c r="F164" s="34">
        <f t="shared" si="34"/>
        <v>2.75285</v>
      </c>
      <c r="G164" s="34">
        <f t="shared" si="34"/>
        <v>-2.1389765002822969E-2</v>
      </c>
      <c r="H164" s="34">
        <f t="shared" si="35"/>
        <v>7.5781831225000005</v>
      </c>
      <c r="I164" s="34">
        <f t="shared" si="36"/>
        <v>20.861601408774128</v>
      </c>
      <c r="J164" s="34">
        <f t="shared" si="37"/>
        <v>57.42885943814386</v>
      </c>
      <c r="K164" s="34">
        <f t="shared" si="38"/>
        <v>-5.8882814588021214E-2</v>
      </c>
      <c r="L164" s="34">
        <f t="shared" si="39"/>
        <v>-0.16209555613863419</v>
      </c>
      <c r="M164" s="34">
        <f t="shared" ca="1" si="31"/>
        <v>-1.8626115530919467E-2</v>
      </c>
      <c r="N164" s="34">
        <f t="shared" ca="1" si="40"/>
        <v>7.6377584035525068E-6</v>
      </c>
      <c r="O164" s="35">
        <f t="shared" ca="1" si="41"/>
        <v>8845173932.5278568</v>
      </c>
      <c r="P164" s="34">
        <f t="shared" ca="1" si="42"/>
        <v>13738172466.736975</v>
      </c>
      <c r="Q164" s="34">
        <f t="shared" ca="1" si="43"/>
        <v>3935989969.4092059</v>
      </c>
      <c r="R164">
        <f t="shared" ca="1" si="32"/>
        <v>-2.7636494719035024E-3</v>
      </c>
      <c r="S164" s="124">
        <v>1</v>
      </c>
    </row>
    <row r="165" spans="1:19">
      <c r="A165" s="124">
        <v>27540</v>
      </c>
      <c r="B165" s="124">
        <v>-2.2846599997137673E-2</v>
      </c>
      <c r="C165" s="125">
        <v>1</v>
      </c>
      <c r="D165" s="126">
        <f t="shared" si="33"/>
        <v>2.754</v>
      </c>
      <c r="E165" s="126">
        <f t="shared" si="33"/>
        <v>-2.2846599997137673E-2</v>
      </c>
      <c r="F165" s="34">
        <f t="shared" si="34"/>
        <v>2.754</v>
      </c>
      <c r="G165" s="34">
        <f t="shared" si="34"/>
        <v>-2.2846599997137673E-2</v>
      </c>
      <c r="H165" s="34">
        <f t="shared" si="35"/>
        <v>7.5845159999999998</v>
      </c>
      <c r="I165" s="34">
        <f t="shared" si="36"/>
        <v>20.887757063999999</v>
      </c>
      <c r="J165" s="34">
        <f t="shared" si="37"/>
        <v>57.524882954255993</v>
      </c>
      <c r="K165" s="34">
        <f t="shared" si="38"/>
        <v>-6.2919536392117156E-2</v>
      </c>
      <c r="L165" s="34">
        <f t="shared" si="39"/>
        <v>-0.17328040322389066</v>
      </c>
      <c r="M165" s="34">
        <f t="shared" ca="1" si="31"/>
        <v>-1.8642071006849364E-2</v>
      </c>
      <c r="N165" s="34">
        <f t="shared" ca="1" si="40"/>
        <v>1.7678064030174825E-5</v>
      </c>
      <c r="O165" s="35">
        <f t="shared" ca="1" si="41"/>
        <v>9044369259.7510033</v>
      </c>
      <c r="P165" s="34">
        <f t="shared" ca="1" si="42"/>
        <v>13673330074.331375</v>
      </c>
      <c r="Q165" s="34">
        <f t="shared" ca="1" si="43"/>
        <v>3974955479.1350484</v>
      </c>
      <c r="R165">
        <f t="shared" ca="1" si="32"/>
        <v>-4.2045289902883087E-3</v>
      </c>
      <c r="S165" s="124">
        <v>1</v>
      </c>
    </row>
    <row r="166" spans="1:19">
      <c r="A166" s="124">
        <v>27541</v>
      </c>
      <c r="B166" s="124">
        <v>-2.0055889996001497E-2</v>
      </c>
      <c r="C166" s="125">
        <v>1</v>
      </c>
      <c r="D166" s="126">
        <f t="shared" si="33"/>
        <v>2.7541000000000002</v>
      </c>
      <c r="E166" s="126">
        <f t="shared" si="33"/>
        <v>-2.0055889996001497E-2</v>
      </c>
      <c r="F166" s="34">
        <f t="shared" si="34"/>
        <v>2.7541000000000002</v>
      </c>
      <c r="G166" s="34">
        <f t="shared" si="34"/>
        <v>-2.0055889996001497E-2</v>
      </c>
      <c r="H166" s="34">
        <f t="shared" si="35"/>
        <v>7.5850668100000016</v>
      </c>
      <c r="I166" s="34">
        <f t="shared" si="36"/>
        <v>20.890032501421008</v>
      </c>
      <c r="J166" s="34">
        <f t="shared" si="37"/>
        <v>57.533238512163599</v>
      </c>
      <c r="K166" s="34">
        <f t="shared" si="38"/>
        <v>-5.523592663798773E-2</v>
      </c>
      <c r="L166" s="34">
        <f t="shared" si="39"/>
        <v>-0.15212526555368203</v>
      </c>
      <c r="M166" s="34">
        <f t="shared" ca="1" si="31"/>
        <v>-1.8643458752603457E-2</v>
      </c>
      <c r="N166" s="34">
        <f t="shared" ca="1" si="40"/>
        <v>1.9949620173269333E-6</v>
      </c>
      <c r="O166" s="35">
        <f t="shared" ca="1" si="41"/>
        <v>9061798603.4572487</v>
      </c>
      <c r="P166" s="34">
        <f t="shared" ca="1" si="42"/>
        <v>13667695160.211172</v>
      </c>
      <c r="Q166" s="34">
        <f t="shared" ca="1" si="43"/>
        <v>3978353987.8303614</v>
      </c>
      <c r="R166">
        <f t="shared" ca="1" si="32"/>
        <v>-1.41243124339804E-3</v>
      </c>
      <c r="S166" s="124">
        <v>1</v>
      </c>
    </row>
    <row r="167" spans="1:19">
      <c r="A167" s="124">
        <v>27543</v>
      </c>
      <c r="B167" s="124">
        <v>-1.6674469996360131E-2</v>
      </c>
      <c r="C167" s="125">
        <v>1</v>
      </c>
      <c r="D167" s="126">
        <f t="shared" si="33"/>
        <v>2.7543000000000002</v>
      </c>
      <c r="E167" s="126">
        <f t="shared" si="33"/>
        <v>-1.6674469996360131E-2</v>
      </c>
      <c r="F167" s="34">
        <f t="shared" si="34"/>
        <v>2.7543000000000002</v>
      </c>
      <c r="G167" s="34">
        <f t="shared" si="34"/>
        <v>-1.6674469996360131E-2</v>
      </c>
      <c r="H167" s="34">
        <f t="shared" si="35"/>
        <v>7.5861684900000013</v>
      </c>
      <c r="I167" s="34">
        <f t="shared" si="36"/>
        <v>20.894583872007004</v>
      </c>
      <c r="J167" s="34">
        <f t="shared" si="37"/>
        <v>57.549952358668897</v>
      </c>
      <c r="K167" s="34">
        <f t="shared" si="38"/>
        <v>-4.5926492710974709E-2</v>
      </c>
      <c r="L167" s="34">
        <f t="shared" si="39"/>
        <v>-0.12649533887383765</v>
      </c>
      <c r="M167" s="34">
        <f t="shared" ca="1" si="31"/>
        <v>-1.8646234394382614E-2</v>
      </c>
      <c r="N167" s="34">
        <f t="shared" ca="1" si="40"/>
        <v>3.8878548413089685E-6</v>
      </c>
      <c r="O167" s="35">
        <f t="shared" ca="1" si="41"/>
        <v>9096709157.4498081</v>
      </c>
      <c r="P167" s="34">
        <f t="shared" ca="1" si="42"/>
        <v>13656427043.565798</v>
      </c>
      <c r="Q167" s="34">
        <f t="shared" ca="1" si="43"/>
        <v>3985155906.2709932</v>
      </c>
      <c r="R167">
        <f t="shared" ca="1" si="32"/>
        <v>1.9717643980224839E-3</v>
      </c>
      <c r="S167" s="124">
        <v>1</v>
      </c>
    </row>
    <row r="168" spans="1:19">
      <c r="A168" s="124">
        <v>27551.5</v>
      </c>
      <c r="B168" s="124">
        <v>-1.8403434994979762E-2</v>
      </c>
      <c r="C168" s="125">
        <v>1</v>
      </c>
      <c r="D168" s="126">
        <f t="shared" si="33"/>
        <v>2.75515</v>
      </c>
      <c r="E168" s="126">
        <f t="shared" si="33"/>
        <v>-1.8403434994979762E-2</v>
      </c>
      <c r="F168" s="34">
        <f t="shared" si="34"/>
        <v>2.75515</v>
      </c>
      <c r="G168" s="34">
        <f t="shared" si="34"/>
        <v>-1.8403434994979762E-2</v>
      </c>
      <c r="H168" s="34">
        <f t="shared" si="35"/>
        <v>7.5908515224999995</v>
      </c>
      <c r="I168" s="34">
        <f t="shared" si="36"/>
        <v>20.913934572215872</v>
      </c>
      <c r="J168" s="34">
        <f t="shared" si="37"/>
        <v>57.62102683664056</v>
      </c>
      <c r="K168" s="34">
        <f t="shared" si="38"/>
        <v>-5.070422392641849E-2</v>
      </c>
      <c r="L168" s="34">
        <f t="shared" si="39"/>
        <v>-0.13969774255087189</v>
      </c>
      <c r="M168" s="34">
        <f t="shared" ca="1" si="31"/>
        <v>-1.8658033107224824E-2</v>
      </c>
      <c r="N168" s="34">
        <f t="shared" ca="1" si="40"/>
        <v>6.4820198758749282E-8</v>
      </c>
      <c r="O168" s="35">
        <f t="shared" ca="1" si="41"/>
        <v>9245850779.1722507</v>
      </c>
      <c r="P168" s="34">
        <f t="shared" ca="1" si="42"/>
        <v>13608563070.337862</v>
      </c>
      <c r="Q168" s="34">
        <f t="shared" ca="1" si="43"/>
        <v>4014137002.523273</v>
      </c>
      <c r="R168">
        <f t="shared" ca="1" si="32"/>
        <v>2.5459811224506218E-4</v>
      </c>
      <c r="S168" s="124">
        <v>1</v>
      </c>
    </row>
    <row r="169" spans="1:19">
      <c r="A169" s="124">
        <v>27554.5</v>
      </c>
      <c r="B169" s="124">
        <v>-2.2031305001291912E-2</v>
      </c>
      <c r="C169" s="125">
        <v>1</v>
      </c>
      <c r="D169" s="126">
        <f t="shared" si="33"/>
        <v>2.7554500000000002</v>
      </c>
      <c r="E169" s="126">
        <f t="shared" si="33"/>
        <v>-2.2031305001291912E-2</v>
      </c>
      <c r="F169" s="34">
        <f t="shared" si="34"/>
        <v>2.7554500000000002</v>
      </c>
      <c r="G169" s="34">
        <f t="shared" si="34"/>
        <v>-2.2031305001291912E-2</v>
      </c>
      <c r="H169" s="34">
        <f t="shared" si="35"/>
        <v>7.5925047025000012</v>
      </c>
      <c r="I169" s="34">
        <f t="shared" si="36"/>
        <v>20.92076708250363</v>
      </c>
      <c r="J169" s="34">
        <f t="shared" si="37"/>
        <v>57.646127657484634</v>
      </c>
      <c r="K169" s="34">
        <f t="shared" si="38"/>
        <v>-6.0706159365809802E-2</v>
      </c>
      <c r="L169" s="34">
        <f t="shared" si="39"/>
        <v>-0.16727278682452063</v>
      </c>
      <c r="M169" s="34">
        <f t="shared" ca="1" si="31"/>
        <v>-1.8662198222874314E-2</v>
      </c>
      <c r="N169" s="34">
        <f t="shared" ca="1" si="40"/>
        <v>1.1350880484379405E-5</v>
      </c>
      <c r="O169" s="35">
        <f t="shared" ca="1" si="41"/>
        <v>9298787443.1101589</v>
      </c>
      <c r="P169" s="34">
        <f t="shared" ca="1" si="42"/>
        <v>13591679797.553732</v>
      </c>
      <c r="Q169" s="34">
        <f t="shared" ca="1" si="43"/>
        <v>4024393839.1831355</v>
      </c>
      <c r="R169">
        <f t="shared" ca="1" si="32"/>
        <v>-3.3691067784175979E-3</v>
      </c>
      <c r="S169" s="124">
        <v>1</v>
      </c>
    </row>
    <row r="170" spans="1:19">
      <c r="A170" s="124">
        <v>27562</v>
      </c>
      <c r="B170" s="124">
        <v>-1.9750979998207185E-2</v>
      </c>
      <c r="C170" s="125">
        <v>1</v>
      </c>
      <c r="D170" s="126">
        <f t="shared" si="33"/>
        <v>2.7562000000000002</v>
      </c>
      <c r="E170" s="126">
        <f t="shared" si="33"/>
        <v>-1.9750979998207185E-2</v>
      </c>
      <c r="F170" s="34">
        <f t="shared" si="34"/>
        <v>2.7562000000000002</v>
      </c>
      <c r="G170" s="34">
        <f t="shared" si="34"/>
        <v>-1.9750979998207185E-2</v>
      </c>
      <c r="H170" s="34">
        <f t="shared" si="35"/>
        <v>7.5966384400000013</v>
      </c>
      <c r="I170" s="34">
        <f t="shared" si="36"/>
        <v>20.937854868328007</v>
      </c>
      <c r="J170" s="34">
        <f t="shared" si="37"/>
        <v>57.708915588085659</v>
      </c>
      <c r="K170" s="34">
        <f t="shared" si="38"/>
        <v>-5.4437651071058649E-2</v>
      </c>
      <c r="L170" s="34">
        <f t="shared" si="39"/>
        <v>-0.15004105388205186</v>
      </c>
      <c r="M170" s="34">
        <f t="shared" ca="1" si="31"/>
        <v>-1.8672612984304601E-2</v>
      </c>
      <c r="N170" s="34">
        <f t="shared" ca="1" si="40"/>
        <v>1.1628754166731761E-6</v>
      </c>
      <c r="O170" s="35">
        <f t="shared" ca="1" si="41"/>
        <v>9431810702.256155</v>
      </c>
      <c r="P170" s="34">
        <f t="shared" ca="1" si="42"/>
        <v>13549494291.525124</v>
      </c>
      <c r="Q170" s="34">
        <f t="shared" ca="1" si="43"/>
        <v>4050100391.3786364</v>
      </c>
      <c r="R170">
        <f t="shared" ca="1" si="32"/>
        <v>-1.0783670139025842E-3</v>
      </c>
      <c r="S170" s="124">
        <v>1</v>
      </c>
    </row>
    <row r="171" spans="1:19">
      <c r="A171" s="124">
        <v>27567</v>
      </c>
      <c r="B171" s="124">
        <v>-1.8897429996286519E-2</v>
      </c>
      <c r="C171" s="125">
        <v>1</v>
      </c>
      <c r="D171" s="126">
        <f t="shared" si="33"/>
        <v>2.7566999999999999</v>
      </c>
      <c r="E171" s="126">
        <f t="shared" si="33"/>
        <v>-1.8897429996286519E-2</v>
      </c>
      <c r="F171" s="34">
        <f t="shared" si="34"/>
        <v>2.7566999999999999</v>
      </c>
      <c r="G171" s="34">
        <f t="shared" si="34"/>
        <v>-1.8897429996286519E-2</v>
      </c>
      <c r="H171" s="34">
        <f t="shared" si="35"/>
        <v>7.5993948899999992</v>
      </c>
      <c r="I171" s="34">
        <f t="shared" si="36"/>
        <v>20.949251893262996</v>
      </c>
      <c r="J171" s="34">
        <f t="shared" si="37"/>
        <v>57.750802694158104</v>
      </c>
      <c r="K171" s="34">
        <f t="shared" si="38"/>
        <v>-5.2094545270763043E-2</v>
      </c>
      <c r="L171" s="34">
        <f t="shared" si="39"/>
        <v>-0.14360903294791247</v>
      </c>
      <c r="M171" s="34">
        <f t="shared" ca="1" si="31"/>
        <v>-1.8679557723914126E-2</v>
      </c>
      <c r="N171" s="34">
        <f t="shared" ca="1" si="40"/>
        <v>4.7468327068710162E-8</v>
      </c>
      <c r="O171" s="35">
        <f t="shared" ca="1" si="41"/>
        <v>9521034064.6815586</v>
      </c>
      <c r="P171" s="34">
        <f t="shared" ca="1" si="42"/>
        <v>13521388676.733532</v>
      </c>
      <c r="Q171" s="34">
        <f t="shared" ca="1" si="43"/>
        <v>4067289289.5633173</v>
      </c>
      <c r="R171">
        <f t="shared" ca="1" si="32"/>
        <v>-2.178722723723929E-4</v>
      </c>
      <c r="S171" s="124">
        <v>1</v>
      </c>
    </row>
    <row r="172" spans="1:19">
      <c r="A172" s="124">
        <v>27570</v>
      </c>
      <c r="B172" s="124">
        <v>-1.7325299995718524E-2</v>
      </c>
      <c r="C172" s="125">
        <v>1</v>
      </c>
      <c r="D172" s="126">
        <f t="shared" si="33"/>
        <v>2.7570000000000001</v>
      </c>
      <c r="E172" s="126">
        <f t="shared" si="33"/>
        <v>-1.7325299995718524E-2</v>
      </c>
      <c r="F172" s="34">
        <f t="shared" si="34"/>
        <v>2.7570000000000001</v>
      </c>
      <c r="G172" s="34">
        <f t="shared" si="34"/>
        <v>-1.7325299995718524E-2</v>
      </c>
      <c r="H172" s="34">
        <f t="shared" si="35"/>
        <v>7.6010490000000006</v>
      </c>
      <c r="I172" s="34">
        <f t="shared" si="36"/>
        <v>20.956092093000002</v>
      </c>
      <c r="J172" s="34">
        <f t="shared" si="37"/>
        <v>57.775945900401005</v>
      </c>
      <c r="K172" s="34">
        <f t="shared" si="38"/>
        <v>-4.7765852088195969E-2</v>
      </c>
      <c r="L172" s="34">
        <f t="shared" si="39"/>
        <v>-0.1316904542071563</v>
      </c>
      <c r="M172" s="34">
        <f t="shared" ca="1" si="31"/>
        <v>-1.8683725168763762E-2</v>
      </c>
      <c r="N172" s="34">
        <f t="shared" ca="1" si="40"/>
        <v>1.8453189507629843E-6</v>
      </c>
      <c r="O172" s="35">
        <f t="shared" ca="1" si="41"/>
        <v>9574775990.3079681</v>
      </c>
      <c r="P172" s="34">
        <f t="shared" ca="1" si="42"/>
        <v>13504532264.036037</v>
      </c>
      <c r="Q172" s="34">
        <f t="shared" ca="1" si="43"/>
        <v>4077622302.4407072</v>
      </c>
      <c r="R172">
        <f t="shared" ca="1" si="32"/>
        <v>1.3584251730452378E-3</v>
      </c>
      <c r="S172" s="124">
        <v>1</v>
      </c>
    </row>
    <row r="173" spans="1:19">
      <c r="A173" s="124">
        <v>27576</v>
      </c>
      <c r="B173" s="124">
        <v>-1.9981039993581362E-2</v>
      </c>
      <c r="C173" s="125">
        <v>1</v>
      </c>
      <c r="D173" s="126">
        <f t="shared" si="33"/>
        <v>2.7576000000000001</v>
      </c>
      <c r="E173" s="126">
        <f t="shared" si="33"/>
        <v>-1.9981039993581362E-2</v>
      </c>
      <c r="F173" s="34">
        <f t="shared" si="34"/>
        <v>2.7576000000000001</v>
      </c>
      <c r="G173" s="34">
        <f t="shared" si="34"/>
        <v>-1.9981039993581362E-2</v>
      </c>
      <c r="H173" s="34">
        <f t="shared" si="35"/>
        <v>7.6043577600000001</v>
      </c>
      <c r="I173" s="34">
        <f t="shared" si="36"/>
        <v>20.969776958976002</v>
      </c>
      <c r="J173" s="34">
        <f t="shared" si="37"/>
        <v>57.826256942072227</v>
      </c>
      <c r="K173" s="34">
        <f t="shared" si="38"/>
        <v>-5.5099715886299964E-2</v>
      </c>
      <c r="L173" s="34">
        <f t="shared" si="39"/>
        <v>-0.1519429765280608</v>
      </c>
      <c r="M173" s="34">
        <f t="shared" ca="1" si="31"/>
        <v>-1.8692061410901805E-2</v>
      </c>
      <c r="N173" s="34">
        <f t="shared" ca="1" si="40"/>
        <v>1.6614657866065995E-6</v>
      </c>
      <c r="O173" s="35">
        <f t="shared" ca="1" si="41"/>
        <v>9682727820.6032104</v>
      </c>
      <c r="P173" s="34">
        <f t="shared" ca="1" si="42"/>
        <v>13470835136.227737</v>
      </c>
      <c r="Q173" s="34">
        <f t="shared" ca="1" si="43"/>
        <v>4098332623.9453106</v>
      </c>
      <c r="R173">
        <f t="shared" ca="1" si="32"/>
        <v>-1.288978582679557E-3</v>
      </c>
      <c r="S173" s="124">
        <v>1</v>
      </c>
    </row>
    <row r="174" spans="1:19">
      <c r="A174" s="124">
        <v>27579.5</v>
      </c>
      <c r="B174" s="124">
        <v>-2.5063555003725924E-2</v>
      </c>
      <c r="C174" s="125">
        <v>1</v>
      </c>
      <c r="D174" s="126">
        <f t="shared" si="33"/>
        <v>2.7579500000000001</v>
      </c>
      <c r="E174" s="126">
        <f t="shared" si="33"/>
        <v>-2.5063555003725924E-2</v>
      </c>
      <c r="F174" s="34">
        <f t="shared" si="34"/>
        <v>2.7579500000000001</v>
      </c>
      <c r="G174" s="34">
        <f t="shared" si="34"/>
        <v>-2.5063555003725924E-2</v>
      </c>
      <c r="H174" s="34">
        <f t="shared" si="35"/>
        <v>7.6062882025000009</v>
      </c>
      <c r="I174" s="34">
        <f t="shared" si="36"/>
        <v>20.977762548084879</v>
      </c>
      <c r="J174" s="34">
        <f t="shared" si="37"/>
        <v>57.855620219490696</v>
      </c>
      <c r="K174" s="34">
        <f t="shared" si="38"/>
        <v>-6.9124031522525914E-2</v>
      </c>
      <c r="L174" s="34">
        <f t="shared" si="39"/>
        <v>-0.19064062273755036</v>
      </c>
      <c r="M174" s="34">
        <f t="shared" ca="1" si="31"/>
        <v>-1.8696925051567333E-2</v>
      </c>
      <c r="N174" s="34">
        <f t="shared" ca="1" si="40"/>
        <v>4.0533976947722894E-5</v>
      </c>
      <c r="O174" s="35">
        <f t="shared" ca="1" si="41"/>
        <v>9745987977.4529819</v>
      </c>
      <c r="P174" s="34">
        <f t="shared" ca="1" si="42"/>
        <v>13451188169.386993</v>
      </c>
      <c r="Q174" s="34">
        <f t="shared" ca="1" si="43"/>
        <v>4110440935.6466098</v>
      </c>
      <c r="R174">
        <f t="shared" ca="1" si="32"/>
        <v>-6.3666299521585902E-3</v>
      </c>
      <c r="S174" s="124">
        <v>1</v>
      </c>
    </row>
    <row r="175" spans="1:19">
      <c r="A175" s="124">
        <v>27592</v>
      </c>
      <c r="B175" s="124">
        <v>-1.9829680000839289E-2</v>
      </c>
      <c r="C175" s="125">
        <v>1</v>
      </c>
      <c r="D175" s="126">
        <f t="shared" si="33"/>
        <v>2.7591999999999999</v>
      </c>
      <c r="E175" s="126">
        <f t="shared" si="33"/>
        <v>-1.9829680000839289E-2</v>
      </c>
      <c r="F175" s="34">
        <f t="shared" si="34"/>
        <v>2.7591999999999999</v>
      </c>
      <c r="G175" s="34">
        <f t="shared" si="34"/>
        <v>-1.9829680000839289E-2</v>
      </c>
      <c r="H175" s="34">
        <f t="shared" si="35"/>
        <v>7.6131846399999992</v>
      </c>
      <c r="I175" s="34">
        <f t="shared" si="36"/>
        <v>21.006299058687997</v>
      </c>
      <c r="J175" s="34">
        <f t="shared" si="37"/>
        <v>57.960580362731918</v>
      </c>
      <c r="K175" s="34">
        <f t="shared" si="38"/>
        <v>-5.4714053058315767E-2</v>
      </c>
      <c r="L175" s="34">
        <f t="shared" si="39"/>
        <v>-0.15096701519850486</v>
      </c>
      <c r="M175" s="34">
        <f t="shared" ca="1" si="31"/>
        <v>-1.8714300205833909E-2</v>
      </c>
      <c r="N175" s="34">
        <f t="shared" ca="1" si="40"/>
        <v>1.244072087106245E-6</v>
      </c>
      <c r="O175" s="35">
        <f t="shared" ca="1" si="41"/>
        <v>9973652059.6814823</v>
      </c>
      <c r="P175" s="34">
        <f t="shared" ca="1" si="42"/>
        <v>13381078991.797209</v>
      </c>
      <c r="Q175" s="34">
        <f t="shared" ca="1" si="43"/>
        <v>4153849232.1100578</v>
      </c>
      <c r="R175">
        <f t="shared" ca="1" si="32"/>
        <v>-1.1153797950053806E-3</v>
      </c>
      <c r="S175" s="124">
        <v>1</v>
      </c>
    </row>
    <row r="176" spans="1:19">
      <c r="A176" s="124">
        <v>27613.5</v>
      </c>
      <c r="B176" s="124">
        <v>-1.8479414997273125E-2</v>
      </c>
      <c r="C176" s="125">
        <v>1</v>
      </c>
      <c r="D176" s="126">
        <f t="shared" si="33"/>
        <v>2.7613500000000002</v>
      </c>
      <c r="E176" s="126">
        <f t="shared" si="33"/>
        <v>-1.8479414997273125E-2</v>
      </c>
      <c r="F176" s="34">
        <f t="shared" si="34"/>
        <v>2.7613500000000002</v>
      </c>
      <c r="G176" s="34">
        <f t="shared" si="34"/>
        <v>-1.8479414997273125E-2</v>
      </c>
      <c r="H176" s="34">
        <f t="shared" si="35"/>
        <v>7.6250538225000009</v>
      </c>
      <c r="I176" s="34">
        <f t="shared" si="36"/>
        <v>21.055442372760378</v>
      </c>
      <c r="J176" s="34">
        <f t="shared" si="37"/>
        <v>58.141445796021877</v>
      </c>
      <c r="K176" s="34">
        <f t="shared" si="38"/>
        <v>-5.1028132602720148E-2</v>
      </c>
      <c r="L176" s="34">
        <f t="shared" si="39"/>
        <v>-0.14090653396252129</v>
      </c>
      <c r="M176" s="34">
        <f t="shared" ca="1" si="31"/>
        <v>-1.8744203779186452E-2</v>
      </c>
      <c r="N176" s="34">
        <f t="shared" ca="1" si="40"/>
        <v>7.0113099027143795E-8</v>
      </c>
      <c r="O176" s="35">
        <f t="shared" ca="1" si="41"/>
        <v>10371582261.803677</v>
      </c>
      <c r="P176" s="34">
        <f t="shared" ca="1" si="42"/>
        <v>13260706925.769543</v>
      </c>
      <c r="Q176" s="34">
        <f t="shared" ca="1" si="43"/>
        <v>4229113178.4724579</v>
      </c>
      <c r="R176">
        <f t="shared" ca="1" si="32"/>
        <v>2.6478878191332766E-4</v>
      </c>
      <c r="S176" s="124">
        <v>1</v>
      </c>
    </row>
    <row r="177" spans="1:19">
      <c r="A177" s="124">
        <v>27614</v>
      </c>
      <c r="B177" s="124">
        <v>-1.8834060007066E-2</v>
      </c>
      <c r="C177" s="125">
        <v>1</v>
      </c>
      <c r="D177" s="126">
        <f t="shared" si="33"/>
        <v>2.7614000000000001</v>
      </c>
      <c r="E177" s="126">
        <f t="shared" si="33"/>
        <v>-1.8834060007066E-2</v>
      </c>
      <c r="F177" s="34">
        <f t="shared" si="34"/>
        <v>2.7614000000000001</v>
      </c>
      <c r="G177" s="34">
        <f t="shared" si="34"/>
        <v>-1.8834060007066E-2</v>
      </c>
      <c r="H177" s="34">
        <f t="shared" si="35"/>
        <v>7.6253299600000002</v>
      </c>
      <c r="I177" s="34">
        <f t="shared" si="36"/>
        <v>21.056586151544</v>
      </c>
      <c r="J177" s="34">
        <f t="shared" si="37"/>
        <v>58.145656998873605</v>
      </c>
      <c r="K177" s="34">
        <f t="shared" si="38"/>
        <v>-5.2008373303512052E-2</v>
      </c>
      <c r="L177" s="34">
        <f t="shared" si="39"/>
        <v>-0.14361592204031817</v>
      </c>
      <c r="M177" s="34">
        <f t="shared" ca="1" si="31"/>
        <v>-1.8744899486621672E-2</v>
      </c>
      <c r="N177" s="34">
        <f t="shared" ca="1" si="40"/>
        <v>7.9495984059034038E-9</v>
      </c>
      <c r="O177" s="35">
        <f t="shared" ca="1" si="41"/>
        <v>10380932069.481585</v>
      </c>
      <c r="P177" s="34">
        <f t="shared" ca="1" si="42"/>
        <v>13257910844.777147</v>
      </c>
      <c r="Q177" s="34">
        <f t="shared" ca="1" si="43"/>
        <v>4230872571.5062194</v>
      </c>
      <c r="R177">
        <f t="shared" ca="1" si="32"/>
        <v>-8.9160520444327845E-5</v>
      </c>
      <c r="S177" s="124">
        <v>1</v>
      </c>
    </row>
    <row r="178" spans="1:19">
      <c r="A178" s="124">
        <v>27620</v>
      </c>
      <c r="B178" s="124">
        <v>-1.9289800002297852E-2</v>
      </c>
      <c r="C178" s="125">
        <v>1</v>
      </c>
      <c r="D178" s="126">
        <f t="shared" si="33"/>
        <v>2.762</v>
      </c>
      <c r="E178" s="126">
        <f t="shared" si="33"/>
        <v>-1.9289800002297852E-2</v>
      </c>
      <c r="F178" s="34">
        <f t="shared" si="34"/>
        <v>2.762</v>
      </c>
      <c r="G178" s="34">
        <f t="shared" si="34"/>
        <v>-1.9289800002297852E-2</v>
      </c>
      <c r="H178" s="34">
        <f t="shared" si="35"/>
        <v>7.6286440000000004</v>
      </c>
      <c r="I178" s="34">
        <f t="shared" si="36"/>
        <v>21.070314728</v>
      </c>
      <c r="J178" s="34">
        <f t="shared" si="37"/>
        <v>58.196209278735999</v>
      </c>
      <c r="K178" s="34">
        <f t="shared" si="38"/>
        <v>-5.3278427606346671E-2</v>
      </c>
      <c r="L178" s="34">
        <f t="shared" si="39"/>
        <v>-0.14715501704872949</v>
      </c>
      <c r="M178" s="34">
        <f t="shared" ca="1" si="31"/>
        <v>-1.8753248952605689E-2</v>
      </c>
      <c r="N178" s="34">
        <f t="shared" ca="1" si="40"/>
        <v>2.8788702892576226E-7</v>
      </c>
      <c r="O178" s="35">
        <f t="shared" ca="1" si="41"/>
        <v>10493469035.593269</v>
      </c>
      <c r="P178" s="34">
        <f t="shared" ca="1" si="42"/>
        <v>13224369531.309366</v>
      </c>
      <c r="Q178" s="34">
        <f t="shared" ca="1" si="43"/>
        <v>4252017483.025454</v>
      </c>
      <c r="R178">
        <f t="shared" ca="1" si="32"/>
        <v>-5.3655104969216327E-4</v>
      </c>
      <c r="S178" s="124">
        <v>1</v>
      </c>
    </row>
    <row r="179" spans="1:19">
      <c r="A179" s="124">
        <v>27631.5</v>
      </c>
      <c r="B179" s="124">
        <v>-2.0546635001664981E-2</v>
      </c>
      <c r="C179" s="125">
        <v>1</v>
      </c>
      <c r="D179" s="126">
        <f t="shared" si="33"/>
        <v>2.76315</v>
      </c>
      <c r="E179" s="126">
        <f t="shared" si="33"/>
        <v>-2.0546635001664981E-2</v>
      </c>
      <c r="F179" s="34">
        <f t="shared" si="34"/>
        <v>2.76315</v>
      </c>
      <c r="G179" s="34">
        <f t="shared" si="34"/>
        <v>-2.0546635001664981E-2</v>
      </c>
      <c r="H179" s="34">
        <f t="shared" si="35"/>
        <v>7.6349979225000002</v>
      </c>
      <c r="I179" s="34">
        <f t="shared" si="36"/>
        <v>21.096644509555876</v>
      </c>
      <c r="J179" s="34">
        <f t="shared" si="37"/>
        <v>58.293193276579316</v>
      </c>
      <c r="K179" s="34">
        <f t="shared" si="38"/>
        <v>-5.677343450485059E-2</v>
      </c>
      <c r="L179" s="34">
        <f t="shared" si="39"/>
        <v>-0.1568735155520779</v>
      </c>
      <c r="M179" s="34">
        <f t="shared" ca="1" si="31"/>
        <v>-1.8769257136080731E-2</v>
      </c>
      <c r="N179" s="34">
        <f t="shared" ca="1" si="40"/>
        <v>3.159072077068825E-6</v>
      </c>
      <c r="O179" s="35">
        <f t="shared" ca="1" si="41"/>
        <v>10710916518.956917</v>
      </c>
      <c r="P179" s="34">
        <f t="shared" ca="1" si="42"/>
        <v>13160142396.868366</v>
      </c>
      <c r="Q179" s="34">
        <f t="shared" ca="1" si="43"/>
        <v>4292711506.0453525</v>
      </c>
      <c r="R179">
        <f t="shared" ca="1" si="32"/>
        <v>-1.7773778655842502E-3</v>
      </c>
      <c r="S179" s="124">
        <v>1</v>
      </c>
    </row>
    <row r="180" spans="1:19">
      <c r="A180" s="124">
        <v>27753.5</v>
      </c>
      <c r="B180" s="124">
        <v>-2.1680015001038555E-2</v>
      </c>
      <c r="C180" s="125">
        <v>1</v>
      </c>
      <c r="D180" s="126">
        <f t="shared" si="33"/>
        <v>2.77535</v>
      </c>
      <c r="E180" s="126">
        <f t="shared" si="33"/>
        <v>-2.1680015001038555E-2</v>
      </c>
      <c r="F180" s="34">
        <f t="shared" si="34"/>
        <v>2.77535</v>
      </c>
      <c r="G180" s="34">
        <f t="shared" si="34"/>
        <v>-2.1680015001038555E-2</v>
      </c>
      <c r="H180" s="34">
        <f t="shared" si="35"/>
        <v>7.7025676225000002</v>
      </c>
      <c r="I180" s="34">
        <f t="shared" si="36"/>
        <v>21.377321051105376</v>
      </c>
      <c r="J180" s="34">
        <f t="shared" si="37"/>
        <v>59.329547979185307</v>
      </c>
      <c r="K180" s="34">
        <f t="shared" si="38"/>
        <v>-6.0169629633132354E-2</v>
      </c>
      <c r="L180" s="34">
        <f t="shared" si="39"/>
        <v>-0.16699178160231387</v>
      </c>
      <c r="M180" s="34">
        <f t="shared" ca="1" si="31"/>
        <v>-1.8939490993078456E-2</v>
      </c>
      <c r="N180" s="34">
        <f t="shared" ca="1" si="40"/>
        <v>7.5104718382056851E-6</v>
      </c>
      <c r="O180" s="35">
        <f t="shared" ca="1" si="41"/>
        <v>13160068192.164869</v>
      </c>
      <c r="P180" s="34">
        <f t="shared" ca="1" si="42"/>
        <v>12483803082.047596</v>
      </c>
      <c r="Q180" s="34">
        <f t="shared" ca="1" si="43"/>
        <v>4737967124.3656244</v>
      </c>
      <c r="R180">
        <f t="shared" ca="1" si="32"/>
        <v>-2.740524007960099E-3</v>
      </c>
      <c r="S180" s="124">
        <v>1</v>
      </c>
    </row>
    <row r="181" spans="1:19">
      <c r="A181" s="124">
        <v>28449.5</v>
      </c>
      <c r="B181" s="124">
        <v>-1.92458550009178E-2</v>
      </c>
      <c r="C181" s="125">
        <v>1</v>
      </c>
      <c r="D181" s="126">
        <f t="shared" si="33"/>
        <v>2.8449499999999999</v>
      </c>
      <c r="E181" s="126">
        <f t="shared" si="33"/>
        <v>-1.92458550009178E-2</v>
      </c>
      <c r="F181" s="34">
        <f t="shared" si="34"/>
        <v>2.8449499999999999</v>
      </c>
      <c r="G181" s="34">
        <f t="shared" si="34"/>
        <v>-1.92458550009178E-2</v>
      </c>
      <c r="H181" s="34">
        <f t="shared" si="35"/>
        <v>8.0937405024999993</v>
      </c>
      <c r="I181" s="34">
        <f t="shared" si="36"/>
        <v>23.026287042587374</v>
      </c>
      <c r="J181" s="34">
        <f t="shared" si="37"/>
        <v>65.508635321808939</v>
      </c>
      <c r="K181" s="34">
        <f t="shared" si="38"/>
        <v>-5.4753495184861091E-2</v>
      </c>
      <c r="L181" s="34">
        <f t="shared" si="39"/>
        <v>-0.15577095612617056</v>
      </c>
      <c r="M181" s="34">
        <f t="shared" ca="1" si="31"/>
        <v>-1.9924920106112055E-2</v>
      </c>
      <c r="N181" s="34">
        <f t="shared" ca="1" si="40"/>
        <v>4.6112941709248547E-7</v>
      </c>
      <c r="O181" s="35">
        <f t="shared" ca="1" si="41"/>
        <v>32224101107.086903</v>
      </c>
      <c r="P181" s="34">
        <f t="shared" ca="1" si="42"/>
        <v>8830801659.4522362</v>
      </c>
      <c r="Q181" s="34">
        <f t="shared" ca="1" si="43"/>
        <v>7770203088.0687609</v>
      </c>
      <c r="R181">
        <f t="shared" ca="1" si="32"/>
        <v>6.7906510519425561E-4</v>
      </c>
      <c r="S181" s="124">
        <v>1</v>
      </c>
    </row>
    <row r="182" spans="1:19">
      <c r="A182" s="124">
        <v>28450</v>
      </c>
      <c r="B182" s="124">
        <v>-2.0000500000605825E-2</v>
      </c>
      <c r="C182" s="125">
        <v>1</v>
      </c>
      <c r="D182" s="126">
        <f t="shared" si="33"/>
        <v>2.8450000000000002</v>
      </c>
      <c r="E182" s="126">
        <f t="shared" si="33"/>
        <v>-2.0000500000605825E-2</v>
      </c>
      <c r="F182" s="34">
        <f t="shared" si="34"/>
        <v>2.8450000000000002</v>
      </c>
      <c r="G182" s="34">
        <f t="shared" si="34"/>
        <v>-2.0000500000605825E-2</v>
      </c>
      <c r="H182" s="34">
        <f t="shared" si="35"/>
        <v>8.0940250000000002</v>
      </c>
      <c r="I182" s="34">
        <f t="shared" si="36"/>
        <v>23.027501125000001</v>
      </c>
      <c r="J182" s="34">
        <f t="shared" si="37"/>
        <v>65.513240700625005</v>
      </c>
      <c r="K182" s="34">
        <f t="shared" si="38"/>
        <v>-5.6901422501723579E-2</v>
      </c>
      <c r="L182" s="34">
        <f t="shared" si="39"/>
        <v>-0.1618845470174036</v>
      </c>
      <c r="M182" s="34">
        <f t="shared" ca="1" si="31"/>
        <v>-1.9925636751303391E-2</v>
      </c>
      <c r="N182" s="34">
        <f t="shared" ca="1" si="40"/>
        <v>5.6045060961184245E-9</v>
      </c>
      <c r="O182" s="35">
        <f t="shared" ca="1" si="41"/>
        <v>32240982158.649712</v>
      </c>
      <c r="P182" s="34">
        <f t="shared" ca="1" si="42"/>
        <v>8828321382.6259499</v>
      </c>
      <c r="Q182" s="34">
        <f t="shared" ca="1" si="43"/>
        <v>7772693775.1770792</v>
      </c>
      <c r="R182">
        <f t="shared" ca="1" si="32"/>
        <v>-7.4863249302434265E-5</v>
      </c>
      <c r="S182" s="124">
        <v>1</v>
      </c>
    </row>
    <row r="183" spans="1:19">
      <c r="A183" s="124">
        <v>28473</v>
      </c>
      <c r="B183" s="124">
        <v>-2.0014170004287735E-2</v>
      </c>
      <c r="C183" s="125">
        <v>1</v>
      </c>
      <c r="D183" s="126">
        <f t="shared" si="33"/>
        <v>2.8473000000000002</v>
      </c>
      <c r="E183" s="126">
        <f t="shared" si="33"/>
        <v>-2.0014170004287735E-2</v>
      </c>
      <c r="F183" s="34">
        <f t="shared" si="34"/>
        <v>2.8473000000000002</v>
      </c>
      <c r="G183" s="34">
        <f t="shared" si="34"/>
        <v>-2.0014170004287735E-2</v>
      </c>
      <c r="H183" s="34">
        <f t="shared" si="35"/>
        <v>8.1071172900000015</v>
      </c>
      <c r="I183" s="34">
        <f t="shared" si="36"/>
        <v>23.083395059817004</v>
      </c>
      <c r="J183" s="34">
        <f t="shared" si="37"/>
        <v>65.725350753816954</v>
      </c>
      <c r="K183" s="34">
        <f t="shared" si="38"/>
        <v>-5.6986346253208468E-2</v>
      </c>
      <c r="L183" s="34">
        <f t="shared" si="39"/>
        <v>-0.16225722368676049</v>
      </c>
      <c r="M183" s="34">
        <f t="shared" ca="1" si="31"/>
        <v>-1.9958615967015418E-2</v>
      </c>
      <c r="N183" s="34">
        <f t="shared" ca="1" si="40"/>
        <v>3.0862510572539311E-9</v>
      </c>
      <c r="O183" s="35">
        <f t="shared" ca="1" si="41"/>
        <v>33022552260.416161</v>
      </c>
      <c r="P183" s="34">
        <f t="shared" ca="1" si="42"/>
        <v>8714477682.2696991</v>
      </c>
      <c r="Q183" s="34">
        <f t="shared" ca="1" si="43"/>
        <v>7887765831.685461</v>
      </c>
      <c r="R183">
        <f t="shared" ca="1" si="32"/>
        <v>-5.5554037272316503E-5</v>
      </c>
      <c r="S183" s="124">
        <v>1</v>
      </c>
    </row>
    <row r="184" spans="1:19">
      <c r="A184" s="124">
        <v>28537.5</v>
      </c>
      <c r="B184" s="124">
        <v>-1.9863375004206318E-2</v>
      </c>
      <c r="C184" s="125">
        <v>1</v>
      </c>
      <c r="D184" s="126">
        <f t="shared" si="33"/>
        <v>2.8537499999999998</v>
      </c>
      <c r="E184" s="126">
        <f t="shared" si="33"/>
        <v>-1.9863375004206318E-2</v>
      </c>
      <c r="F184" s="34">
        <f t="shared" si="34"/>
        <v>2.8537499999999998</v>
      </c>
      <c r="G184" s="34">
        <f t="shared" si="34"/>
        <v>-1.9863375004206318E-2</v>
      </c>
      <c r="H184" s="34">
        <f t="shared" si="35"/>
        <v>8.1438890624999996</v>
      </c>
      <c r="I184" s="34">
        <f t="shared" si="36"/>
        <v>23.240623412109372</v>
      </c>
      <c r="J184" s="34">
        <f t="shared" si="37"/>
        <v>66.322929062307111</v>
      </c>
      <c r="K184" s="34">
        <f t="shared" si="38"/>
        <v>-5.6685106418253778E-2</v>
      </c>
      <c r="L184" s="34">
        <f t="shared" si="39"/>
        <v>-0.1617651224410917</v>
      </c>
      <c r="M184" s="34">
        <f t="shared" ca="1" si="31"/>
        <v>-2.0051242507541114E-2</v>
      </c>
      <c r="N184" s="34">
        <f t="shared" ca="1" si="40"/>
        <v>3.5294198809249311E-8</v>
      </c>
      <c r="O184" s="35">
        <f t="shared" ca="1" si="41"/>
        <v>35267116217.233269</v>
      </c>
      <c r="P184" s="34">
        <f t="shared" ca="1" si="42"/>
        <v>8397853914.8493643</v>
      </c>
      <c r="Q184" s="34">
        <f t="shared" ca="1" si="43"/>
        <v>8215713654.7465334</v>
      </c>
      <c r="R184">
        <f t="shared" ca="1" si="32"/>
        <v>1.8786750333479527E-4</v>
      </c>
      <c r="S184" s="124">
        <v>1</v>
      </c>
    </row>
    <row r="185" spans="1:19">
      <c r="A185" s="124">
        <v>28571</v>
      </c>
      <c r="B185" s="124">
        <v>-2.0324589997471776E-2</v>
      </c>
      <c r="C185" s="125">
        <v>1</v>
      </c>
      <c r="D185" s="126">
        <f t="shared" si="33"/>
        <v>2.8571</v>
      </c>
      <c r="E185" s="126">
        <f t="shared" si="33"/>
        <v>-2.0324589997471776E-2</v>
      </c>
      <c r="F185" s="34">
        <f t="shared" si="34"/>
        <v>2.8571</v>
      </c>
      <c r="G185" s="34">
        <f t="shared" si="34"/>
        <v>-2.0324589997471776E-2</v>
      </c>
      <c r="H185" s="34">
        <f t="shared" si="35"/>
        <v>8.1630204099999997</v>
      </c>
      <c r="I185" s="34">
        <f t="shared" si="36"/>
        <v>23.322565613410998</v>
      </c>
      <c r="J185" s="34">
        <f t="shared" si="37"/>
        <v>66.634902214076561</v>
      </c>
      <c r="K185" s="34">
        <f t="shared" si="38"/>
        <v>-5.8069386081776607E-2</v>
      </c>
      <c r="L185" s="34">
        <f t="shared" si="39"/>
        <v>-0.16591004297424394</v>
      </c>
      <c r="M185" s="34">
        <f t="shared" ca="1" si="31"/>
        <v>-2.0099433089068176E-2</v>
      </c>
      <c r="N185" s="34">
        <f t="shared" ca="1" si="40"/>
        <v>5.0695633401866912E-8</v>
      </c>
      <c r="O185" s="35">
        <f t="shared" ca="1" si="41"/>
        <v>36463694057.567749</v>
      </c>
      <c r="P185" s="34">
        <f t="shared" ca="1" si="42"/>
        <v>8234964524.3865299</v>
      </c>
      <c r="Q185" s="34">
        <f t="shared" ca="1" si="43"/>
        <v>8389110806.1083021</v>
      </c>
      <c r="R185">
        <f t="shared" ca="1" si="32"/>
        <v>-2.2515690840359953E-4</v>
      </c>
      <c r="S185" s="124">
        <v>1</v>
      </c>
    </row>
    <row r="186" spans="1:19">
      <c r="A186" s="124">
        <v>28571.5</v>
      </c>
      <c r="B186" s="124">
        <v>-1.9079234996752348E-2</v>
      </c>
      <c r="C186" s="125">
        <v>1</v>
      </c>
      <c r="D186" s="126">
        <f t="shared" si="33"/>
        <v>2.8571499999999999</v>
      </c>
      <c r="E186" s="126">
        <f t="shared" si="33"/>
        <v>-1.9079234996752348E-2</v>
      </c>
      <c r="F186" s="34">
        <f t="shared" si="34"/>
        <v>2.8571499999999999</v>
      </c>
      <c r="G186" s="34">
        <f t="shared" si="34"/>
        <v>-1.9079234996752348E-2</v>
      </c>
      <c r="H186" s="34">
        <f t="shared" si="35"/>
        <v>8.1633061224999999</v>
      </c>
      <c r="I186" s="34">
        <f t="shared" si="36"/>
        <v>23.323790087900875</v>
      </c>
      <c r="J186" s="34">
        <f t="shared" si="37"/>
        <v>66.639566849645988</v>
      </c>
      <c r="K186" s="34">
        <f t="shared" si="38"/>
        <v>-5.4512236270970967E-2</v>
      </c>
      <c r="L186" s="34">
        <f t="shared" si="39"/>
        <v>-0.1557496358616047</v>
      </c>
      <c r="M186" s="34">
        <f t="shared" ca="1" si="31"/>
        <v>-2.0100152777246798E-2</v>
      </c>
      <c r="N186" s="34">
        <f t="shared" ca="1" si="40"/>
        <v>1.0422731145297139E-6</v>
      </c>
      <c r="O186" s="35">
        <f t="shared" ca="1" si="41"/>
        <v>36481713321.654961</v>
      </c>
      <c r="P186" s="34">
        <f t="shared" ca="1" si="42"/>
        <v>8232541522.9239912</v>
      </c>
      <c r="Q186" s="34">
        <f t="shared" ca="1" si="43"/>
        <v>8391714776.5384178</v>
      </c>
      <c r="R186">
        <f t="shared" ca="1" si="32"/>
        <v>1.02091778049445E-3</v>
      </c>
      <c r="S186" s="124">
        <v>1</v>
      </c>
    </row>
    <row r="187" spans="1:19">
      <c r="A187" s="124">
        <v>28632</v>
      </c>
      <c r="B187" s="124">
        <v>-2.2591280001506675E-2</v>
      </c>
      <c r="C187" s="125">
        <v>1</v>
      </c>
      <c r="D187" s="126">
        <f t="shared" si="33"/>
        <v>2.8632</v>
      </c>
      <c r="E187" s="126">
        <f t="shared" si="33"/>
        <v>-2.2591280001506675E-2</v>
      </c>
      <c r="F187" s="34">
        <f t="shared" si="34"/>
        <v>2.8632</v>
      </c>
      <c r="G187" s="34">
        <f t="shared" si="34"/>
        <v>-2.2591280001506675E-2</v>
      </c>
      <c r="H187" s="34">
        <f t="shared" si="35"/>
        <v>8.1979142399999994</v>
      </c>
      <c r="I187" s="34">
        <f t="shared" si="36"/>
        <v>23.472268051967998</v>
      </c>
      <c r="J187" s="34">
        <f t="shared" si="37"/>
        <v>67.205797886394777</v>
      </c>
      <c r="K187" s="34">
        <f t="shared" si="38"/>
        <v>-6.4683352900313906E-2</v>
      </c>
      <c r="L187" s="34">
        <f t="shared" si="39"/>
        <v>-0.18520137602417877</v>
      </c>
      <c r="M187" s="34">
        <f t="shared" ca="1" si="31"/>
        <v>-2.0187327476033145E-2</v>
      </c>
      <c r="N187" s="34">
        <f t="shared" ca="1" si="40"/>
        <v>5.7789877447305639E-6</v>
      </c>
      <c r="O187" s="35">
        <f t="shared" ca="1" si="41"/>
        <v>38696843410.834152</v>
      </c>
      <c r="P187" s="34">
        <f t="shared" ca="1" si="42"/>
        <v>7941158436.7815962</v>
      </c>
      <c r="Q187" s="34">
        <f t="shared" ca="1" si="43"/>
        <v>8710272715.7397938</v>
      </c>
      <c r="R187">
        <f t="shared" ca="1" si="32"/>
        <v>-2.4039525254735301E-3</v>
      </c>
      <c r="S187" s="124">
        <v>1</v>
      </c>
    </row>
    <row r="188" spans="1:19">
      <c r="A188" s="124">
        <v>28725</v>
      </c>
      <c r="B188" s="124">
        <v>-2.0875249996606726E-2</v>
      </c>
      <c r="C188" s="125">
        <v>1</v>
      </c>
      <c r="D188" s="126">
        <f t="shared" si="33"/>
        <v>2.8725000000000001</v>
      </c>
      <c r="E188" s="126">
        <f t="shared" si="33"/>
        <v>-2.0875249996606726E-2</v>
      </c>
      <c r="F188" s="34">
        <f t="shared" si="34"/>
        <v>2.8725000000000001</v>
      </c>
      <c r="G188" s="34">
        <f t="shared" si="34"/>
        <v>-2.0875249996606726E-2</v>
      </c>
      <c r="H188" s="34">
        <f t="shared" si="35"/>
        <v>8.2512562500000008</v>
      </c>
      <c r="I188" s="34">
        <f t="shared" si="36"/>
        <v>23.701733578125001</v>
      </c>
      <c r="J188" s="34">
        <f t="shared" si="37"/>
        <v>68.083229703164065</v>
      </c>
      <c r="K188" s="34">
        <f t="shared" si="38"/>
        <v>-5.9964155615252819E-2</v>
      </c>
      <c r="L188" s="34">
        <f t="shared" si="39"/>
        <v>-0.17224703700481372</v>
      </c>
      <c r="M188" s="34">
        <f t="shared" ca="1" si="31"/>
        <v>-2.0321689090686854E-2</v>
      </c>
      <c r="N188" s="34">
        <f t="shared" ca="1" si="40"/>
        <v>3.0642967656282927E-7</v>
      </c>
      <c r="O188" s="35">
        <f t="shared" ca="1" si="41"/>
        <v>42237085111.551033</v>
      </c>
      <c r="P188" s="34">
        <f t="shared" ca="1" si="42"/>
        <v>7500359460.0269041</v>
      </c>
      <c r="Q188" s="34">
        <f t="shared" ca="1" si="43"/>
        <v>9213498539.1397877</v>
      </c>
      <c r="R188">
        <f t="shared" ca="1" si="32"/>
        <v>-5.5356090591987192E-4</v>
      </c>
      <c r="S188" s="124">
        <v>1</v>
      </c>
    </row>
    <row r="189" spans="1:19">
      <c r="A189" s="124">
        <v>28736.5</v>
      </c>
      <c r="B189" s="124">
        <v>-2.0512084993242752E-2</v>
      </c>
      <c r="C189" s="125">
        <v>1</v>
      </c>
      <c r="D189" s="126">
        <f t="shared" si="33"/>
        <v>2.87365</v>
      </c>
      <c r="E189" s="126">
        <f t="shared" si="33"/>
        <v>-2.0512084993242752E-2</v>
      </c>
      <c r="F189" s="34">
        <f t="shared" si="34"/>
        <v>2.87365</v>
      </c>
      <c r="G189" s="34">
        <f t="shared" si="34"/>
        <v>-2.0512084993242752E-2</v>
      </c>
      <c r="H189" s="34">
        <f t="shared" si="35"/>
        <v>8.2578643224999997</v>
      </c>
      <c r="I189" s="34">
        <f t="shared" si="36"/>
        <v>23.730211810352124</v>
      </c>
      <c r="J189" s="34">
        <f t="shared" si="37"/>
        <v>68.192323168818376</v>
      </c>
      <c r="K189" s="34">
        <f t="shared" si="38"/>
        <v>-5.8944553040832036E-2</v>
      </c>
      <c r="L189" s="34">
        <f t="shared" si="39"/>
        <v>-0.16938601484578697</v>
      </c>
      <c r="M189" s="34">
        <f t="shared" ca="1" si="31"/>
        <v>-2.0338333796974899E-2</v>
      </c>
      <c r="N189" s="34">
        <f t="shared" ca="1" si="40"/>
        <v>3.0189478204509779E-8</v>
      </c>
      <c r="O189" s="35">
        <f t="shared" ca="1" si="41"/>
        <v>42686285804.198532</v>
      </c>
      <c r="P189" s="34">
        <f t="shared" ca="1" si="42"/>
        <v>7446464289.8042412</v>
      </c>
      <c r="Q189" s="34">
        <f t="shared" ca="1" si="43"/>
        <v>9276873507.7592392</v>
      </c>
      <c r="R189">
        <f t="shared" ca="1" si="32"/>
        <v>-1.7375119626785243E-4</v>
      </c>
      <c r="S189" s="124">
        <v>1</v>
      </c>
    </row>
    <row r="190" spans="1:19">
      <c r="A190" s="124">
        <v>28737</v>
      </c>
      <c r="B190" s="124">
        <v>-1.9566729999496602E-2</v>
      </c>
      <c r="C190" s="125">
        <v>1</v>
      </c>
      <c r="D190" s="126">
        <f t="shared" si="33"/>
        <v>2.8736999999999999</v>
      </c>
      <c r="E190" s="126">
        <f t="shared" si="33"/>
        <v>-1.9566729999496602E-2</v>
      </c>
      <c r="F190" s="34">
        <f t="shared" si="34"/>
        <v>2.8736999999999999</v>
      </c>
      <c r="G190" s="34">
        <f t="shared" si="34"/>
        <v>-1.9566729999496602E-2</v>
      </c>
      <c r="H190" s="34">
        <f t="shared" si="35"/>
        <v>8.25815169</v>
      </c>
      <c r="I190" s="34">
        <f t="shared" si="36"/>
        <v>23.731450511553</v>
      </c>
      <c r="J190" s="34">
        <f t="shared" si="37"/>
        <v>68.197069335049846</v>
      </c>
      <c r="K190" s="34">
        <f t="shared" si="38"/>
        <v>-5.6228911999553384E-2</v>
      </c>
      <c r="L190" s="34">
        <f t="shared" si="39"/>
        <v>-0.16158502441311656</v>
      </c>
      <c r="M190" s="34">
        <f t="shared" ca="1" si="31"/>
        <v>-2.0339057630127964E-2</v>
      </c>
      <c r="N190" s="34">
        <f t="shared" ca="1" si="40"/>
        <v>5.9648996903665478E-7</v>
      </c>
      <c r="O190" s="35">
        <f t="shared" ca="1" si="41"/>
        <v>42705873490.093697</v>
      </c>
      <c r="P190" s="34">
        <f t="shared" ca="1" si="42"/>
        <v>7444124121.3006382</v>
      </c>
      <c r="Q190" s="34">
        <f t="shared" ca="1" si="43"/>
        <v>9279634699.3353271</v>
      </c>
      <c r="R190">
        <f t="shared" ca="1" si="32"/>
        <v>7.7232763063136284E-4</v>
      </c>
      <c r="S190" s="124">
        <v>1</v>
      </c>
    </row>
    <row r="191" spans="1:19">
      <c r="A191" s="124">
        <v>28742</v>
      </c>
      <c r="B191" s="124">
        <v>-2.0813180002733134E-2</v>
      </c>
      <c r="C191" s="125">
        <v>1</v>
      </c>
      <c r="D191" s="126">
        <f t="shared" si="33"/>
        <v>2.8742000000000001</v>
      </c>
      <c r="E191" s="126">
        <f t="shared" si="33"/>
        <v>-2.0813180002733134E-2</v>
      </c>
      <c r="F191" s="34">
        <f t="shared" si="34"/>
        <v>2.8742000000000001</v>
      </c>
      <c r="G191" s="34">
        <f t="shared" si="34"/>
        <v>-2.0813180002733134E-2</v>
      </c>
      <c r="H191" s="34">
        <f t="shared" si="35"/>
        <v>8.2610256399999997</v>
      </c>
      <c r="I191" s="34">
        <f t="shared" si="36"/>
        <v>23.743839894488001</v>
      </c>
      <c r="J191" s="34">
        <f t="shared" si="37"/>
        <v>68.244544624737415</v>
      </c>
      <c r="K191" s="34">
        <f t="shared" si="38"/>
        <v>-5.9821241963855576E-2</v>
      </c>
      <c r="L191" s="34">
        <f t="shared" si="39"/>
        <v>-0.17193821365251369</v>
      </c>
      <c r="M191" s="34">
        <f t="shared" ca="1" si="31"/>
        <v>-2.0346296650400598E-2</v>
      </c>
      <c r="N191" s="34">
        <f t="shared" ca="1" si="40"/>
        <v>2.179800646852669E-7</v>
      </c>
      <c r="O191" s="35">
        <f t="shared" ca="1" si="41"/>
        <v>42902012730.672112</v>
      </c>
      <c r="P191" s="34">
        <f t="shared" ca="1" si="42"/>
        <v>7420736675.5757494</v>
      </c>
      <c r="Q191" s="34">
        <f t="shared" ca="1" si="43"/>
        <v>9307273025.9137897</v>
      </c>
      <c r="R191">
        <f t="shared" ca="1" si="32"/>
        <v>-4.6688335233253594E-4</v>
      </c>
      <c r="S191" s="124">
        <v>1</v>
      </c>
    </row>
    <row r="192" spans="1:19">
      <c r="A192" s="124">
        <v>28820.5</v>
      </c>
      <c r="B192" s="124">
        <v>-2.1492444997420534E-2</v>
      </c>
      <c r="C192" s="125">
        <v>1</v>
      </c>
      <c r="D192" s="126">
        <f t="shared" si="33"/>
        <v>2.88205</v>
      </c>
      <c r="E192" s="126">
        <f t="shared" si="33"/>
        <v>-2.1492444997420534E-2</v>
      </c>
      <c r="F192" s="34">
        <f t="shared" si="34"/>
        <v>2.88205</v>
      </c>
      <c r="G192" s="34">
        <f t="shared" si="34"/>
        <v>-2.1492444997420534E-2</v>
      </c>
      <c r="H192" s="34">
        <f t="shared" si="35"/>
        <v>8.3062122024999994</v>
      </c>
      <c r="I192" s="34">
        <f t="shared" si="36"/>
        <v>23.938918878215123</v>
      </c>
      <c r="J192" s="34">
        <f t="shared" si="37"/>
        <v>68.9931611529599</v>
      </c>
      <c r="K192" s="34">
        <f t="shared" si="38"/>
        <v>-6.1942301104815849E-2</v>
      </c>
      <c r="L192" s="34">
        <f t="shared" si="39"/>
        <v>-0.17852080889913452</v>
      </c>
      <c r="M192" s="34">
        <f t="shared" ca="1" si="31"/>
        <v>-2.0460113433461959E-2</v>
      </c>
      <c r="N192" s="34">
        <f t="shared" ca="1" si="40"/>
        <v>1.0657084579451578E-6</v>
      </c>
      <c r="O192" s="35">
        <f t="shared" ca="1" si="41"/>
        <v>46044078580.310928</v>
      </c>
      <c r="P192" s="34">
        <f t="shared" ca="1" si="42"/>
        <v>7056985608.1895628</v>
      </c>
      <c r="Q192" s="34">
        <f t="shared" ca="1" si="43"/>
        <v>9747512603.2008057</v>
      </c>
      <c r="R192">
        <f t="shared" ca="1" si="32"/>
        <v>-1.0323315639585752E-3</v>
      </c>
      <c r="S192" s="124">
        <v>1</v>
      </c>
    </row>
    <row r="193" spans="1:19">
      <c r="A193" s="124">
        <v>29696.5</v>
      </c>
      <c r="B193" s="124">
        <v>-3.1230485001287889E-2</v>
      </c>
      <c r="C193" s="125">
        <v>1</v>
      </c>
      <c r="D193" s="126">
        <f t="shared" si="33"/>
        <v>2.9696500000000001</v>
      </c>
      <c r="E193" s="126">
        <f t="shared" si="33"/>
        <v>-3.1230485001287889E-2</v>
      </c>
      <c r="F193" s="34">
        <f t="shared" si="34"/>
        <v>2.9696500000000001</v>
      </c>
      <c r="G193" s="34">
        <f t="shared" si="34"/>
        <v>-3.1230485001287889E-2</v>
      </c>
      <c r="H193" s="34">
        <f t="shared" si="35"/>
        <v>8.8188211225000011</v>
      </c>
      <c r="I193" s="34">
        <f t="shared" si="36"/>
        <v>26.188812146432131</v>
      </c>
      <c r="J193" s="34">
        <f t="shared" si="37"/>
        <v>77.771605990652176</v>
      </c>
      <c r="K193" s="34">
        <f t="shared" si="38"/>
        <v>-9.2743609784074588E-2</v>
      </c>
      <c r="L193" s="34">
        <f t="shared" si="39"/>
        <v>-0.27541606079527708</v>
      </c>
      <c r="M193" s="34">
        <f t="shared" ca="1" si="31"/>
        <v>-2.1751163051235551E-2</v>
      </c>
      <c r="N193" s="34">
        <f t="shared" ca="1" si="40"/>
        <v>8.9857544632744059E-5</v>
      </c>
      <c r="O193" s="35">
        <f t="shared" ca="1" si="41"/>
        <v>89307994960.977524</v>
      </c>
      <c r="P193" s="34">
        <f t="shared" ca="1" si="42"/>
        <v>3491922134.7526269</v>
      </c>
      <c r="Q193" s="34">
        <f t="shared" ca="1" si="43"/>
        <v>15499663045.9648</v>
      </c>
      <c r="R193">
        <f t="shared" ca="1" si="32"/>
        <v>-9.4793219500523378E-3</v>
      </c>
      <c r="S193" s="124">
        <v>1</v>
      </c>
    </row>
    <row r="194" spans="1:19">
      <c r="A194" s="124">
        <v>29772</v>
      </c>
      <c r="B194" s="124">
        <v>-2.1091880000312813E-2</v>
      </c>
      <c r="C194" s="125">
        <v>1</v>
      </c>
      <c r="D194" s="126">
        <f t="shared" si="33"/>
        <v>2.9771999999999998</v>
      </c>
      <c r="E194" s="126">
        <f t="shared" si="33"/>
        <v>-2.1091880000312813E-2</v>
      </c>
      <c r="F194" s="34">
        <f t="shared" si="34"/>
        <v>2.9771999999999998</v>
      </c>
      <c r="G194" s="34">
        <f t="shared" si="34"/>
        <v>-2.1091880000312813E-2</v>
      </c>
      <c r="H194" s="34">
        <f t="shared" si="35"/>
        <v>8.8637198399999999</v>
      </c>
      <c r="I194" s="34">
        <f t="shared" si="36"/>
        <v>26.389066707647999</v>
      </c>
      <c r="J194" s="34">
        <f t="shared" si="37"/>
        <v>78.565529402009616</v>
      </c>
      <c r="K194" s="34">
        <f t="shared" si="38"/>
        <v>-6.2794745136931299E-2</v>
      </c>
      <c r="L194" s="34">
        <f t="shared" si="39"/>
        <v>-0.18695251522167186</v>
      </c>
      <c r="M194" s="34">
        <f t="shared" ca="1" si="31"/>
        <v>-2.1864234222384926E-2</v>
      </c>
      <c r="N194" s="34">
        <f t="shared" ca="1" si="40"/>
        <v>5.9653104435261969E-7</v>
      </c>
      <c r="O194" s="35">
        <f t="shared" ca="1" si="41"/>
        <v>93760447648.27887</v>
      </c>
      <c r="P194" s="34">
        <f t="shared" ca="1" si="42"/>
        <v>3232431396.0033283</v>
      </c>
      <c r="Q194" s="34">
        <f t="shared" ca="1" si="43"/>
        <v>16070672561.727957</v>
      </c>
      <c r="R194">
        <f t="shared" ca="1" si="32"/>
        <v>7.7235422207211357E-4</v>
      </c>
      <c r="S194" s="124">
        <v>1</v>
      </c>
    </row>
    <row r="195" spans="1:19">
      <c r="A195" s="124">
        <v>29772</v>
      </c>
      <c r="B195" s="124">
        <v>-2.0691879995865747E-2</v>
      </c>
      <c r="C195" s="125">
        <v>1</v>
      </c>
      <c r="D195" s="126">
        <f t="shared" si="33"/>
        <v>2.9771999999999998</v>
      </c>
      <c r="E195" s="126">
        <f t="shared" si="33"/>
        <v>-2.0691879995865747E-2</v>
      </c>
      <c r="F195" s="34">
        <f t="shared" si="34"/>
        <v>2.9771999999999998</v>
      </c>
      <c r="G195" s="34">
        <f t="shared" si="34"/>
        <v>-2.0691879995865747E-2</v>
      </c>
      <c r="H195" s="34">
        <f t="shared" si="35"/>
        <v>8.8637198399999999</v>
      </c>
      <c r="I195" s="34">
        <f t="shared" si="36"/>
        <v>26.389066707647999</v>
      </c>
      <c r="J195" s="34">
        <f t="shared" si="37"/>
        <v>78.565529402009616</v>
      </c>
      <c r="K195" s="34">
        <f t="shared" si="38"/>
        <v>-6.1603865123691502E-2</v>
      </c>
      <c r="L195" s="34">
        <f t="shared" si="39"/>
        <v>-0.18340702724625432</v>
      </c>
      <c r="M195" s="34">
        <f t="shared" ca="1" si="31"/>
        <v>-2.1864234222384926E-2</v>
      </c>
      <c r="N195" s="34">
        <f t="shared" ca="1" si="40"/>
        <v>1.3744144324373822E-6</v>
      </c>
      <c r="O195" s="35">
        <f t="shared" ca="1" si="41"/>
        <v>93760447648.27887</v>
      </c>
      <c r="P195" s="34">
        <f t="shared" ca="1" si="42"/>
        <v>3232431396.0033283</v>
      </c>
      <c r="Q195" s="34">
        <f t="shared" ca="1" si="43"/>
        <v>16070672561.727957</v>
      </c>
      <c r="R195">
        <f t="shared" ca="1" si="32"/>
        <v>1.1723542265191789E-3</v>
      </c>
      <c r="S195" s="124">
        <v>1</v>
      </c>
    </row>
    <row r="196" spans="1:19">
      <c r="A196" s="124">
        <v>29843</v>
      </c>
      <c r="B196" s="124">
        <v>-2.1941470004094299E-2</v>
      </c>
      <c r="C196" s="125">
        <v>1</v>
      </c>
      <c r="D196" s="126">
        <f t="shared" si="33"/>
        <v>2.9843000000000002</v>
      </c>
      <c r="E196" s="126">
        <f t="shared" si="33"/>
        <v>-2.1941470004094299E-2</v>
      </c>
      <c r="F196" s="34">
        <f t="shared" si="34"/>
        <v>2.9843000000000002</v>
      </c>
      <c r="G196" s="34">
        <f t="shared" si="34"/>
        <v>-2.1941470004094299E-2</v>
      </c>
      <c r="H196" s="34">
        <f t="shared" si="35"/>
        <v>8.9060464900000014</v>
      </c>
      <c r="I196" s="34">
        <f t="shared" si="36"/>
        <v>26.578314540107005</v>
      </c>
      <c r="J196" s="34">
        <f t="shared" si="37"/>
        <v>79.317664082041347</v>
      </c>
      <c r="K196" s="34">
        <f t="shared" si="38"/>
        <v>-6.547992893321862E-2</v>
      </c>
      <c r="L196" s="34">
        <f t="shared" si="39"/>
        <v>-0.19541175191540433</v>
      </c>
      <c r="M196" s="34">
        <f t="shared" ca="1" si="31"/>
        <v>-2.1970826559468574E-2</v>
      </c>
      <c r="N196" s="34">
        <f t="shared" ca="1" si="40"/>
        <v>8.6180734344290736E-10</v>
      </c>
      <c r="O196" s="35">
        <f t="shared" ca="1" si="41"/>
        <v>98055062751.695618</v>
      </c>
      <c r="P196" s="34">
        <f t="shared" ca="1" si="42"/>
        <v>2996107208.5241942</v>
      </c>
      <c r="Q196" s="34">
        <f t="shared" ca="1" si="43"/>
        <v>16618999263.332884</v>
      </c>
      <c r="R196">
        <f t="shared" ca="1" si="32"/>
        <v>2.9356555374275561E-5</v>
      </c>
      <c r="S196" s="124">
        <v>1</v>
      </c>
    </row>
    <row r="197" spans="1:19">
      <c r="A197" s="124">
        <v>29899</v>
      </c>
      <c r="B197" s="124">
        <v>-2.196171000105096E-2</v>
      </c>
      <c r="C197" s="125">
        <v>1</v>
      </c>
      <c r="D197" s="126">
        <f t="shared" si="33"/>
        <v>2.9899</v>
      </c>
      <c r="E197" s="126">
        <f t="shared" si="33"/>
        <v>-2.196171000105096E-2</v>
      </c>
      <c r="F197" s="34">
        <f t="shared" si="34"/>
        <v>2.9899</v>
      </c>
      <c r="G197" s="34">
        <f t="shared" si="34"/>
        <v>-2.196171000105096E-2</v>
      </c>
      <c r="H197" s="34">
        <f t="shared" si="35"/>
        <v>8.93950201</v>
      </c>
      <c r="I197" s="34">
        <f t="shared" si="36"/>
        <v>26.728217059698999</v>
      </c>
      <c r="J197" s="34">
        <f t="shared" si="37"/>
        <v>79.914696186794032</v>
      </c>
      <c r="K197" s="34">
        <f t="shared" si="38"/>
        <v>-6.5663316732142263E-2</v>
      </c>
      <c r="L197" s="34">
        <f t="shared" si="39"/>
        <v>-0.19632675069743216</v>
      </c>
      <c r="M197" s="34">
        <f t="shared" ca="1" si="31"/>
        <v>-2.2055077509915595E-2</v>
      </c>
      <c r="N197" s="34">
        <f t="shared" ca="1" si="40"/>
        <v>8.7174917115876779E-9</v>
      </c>
      <c r="O197" s="35">
        <f t="shared" ca="1" si="41"/>
        <v>101516272050.94846</v>
      </c>
      <c r="P197" s="34">
        <f t="shared" ca="1" si="42"/>
        <v>2815084213.9961758</v>
      </c>
      <c r="Q197" s="34">
        <f t="shared" ca="1" si="43"/>
        <v>17059305932.958172</v>
      </c>
      <c r="R197">
        <f t="shared" ca="1" si="32"/>
        <v>9.3367508864634907E-5</v>
      </c>
      <c r="S197" s="124">
        <v>1</v>
      </c>
    </row>
    <row r="198" spans="1:19">
      <c r="A198" s="124">
        <v>29983</v>
      </c>
      <c r="B198" s="124">
        <v>-2.2112070000730455E-2</v>
      </c>
      <c r="C198" s="125">
        <v>1</v>
      </c>
      <c r="D198" s="126">
        <f t="shared" si="33"/>
        <v>2.9983</v>
      </c>
      <c r="E198" s="126">
        <f t="shared" si="33"/>
        <v>-2.2112070000730455E-2</v>
      </c>
      <c r="F198" s="34">
        <f t="shared" si="34"/>
        <v>2.9983</v>
      </c>
      <c r="G198" s="34">
        <f t="shared" si="34"/>
        <v>-2.2112070000730455E-2</v>
      </c>
      <c r="H198" s="34">
        <f t="shared" si="35"/>
        <v>8.98980289</v>
      </c>
      <c r="I198" s="34">
        <f t="shared" si="36"/>
        <v>26.954126005086998</v>
      </c>
      <c r="J198" s="34">
        <f t="shared" si="37"/>
        <v>80.816556001052348</v>
      </c>
      <c r="K198" s="34">
        <f t="shared" si="38"/>
        <v>-6.6298619483190116E-2</v>
      </c>
      <c r="L198" s="34">
        <f t="shared" si="39"/>
        <v>-0.19878315079644893</v>
      </c>
      <c r="M198" s="34">
        <f t="shared" ca="1" si="31"/>
        <v>-2.2181748466700863E-2</v>
      </c>
      <c r="N198" s="34">
        <f t="shared" ca="1" si="40"/>
        <v>4.8550886199893328E-9</v>
      </c>
      <c r="O198" s="35">
        <f t="shared" ca="1" si="41"/>
        <v>106830945261.00089</v>
      </c>
      <c r="P198" s="34">
        <f t="shared" ca="1" si="42"/>
        <v>2552623267.9100513</v>
      </c>
      <c r="Q198" s="34">
        <f t="shared" ca="1" si="43"/>
        <v>17732810731.188374</v>
      </c>
      <c r="R198">
        <f t="shared" ca="1" si="32"/>
        <v>6.9678465970408193E-5</v>
      </c>
      <c r="S198" s="124">
        <v>1</v>
      </c>
    </row>
    <row r="199" spans="1:19">
      <c r="A199" s="124">
        <v>29983</v>
      </c>
      <c r="B199" s="124">
        <v>-2.1612069998809602E-2</v>
      </c>
      <c r="C199" s="125">
        <v>1</v>
      </c>
      <c r="D199" s="126">
        <f t="shared" si="33"/>
        <v>2.9983</v>
      </c>
      <c r="E199" s="126">
        <f t="shared" si="33"/>
        <v>-2.1612069998809602E-2</v>
      </c>
      <c r="F199" s="34">
        <f t="shared" si="34"/>
        <v>2.9983</v>
      </c>
      <c r="G199" s="34">
        <f t="shared" si="34"/>
        <v>-2.1612069998809602E-2</v>
      </c>
      <c r="H199" s="34">
        <f t="shared" si="35"/>
        <v>8.98980289</v>
      </c>
      <c r="I199" s="34">
        <f t="shared" si="36"/>
        <v>26.954126005086998</v>
      </c>
      <c r="J199" s="34">
        <f t="shared" si="37"/>
        <v>80.816556001052348</v>
      </c>
      <c r="K199" s="34">
        <f t="shared" si="38"/>
        <v>-6.4799469477430829E-2</v>
      </c>
      <c r="L199" s="34">
        <f t="shared" si="39"/>
        <v>-0.19428824933418085</v>
      </c>
      <c r="M199" s="34">
        <f t="shared" ca="1" si="31"/>
        <v>-2.2181748466700863E-2</v>
      </c>
      <c r="N199" s="34">
        <f t="shared" ca="1" si="40"/>
        <v>3.2453355677893451E-7</v>
      </c>
      <c r="O199" s="35">
        <f t="shared" ca="1" si="41"/>
        <v>106830945261.00089</v>
      </c>
      <c r="P199" s="34">
        <f t="shared" ca="1" si="42"/>
        <v>2552623267.9100513</v>
      </c>
      <c r="Q199" s="34">
        <f t="shared" ca="1" si="43"/>
        <v>17732810731.188374</v>
      </c>
      <c r="R199">
        <f t="shared" ca="1" si="32"/>
        <v>5.69678467891261E-4</v>
      </c>
      <c r="S199" s="124">
        <v>1</v>
      </c>
    </row>
    <row r="200" spans="1:19">
      <c r="A200" s="124">
        <v>29983</v>
      </c>
      <c r="B200" s="124">
        <v>-2.1312069999112282E-2</v>
      </c>
      <c r="C200" s="125">
        <v>1</v>
      </c>
      <c r="D200" s="126">
        <f t="shared" si="33"/>
        <v>2.9983</v>
      </c>
      <c r="E200" s="126">
        <f t="shared" si="33"/>
        <v>-2.1312069999112282E-2</v>
      </c>
      <c r="F200" s="34">
        <f t="shared" si="34"/>
        <v>2.9983</v>
      </c>
      <c r="G200" s="34">
        <f t="shared" si="34"/>
        <v>-2.1312069999112282E-2</v>
      </c>
      <c r="H200" s="34">
        <f t="shared" si="35"/>
        <v>8.98980289</v>
      </c>
      <c r="I200" s="34">
        <f t="shared" si="36"/>
        <v>26.954126005086998</v>
      </c>
      <c r="J200" s="34">
        <f t="shared" si="37"/>
        <v>80.816556001052348</v>
      </c>
      <c r="K200" s="34">
        <f t="shared" si="38"/>
        <v>-6.3899979478338351E-2</v>
      </c>
      <c r="L200" s="34">
        <f t="shared" si="39"/>
        <v>-0.19159130846990188</v>
      </c>
      <c r="M200" s="34">
        <f t="shared" ca="1" si="31"/>
        <v>-2.2181748466700863E-2</v>
      </c>
      <c r="N200" s="34">
        <f t="shared" ca="1" si="40"/>
        <v>7.5634063698722282E-7</v>
      </c>
      <c r="O200" s="35">
        <f t="shared" ca="1" si="41"/>
        <v>106830945261.00089</v>
      </c>
      <c r="P200" s="34">
        <f t="shared" ca="1" si="42"/>
        <v>2552623267.9100513</v>
      </c>
      <c r="Q200" s="34">
        <f t="shared" ca="1" si="43"/>
        <v>17732810731.188374</v>
      </c>
      <c r="R200">
        <f t="shared" ca="1" si="32"/>
        <v>8.6967846758858117E-4</v>
      </c>
      <c r="S200" s="124">
        <v>1</v>
      </c>
    </row>
    <row r="201" spans="1:19">
      <c r="A201" s="124">
        <v>30527</v>
      </c>
      <c r="B201" s="124">
        <v>-2.2395829997549299E-2</v>
      </c>
      <c r="C201" s="125">
        <v>1</v>
      </c>
      <c r="D201" s="126">
        <f t="shared" si="33"/>
        <v>3.0527000000000002</v>
      </c>
      <c r="E201" s="126">
        <f t="shared" si="33"/>
        <v>-2.2395829997549299E-2</v>
      </c>
      <c r="F201" s="34">
        <f t="shared" si="34"/>
        <v>3.0527000000000002</v>
      </c>
      <c r="G201" s="34">
        <f t="shared" si="34"/>
        <v>-2.2395829997549299E-2</v>
      </c>
      <c r="H201" s="34">
        <f t="shared" si="35"/>
        <v>9.3189772900000012</v>
      </c>
      <c r="I201" s="34">
        <f t="shared" si="36"/>
        <v>28.448041973183006</v>
      </c>
      <c r="J201" s="34">
        <f t="shared" si="37"/>
        <v>86.843337731535769</v>
      </c>
      <c r="K201" s="34">
        <f t="shared" si="38"/>
        <v>-6.8367750233518751E-2</v>
      </c>
      <c r="L201" s="34">
        <f t="shared" si="39"/>
        <v>-0.20870623113786271</v>
      </c>
      <c r="M201" s="34">
        <f t="shared" ca="1" si="31"/>
        <v>-2.3010649939707136E-2</v>
      </c>
      <c r="N201" s="34">
        <f t="shared" ca="1" si="40"/>
        <v>3.7800356127496598E-7</v>
      </c>
      <c r="O201" s="35">
        <f t="shared" ca="1" si="41"/>
        <v>144880453852.91116</v>
      </c>
      <c r="P201" s="34">
        <f t="shared" ca="1" si="42"/>
        <v>1134466377.4941902</v>
      </c>
      <c r="Q201" s="34">
        <f t="shared" ca="1" si="43"/>
        <v>22483780205.628052</v>
      </c>
      <c r="R201">
        <f t="shared" ca="1" si="32"/>
        <v>6.1481994215783695E-4</v>
      </c>
      <c r="S201" s="124">
        <v>1</v>
      </c>
    </row>
    <row r="202" spans="1:19">
      <c r="A202" s="124">
        <v>30605</v>
      </c>
      <c r="B202" s="124">
        <v>-2.2020450000127312E-2</v>
      </c>
      <c r="C202" s="125">
        <v>1</v>
      </c>
      <c r="D202" s="126">
        <f t="shared" si="33"/>
        <v>3.0605000000000002</v>
      </c>
      <c r="E202" s="126">
        <f t="shared" si="33"/>
        <v>-2.2020450000127312E-2</v>
      </c>
      <c r="F202" s="34">
        <f t="shared" si="34"/>
        <v>3.0605000000000002</v>
      </c>
      <c r="G202" s="34">
        <f t="shared" si="34"/>
        <v>-2.2020450000127312E-2</v>
      </c>
      <c r="H202" s="34">
        <f t="shared" si="35"/>
        <v>9.3666602500000007</v>
      </c>
      <c r="I202" s="34">
        <f t="shared" si="36"/>
        <v>28.666663695125003</v>
      </c>
      <c r="J202" s="34">
        <f t="shared" si="37"/>
        <v>87.734324238930071</v>
      </c>
      <c r="K202" s="34">
        <f t="shared" si="38"/>
        <v>-6.7393587225389642E-2</v>
      </c>
      <c r="L202" s="34">
        <f t="shared" si="39"/>
        <v>-0.20625807370330501</v>
      </c>
      <c r="M202" s="34">
        <f t="shared" ca="1" si="31"/>
        <v>-2.3130714874382424E-2</v>
      </c>
      <c r="N202" s="34">
        <f t="shared" ca="1" si="40"/>
        <v>1.2326880910047207E-6</v>
      </c>
      <c r="O202" s="35">
        <f t="shared" ca="1" si="41"/>
        <v>150860754315.62637</v>
      </c>
      <c r="P202" s="34">
        <f t="shared" ca="1" si="42"/>
        <v>973797245.34423125</v>
      </c>
      <c r="Q202" s="34">
        <f t="shared" ca="1" si="43"/>
        <v>23221778687.313816</v>
      </c>
      <c r="R202">
        <f t="shared" ca="1" si="32"/>
        <v>1.1102648742551124E-3</v>
      </c>
      <c r="S202" s="124">
        <v>1</v>
      </c>
    </row>
    <row r="203" spans="1:19">
      <c r="A203" s="124">
        <v>30655</v>
      </c>
      <c r="B203" s="124">
        <v>-2.1684949999325909E-2</v>
      </c>
      <c r="C203" s="125">
        <v>1</v>
      </c>
      <c r="D203" s="126">
        <f t="shared" si="33"/>
        <v>3.0655000000000001</v>
      </c>
      <c r="E203" s="126">
        <f t="shared" si="33"/>
        <v>-2.1684949999325909E-2</v>
      </c>
      <c r="F203" s="34">
        <f t="shared" si="34"/>
        <v>3.0655000000000001</v>
      </c>
      <c r="G203" s="34">
        <f t="shared" si="34"/>
        <v>-2.1684949999325909E-2</v>
      </c>
      <c r="H203" s="34">
        <f t="shared" si="35"/>
        <v>9.3972902500000011</v>
      </c>
      <c r="I203" s="34">
        <f t="shared" si="36"/>
        <v>28.807393261375005</v>
      </c>
      <c r="J203" s="34">
        <f t="shared" si="37"/>
        <v>88.309064042745078</v>
      </c>
      <c r="K203" s="34">
        <f t="shared" si="38"/>
        <v>-6.6475214222933579E-2</v>
      </c>
      <c r="L203" s="34">
        <f t="shared" si="39"/>
        <v>-0.20377976920040289</v>
      </c>
      <c r="M203" s="34">
        <f t="shared" ca="1" si="31"/>
        <v>-2.3207839865139385E-2</v>
      </c>
      <c r="N203" s="34">
        <f t="shared" ca="1" si="40"/>
        <v>2.3191935433973869E-6</v>
      </c>
      <c r="O203" s="35">
        <f t="shared" ca="1" si="41"/>
        <v>154764637433.25641</v>
      </c>
      <c r="P203" s="34">
        <f t="shared" ca="1" si="42"/>
        <v>876774704.16939557</v>
      </c>
      <c r="Q203" s="34">
        <f t="shared" ca="1" si="43"/>
        <v>23702538900.839508</v>
      </c>
      <c r="R203">
        <f t="shared" ca="1" si="32"/>
        <v>1.522889865813476E-3</v>
      </c>
      <c r="S203" s="124">
        <v>1</v>
      </c>
    </row>
    <row r="204" spans="1:19">
      <c r="A204" s="124">
        <v>30655.5</v>
      </c>
      <c r="B204" s="124">
        <v>-2.1139594995474909E-2</v>
      </c>
      <c r="C204" s="125">
        <v>1</v>
      </c>
      <c r="D204" s="126">
        <f t="shared" si="33"/>
        <v>3.06555</v>
      </c>
      <c r="E204" s="126">
        <f t="shared" si="33"/>
        <v>-2.1139594995474909E-2</v>
      </c>
      <c r="F204" s="34">
        <f t="shared" si="34"/>
        <v>3.06555</v>
      </c>
      <c r="G204" s="34">
        <f t="shared" si="34"/>
        <v>-2.1139594995474909E-2</v>
      </c>
      <c r="H204" s="34">
        <f t="shared" si="35"/>
        <v>9.3975968025000007</v>
      </c>
      <c r="I204" s="34">
        <f t="shared" si="36"/>
        <v>28.808802877903876</v>
      </c>
      <c r="J204" s="34">
        <f t="shared" si="37"/>
        <v>88.314825662358231</v>
      </c>
      <c r="K204" s="34">
        <f t="shared" si="38"/>
        <v>-6.4804485438378107E-2</v>
      </c>
      <c r="L204" s="34">
        <f t="shared" si="39"/>
        <v>-0.19866139033562</v>
      </c>
      <c r="M204" s="34">
        <f t="shared" ca="1" si="31"/>
        <v>-2.3208611747437314E-2</v>
      </c>
      <c r="N204" s="34">
        <f t="shared" ca="1" si="40"/>
        <v>4.2808303199010619E-6</v>
      </c>
      <c r="O204" s="35">
        <f t="shared" ca="1" si="41"/>
        <v>154803954713.14389</v>
      </c>
      <c r="P204" s="34">
        <f t="shared" ca="1" si="42"/>
        <v>875828295.50991619</v>
      </c>
      <c r="Q204" s="34">
        <f t="shared" ca="1" si="43"/>
        <v>23707376966.045727</v>
      </c>
      <c r="R204">
        <f t="shared" ca="1" si="32"/>
        <v>2.0690167519624054E-3</v>
      </c>
      <c r="S204" s="124">
        <v>1</v>
      </c>
    </row>
    <row r="205" spans="1:19">
      <c r="A205" s="124">
        <v>30682.5</v>
      </c>
      <c r="B205" s="124">
        <v>-1.9490424994728528E-2</v>
      </c>
      <c r="C205" s="125">
        <v>1</v>
      </c>
      <c r="D205" s="126">
        <f t="shared" si="33"/>
        <v>3.0682499999999999</v>
      </c>
      <c r="E205" s="126">
        <f t="shared" si="33"/>
        <v>-1.9490424994728528E-2</v>
      </c>
      <c r="F205" s="34">
        <f t="shared" si="34"/>
        <v>3.0682499999999999</v>
      </c>
      <c r="G205" s="34">
        <f t="shared" si="34"/>
        <v>-1.9490424994728528E-2</v>
      </c>
      <c r="H205" s="34">
        <f t="shared" si="35"/>
        <v>9.4141580625000003</v>
      </c>
      <c r="I205" s="34">
        <f t="shared" si="36"/>
        <v>28.884990475265624</v>
      </c>
      <c r="J205" s="34">
        <f t="shared" si="37"/>
        <v>88.626372025733744</v>
      </c>
      <c r="K205" s="34">
        <f t="shared" si="38"/>
        <v>-5.9801496490075802E-2</v>
      </c>
      <c r="L205" s="34">
        <f t="shared" si="39"/>
        <v>-0.18348594160567508</v>
      </c>
      <c r="M205" s="34">
        <f t="shared" ca="1" si="31"/>
        <v>-2.3250311987558964E-2</v>
      </c>
      <c r="N205" s="34">
        <f t="shared" ca="1" si="40"/>
        <v>1.4136750198855502E-5</v>
      </c>
      <c r="O205" s="35">
        <f t="shared" ca="1" si="41"/>
        <v>156935291277.24084</v>
      </c>
      <c r="P205" s="34">
        <f t="shared" ca="1" si="42"/>
        <v>825427230.27899337</v>
      </c>
      <c r="Q205" s="34">
        <f t="shared" ca="1" si="43"/>
        <v>23969530880.802368</v>
      </c>
      <c r="R205">
        <f t="shared" ca="1" si="32"/>
        <v>3.7598869928304364E-3</v>
      </c>
      <c r="S205" s="124">
        <v>1</v>
      </c>
    </row>
    <row r="206" spans="1:19">
      <c r="A206" s="124">
        <v>30791</v>
      </c>
      <c r="B206" s="124">
        <v>-2.1848390002560336E-2</v>
      </c>
      <c r="C206" s="125">
        <v>1</v>
      </c>
      <c r="D206" s="126">
        <f t="shared" si="33"/>
        <v>3.0790999999999999</v>
      </c>
      <c r="E206" s="126">
        <f t="shared" si="33"/>
        <v>-2.1848390002560336E-2</v>
      </c>
      <c r="F206" s="34">
        <f t="shared" si="34"/>
        <v>3.0790999999999999</v>
      </c>
      <c r="G206" s="34">
        <f t="shared" si="34"/>
        <v>-2.1848390002560336E-2</v>
      </c>
      <c r="H206" s="34">
        <f t="shared" si="35"/>
        <v>9.4808568099999988</v>
      </c>
      <c r="I206" s="34">
        <f t="shared" si="36"/>
        <v>29.192506203670995</v>
      </c>
      <c r="J206" s="34">
        <f t="shared" si="37"/>
        <v>89.886645851723358</v>
      </c>
      <c r="K206" s="34">
        <f t="shared" si="38"/>
        <v>-6.7273377656883529E-2</v>
      </c>
      <c r="L206" s="34">
        <f t="shared" si="39"/>
        <v>-0.20714145714331006</v>
      </c>
      <c r="M206" s="34">
        <f t="shared" ca="1" si="31"/>
        <v>-2.3418253382436929E-2</v>
      </c>
      <c r="N206" s="34">
        <f t="shared" ca="1" si="40"/>
        <v>2.4644710314775609E-6</v>
      </c>
      <c r="O206" s="35">
        <f t="shared" ca="1" si="41"/>
        <v>165663073702.31665</v>
      </c>
      <c r="P206" s="34">
        <f t="shared" ca="1" si="42"/>
        <v>637011009.35336614</v>
      </c>
      <c r="Q206" s="34">
        <f t="shared" ca="1" si="43"/>
        <v>25040880214.091606</v>
      </c>
      <c r="R206">
        <f t="shared" ca="1" si="32"/>
        <v>1.5698633798765932E-3</v>
      </c>
      <c r="S206" s="124">
        <v>1</v>
      </c>
    </row>
    <row r="207" spans="1:19">
      <c r="A207" s="124">
        <v>30925.5</v>
      </c>
      <c r="B207" s="124">
        <v>-2.154789499763865E-2</v>
      </c>
      <c r="C207" s="125">
        <v>1</v>
      </c>
      <c r="D207" s="126">
        <f t="shared" si="33"/>
        <v>3.0925500000000001</v>
      </c>
      <c r="E207" s="126">
        <f t="shared" si="33"/>
        <v>-2.154789499763865E-2</v>
      </c>
      <c r="F207" s="34">
        <f t="shared" si="34"/>
        <v>3.0925500000000001</v>
      </c>
      <c r="G207" s="34">
        <f t="shared" si="34"/>
        <v>-2.154789499763865E-2</v>
      </c>
      <c r="H207" s="34">
        <f t="shared" si="35"/>
        <v>9.5638655025000006</v>
      </c>
      <c r="I207" s="34">
        <f t="shared" si="36"/>
        <v>29.57673225975638</v>
      </c>
      <c r="J207" s="34">
        <f t="shared" si="37"/>
        <v>91.467523349909598</v>
      </c>
      <c r="K207" s="34">
        <f t="shared" si="38"/>
        <v>-6.6637942674947409E-2</v>
      </c>
      <c r="L207" s="34">
        <f t="shared" si="39"/>
        <v>-0.20608116961940862</v>
      </c>
      <c r="M207" s="34">
        <f t="shared" ca="1" si="31"/>
        <v>-2.3627257361786256E-2</v>
      </c>
      <c r="N207" s="34">
        <f t="shared" ca="1" si="40"/>
        <v>4.3237478414335199E-6</v>
      </c>
      <c r="O207" s="35">
        <f t="shared" ca="1" si="41"/>
        <v>176846968084.21829</v>
      </c>
      <c r="P207" s="34">
        <f t="shared" ca="1" si="42"/>
        <v>435556945.85899508</v>
      </c>
      <c r="Q207" s="34">
        <f t="shared" ca="1" si="43"/>
        <v>26409105760.614632</v>
      </c>
      <c r="R207">
        <f t="shared" ca="1" si="32"/>
        <v>2.0793623641476057E-3</v>
      </c>
      <c r="S207" s="124">
        <v>1</v>
      </c>
    </row>
    <row r="208" spans="1:19">
      <c r="A208" s="124">
        <v>31595.5</v>
      </c>
      <c r="B208" s="124">
        <v>-1.9472195002890658E-2</v>
      </c>
      <c r="C208" s="125">
        <v>1</v>
      </c>
      <c r="D208" s="126">
        <f t="shared" si="33"/>
        <v>3.1595499999999999</v>
      </c>
      <c r="E208" s="126">
        <f t="shared" si="33"/>
        <v>-1.9472195002890658E-2</v>
      </c>
      <c r="F208" s="34">
        <f t="shared" si="34"/>
        <v>3.1595499999999999</v>
      </c>
      <c r="G208" s="34">
        <f t="shared" si="34"/>
        <v>-1.9472195002890658E-2</v>
      </c>
      <c r="H208" s="34">
        <f t="shared" si="35"/>
        <v>9.9827562024999992</v>
      </c>
      <c r="I208" s="34">
        <f t="shared" si="36"/>
        <v>31.541017359608873</v>
      </c>
      <c r="J208" s="34">
        <f t="shared" si="37"/>
        <v>99.655421398552207</v>
      </c>
      <c r="K208" s="34">
        <f t="shared" si="38"/>
        <v>-6.1523373721383175E-2</v>
      </c>
      <c r="L208" s="34">
        <f t="shared" si="39"/>
        <v>-0.19438617544139619</v>
      </c>
      <c r="M208" s="34">
        <f t="shared" ca="1" si="31"/>
        <v>-2.4681892144638885E-2</v>
      </c>
      <c r="N208" s="34">
        <f t="shared" ca="1" si="40"/>
        <v>2.7140944308739647E-5</v>
      </c>
      <c r="O208" s="35">
        <f t="shared" ca="1" si="41"/>
        <v>238705517970.41226</v>
      </c>
      <c r="P208" s="34">
        <f t="shared" ca="1" si="42"/>
        <v>2482010.5841401997</v>
      </c>
      <c r="Q208" s="34">
        <f t="shared" ca="1" si="43"/>
        <v>33909486645.627716</v>
      </c>
      <c r="R208">
        <f t="shared" ca="1" si="32"/>
        <v>5.209697141748227E-3</v>
      </c>
      <c r="S208" s="124">
        <v>1</v>
      </c>
    </row>
    <row r="209" spans="1:19">
      <c r="A209" s="124">
        <v>31610</v>
      </c>
      <c r="B209" s="124">
        <v>-2.0856899995123968E-2</v>
      </c>
      <c r="C209" s="125">
        <v>1</v>
      </c>
      <c r="D209" s="126">
        <f t="shared" si="33"/>
        <v>3.161</v>
      </c>
      <c r="E209" s="126">
        <f t="shared" si="33"/>
        <v>-2.0856899995123968E-2</v>
      </c>
      <c r="F209" s="34">
        <f t="shared" si="34"/>
        <v>3.161</v>
      </c>
      <c r="G209" s="34">
        <f t="shared" si="34"/>
        <v>-2.0856899995123968E-2</v>
      </c>
      <c r="H209" s="34">
        <f t="shared" si="35"/>
        <v>9.9919209999999996</v>
      </c>
      <c r="I209" s="34">
        <f t="shared" si="36"/>
        <v>31.584462281</v>
      </c>
      <c r="J209" s="34">
        <f t="shared" si="37"/>
        <v>99.838485270241009</v>
      </c>
      <c r="K209" s="34">
        <f t="shared" si="38"/>
        <v>-6.5928660884586862E-2</v>
      </c>
      <c r="L209" s="34">
        <f t="shared" si="39"/>
        <v>-0.20840049705617908</v>
      </c>
      <c r="M209" s="34">
        <f t="shared" ca="1" si="31"/>
        <v>-2.4704964909740189E-2</v>
      </c>
      <c r="N209" s="34">
        <f t="shared" ca="1" si="40"/>
        <v>1.4807603587100347E-5</v>
      </c>
      <c r="O209" s="35">
        <f t="shared" ca="1" si="41"/>
        <v>240159645777.72388</v>
      </c>
      <c r="P209" s="34">
        <f t="shared" ca="1" si="42"/>
        <v>4300414.3934752587</v>
      </c>
      <c r="Q209" s="34">
        <f t="shared" ca="1" si="43"/>
        <v>34084792698.93401</v>
      </c>
      <c r="R209">
        <f t="shared" ca="1" si="32"/>
        <v>3.8480649146162213E-3</v>
      </c>
      <c r="S209" s="124">
        <v>1</v>
      </c>
    </row>
    <row r="210" spans="1:19">
      <c r="A210" s="124">
        <v>31613</v>
      </c>
      <c r="B210" s="124">
        <v>-2.2384769996278919E-2</v>
      </c>
      <c r="C210" s="125">
        <v>1</v>
      </c>
      <c r="D210" s="126">
        <f t="shared" si="33"/>
        <v>3.1613000000000002</v>
      </c>
      <c r="E210" s="126">
        <f t="shared" si="33"/>
        <v>-2.2384769996278919E-2</v>
      </c>
      <c r="F210" s="34">
        <f t="shared" si="34"/>
        <v>3.1613000000000002</v>
      </c>
      <c r="G210" s="34">
        <f t="shared" si="34"/>
        <v>-2.2384769996278919E-2</v>
      </c>
      <c r="H210" s="34">
        <f t="shared" si="35"/>
        <v>9.993817690000002</v>
      </c>
      <c r="I210" s="34">
        <f t="shared" si="36"/>
        <v>31.593455863397008</v>
      </c>
      <c r="J210" s="34">
        <f t="shared" si="37"/>
        <v>99.87639202095697</v>
      </c>
      <c r="K210" s="34">
        <f t="shared" si="38"/>
        <v>-7.0764973389236555E-2</v>
      </c>
      <c r="L210" s="34">
        <f t="shared" si="39"/>
        <v>-0.22370931037539354</v>
      </c>
      <c r="M210" s="34">
        <f t="shared" ca="1" si="31"/>
        <v>-2.4709739900149442E-2</v>
      </c>
      <c r="N210" s="34">
        <f t="shared" ca="1" si="40"/>
        <v>5.4054850539037097E-6</v>
      </c>
      <c r="O210" s="35">
        <f t="shared" ca="1" si="41"/>
        <v>240461120074.75653</v>
      </c>
      <c r="P210" s="34">
        <f t="shared" ca="1" si="42"/>
        <v>4738927.7345770802</v>
      </c>
      <c r="Q210" s="34">
        <f t="shared" ca="1" si="43"/>
        <v>34121133286.682854</v>
      </c>
      <c r="R210">
        <f t="shared" ca="1" si="32"/>
        <v>2.3249699038705232E-3</v>
      </c>
      <c r="S210" s="124">
        <v>1</v>
      </c>
    </row>
    <row r="211" spans="1:19">
      <c r="A211" s="124">
        <v>31621.5</v>
      </c>
      <c r="B211" s="124">
        <v>-1.7513734994281549E-2</v>
      </c>
      <c r="C211" s="125">
        <v>1</v>
      </c>
      <c r="D211" s="126">
        <f t="shared" si="33"/>
        <v>3.16215</v>
      </c>
      <c r="E211" s="126">
        <f t="shared" si="33"/>
        <v>-1.7513734994281549E-2</v>
      </c>
      <c r="F211" s="34">
        <f t="shared" si="34"/>
        <v>3.16215</v>
      </c>
      <c r="G211" s="34">
        <f t="shared" si="34"/>
        <v>-1.7513734994281549E-2</v>
      </c>
      <c r="H211" s="34">
        <f t="shared" si="35"/>
        <v>9.9991926225000007</v>
      </c>
      <c r="I211" s="34">
        <f t="shared" si="36"/>
        <v>31.618946951238378</v>
      </c>
      <c r="J211" s="34">
        <f t="shared" si="37"/>
        <v>99.983853101858443</v>
      </c>
      <c r="K211" s="34">
        <f t="shared" si="38"/>
        <v>-5.5381057112167398E-2</v>
      </c>
      <c r="L211" s="34">
        <f t="shared" si="39"/>
        <v>-0.17512320974724013</v>
      </c>
      <c r="M211" s="34">
        <f t="shared" ca="1" si="31"/>
        <v>-2.4723271487806973E-2</v>
      </c>
      <c r="N211" s="34">
        <f t="shared" ca="1" si="40"/>
        <v>5.1977416451474875E-5</v>
      </c>
      <c r="O211" s="35">
        <f t="shared" ca="1" si="41"/>
        <v>241316452827.35547</v>
      </c>
      <c r="P211" s="34">
        <f t="shared" ca="1" si="42"/>
        <v>6097584.6186888395</v>
      </c>
      <c r="Q211" s="34">
        <f t="shared" ca="1" si="43"/>
        <v>34224229427.017052</v>
      </c>
      <c r="R211">
        <f t="shared" ca="1" si="32"/>
        <v>7.2095364935254244E-3</v>
      </c>
      <c r="S211" s="124">
        <v>1</v>
      </c>
    </row>
    <row r="212" spans="1:19">
      <c r="A212" s="124">
        <v>31622</v>
      </c>
      <c r="B212" s="124">
        <v>-2.0768379996297881E-2</v>
      </c>
      <c r="C212" s="125">
        <v>1</v>
      </c>
      <c r="D212" s="126">
        <f t="shared" si="33"/>
        <v>3.1621999999999999</v>
      </c>
      <c r="E212" s="126">
        <f t="shared" si="33"/>
        <v>-2.0768379996297881E-2</v>
      </c>
      <c r="F212" s="34">
        <f t="shared" si="34"/>
        <v>3.1621999999999999</v>
      </c>
      <c r="G212" s="34">
        <f t="shared" si="34"/>
        <v>-2.0768379996297881E-2</v>
      </c>
      <c r="H212" s="34">
        <f t="shared" si="35"/>
        <v>9.999508839999999</v>
      </c>
      <c r="I212" s="34">
        <f t="shared" si="36"/>
        <v>31.620446853847994</v>
      </c>
      <c r="J212" s="34">
        <f t="shared" si="37"/>
        <v>99.990177041238127</v>
      </c>
      <c r="K212" s="34">
        <f t="shared" si="38"/>
        <v>-6.5673771224293159E-2</v>
      </c>
      <c r="L212" s="34">
        <f t="shared" si="39"/>
        <v>-0.20767359936545982</v>
      </c>
      <c r="M212" s="34">
        <f t="shared" ca="1" si="31"/>
        <v>-2.4724067576254765E-2</v>
      </c>
      <c r="N212" s="34">
        <f t="shared" ca="1" si="40"/>
        <v>1.5647464230225148E-5</v>
      </c>
      <c r="O212" s="35">
        <f t="shared" ca="1" si="41"/>
        <v>241366819731.46378</v>
      </c>
      <c r="P212" s="34">
        <f t="shared" ca="1" si="42"/>
        <v>6182859.7796126567</v>
      </c>
      <c r="Q212" s="34">
        <f t="shared" ca="1" si="43"/>
        <v>34230299945.620846</v>
      </c>
      <c r="R212">
        <f t="shared" ca="1" si="32"/>
        <v>3.955687579956884E-3</v>
      </c>
      <c r="S212" s="124">
        <v>1</v>
      </c>
    </row>
    <row r="213" spans="1:19">
      <c r="A213" s="124">
        <v>31665</v>
      </c>
      <c r="B213" s="124">
        <v>-1.9467849997454323E-2</v>
      </c>
      <c r="C213" s="125">
        <v>1</v>
      </c>
      <c r="D213" s="126">
        <f t="shared" si="33"/>
        <v>3.1665000000000001</v>
      </c>
      <c r="E213" s="126">
        <f t="shared" si="33"/>
        <v>-1.9467849997454323E-2</v>
      </c>
      <c r="F213" s="34">
        <f t="shared" si="34"/>
        <v>3.1665000000000001</v>
      </c>
      <c r="G213" s="34">
        <f t="shared" si="34"/>
        <v>-1.9467849997454323E-2</v>
      </c>
      <c r="H213" s="34">
        <f t="shared" si="35"/>
        <v>10.026722250000001</v>
      </c>
      <c r="I213" s="34">
        <f t="shared" si="36"/>
        <v>31.749616004625004</v>
      </c>
      <c r="J213" s="34">
        <f t="shared" si="37"/>
        <v>100.53515907864508</v>
      </c>
      <c r="K213" s="34">
        <f t="shared" si="38"/>
        <v>-6.1644947016939115E-2</v>
      </c>
      <c r="L213" s="34">
        <f t="shared" si="39"/>
        <v>-0.19519872472913771</v>
      </c>
      <c r="M213" s="34">
        <f t="shared" ref="M213:M218" ca="1" si="44">+E$4+E$5*D213+E$6*D213^2</f>
        <v>-2.4792578029742066E-2</v>
      </c>
      <c r="N213" s="34">
        <f t="shared" ca="1" si="40"/>
        <v>2.8352728617830897E-5</v>
      </c>
      <c r="O213" s="35">
        <f t="shared" ca="1" si="41"/>
        <v>245720518985.33432</v>
      </c>
      <c r="P213" s="34">
        <f t="shared" ca="1" si="42"/>
        <v>15750539.455444934</v>
      </c>
      <c r="Q213" s="34">
        <f t="shared" ca="1" si="43"/>
        <v>34754879661.84391</v>
      </c>
      <c r="R213">
        <f t="shared" ref="R213:R218" ca="1" si="45">+E213-M213</f>
        <v>5.3247280322877427E-3</v>
      </c>
      <c r="S213" s="124">
        <v>1</v>
      </c>
    </row>
    <row r="214" spans="1:19">
      <c r="A214" s="124">
        <v>31665.5</v>
      </c>
      <c r="B214" s="124">
        <v>-1.8422494998958427E-2</v>
      </c>
      <c r="C214" s="125">
        <v>1</v>
      </c>
      <c r="D214" s="126">
        <f t="shared" ref="D214:E218" si="46">A214/A$18</f>
        <v>3.16655</v>
      </c>
      <c r="E214" s="126">
        <f t="shared" si="46"/>
        <v>-1.8422494998958427E-2</v>
      </c>
      <c r="F214" s="34">
        <f t="shared" ref="F214:G218" si="47">$C214*D214</f>
        <v>3.16655</v>
      </c>
      <c r="G214" s="34">
        <f t="shared" si="47"/>
        <v>-1.8422494998958427E-2</v>
      </c>
      <c r="H214" s="34">
        <f>C214*D214*D214</f>
        <v>10.027038902499999</v>
      </c>
      <c r="I214" s="34">
        <f>C214*D214*D214*D214</f>
        <v>31.751120036711374</v>
      </c>
      <c r="J214" s="34">
        <f>C214*D214*D214*D214*D214</f>
        <v>100.54150915224839</v>
      </c>
      <c r="K214" s="34">
        <f>C214*E214*D214</f>
        <v>-5.8335751538951805E-2</v>
      </c>
      <c r="L214" s="34">
        <f>C214*E214*D214*D214</f>
        <v>-0.18472307403566784</v>
      </c>
      <c r="M214" s="34">
        <f t="shared" ca="1" si="44"/>
        <v>-2.4793375207654438E-2</v>
      </c>
      <c r="N214" s="34">
        <f ca="1">C214*(M214-E214)^2</f>
        <v>4.0588114633554526E-5</v>
      </c>
      <c r="O214" s="35">
        <f ca="1">(C214*O$1-O$2*F214+O$3*H214)^2</f>
        <v>245771401164.09021</v>
      </c>
      <c r="P214" s="34">
        <f ca="1">(-C214*O$2+O$4*F214-O$5*H214)^2</f>
        <v>15887851.857903609</v>
      </c>
      <c r="Q214" s="34">
        <f ca="1">+(C214*O$3-F214*O$5+H214*O$6)^2</f>
        <v>34761008716.702538</v>
      </c>
      <c r="R214">
        <f t="shared" ca="1" si="45"/>
        <v>6.3708802086960108E-3</v>
      </c>
      <c r="S214" s="124">
        <v>1</v>
      </c>
    </row>
    <row r="215" spans="1:19">
      <c r="A215" s="124">
        <v>31715.5</v>
      </c>
      <c r="B215" s="124">
        <v>-1.7886994995933492E-2</v>
      </c>
      <c r="C215" s="125">
        <v>1</v>
      </c>
      <c r="D215" s="126">
        <f t="shared" si="46"/>
        <v>3.1715499999999999</v>
      </c>
      <c r="E215" s="126">
        <f t="shared" si="46"/>
        <v>-1.7886994995933492E-2</v>
      </c>
      <c r="F215" s="34">
        <f t="shared" si="47"/>
        <v>3.1715499999999999</v>
      </c>
      <c r="G215" s="34">
        <f t="shared" si="47"/>
        <v>-1.7886994995933492E-2</v>
      </c>
      <c r="H215" s="34">
        <f>C215*D215*D215</f>
        <v>10.058729402499999</v>
      </c>
      <c r="I215" s="34">
        <f>C215*D215*D215*D215</f>
        <v>31.901763236498869</v>
      </c>
      <c r="J215" s="34">
        <f>C215*D215*D215*D215*D215</f>
        <v>101.17803719271798</v>
      </c>
      <c r="K215" s="34">
        <f>C215*E215*D215</f>
        <v>-5.6729498979352866E-2</v>
      </c>
      <c r="L215" s="34">
        <f>C215*E215*D215*D215</f>
        <v>-0.17992044248796657</v>
      </c>
      <c r="M215" s="34">
        <f t="shared" ca="1" si="44"/>
        <v>-2.4873156237928164E-2</v>
      </c>
      <c r="N215" s="34">
        <f ca="1">C215*(M215-E215)^2</f>
        <v>4.8806448899148539E-5</v>
      </c>
      <c r="O215" s="35">
        <f ca="1">(C215*O$1-O$2*F215+O$3*H215)^2</f>
        <v>250889608848.98221</v>
      </c>
      <c r="P215" s="34">
        <f ca="1">(-C215*O$2+O$4*F215-O$5*H215)^2</f>
        <v>32665090.903562352</v>
      </c>
      <c r="Q215" s="34">
        <f ca="1">+(C215*O$3-F215*O$5+H215*O$6)^2</f>
        <v>35377325775.82254</v>
      </c>
      <c r="R215">
        <f t="shared" ca="1" si="45"/>
        <v>6.986161241994672E-3</v>
      </c>
      <c r="S215" s="124">
        <v>1</v>
      </c>
    </row>
    <row r="216" spans="1:19">
      <c r="A216" s="124">
        <v>31780.5</v>
      </c>
      <c r="B216" s="124">
        <v>-2.1390844995039515E-2</v>
      </c>
      <c r="C216" s="125">
        <v>1</v>
      </c>
      <c r="D216" s="126">
        <f t="shared" si="46"/>
        <v>3.1780499999999998</v>
      </c>
      <c r="E216" s="126">
        <f t="shared" si="46"/>
        <v>-2.1390844995039515E-2</v>
      </c>
      <c r="F216" s="34">
        <f t="shared" si="47"/>
        <v>3.1780499999999998</v>
      </c>
      <c r="G216" s="34">
        <f t="shared" si="47"/>
        <v>-2.1390844995039515E-2</v>
      </c>
      <c r="H216" s="34">
        <f>C216*D216*D216</f>
        <v>10.1000018025</v>
      </c>
      <c r="I216" s="34">
        <f>C216*D216*D216*D216</f>
        <v>32.098310728435123</v>
      </c>
      <c r="J216" s="34">
        <f>C216*D216*D216*D216*D216</f>
        <v>102.01003641050323</v>
      </c>
      <c r="K216" s="34">
        <f>C216*E216*D216</f>
        <v>-6.7981174936485325E-2</v>
      </c>
      <c r="L216" s="34">
        <f>C216*E216*D216*D216</f>
        <v>-0.21604757300689717</v>
      </c>
      <c r="M216" s="34">
        <f t="shared" ca="1" si="44"/>
        <v>-2.4977058789876064E-2</v>
      </c>
      <c r="N216" s="34">
        <f ca="1">C216*(M216-E216)^2</f>
        <v>1.2860929382275959E-5</v>
      </c>
      <c r="O216" s="35">
        <f ca="1">(C216*O$1-O$2*F216+O$3*H216)^2</f>
        <v>257632298216.42108</v>
      </c>
      <c r="P216" s="34">
        <f ca="1">(-C216*O$2+O$4*F216-O$5*H216)^2</f>
        <v>63568438.794892311</v>
      </c>
      <c r="Q216" s="34">
        <f ca="1">+(C216*O$3-F216*O$5+H216*O$6)^2</f>
        <v>36188678431.022964</v>
      </c>
      <c r="R216">
        <f t="shared" ca="1" si="45"/>
        <v>3.5862137948365486E-3</v>
      </c>
      <c r="S216" s="124">
        <v>0.1</v>
      </c>
    </row>
    <row r="217" spans="1:19">
      <c r="A217" s="124">
        <v>31781</v>
      </c>
      <c r="B217" s="124">
        <v>-2.2745490001398139E-2</v>
      </c>
      <c r="C217" s="125">
        <v>1</v>
      </c>
      <c r="D217" s="126">
        <f t="shared" si="46"/>
        <v>3.1781000000000001</v>
      </c>
      <c r="E217" s="126">
        <f t="shared" si="46"/>
        <v>-2.2745490001398139E-2</v>
      </c>
      <c r="F217" s="34">
        <f t="shared" si="47"/>
        <v>3.1781000000000001</v>
      </c>
      <c r="G217" s="34">
        <f t="shared" si="47"/>
        <v>-2.2745490001398139E-2</v>
      </c>
      <c r="H217" s="34">
        <f>C217*D217*D217</f>
        <v>10.100319610000001</v>
      </c>
      <c r="I217" s="34">
        <f>C217*D217*D217*D217</f>
        <v>32.099825752541008</v>
      </c>
      <c r="J217" s="34">
        <f>C217*D217*D217*D217*D217</f>
        <v>102.01645622415059</v>
      </c>
      <c r="K217" s="34">
        <f>C217*E217*D217</f>
        <v>-7.2287441773443428E-2</v>
      </c>
      <c r="L217" s="34">
        <f>C217*E217*D217*D217</f>
        <v>-0.22973671870018056</v>
      </c>
      <c r="M217" s="34">
        <f t="shared" ca="1" si="44"/>
        <v>-2.4977858860504753E-2</v>
      </c>
      <c r="N217" s="34">
        <f ca="1">C217*(M217-E217)^2</f>
        <v>4.9834707231089661E-6</v>
      </c>
      <c r="O217" s="35">
        <f ca="1">(C217*O$1-O$2*F217+O$3*H217)^2</f>
        <v>257684556117.77524</v>
      </c>
      <c r="P217" s="34">
        <f ca="1">(-C217*O$2+O$4*F217-O$5*H217)^2</f>
        <v>63846327.289121836</v>
      </c>
      <c r="Q217" s="34">
        <f ca="1">+(C217*O$3-F217*O$5+H217*O$6)^2</f>
        <v>36194964212.767433</v>
      </c>
      <c r="R217">
        <f t="shared" ca="1" si="45"/>
        <v>2.2323688591066142E-3</v>
      </c>
      <c r="S217" s="124">
        <v>0.1</v>
      </c>
    </row>
    <row r="218" spans="1:19">
      <c r="A218" s="124">
        <v>31887</v>
      </c>
      <c r="B218" s="124">
        <v>-2.2230230002605822E-2</v>
      </c>
      <c r="C218" s="125">
        <v>1</v>
      </c>
      <c r="D218" s="126">
        <f t="shared" si="46"/>
        <v>3.1886999999999999</v>
      </c>
      <c r="E218" s="126">
        <f t="shared" si="46"/>
        <v>-2.2230230002605822E-2</v>
      </c>
      <c r="F218" s="34">
        <f t="shared" si="47"/>
        <v>3.1886999999999999</v>
      </c>
      <c r="G218" s="34">
        <f t="shared" si="47"/>
        <v>-2.2230230002605822E-2</v>
      </c>
      <c r="H218" s="34">
        <f>C218*D218*D218</f>
        <v>10.167807689999998</v>
      </c>
      <c r="I218" s="34">
        <f>C218*D218*D218*D218</f>
        <v>32.422088381102995</v>
      </c>
      <c r="J218" s="34">
        <f>C218*D218*D218*D218*D218</f>
        <v>103.38431322082312</v>
      </c>
      <c r="K218" s="34">
        <f>C218*E218*D218</f>
        <v>-7.0885534409309184E-2</v>
      </c>
      <c r="L218" s="34">
        <f>C218*E218*D218*D218</f>
        <v>-0.22603270357096419</v>
      </c>
      <c r="M218" s="34">
        <f t="shared" ca="1" si="44"/>
        <v>-2.5147756568628266E-2</v>
      </c>
      <c r="N218" s="34">
        <f ca="1">C218*(M218-E218)^2</f>
        <v>8.5119612634467156E-6</v>
      </c>
      <c r="O218" s="35">
        <f ca="1">(C218*O$1-O$2*F218+O$3*H218)^2</f>
        <v>268898564632.58194</v>
      </c>
      <c r="P218" s="34">
        <f ca="1">(-C218*O$2+O$4*F218-O$5*H218)^2</f>
        <v>136776045.45022988</v>
      </c>
      <c r="Q218" s="34">
        <f ca="1">+(C218*O$3-F218*O$5+H218*O$6)^2</f>
        <v>37543018228.994148</v>
      </c>
      <c r="R218">
        <f t="shared" ca="1" si="45"/>
        <v>2.9175265660224443E-3</v>
      </c>
      <c r="S218" s="124">
        <v>1</v>
      </c>
    </row>
    <row r="219" spans="1:19">
      <c r="A219" s="124"/>
      <c r="B219" s="124"/>
      <c r="C219" s="125"/>
      <c r="D219" s="126"/>
      <c r="E219" s="126"/>
      <c r="F219" s="34"/>
      <c r="G219" s="34"/>
      <c r="H219" s="34"/>
      <c r="I219" s="34"/>
      <c r="J219" s="34"/>
      <c r="K219" s="34"/>
      <c r="L219" s="34"/>
      <c r="M219" s="34"/>
      <c r="N219" s="34"/>
      <c r="O219" s="35"/>
      <c r="P219" s="34"/>
      <c r="Q219" s="34"/>
      <c r="S219" s="124"/>
    </row>
    <row r="220" spans="1:19">
      <c r="A220" s="124"/>
      <c r="B220" s="124"/>
      <c r="C220" s="125"/>
      <c r="D220" s="126"/>
      <c r="E220" s="126"/>
      <c r="F220" s="34"/>
      <c r="G220" s="34"/>
      <c r="H220" s="34"/>
      <c r="I220" s="34"/>
      <c r="J220" s="34"/>
      <c r="K220" s="34"/>
      <c r="L220" s="34"/>
      <c r="M220" s="34"/>
      <c r="N220" s="34"/>
      <c r="O220" s="35"/>
      <c r="P220" s="34"/>
      <c r="Q220" s="34"/>
      <c r="S220" s="124"/>
    </row>
    <row r="221" spans="1:19">
      <c r="A221" s="124"/>
      <c r="B221" s="124"/>
      <c r="C221" s="125"/>
      <c r="D221" s="126"/>
      <c r="E221" s="126"/>
      <c r="F221" s="34"/>
      <c r="G221" s="34"/>
      <c r="H221" s="34"/>
      <c r="I221" s="34"/>
      <c r="J221" s="34"/>
      <c r="K221" s="34"/>
      <c r="L221" s="34"/>
      <c r="M221" s="34"/>
      <c r="N221" s="34"/>
      <c r="O221" s="35"/>
      <c r="P221" s="34"/>
      <c r="Q221" s="34"/>
      <c r="S221" s="124"/>
    </row>
    <row r="222" spans="1:19">
      <c r="A222" s="124"/>
      <c r="B222" s="124"/>
      <c r="C222" s="125"/>
      <c r="D222" s="126"/>
      <c r="E222" s="126"/>
      <c r="F222" s="34"/>
      <c r="G222" s="34"/>
      <c r="H222" s="34"/>
      <c r="I222" s="34"/>
      <c r="J222" s="34"/>
      <c r="K222" s="34"/>
      <c r="L222" s="34"/>
      <c r="M222" s="34"/>
      <c r="N222" s="34"/>
      <c r="O222" s="35"/>
      <c r="P222" s="34"/>
      <c r="Q222" s="34"/>
      <c r="S222" s="124"/>
    </row>
    <row r="223" spans="1:19">
      <c r="A223" s="124"/>
      <c r="B223" s="124"/>
      <c r="C223" s="125"/>
      <c r="D223" s="126"/>
      <c r="E223" s="126"/>
      <c r="F223" s="34"/>
      <c r="G223" s="34"/>
      <c r="H223" s="34"/>
      <c r="I223" s="34"/>
      <c r="J223" s="34"/>
      <c r="K223" s="34"/>
      <c r="L223" s="34"/>
      <c r="M223" s="34"/>
      <c r="N223" s="34"/>
      <c r="O223" s="35"/>
      <c r="P223" s="34"/>
      <c r="Q223" s="34"/>
      <c r="S223" s="124"/>
    </row>
    <row r="224" spans="1:19">
      <c r="A224" s="124"/>
      <c r="B224" s="124"/>
      <c r="C224" s="125"/>
      <c r="D224" s="126"/>
      <c r="E224" s="126"/>
      <c r="F224" s="34"/>
      <c r="G224" s="34"/>
      <c r="H224" s="34"/>
      <c r="I224" s="34"/>
      <c r="J224" s="34"/>
      <c r="K224" s="34"/>
      <c r="L224" s="34"/>
      <c r="M224" s="34"/>
      <c r="N224" s="34"/>
      <c r="O224" s="35"/>
      <c r="P224" s="34"/>
      <c r="Q224" s="34"/>
      <c r="S224" s="124"/>
    </row>
    <row r="225" spans="1:19">
      <c r="A225" s="124"/>
      <c r="B225" s="124"/>
      <c r="C225" s="125"/>
      <c r="D225" s="126"/>
      <c r="E225" s="126"/>
      <c r="F225" s="34"/>
      <c r="G225" s="34"/>
      <c r="H225" s="34"/>
      <c r="I225" s="34"/>
      <c r="J225" s="34"/>
      <c r="K225" s="34"/>
      <c r="L225" s="34"/>
      <c r="M225" s="34"/>
      <c r="N225" s="34"/>
      <c r="O225" s="35"/>
      <c r="P225" s="34"/>
      <c r="Q225" s="34"/>
      <c r="S225" s="124"/>
    </row>
    <row r="226" spans="1:19">
      <c r="A226" s="124"/>
      <c r="B226" s="124"/>
      <c r="C226" s="125"/>
      <c r="D226" s="126"/>
      <c r="E226" s="126"/>
      <c r="F226" s="34"/>
      <c r="G226" s="34"/>
      <c r="H226" s="34"/>
      <c r="I226" s="34"/>
      <c r="J226" s="34"/>
      <c r="K226" s="34"/>
      <c r="L226" s="34"/>
      <c r="M226" s="34"/>
      <c r="N226" s="34"/>
      <c r="O226" s="35"/>
      <c r="P226" s="34"/>
      <c r="Q226" s="34"/>
      <c r="S226" s="124"/>
    </row>
    <row r="227" spans="1:19">
      <c r="A227" s="124"/>
      <c r="B227" s="124"/>
      <c r="C227" s="125"/>
      <c r="D227" s="126"/>
      <c r="E227" s="126"/>
      <c r="F227" s="34"/>
      <c r="G227" s="34"/>
      <c r="H227" s="34"/>
      <c r="I227" s="34"/>
      <c r="J227" s="34"/>
      <c r="K227" s="34"/>
      <c r="L227" s="34"/>
      <c r="M227" s="34"/>
      <c r="N227" s="34"/>
      <c r="O227" s="35"/>
      <c r="P227" s="34"/>
      <c r="Q227" s="34"/>
      <c r="S227" s="124"/>
    </row>
    <row r="228" spans="1:19">
      <c r="A228" s="124"/>
      <c r="B228" s="124"/>
      <c r="C228" s="125"/>
      <c r="D228" s="126"/>
      <c r="E228" s="126"/>
      <c r="F228" s="34"/>
      <c r="G228" s="34"/>
      <c r="H228" s="34"/>
      <c r="I228" s="34"/>
      <c r="J228" s="34"/>
      <c r="K228" s="34"/>
      <c r="L228" s="34"/>
      <c r="M228" s="34"/>
      <c r="N228" s="34"/>
      <c r="O228" s="35"/>
      <c r="P228" s="34"/>
      <c r="Q228" s="34"/>
      <c r="S228" s="124"/>
    </row>
    <row r="229" spans="1:19">
      <c r="A229" s="124"/>
      <c r="B229" s="124"/>
      <c r="C229" s="125"/>
      <c r="D229" s="126"/>
      <c r="E229" s="126"/>
      <c r="F229" s="34"/>
      <c r="G229" s="34"/>
      <c r="H229" s="34"/>
      <c r="I229" s="34"/>
      <c r="J229" s="34"/>
      <c r="K229" s="34"/>
      <c r="L229" s="34"/>
      <c r="M229" s="34"/>
      <c r="N229" s="34"/>
      <c r="O229" s="35"/>
      <c r="P229" s="34"/>
      <c r="Q229" s="34"/>
      <c r="S229" s="124"/>
    </row>
    <row r="230" spans="1:19">
      <c r="A230" s="124"/>
      <c r="B230" s="124"/>
      <c r="C230" s="125"/>
      <c r="D230" s="126"/>
      <c r="E230" s="126"/>
      <c r="F230" s="34"/>
      <c r="G230" s="34"/>
      <c r="H230" s="34"/>
      <c r="I230" s="34"/>
      <c r="J230" s="34"/>
      <c r="K230" s="34"/>
      <c r="L230" s="34"/>
      <c r="M230" s="34"/>
      <c r="N230" s="34"/>
      <c r="O230" s="35"/>
      <c r="P230" s="34"/>
      <c r="Q230" s="34"/>
      <c r="S230" s="124"/>
    </row>
    <row r="231" spans="1:19">
      <c r="A231" s="124"/>
      <c r="B231" s="124"/>
      <c r="C231" s="125"/>
      <c r="D231" s="126"/>
      <c r="E231" s="126"/>
      <c r="F231" s="34"/>
      <c r="G231" s="34"/>
      <c r="H231" s="34"/>
      <c r="I231" s="34"/>
      <c r="J231" s="34"/>
      <c r="K231" s="34"/>
      <c r="L231" s="34"/>
      <c r="M231" s="34"/>
      <c r="N231" s="34"/>
      <c r="O231" s="35"/>
      <c r="P231" s="34"/>
      <c r="Q231" s="34"/>
      <c r="S231" s="124"/>
    </row>
    <row r="232" spans="1:19">
      <c r="A232" s="124"/>
      <c r="B232" s="124"/>
      <c r="C232" s="125"/>
      <c r="D232" s="126"/>
      <c r="E232" s="126"/>
      <c r="F232" s="34"/>
      <c r="G232" s="34"/>
      <c r="H232" s="34"/>
      <c r="I232" s="34"/>
      <c r="J232" s="34"/>
      <c r="K232" s="34"/>
      <c r="L232" s="34"/>
      <c r="M232" s="34"/>
      <c r="N232" s="34"/>
      <c r="O232" s="35"/>
      <c r="P232" s="34"/>
      <c r="Q232" s="34"/>
      <c r="S232" s="124"/>
    </row>
    <row r="233" spans="1:19">
      <c r="A233" s="124"/>
      <c r="B233" s="124"/>
      <c r="C233" s="125"/>
      <c r="D233" s="126"/>
      <c r="E233" s="126"/>
      <c r="F233" s="34"/>
      <c r="G233" s="34"/>
      <c r="H233" s="34"/>
      <c r="I233" s="34"/>
      <c r="J233" s="34"/>
      <c r="K233" s="34"/>
      <c r="L233" s="34"/>
      <c r="M233" s="34"/>
      <c r="N233" s="34"/>
      <c r="O233" s="35"/>
      <c r="P233" s="34"/>
      <c r="Q233" s="34"/>
      <c r="S233" s="124"/>
    </row>
    <row r="234" spans="1:19">
      <c r="A234" s="124"/>
      <c r="B234" s="124"/>
      <c r="C234" s="125"/>
      <c r="D234" s="126"/>
      <c r="E234" s="126"/>
      <c r="F234" s="34"/>
      <c r="G234" s="34"/>
      <c r="H234" s="34"/>
      <c r="I234" s="34"/>
      <c r="J234" s="34"/>
      <c r="K234" s="34"/>
      <c r="L234" s="34"/>
      <c r="M234" s="34"/>
      <c r="N234" s="34"/>
      <c r="O234" s="35"/>
      <c r="P234" s="34"/>
      <c r="Q234" s="34"/>
      <c r="S234" s="124"/>
    </row>
    <row r="235" spans="1:19">
      <c r="A235" s="124"/>
      <c r="B235" s="124"/>
      <c r="C235" s="125"/>
      <c r="D235" s="126"/>
      <c r="E235" s="126"/>
      <c r="F235" s="34"/>
      <c r="G235" s="34"/>
      <c r="H235" s="34"/>
      <c r="I235" s="34"/>
      <c r="J235" s="34"/>
      <c r="K235" s="34"/>
      <c r="L235" s="34"/>
      <c r="M235" s="34"/>
      <c r="N235" s="34"/>
      <c r="O235" s="35"/>
      <c r="P235" s="34"/>
      <c r="Q235" s="34"/>
      <c r="S235" s="124"/>
    </row>
    <row r="236" spans="1:19">
      <c r="A236" s="124"/>
      <c r="B236" s="124"/>
      <c r="C236" s="125"/>
      <c r="D236" s="126"/>
      <c r="E236" s="126"/>
      <c r="F236" s="34"/>
      <c r="G236" s="34"/>
      <c r="H236" s="34"/>
      <c r="I236" s="34"/>
      <c r="J236" s="34"/>
      <c r="K236" s="34"/>
      <c r="L236" s="34"/>
      <c r="M236" s="34"/>
      <c r="N236" s="34"/>
      <c r="O236" s="35"/>
      <c r="P236" s="34"/>
      <c r="Q236" s="34"/>
      <c r="S236" s="124"/>
    </row>
    <row r="237" spans="1:19">
      <c r="A237" s="124"/>
      <c r="B237" s="124"/>
      <c r="C237" s="125"/>
      <c r="D237" s="126"/>
      <c r="E237" s="126"/>
      <c r="F237" s="34"/>
      <c r="G237" s="34"/>
      <c r="H237" s="34"/>
      <c r="I237" s="34"/>
      <c r="J237" s="34"/>
      <c r="K237" s="34"/>
      <c r="L237" s="34"/>
      <c r="M237" s="34"/>
      <c r="N237" s="34"/>
      <c r="O237" s="35"/>
      <c r="P237" s="34"/>
      <c r="Q237" s="34"/>
      <c r="S237" s="124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C51"/>
  <sheetViews>
    <sheetView workbookViewId="0">
      <pane xSplit="12" ySplit="22" topLeftCell="M35" activePane="bottomRight" state="frozen"/>
      <selection pane="topRight" activeCell="M1" sqref="M1"/>
      <selection pane="bottomLeft" activeCell="A23" sqref="A23"/>
      <selection pane="bottomRight" activeCell="O44" sqref="O44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9.57031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22" width="9.140625" style="1"/>
    <col min="23" max="23" width="11.42578125" style="1" customWidth="1"/>
    <col min="24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40" t="s">
        <v>297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 s="19" t="s">
        <v>9</v>
      </c>
      <c r="B5"/>
      <c r="C5" s="10">
        <v>8</v>
      </c>
      <c r="D5" t="s">
        <v>10</v>
      </c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43853.909599999999</v>
      </c>
      <c r="D7" s="142" t="s">
        <v>13</v>
      </c>
      <c r="AK7" s="1">
        <v>-26436</v>
      </c>
      <c r="AL7" s="1">
        <v>1.759999999194406E-3</v>
      </c>
    </row>
    <row r="8" spans="1:38">
      <c r="A8" t="s">
        <v>14</v>
      </c>
      <c r="C8" s="22">
        <v>0.34490939999999998</v>
      </c>
      <c r="D8" s="142" t="s">
        <v>13</v>
      </c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35</v>
      </c>
      <c r="D9" s="19" t="str">
        <f>"F"&amp;C9</f>
        <v>F35</v>
      </c>
      <c r="E9" s="19" t="str">
        <f>"G"&amp;C9</f>
        <v>G35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INTERCEPT(INDIRECT(E9):G260,INDIRECT(D9):$F260)</f>
        <v>3.0104044075875561E-3</v>
      </c>
      <c r="D11" s="27">
        <f>E11*F11</f>
        <v>8.0743320295239771E-4</v>
      </c>
      <c r="E11" s="28">
        <v>8.0743320295239762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SLOPE(INDIRECT(E9):G260,INDIRECT(D9):$F260)</f>
        <v>-6.0644815816878373E-7</v>
      </c>
      <c r="D12" s="27">
        <f>E12*F12</f>
        <v>-8.6292996883123184E-8</v>
      </c>
      <c r="E12" s="30">
        <v>-8.6292996883123183E-2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-2.2658021917038694E-11</v>
      </c>
      <c r="E13" s="32">
        <v>-0.22658021917038693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SUM(S21:S196)</f>
        <v>1.5890088400568654E-4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(C7+C11)+(C8+C12)*INT(MAX(F21:F2777))</f>
        <v>50817.96606100964</v>
      </c>
      <c r="D15" s="34">
        <f>+C7+INT(MAX(F21:F832))*C8+D11+D12*INT(MAX(F21:F3267))+D13*INT(MAX(F21:F3294)^2)</f>
        <v>50817.965122891175</v>
      </c>
      <c r="E15" s="26" t="s">
        <v>24</v>
      </c>
      <c r="F15" s="10">
        <v>1</v>
      </c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0.34490879355184179</v>
      </c>
      <c r="D16" s="35">
        <f>+C8+D12+2*D13*MAX(F21:F51)</f>
        <v>0.34490839870810402</v>
      </c>
      <c r="E16" s="26" t="s">
        <v>27</v>
      </c>
      <c r="F16" s="143">
        <f ca="1">NOW()+15018.5+$C$5/24</f>
        <v>60318.508998726851</v>
      </c>
      <c r="AK16" s="1">
        <v>-9720</v>
      </c>
      <c r="AL16" s="1">
        <v>-2.0000000004074536E-3</v>
      </c>
    </row>
    <row r="17" spans="1:55">
      <c r="A17" s="26" t="s">
        <v>29</v>
      </c>
      <c r="B17"/>
      <c r="C17">
        <f>COUNT(C21:C1436)</f>
        <v>31</v>
      </c>
      <c r="D17"/>
      <c r="E17" s="26" t="s">
        <v>30</v>
      </c>
      <c r="F17" s="34">
        <f ca="1">ROUND(2*(F16-$C$7)/$C$8,0)/2+F15</f>
        <v>47737</v>
      </c>
      <c r="Q17" s="1" t="s">
        <v>22</v>
      </c>
      <c r="R17" s="1">
        <v>1</v>
      </c>
      <c r="AK17" s="1">
        <v>-9659</v>
      </c>
      <c r="AL17" s="1">
        <v>-2.1100000012665987E-3</v>
      </c>
    </row>
    <row r="18" spans="1:55">
      <c r="A18" s="14" t="s">
        <v>32</v>
      </c>
      <c r="B18"/>
      <c r="C18" s="36">
        <f ca="1">+C15</f>
        <v>50817.96606100964</v>
      </c>
      <c r="D18" s="37">
        <f ca="1">C16</f>
        <v>0.34490879355184179</v>
      </c>
      <c r="E18" s="26" t="s">
        <v>33</v>
      </c>
      <c r="F18" s="34">
        <f ca="1">ROUND(2*(F16-$C$15)/$C$16,0)/2+F15</f>
        <v>27546</v>
      </c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55">
      <c r="A19" s="14" t="s">
        <v>34</v>
      </c>
      <c r="C19" s="39">
        <f>+D15</f>
        <v>50817.965122891175</v>
      </c>
      <c r="D19" s="40">
        <f>+D16</f>
        <v>0.34490839870810402</v>
      </c>
      <c r="E19" s="26" t="s">
        <v>35</v>
      </c>
      <c r="F19" s="41">
        <f ca="1">+$C$15+$C$16*F18-15018.5-$C$5/24</f>
        <v>45299.990354855334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55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W20" s="1" t="s">
        <v>304</v>
      </c>
      <c r="AK20" s="1">
        <v>-8813.5</v>
      </c>
      <c r="AL20" s="1">
        <v>-1.7149999985122122E-3</v>
      </c>
    </row>
    <row r="21" spans="1:55">
      <c r="A21" s="1" t="s">
        <v>51</v>
      </c>
      <c r="C21" s="44">
        <v>32881.46</v>
      </c>
      <c r="D21" s="44" t="s">
        <v>22</v>
      </c>
      <c r="E21" s="1">
        <f t="shared" ref="E21:E51" si="0">(C21-C$7)/C$8</f>
        <v>-31812.55599296511</v>
      </c>
      <c r="F21" s="20">
        <f t="shared" ref="F21:F51" si="1">ROUND(2*E21,0)/2</f>
        <v>-31812.5</v>
      </c>
      <c r="G21" s="1">
        <f t="shared" ref="G21:G51" si="2">C21-(C$7+F21*C$8)</f>
        <v>-1.9312500000523869E-2</v>
      </c>
      <c r="L21" s="1">
        <f t="shared" ref="L21:L34" si="3">G21</f>
        <v>-1.9312500000523869E-2</v>
      </c>
      <c r="N21" s="45">
        <f t="shared" ref="N21:N51" si="4">D$11+D$12*F21+D$13*F21^2</f>
        <v>-1.9378085584829424E-2</v>
      </c>
      <c r="O21" s="46">
        <f t="shared" ref="O21:O51" si="5">C21-15018.5</f>
        <v>17862.96</v>
      </c>
      <c r="P21" s="47"/>
      <c r="Q21" s="1">
        <f t="shared" ref="Q21:Q51" si="6">(G21-N21)^2</f>
        <v>4.3014688687010991E-9</v>
      </c>
      <c r="R21" s="144">
        <f t="shared" ref="R21:R34" si="7">R$17</f>
        <v>1</v>
      </c>
      <c r="S21" s="1">
        <f t="shared" ref="S21:S51" si="8">R21*Q21</f>
        <v>4.3014688687010991E-9</v>
      </c>
      <c r="AK21" s="1">
        <v>-7451.5</v>
      </c>
      <c r="AL21" s="1">
        <v>-1.3500000204658136E-4</v>
      </c>
      <c r="BA21" s="1">
        <v>-31812.5</v>
      </c>
      <c r="BB21" s="1">
        <v>-2.4211875002947636E-2</v>
      </c>
      <c r="BC21" s="1">
        <v>1</v>
      </c>
    </row>
    <row r="22" spans="1:55">
      <c r="A22" s="48" t="s">
        <v>51</v>
      </c>
      <c r="B22" s="49"/>
      <c r="C22" s="50">
        <v>33950.514999999999</v>
      </c>
      <c r="D22" s="51" t="s">
        <v>22</v>
      </c>
      <c r="E22" s="48">
        <f t="shared" si="0"/>
        <v>-28713.031886054716</v>
      </c>
      <c r="F22" s="20">
        <f t="shared" si="1"/>
        <v>-28713</v>
      </c>
      <c r="G22" s="1">
        <f t="shared" si="2"/>
        <v>-1.0997799996403046E-2</v>
      </c>
      <c r="L22" s="1">
        <f t="shared" si="3"/>
        <v>-1.0997799996403046E-2</v>
      </c>
      <c r="N22" s="45">
        <f t="shared" si="4"/>
        <v>-1.5394933295548285E-2</v>
      </c>
      <c r="O22" s="46">
        <f t="shared" si="5"/>
        <v>18932.014999999999</v>
      </c>
      <c r="P22" s="21"/>
      <c r="Q22" s="1">
        <f t="shared" si="6"/>
        <v>1.9334781250451896E-5</v>
      </c>
      <c r="R22" s="144">
        <f t="shared" si="7"/>
        <v>1</v>
      </c>
      <c r="S22" s="1">
        <f t="shared" si="8"/>
        <v>1.9334781250451896E-5</v>
      </c>
      <c r="AK22" s="1">
        <v>-7448.5</v>
      </c>
      <c r="AL22" s="1">
        <v>-2.8650000022025779E-3</v>
      </c>
      <c r="BA22" s="1">
        <v>-28713</v>
      </c>
      <c r="BB22" s="1">
        <v>-1.5556229998765048E-2</v>
      </c>
      <c r="BC22" s="1">
        <v>1</v>
      </c>
    </row>
    <row r="23" spans="1:55">
      <c r="A23" s="48" t="s">
        <v>51</v>
      </c>
      <c r="B23" s="52"/>
      <c r="C23" s="51">
        <v>34775.368000000002</v>
      </c>
      <c r="D23" s="51" t="s">
        <v>22</v>
      </c>
      <c r="E23" s="48">
        <f t="shared" si="0"/>
        <v>-26321.52559483736</v>
      </c>
      <c r="F23" s="20">
        <f t="shared" si="1"/>
        <v>-26321.5</v>
      </c>
      <c r="G23" s="1">
        <f t="shared" si="2"/>
        <v>-8.8278999974136241E-3</v>
      </c>
      <c r="L23" s="1">
        <f t="shared" si="3"/>
        <v>-8.8278999974136241E-3</v>
      </c>
      <c r="N23" s="45">
        <f t="shared" si="4"/>
        <v>-1.261916729004158E-2</v>
      </c>
      <c r="O23" s="46">
        <f t="shared" si="5"/>
        <v>19756.868000000002</v>
      </c>
      <c r="P23" s="21"/>
      <c r="Q23" s="1">
        <f t="shared" si="6"/>
        <v>1.4373707684150511E-5</v>
      </c>
      <c r="R23" s="144">
        <f t="shared" si="7"/>
        <v>1</v>
      </c>
      <c r="S23" s="1">
        <f t="shared" si="8"/>
        <v>1.4373707684150511E-5</v>
      </c>
      <c r="AK23" s="1">
        <v>-5355</v>
      </c>
      <c r="AL23" s="1">
        <v>-4.1600000040489249E-3</v>
      </c>
      <c r="BA23" s="1">
        <v>-26321.5</v>
      </c>
      <c r="BB23" s="1">
        <v>-1.3123265001922846E-2</v>
      </c>
      <c r="BC23" s="1">
        <v>1</v>
      </c>
    </row>
    <row r="24" spans="1:55">
      <c r="A24" s="48" t="s">
        <v>51</v>
      </c>
      <c r="B24" s="52"/>
      <c r="C24" s="51">
        <v>35540.370999999999</v>
      </c>
      <c r="D24" s="51" t="s">
        <v>22</v>
      </c>
      <c r="E24" s="48">
        <f t="shared" si="0"/>
        <v>-24103.543133356183</v>
      </c>
      <c r="F24" s="20">
        <f t="shared" si="1"/>
        <v>-24103.5</v>
      </c>
      <c r="G24" s="1">
        <f t="shared" si="2"/>
        <v>-1.487710000219522E-2</v>
      </c>
      <c r="L24" s="1">
        <f t="shared" si="3"/>
        <v>-1.487710000219522E-2</v>
      </c>
      <c r="N24" s="45">
        <f t="shared" si="4"/>
        <v>-1.0276431942168658E-2</v>
      </c>
      <c r="O24" s="46">
        <f t="shared" si="5"/>
        <v>20521.870999999999</v>
      </c>
      <c r="P24" s="21"/>
      <c r="Q24" s="1">
        <f t="shared" si="6"/>
        <v>2.1166146598548571E-5</v>
      </c>
      <c r="R24" s="144">
        <f t="shared" si="7"/>
        <v>1</v>
      </c>
      <c r="S24" s="1">
        <f t="shared" si="8"/>
        <v>2.1166146598548571E-5</v>
      </c>
      <c r="AK24" s="1">
        <v>-5271</v>
      </c>
      <c r="AL24" s="1">
        <v>-2.5400000013178214E-3</v>
      </c>
      <c r="BA24" s="1">
        <v>-24103.5</v>
      </c>
      <c r="BB24" s="1">
        <v>-1.8928485005744733E-2</v>
      </c>
      <c r="BC24" s="1">
        <v>1</v>
      </c>
    </row>
    <row r="25" spans="1:55">
      <c r="A25" s="48" t="s">
        <v>51</v>
      </c>
      <c r="B25" s="52"/>
      <c r="C25" s="51">
        <v>36610.285000000003</v>
      </c>
      <c r="D25" s="51" t="s">
        <v>22</v>
      </c>
      <c r="E25" s="48">
        <f t="shared" si="0"/>
        <v>-21001.528517343962</v>
      </c>
      <c r="F25" s="20">
        <f t="shared" si="1"/>
        <v>-21001.5</v>
      </c>
      <c r="G25" s="1">
        <f t="shared" si="2"/>
        <v>-9.8358999966876581E-3</v>
      </c>
      <c r="L25" s="1">
        <f t="shared" si="3"/>
        <v>-9.8358999966876581E-3</v>
      </c>
      <c r="N25" s="45">
        <f t="shared" si="4"/>
        <v>-7.3738995947820775E-3</v>
      </c>
      <c r="O25" s="46">
        <f t="shared" si="5"/>
        <v>21591.785000000003</v>
      </c>
      <c r="P25" s="21"/>
      <c r="Q25" s="1">
        <f t="shared" si="6"/>
        <v>6.0614459789832407E-6</v>
      </c>
      <c r="R25" s="144">
        <f t="shared" si="7"/>
        <v>1</v>
      </c>
      <c r="S25" s="1">
        <f t="shared" si="8"/>
        <v>6.0614459789832407E-6</v>
      </c>
      <c r="AK25" s="1">
        <v>-5268.5</v>
      </c>
      <c r="AL25" s="1">
        <v>-3.7850000007892959E-3</v>
      </c>
      <c r="BA25" s="1">
        <v>-21001.5</v>
      </c>
      <c r="BB25" s="1">
        <v>-1.354606499808142E-2</v>
      </c>
      <c r="BC25" s="1">
        <v>1</v>
      </c>
    </row>
    <row r="26" spans="1:55">
      <c r="A26" s="48" t="s">
        <v>51</v>
      </c>
      <c r="B26" s="52"/>
      <c r="C26" s="51">
        <v>36957.442000000003</v>
      </c>
      <c r="D26" s="51" t="s">
        <v>22</v>
      </c>
      <c r="E26" s="48">
        <f t="shared" si="0"/>
        <v>-19995.012023447307</v>
      </c>
      <c r="F26" s="20">
        <f t="shared" si="1"/>
        <v>-19995</v>
      </c>
      <c r="G26" s="1">
        <f t="shared" si="2"/>
        <v>-4.1469999996479601E-3</v>
      </c>
      <c r="L26" s="1">
        <f t="shared" si="3"/>
        <v>-4.1469999996479601E-3</v>
      </c>
      <c r="N26" s="45">
        <f t="shared" si="4"/>
        <v>-6.5258160532521729E-3</v>
      </c>
      <c r="O26" s="46">
        <f t="shared" si="5"/>
        <v>21938.942000000003</v>
      </c>
      <c r="P26" s="21"/>
      <c r="Q26" s="1">
        <f t="shared" si="6"/>
        <v>5.6587658168851211E-6</v>
      </c>
      <c r="R26" s="144">
        <f t="shared" si="7"/>
        <v>1</v>
      </c>
      <c r="S26" s="1">
        <f t="shared" si="8"/>
        <v>5.6587658168851211E-6</v>
      </c>
      <c r="AK26" s="1">
        <v>-5265.5</v>
      </c>
      <c r="AL26" s="1">
        <v>-3.5950000019511208E-3</v>
      </c>
      <c r="BA26" s="1">
        <v>-16716</v>
      </c>
      <c r="BB26" s="1">
        <v>-1.0308360004273709E-2</v>
      </c>
      <c r="BC26" s="1">
        <v>1</v>
      </c>
    </row>
    <row r="27" spans="1:55">
      <c r="A27" s="48" t="s">
        <v>51</v>
      </c>
      <c r="B27" s="52"/>
      <c r="C27" s="51">
        <v>38088.396999999997</v>
      </c>
      <c r="D27" s="51" t="s">
        <v>22</v>
      </c>
      <c r="E27" s="48">
        <f t="shared" si="0"/>
        <v>-16716.020496976893</v>
      </c>
      <c r="F27" s="20">
        <f t="shared" si="1"/>
        <v>-16716</v>
      </c>
      <c r="G27" s="1">
        <f t="shared" si="2"/>
        <v>-7.0696000038878992E-3</v>
      </c>
      <c r="L27" s="1">
        <f t="shared" si="3"/>
        <v>-7.0696000038878992E-3</v>
      </c>
      <c r="N27" s="45">
        <f t="shared" si="4"/>
        <v>-4.0813030409583128E-3</v>
      </c>
      <c r="O27" s="46">
        <f t="shared" si="5"/>
        <v>23069.896999999997</v>
      </c>
      <c r="P27" s="21"/>
      <c r="Q27" s="1">
        <f t="shared" si="6"/>
        <v>8.9299187386541905E-6</v>
      </c>
      <c r="R27" s="144">
        <f t="shared" si="7"/>
        <v>1</v>
      </c>
      <c r="S27" s="1">
        <f t="shared" si="8"/>
        <v>8.9299187386541905E-6</v>
      </c>
      <c r="AK27" s="1">
        <v>-5262.5</v>
      </c>
      <c r="AL27" s="1">
        <v>-3.0249999981606379E-3</v>
      </c>
      <c r="BA27" s="1">
        <v>-12518</v>
      </c>
      <c r="BB27" s="1">
        <v>-9.5077799996943213E-3</v>
      </c>
      <c r="BC27" s="1">
        <v>1</v>
      </c>
    </row>
    <row r="28" spans="1:55">
      <c r="A28" s="48" t="s">
        <v>51</v>
      </c>
      <c r="B28" s="52"/>
      <c r="C28" s="51">
        <v>38440.377999999997</v>
      </c>
      <c r="D28" s="51" t="s">
        <v>22</v>
      </c>
      <c r="E28" s="48">
        <f t="shared" si="0"/>
        <v>-15695.517721465412</v>
      </c>
      <c r="F28" s="20">
        <f t="shared" si="1"/>
        <v>-15695.5</v>
      </c>
      <c r="G28" s="1">
        <f t="shared" si="2"/>
        <v>-6.1123000050429255E-3</v>
      </c>
      <c r="L28" s="1">
        <f t="shared" si="3"/>
        <v>-6.1123000050429255E-3</v>
      </c>
      <c r="N28" s="45">
        <f t="shared" si="4"/>
        <v>-3.4199297671274765E-3</v>
      </c>
      <c r="O28" s="46">
        <f t="shared" si="5"/>
        <v>23421.877999999997</v>
      </c>
      <c r="P28" s="21"/>
      <c r="Q28" s="1">
        <f t="shared" si="6"/>
        <v>7.2488574980128909E-6</v>
      </c>
      <c r="R28" s="144">
        <f t="shared" si="7"/>
        <v>1</v>
      </c>
      <c r="S28" s="1">
        <f t="shared" si="8"/>
        <v>7.2488574980128909E-6</v>
      </c>
      <c r="AK28" s="1">
        <v>-5216</v>
      </c>
      <c r="AL28" s="1">
        <v>-4.2800000010174699E-3</v>
      </c>
      <c r="BA28" s="1">
        <v>-8328.5</v>
      </c>
      <c r="BB28" s="1">
        <v>-1.9782349991146475E-3</v>
      </c>
      <c r="BC28" s="1">
        <v>1</v>
      </c>
    </row>
    <row r="29" spans="1:55">
      <c r="A29" s="48" t="s">
        <v>51</v>
      </c>
      <c r="B29" s="52"/>
      <c r="C29" s="51">
        <v>39536.326999999997</v>
      </c>
      <c r="D29" s="51" t="s">
        <v>22</v>
      </c>
      <c r="E29" s="48">
        <f t="shared" si="0"/>
        <v>-12518.01951468995</v>
      </c>
      <c r="F29" s="20">
        <f t="shared" si="1"/>
        <v>-12518</v>
      </c>
      <c r="G29" s="1">
        <f t="shared" si="2"/>
        <v>-6.7307999997865409E-3</v>
      </c>
      <c r="L29" s="1">
        <f t="shared" si="3"/>
        <v>-6.7307999997865409E-3</v>
      </c>
      <c r="N29" s="45">
        <f t="shared" si="4"/>
        <v>-1.6628704376637304E-3</v>
      </c>
      <c r="O29" s="46">
        <f t="shared" si="5"/>
        <v>24517.826999999997</v>
      </c>
      <c r="P29" s="21"/>
      <c r="Q29" s="1">
        <f t="shared" si="6"/>
        <v>2.5683910046638302E-5</v>
      </c>
      <c r="R29" s="144">
        <f t="shared" si="7"/>
        <v>1</v>
      </c>
      <c r="S29" s="1">
        <f t="shared" si="8"/>
        <v>2.5683910046638302E-5</v>
      </c>
      <c r="AK29" s="1">
        <v>-4505.5</v>
      </c>
      <c r="AL29" s="1">
        <v>-5.0950000004377216E-3</v>
      </c>
      <c r="BA29" s="1">
        <v>-7319.5</v>
      </c>
      <c r="BB29" s="1">
        <v>-2.4518450009054504E-3</v>
      </c>
      <c r="BC29" s="1">
        <v>1</v>
      </c>
    </row>
    <row r="30" spans="1:55">
      <c r="A30" s="48" t="s">
        <v>51</v>
      </c>
      <c r="B30" s="52"/>
      <c r="C30" s="51">
        <v>40981.332000000002</v>
      </c>
      <c r="D30" s="51" t="s">
        <v>22</v>
      </c>
      <c r="E30" s="48">
        <f t="shared" si="0"/>
        <v>-8328.4990203224297</v>
      </c>
      <c r="F30" s="20">
        <f t="shared" si="1"/>
        <v>-8328.5</v>
      </c>
      <c r="G30" s="1">
        <f t="shared" si="2"/>
        <v>3.3790000452427194E-4</v>
      </c>
      <c r="L30" s="1">
        <f t="shared" si="3"/>
        <v>3.3790000452427194E-4</v>
      </c>
      <c r="N30" s="45">
        <f t="shared" si="4"/>
        <v>-4.552461651855964E-5</v>
      </c>
      <c r="O30" s="46">
        <f t="shared" si="5"/>
        <v>25962.832000000002</v>
      </c>
      <c r="P30" s="21"/>
      <c r="Q30" s="1">
        <f t="shared" si="6"/>
        <v>1.47014440021839E-7</v>
      </c>
      <c r="R30" s="144">
        <f t="shared" si="7"/>
        <v>1</v>
      </c>
      <c r="S30" s="1">
        <f t="shared" si="8"/>
        <v>1.47014440021839E-7</v>
      </c>
      <c r="AK30" s="1">
        <v>-4502.5</v>
      </c>
      <c r="AL30" s="1">
        <v>-3.5250000000814907E-3</v>
      </c>
      <c r="BA30" s="1">
        <v>-7316.5</v>
      </c>
      <c r="BB30" s="1">
        <v>-1.1797150000347756E-3</v>
      </c>
      <c r="BC30" s="1">
        <v>1</v>
      </c>
    </row>
    <row r="31" spans="1:55">
      <c r="A31" s="48" t="s">
        <v>51</v>
      </c>
      <c r="B31" s="52"/>
      <c r="C31" s="51">
        <v>41329.345000000001</v>
      </c>
      <c r="D31" s="51" t="s">
        <v>22</v>
      </c>
      <c r="E31" s="48">
        <f t="shared" si="0"/>
        <v>-7319.5007152602921</v>
      </c>
      <c r="F31" s="20">
        <f t="shared" si="1"/>
        <v>-7319.5</v>
      </c>
      <c r="G31" s="1">
        <f t="shared" si="2"/>
        <v>-2.4670000129844993E-4</v>
      </c>
      <c r="L31" s="1">
        <f t="shared" si="3"/>
        <v>-2.4670000129844993E-4</v>
      </c>
      <c r="N31" s="45">
        <f t="shared" si="4"/>
        <v>2.2514945112681105E-4</v>
      </c>
      <c r="O31" s="46">
        <f t="shared" si="5"/>
        <v>26310.845000000001</v>
      </c>
      <c r="P31" s="21"/>
      <c r="Q31" s="1">
        <f t="shared" si="6"/>
        <v>2.2264190575401863E-7</v>
      </c>
      <c r="R31" s="144">
        <f t="shared" si="7"/>
        <v>1</v>
      </c>
      <c r="S31" s="1">
        <f t="shared" si="8"/>
        <v>2.2264190575401863E-7</v>
      </c>
      <c r="AK31" s="1">
        <v>-4491</v>
      </c>
      <c r="AL31" s="1">
        <v>-3.5300000017741695E-3</v>
      </c>
      <c r="BA31" s="1">
        <v>-7308</v>
      </c>
      <c r="BB31" s="1">
        <v>9.0913199965143576E-3</v>
      </c>
      <c r="BC31" s="1">
        <v>0.1</v>
      </c>
    </row>
    <row r="32" spans="1:55">
      <c r="A32" s="48" t="s">
        <v>51</v>
      </c>
      <c r="B32" s="52"/>
      <c r="C32" s="51">
        <v>41330.381000000001</v>
      </c>
      <c r="D32" s="51" t="s">
        <v>22</v>
      </c>
      <c r="E32" s="48">
        <f t="shared" si="0"/>
        <v>-7316.4970279151512</v>
      </c>
      <c r="F32" s="20">
        <f t="shared" si="1"/>
        <v>-7316.5</v>
      </c>
      <c r="G32" s="1">
        <f t="shared" si="2"/>
        <v>1.0250999985146336E-3</v>
      </c>
      <c r="L32" s="1">
        <f t="shared" si="3"/>
        <v>1.0250999985146336E-3</v>
      </c>
      <c r="N32" s="45">
        <f t="shared" si="4"/>
        <v>2.2588544056249501E-4</v>
      </c>
      <c r="O32" s="46">
        <f t="shared" si="5"/>
        <v>26311.881000000001</v>
      </c>
      <c r="P32" s="21"/>
      <c r="Q32" s="1">
        <f t="shared" si="6"/>
        <v>6.3874390964263231E-7</v>
      </c>
      <c r="R32" s="144">
        <f t="shared" si="7"/>
        <v>1</v>
      </c>
      <c r="S32" s="1">
        <f t="shared" si="8"/>
        <v>6.3874390964263231E-7</v>
      </c>
      <c r="AK32" s="1">
        <v>-4476.5</v>
      </c>
      <c r="AL32" s="1">
        <v>-4.1950000013457611E-3</v>
      </c>
      <c r="BA32" s="1">
        <v>-7296.5</v>
      </c>
      <c r="BB32" s="1">
        <v>-1.365514995995909E-3</v>
      </c>
      <c r="BC32" s="1">
        <v>1</v>
      </c>
    </row>
    <row r="33" spans="1:55">
      <c r="A33" s="48" t="s">
        <v>51</v>
      </c>
      <c r="B33" s="52"/>
      <c r="C33" s="51">
        <v>41337.279000000002</v>
      </c>
      <c r="D33" s="51" t="s">
        <v>22</v>
      </c>
      <c r="E33" s="48">
        <f t="shared" si="0"/>
        <v>-7296.4975729858243</v>
      </c>
      <c r="F33" s="20">
        <f t="shared" si="1"/>
        <v>-7296.5</v>
      </c>
      <c r="G33" s="1">
        <f t="shared" si="2"/>
        <v>8.3710000035353005E-4</v>
      </c>
      <c r="L33" s="1">
        <f t="shared" si="3"/>
        <v>8.3710000035353005E-4</v>
      </c>
      <c r="N33" s="45">
        <f t="shared" si="4"/>
        <v>2.3078161411030644E-4</v>
      </c>
      <c r="O33" s="46">
        <f t="shared" si="5"/>
        <v>26318.779000000002</v>
      </c>
      <c r="P33" s="21"/>
      <c r="Q33" s="1">
        <f t="shared" si="6"/>
        <v>3.6762198549658689E-7</v>
      </c>
      <c r="R33" s="144">
        <f t="shared" si="7"/>
        <v>1</v>
      </c>
      <c r="S33" s="1">
        <f t="shared" si="8"/>
        <v>3.6762198549658689E-7</v>
      </c>
      <c r="AK33" s="1">
        <v>-3441.5</v>
      </c>
      <c r="AL33" s="1">
        <v>-3.4450000021024607E-3</v>
      </c>
      <c r="BA33" s="1">
        <v>0</v>
      </c>
      <c r="BB33" s="1">
        <v>-2.2000000026309863E-3</v>
      </c>
      <c r="BC33" s="1">
        <v>1</v>
      </c>
    </row>
    <row r="34" spans="1:55">
      <c r="A34" s="48" t="s">
        <v>51</v>
      </c>
      <c r="B34" s="52"/>
      <c r="C34" s="51">
        <v>42839.362999999998</v>
      </c>
      <c r="D34" s="51" t="s">
        <v>22</v>
      </c>
      <c r="E34" s="48">
        <f t="shared" si="0"/>
        <v>-2941.4872427367927</v>
      </c>
      <c r="F34" s="1">
        <f t="shared" si="1"/>
        <v>-2941.5</v>
      </c>
      <c r="G34" s="1">
        <f t="shared" si="2"/>
        <v>4.4000999987474643E-3</v>
      </c>
      <c r="L34" s="1">
        <f t="shared" si="3"/>
        <v>4.4000999987474643E-3</v>
      </c>
      <c r="N34" s="45">
        <f t="shared" si="4"/>
        <v>8.6521728030813125E-4</v>
      </c>
      <c r="O34" s="46">
        <f t="shared" si="5"/>
        <v>27820.862999999998</v>
      </c>
      <c r="P34" s="21"/>
      <c r="Q34" s="1">
        <f t="shared" si="6"/>
        <v>1.2495395833121048E-5</v>
      </c>
      <c r="R34" s="144">
        <f t="shared" si="7"/>
        <v>1</v>
      </c>
      <c r="S34" s="1">
        <f t="shared" si="8"/>
        <v>1.2495395833121048E-5</v>
      </c>
      <c r="AK34" s="1">
        <v>-3169</v>
      </c>
      <c r="AL34" s="1">
        <v>-4.5100000061211176E-3</v>
      </c>
      <c r="BA34" s="1">
        <v>842.5</v>
      </c>
      <c r="BB34" s="1">
        <v>-7.6824995630886406E-5</v>
      </c>
      <c r="BC34" s="1">
        <v>0.2</v>
      </c>
    </row>
    <row r="35" spans="1:55">
      <c r="A35" s="53" t="s">
        <v>53</v>
      </c>
      <c r="B35" s="52"/>
      <c r="C35" s="51">
        <v>43853.908799999997</v>
      </c>
      <c r="D35" s="51" t="s">
        <v>54</v>
      </c>
      <c r="E35" s="48">
        <f t="shared" si="0"/>
        <v>-2.3194496920587639E-3</v>
      </c>
      <c r="F35" s="1">
        <f t="shared" si="1"/>
        <v>0</v>
      </c>
      <c r="G35" s="1">
        <f t="shared" si="2"/>
        <v>-8.0000000161817297E-4</v>
      </c>
      <c r="H35" s="1">
        <f>G35</f>
        <v>-8.0000000161817297E-4</v>
      </c>
      <c r="N35" s="45">
        <f t="shared" si="4"/>
        <v>8.0743320295239771E-4</v>
      </c>
      <c r="O35" s="46">
        <f t="shared" si="5"/>
        <v>28835.408799999997</v>
      </c>
      <c r="P35" s="21"/>
      <c r="Q35" s="1">
        <f t="shared" si="6"/>
        <v>2.5838415071560142E-6</v>
      </c>
      <c r="R35" s="1">
        <v>1</v>
      </c>
      <c r="S35" s="1">
        <f t="shared" si="8"/>
        <v>2.5838415071560142E-6</v>
      </c>
      <c r="T35" s="5" t="s">
        <v>1</v>
      </c>
      <c r="AK35" s="1">
        <v>-3163.5</v>
      </c>
      <c r="AL35" s="1">
        <v>-4.2150000008405186E-3</v>
      </c>
      <c r="BA35" s="1">
        <v>843</v>
      </c>
      <c r="BB35" s="1">
        <v>1.4685300047858618E-3</v>
      </c>
      <c r="BC35" s="1">
        <v>0.2</v>
      </c>
    </row>
    <row r="36" spans="1:55">
      <c r="A36" s="53" t="s">
        <v>53</v>
      </c>
      <c r="B36" s="52"/>
      <c r="C36" s="51">
        <v>43874.948199999999</v>
      </c>
      <c r="D36" s="51" t="s">
        <v>54</v>
      </c>
      <c r="E36" s="48">
        <f t="shared" si="0"/>
        <v>60.997467740803415</v>
      </c>
      <c r="F36" s="1">
        <f t="shared" si="1"/>
        <v>61</v>
      </c>
      <c r="G36" s="1">
        <f t="shared" si="2"/>
        <v>-8.7340000027325004E-4</v>
      </c>
      <c r="L36" s="1">
        <f>G36</f>
        <v>-8.7340000027325004E-4</v>
      </c>
      <c r="N36" s="45">
        <f t="shared" si="4"/>
        <v>8.020850196429739E-4</v>
      </c>
      <c r="O36" s="46">
        <f t="shared" si="5"/>
        <v>28856.448199999999</v>
      </c>
      <c r="P36" s="21"/>
      <c r="Q36" s="1">
        <f t="shared" si="6"/>
        <v>2.8072500519636698E-6</v>
      </c>
      <c r="R36" s="20">
        <v>1</v>
      </c>
      <c r="S36" s="1">
        <f t="shared" si="8"/>
        <v>2.8072500519636698E-6</v>
      </c>
      <c r="T36" s="5" t="s">
        <v>1</v>
      </c>
      <c r="AK36" s="1">
        <v>-2192</v>
      </c>
      <c r="AL36" s="1">
        <v>-3.7800000063725747E-3</v>
      </c>
      <c r="BA36" s="1">
        <v>906.5</v>
      </c>
      <c r="BB36" s="1">
        <v>-1.2713850010186434E-3</v>
      </c>
      <c r="BC36" s="1">
        <v>0.2</v>
      </c>
    </row>
    <row r="37" spans="1:55">
      <c r="A37" s="53" t="s">
        <v>53</v>
      </c>
      <c r="B37" s="55" t="s">
        <v>56</v>
      </c>
      <c r="C37" s="51">
        <v>44636.339</v>
      </c>
      <c r="D37" s="51" t="s">
        <v>54</v>
      </c>
      <c r="E37" s="48">
        <f t="shared" si="0"/>
        <v>2268.5070340211109</v>
      </c>
      <c r="F37" s="1">
        <f t="shared" si="1"/>
        <v>2268.5</v>
      </c>
      <c r="G37" s="1">
        <f t="shared" si="2"/>
        <v>2.4260999998659827E-3</v>
      </c>
      <c r="K37" s="1">
        <f>G37</f>
        <v>2.4260999998659827E-3</v>
      </c>
      <c r="N37" s="45">
        <f t="shared" si="4"/>
        <v>4.950772685354298E-4</v>
      </c>
      <c r="O37" s="46">
        <f t="shared" si="5"/>
        <v>29617.839</v>
      </c>
      <c r="P37" s="21"/>
      <c r="Q37" s="1">
        <f t="shared" si="6"/>
        <v>3.7288487889153086E-6</v>
      </c>
      <c r="R37" s="1">
        <v>1</v>
      </c>
      <c r="S37" s="1">
        <f t="shared" si="8"/>
        <v>3.7288487889153086E-6</v>
      </c>
      <c r="T37" s="5" t="s">
        <v>1</v>
      </c>
      <c r="AD37" s="1">
        <v>12</v>
      </c>
      <c r="AF37" s="1" t="s">
        <v>82</v>
      </c>
      <c r="AH37" s="1" t="s">
        <v>83</v>
      </c>
      <c r="AK37" s="1">
        <v>-1212</v>
      </c>
      <c r="AL37" s="1">
        <v>-6.980000005569309E-3</v>
      </c>
      <c r="BA37" s="1">
        <v>4449</v>
      </c>
      <c r="BB37" s="1">
        <v>4.1878999763866886E-4</v>
      </c>
      <c r="BC37" s="1">
        <v>1</v>
      </c>
    </row>
    <row r="38" spans="1:55">
      <c r="A38" s="53" t="s">
        <v>53</v>
      </c>
      <c r="B38" s="55" t="s">
        <v>56</v>
      </c>
      <c r="C38" s="51">
        <v>44637.370999999999</v>
      </c>
      <c r="D38" s="51" t="s">
        <v>54</v>
      </c>
      <c r="E38" s="48">
        <f t="shared" si="0"/>
        <v>2271.4991241178122</v>
      </c>
      <c r="F38" s="1">
        <f t="shared" si="1"/>
        <v>2271.5</v>
      </c>
      <c r="G38" s="1">
        <f t="shared" si="2"/>
        <v>-3.0210000113584101E-4</v>
      </c>
      <c r="K38" s="1">
        <f>G38</f>
        <v>-3.0210000113584101E-4</v>
      </c>
      <c r="N38" s="45">
        <f t="shared" si="4"/>
        <v>4.9450978728627043E-4</v>
      </c>
      <c r="O38" s="46">
        <f t="shared" si="5"/>
        <v>29618.870999999999</v>
      </c>
      <c r="P38" s="21"/>
      <c r="Q38" s="1">
        <f t="shared" si="6"/>
        <v>6.3458715500992111E-7</v>
      </c>
      <c r="R38" s="20">
        <v>1</v>
      </c>
      <c r="S38" s="1">
        <f t="shared" si="8"/>
        <v>6.3458715500992111E-7</v>
      </c>
      <c r="T38" s="5" t="s">
        <v>1</v>
      </c>
      <c r="AD38" s="1">
        <v>10</v>
      </c>
      <c r="AF38" s="1" t="s">
        <v>82</v>
      </c>
      <c r="AH38" s="1" t="s">
        <v>83</v>
      </c>
      <c r="AK38" s="1">
        <v>-1183</v>
      </c>
      <c r="AL38" s="1">
        <v>-1.9699999975273386E-3</v>
      </c>
      <c r="BA38" s="1">
        <v>4451.5</v>
      </c>
      <c r="BB38" s="1">
        <v>-8.2443499559303746E-4</v>
      </c>
      <c r="BC38" s="1">
        <v>1</v>
      </c>
    </row>
    <row r="39" spans="1:55">
      <c r="A39" s="145" t="s">
        <v>60</v>
      </c>
      <c r="B39" s="52"/>
      <c r="C39" s="51">
        <v>46113.411699999997</v>
      </c>
      <c r="D39" s="51" t="s">
        <v>54</v>
      </c>
      <c r="E39" s="48">
        <f t="shared" si="0"/>
        <v>6551.0017993130896</v>
      </c>
      <c r="F39" s="1">
        <f t="shared" si="1"/>
        <v>6551</v>
      </c>
      <c r="G39" s="1">
        <f t="shared" si="2"/>
        <v>6.2059999618213624E-4</v>
      </c>
      <c r="L39" s="1">
        <f t="shared" ref="L39:L45" si="9">G39</f>
        <v>6.2059999618213624E-4</v>
      </c>
      <c r="N39" s="45">
        <f t="shared" si="4"/>
        <v>-7.302548476698299E-4</v>
      </c>
      <c r="O39" s="46">
        <f t="shared" si="5"/>
        <v>31094.911699999997</v>
      </c>
      <c r="P39" s="21"/>
      <c r="Q39" s="1">
        <f t="shared" si="6"/>
        <v>1.8248088091583195E-6</v>
      </c>
      <c r="R39" s="1">
        <v>1</v>
      </c>
      <c r="S39" s="1">
        <f t="shared" si="8"/>
        <v>1.8248088091583195E-6</v>
      </c>
      <c r="T39" s="1" t="s">
        <v>54</v>
      </c>
      <c r="AK39" s="1">
        <v>1786.5</v>
      </c>
      <c r="AL39" s="1">
        <v>-1.3715000000956934E-2</v>
      </c>
      <c r="BA39" s="1">
        <v>8470.5</v>
      </c>
      <c r="BB39" s="1">
        <v>-4.094500036444515E-5</v>
      </c>
      <c r="BC39" s="1">
        <v>1</v>
      </c>
    </row>
    <row r="40" spans="1:55">
      <c r="A40" s="145" t="s">
        <v>60</v>
      </c>
      <c r="B40" s="52"/>
      <c r="C40" s="51">
        <v>46115.309000000001</v>
      </c>
      <c r="D40" s="51" t="s">
        <v>54</v>
      </c>
      <c r="E40" s="48">
        <f t="shared" si="0"/>
        <v>6556.5026641779032</v>
      </c>
      <c r="F40" s="1">
        <f t="shared" si="1"/>
        <v>6556.5</v>
      </c>
      <c r="G40" s="1">
        <f t="shared" si="2"/>
        <v>9.1890000476269051E-4</v>
      </c>
      <c r="L40" s="1">
        <f t="shared" si="9"/>
        <v>9.1890000476269051E-4</v>
      </c>
      <c r="N40" s="45">
        <f t="shared" si="4"/>
        <v>-7.3236290427521392E-4</v>
      </c>
      <c r="O40" s="46">
        <f t="shared" si="5"/>
        <v>31096.809000000001</v>
      </c>
      <c r="P40" s="21"/>
      <c r="Q40" s="1">
        <f t="shared" si="6"/>
        <v>2.7266691947643231E-6</v>
      </c>
      <c r="R40" s="1">
        <v>1</v>
      </c>
      <c r="S40" s="1">
        <f t="shared" si="8"/>
        <v>2.7266691947643231E-6</v>
      </c>
      <c r="T40" s="1" t="s">
        <v>54</v>
      </c>
      <c r="AK40" s="1">
        <v>1991.5</v>
      </c>
      <c r="AL40" s="1">
        <v>-1.2265000004845206E-2</v>
      </c>
      <c r="BA40" s="1">
        <v>8508</v>
      </c>
      <c r="BB40" s="1">
        <v>-1.1393200038583018E-3</v>
      </c>
      <c r="BC40" s="1">
        <v>1</v>
      </c>
    </row>
    <row r="41" spans="1:55">
      <c r="A41" s="53" t="s">
        <v>53</v>
      </c>
      <c r="B41" s="52"/>
      <c r="C41" s="51">
        <v>46775.465100000001</v>
      </c>
      <c r="D41" s="51" t="s">
        <v>54</v>
      </c>
      <c r="E41" s="48">
        <f t="shared" si="0"/>
        <v>8470.5012388760715</v>
      </c>
      <c r="F41" s="1">
        <f t="shared" si="1"/>
        <v>8470.5</v>
      </c>
      <c r="G41" s="1">
        <f t="shared" si="2"/>
        <v>4.2730000131996349E-4</v>
      </c>
      <c r="L41" s="1">
        <f t="shared" si="9"/>
        <v>4.2730000131996349E-4</v>
      </c>
      <c r="N41" s="45">
        <f t="shared" si="4"/>
        <v>-1.5492104308043211E-3</v>
      </c>
      <c r="O41" s="46">
        <f t="shared" si="5"/>
        <v>31756.965100000001</v>
      </c>
      <c r="P41" s="21"/>
      <c r="Q41" s="1">
        <f t="shared" si="6"/>
        <v>3.9065934882961262E-6</v>
      </c>
      <c r="R41" s="1">
        <v>1</v>
      </c>
      <c r="S41" s="1">
        <f t="shared" si="8"/>
        <v>3.9065934882961262E-6</v>
      </c>
      <c r="T41" s="1" t="s">
        <v>54</v>
      </c>
      <c r="AK41" s="1">
        <v>4061.5</v>
      </c>
      <c r="AL41" s="1">
        <v>-1.4565000004949979E-2</v>
      </c>
      <c r="BA41" s="1">
        <v>9720</v>
      </c>
      <c r="BB41" s="1">
        <v>6.7011999999522232E-3</v>
      </c>
      <c r="BC41" s="1">
        <v>1</v>
      </c>
    </row>
    <row r="42" spans="1:55">
      <c r="A42" s="53" t="s">
        <v>53</v>
      </c>
      <c r="B42" s="52"/>
      <c r="C42" s="51">
        <v>46788.398099999999</v>
      </c>
      <c r="D42" s="51" t="s">
        <v>54</v>
      </c>
      <c r="E42" s="48">
        <f t="shared" si="0"/>
        <v>8507.9980423844627</v>
      </c>
      <c r="F42" s="1">
        <f t="shared" si="1"/>
        <v>8508</v>
      </c>
      <c r="G42" s="1">
        <f t="shared" si="2"/>
        <v>-6.7519999720389023E-4</v>
      </c>
      <c r="L42" s="1">
        <f t="shared" si="9"/>
        <v>-6.7519999720389023E-4</v>
      </c>
      <c r="N42" s="45">
        <f t="shared" si="4"/>
        <v>-1.56687263912938E-3</v>
      </c>
      <c r="O42" s="46">
        <f t="shared" si="5"/>
        <v>31769.898099999999</v>
      </c>
      <c r="P42" s="21"/>
      <c r="Q42" s="1">
        <f t="shared" si="6"/>
        <v>7.9508010035838275E-7</v>
      </c>
      <c r="R42" s="1">
        <v>1</v>
      </c>
      <c r="S42" s="1">
        <f t="shared" si="8"/>
        <v>7.9508010035838275E-7</v>
      </c>
      <c r="T42" s="1" t="s">
        <v>54</v>
      </c>
      <c r="AK42" s="1">
        <v>4062</v>
      </c>
      <c r="AL42" s="1">
        <v>-1.5720000003057066E-2</v>
      </c>
      <c r="BA42" s="1">
        <v>10483</v>
      </c>
      <c r="BB42" s="1">
        <v>-9.8707000142894685E-4</v>
      </c>
      <c r="BC42" s="1">
        <v>0.1</v>
      </c>
    </row>
    <row r="43" spans="1:55">
      <c r="A43" s="53" t="s">
        <v>53</v>
      </c>
      <c r="B43" s="52"/>
      <c r="C43" s="146">
        <v>46798.400800000003</v>
      </c>
      <c r="D43" s="51" t="s">
        <v>54</v>
      </c>
      <c r="E43" s="48">
        <f t="shared" si="0"/>
        <v>8536.9989916192608</v>
      </c>
      <c r="F43" s="1">
        <f t="shared" si="1"/>
        <v>8537</v>
      </c>
      <c r="G43" s="1">
        <f t="shared" si="2"/>
        <v>-3.4779999259626493E-4</v>
      </c>
      <c r="L43" s="1">
        <f t="shared" si="9"/>
        <v>-3.4779999259626493E-4</v>
      </c>
      <c r="N43" s="45">
        <f t="shared" si="4"/>
        <v>-1.5805751095626923E-3</v>
      </c>
      <c r="O43" s="46">
        <f t="shared" si="5"/>
        <v>31779.900800000003</v>
      </c>
      <c r="P43" s="21"/>
      <c r="Q43" s="1">
        <f t="shared" si="6"/>
        <v>1.5197344890115888E-6</v>
      </c>
      <c r="R43" s="1">
        <v>1</v>
      </c>
      <c r="S43" s="1">
        <f t="shared" si="8"/>
        <v>1.5197344890115888E-6</v>
      </c>
      <c r="T43" s="1" t="s">
        <v>54</v>
      </c>
      <c r="W43" s="146">
        <v>46798.400500000003</v>
      </c>
      <c r="AK43" s="1">
        <v>4062</v>
      </c>
      <c r="AL43" s="1">
        <v>-1.4419999999518041E-2</v>
      </c>
      <c r="BA43" s="1">
        <v>10645</v>
      </c>
      <c r="BB43" s="1">
        <v>1.4079499960644171E-3</v>
      </c>
      <c r="BC43" s="1">
        <v>0.1</v>
      </c>
    </row>
    <row r="44" spans="1:55">
      <c r="A44" s="53" t="s">
        <v>53</v>
      </c>
      <c r="B44" s="52"/>
      <c r="C44" s="51">
        <v>46802.368199999997</v>
      </c>
      <c r="D44" s="51" t="s">
        <v>54</v>
      </c>
      <c r="E44" s="48">
        <f t="shared" si="0"/>
        <v>8548.50172248132</v>
      </c>
      <c r="F44" s="1">
        <f t="shared" si="1"/>
        <v>8548.5</v>
      </c>
      <c r="G44" s="1">
        <f t="shared" si="2"/>
        <v>5.9409999812487513E-4</v>
      </c>
      <c r="L44" s="1">
        <f t="shared" si="9"/>
        <v>5.9409999812487513E-4</v>
      </c>
      <c r="N44" s="45">
        <f t="shared" si="4"/>
        <v>-1.5860194008116791E-3</v>
      </c>
      <c r="O44" s="46">
        <f t="shared" si="5"/>
        <v>31783.868199999997</v>
      </c>
      <c r="P44" s="21"/>
      <c r="Q44" s="1">
        <f t="shared" si="6"/>
        <v>4.752920593619483E-6</v>
      </c>
      <c r="R44" s="1">
        <v>1</v>
      </c>
      <c r="S44" s="1">
        <f t="shared" si="8"/>
        <v>4.752920593619483E-6</v>
      </c>
      <c r="T44" s="1" t="s">
        <v>54</v>
      </c>
      <c r="AK44" s="1">
        <v>5166.5</v>
      </c>
      <c r="AL44" s="1">
        <v>-1.6315000000759028E-2</v>
      </c>
      <c r="BA44" s="1">
        <v>10659</v>
      </c>
      <c r="BB44" s="1">
        <v>8.7789000099292025E-4</v>
      </c>
      <c r="BC44" s="1">
        <v>0.2</v>
      </c>
    </row>
    <row r="45" spans="1:55">
      <c r="A45" s="53" t="s">
        <v>53</v>
      </c>
      <c r="B45" s="52"/>
      <c r="C45" s="51">
        <v>46802.539599999996</v>
      </c>
      <c r="D45" s="51" t="s">
        <v>54</v>
      </c>
      <c r="E45" s="48">
        <f t="shared" si="0"/>
        <v>8548.9986645768349</v>
      </c>
      <c r="F45" s="1">
        <f t="shared" si="1"/>
        <v>8549</v>
      </c>
      <c r="G45" s="1">
        <f t="shared" si="2"/>
        <v>-4.6060000022407621E-4</v>
      </c>
      <c r="L45" s="1">
        <f t="shared" si="9"/>
        <v>-4.6060000022407621E-4</v>
      </c>
      <c r="N45" s="45">
        <f t="shared" si="4"/>
        <v>-1.586256245074984E-3</v>
      </c>
      <c r="O45" s="46">
        <f t="shared" si="5"/>
        <v>31784.039599999996</v>
      </c>
      <c r="P45" s="21"/>
      <c r="Q45" s="1">
        <f t="shared" si="6"/>
        <v>1.267101981571847E-6</v>
      </c>
      <c r="R45" s="1">
        <v>1</v>
      </c>
      <c r="S45" s="1">
        <f t="shared" si="8"/>
        <v>1.267101981571847E-6</v>
      </c>
      <c r="T45" s="1" t="s">
        <v>54</v>
      </c>
      <c r="AK45" s="1">
        <v>5169</v>
      </c>
      <c r="AL45" s="1">
        <v>-1.8190000002505258E-2</v>
      </c>
      <c r="BA45" s="1">
        <v>10682.5</v>
      </c>
      <c r="BB45" s="1">
        <v>-7.4904249995597638E-3</v>
      </c>
      <c r="BC45" s="1">
        <v>1</v>
      </c>
    </row>
    <row r="46" spans="1:55">
      <c r="A46" s="48" t="s">
        <v>73</v>
      </c>
      <c r="B46" s="52" t="s">
        <v>56</v>
      </c>
      <c r="C46" s="51">
        <v>48268.228499999997</v>
      </c>
      <c r="D46" s="51"/>
      <c r="E46" s="48">
        <f t="shared" si="0"/>
        <v>12798.488240680012</v>
      </c>
      <c r="F46" s="1">
        <f t="shared" si="1"/>
        <v>12798.5</v>
      </c>
      <c r="G46" s="1">
        <f t="shared" si="2"/>
        <v>-4.055900004459545E-3</v>
      </c>
      <c r="I46" s="1">
        <f>+G46</f>
        <v>-4.055900004459545E-3</v>
      </c>
      <c r="N46" s="45">
        <f t="shared" si="4"/>
        <v>-4.0084080114828093E-3</v>
      </c>
      <c r="O46" s="46">
        <f t="shared" si="5"/>
        <v>33249.728499999997</v>
      </c>
      <c r="P46" s="21"/>
      <c r="Q46" s="1">
        <f t="shared" si="6"/>
        <v>2.2554893969023185E-9</v>
      </c>
      <c r="R46" s="1">
        <v>1</v>
      </c>
      <c r="S46" s="1">
        <f t="shared" si="8"/>
        <v>2.2554893969023185E-9</v>
      </c>
      <c r="T46" s="1">
        <v>3078.5</v>
      </c>
      <c r="AK46" s="1">
        <v>15779</v>
      </c>
      <c r="AL46" s="1">
        <v>-3.4902490631793626E-2</v>
      </c>
      <c r="BA46" s="1">
        <v>14886.5</v>
      </c>
      <c r="BB46" s="1">
        <v>-5.9455849986989051E-3</v>
      </c>
      <c r="BC46" s="1">
        <v>0.1</v>
      </c>
    </row>
    <row r="47" spans="1:55">
      <c r="A47" s="48" t="s">
        <v>73</v>
      </c>
      <c r="B47" s="52"/>
      <c r="C47" s="51">
        <v>48268.400999999998</v>
      </c>
      <c r="D47" s="51"/>
      <c r="E47" s="48">
        <f t="shared" si="0"/>
        <v>12798.988372018852</v>
      </c>
      <c r="F47" s="1">
        <f t="shared" si="1"/>
        <v>12799</v>
      </c>
      <c r="G47" s="1">
        <f t="shared" si="2"/>
        <v>-4.0106000014930032E-3</v>
      </c>
      <c r="I47" s="1">
        <f>+G47</f>
        <v>-4.0106000014930032E-3</v>
      </c>
      <c r="N47" s="45">
        <f t="shared" si="4"/>
        <v>-4.0087411523392607E-3</v>
      </c>
      <c r="O47" s="46">
        <f t="shared" si="5"/>
        <v>33249.900999999998</v>
      </c>
      <c r="P47" s="21"/>
      <c r="Q47" s="1">
        <f t="shared" si="6"/>
        <v>3.4553201763693139E-12</v>
      </c>
      <c r="R47" s="1">
        <v>1</v>
      </c>
      <c r="S47" s="1">
        <f t="shared" si="8"/>
        <v>3.4553201763693139E-12</v>
      </c>
      <c r="T47" s="1">
        <v>3079</v>
      </c>
      <c r="W47" s="146">
        <v>48268.401400000002</v>
      </c>
      <c r="AK47" s="1">
        <v>15807</v>
      </c>
      <c r="AL47" s="1">
        <v>-3.1670000003941823E-2</v>
      </c>
      <c r="BA47" s="1">
        <v>16013</v>
      </c>
      <c r="BB47" s="1">
        <v>-5.6607700025779195E-3</v>
      </c>
      <c r="BC47" s="1">
        <v>0.2</v>
      </c>
    </row>
    <row r="48" spans="1:55">
      <c r="A48" s="48" t="s">
        <v>73</v>
      </c>
      <c r="B48" s="52"/>
      <c r="C48" s="51">
        <v>48607.272799999999</v>
      </c>
      <c r="D48" s="51"/>
      <c r="E48" s="48">
        <f t="shared" si="0"/>
        <v>13781.483485228295</v>
      </c>
      <c r="F48" s="1">
        <f t="shared" si="1"/>
        <v>13781.5</v>
      </c>
      <c r="G48" s="1">
        <f t="shared" si="2"/>
        <v>-5.696100000932347E-3</v>
      </c>
      <c r="I48" s="1">
        <f>+G48</f>
        <v>-5.696100000932347E-3</v>
      </c>
      <c r="M48" s="1">
        <f ca="1">+C$11+C$12*F48</f>
        <v>-5.3473608842155374E-3</v>
      </c>
      <c r="N48" s="45">
        <f t="shared" si="4"/>
        <v>-4.6852459961903752E-3</v>
      </c>
      <c r="O48" s="46">
        <f t="shared" si="5"/>
        <v>33588.772799999999</v>
      </c>
      <c r="P48" s="21"/>
      <c r="Q48" s="1">
        <f t="shared" si="6"/>
        <v>1.0218258189028824E-6</v>
      </c>
      <c r="R48" s="1">
        <v>1</v>
      </c>
      <c r="S48" s="1">
        <f t="shared" si="8"/>
        <v>1.0218258189028824E-6</v>
      </c>
      <c r="W48" s="146">
        <v>48607.272799999999</v>
      </c>
      <c r="AK48" s="1">
        <v>16578.5</v>
      </c>
      <c r="AL48" s="1">
        <v>-3.1235000002197921E-2</v>
      </c>
      <c r="BA48" s="1">
        <v>20311.5</v>
      </c>
      <c r="BB48" s="1">
        <v>-1.124383500427939E-2</v>
      </c>
      <c r="BC48" s="1">
        <v>1</v>
      </c>
    </row>
    <row r="49" spans="1:55">
      <c r="A49" s="48" t="s">
        <v>73</v>
      </c>
      <c r="B49" s="52"/>
      <c r="C49" s="51">
        <v>48607.445399999997</v>
      </c>
      <c r="D49" s="51"/>
      <c r="E49" s="48">
        <f t="shared" si="0"/>
        <v>13781.983906498339</v>
      </c>
      <c r="F49" s="1">
        <f t="shared" si="1"/>
        <v>13782</v>
      </c>
      <c r="G49" s="1">
        <f t="shared" si="2"/>
        <v>-5.5508000004920177E-3</v>
      </c>
      <c r="I49" s="1">
        <f>+G49</f>
        <v>-5.5508000004920177E-3</v>
      </c>
      <c r="M49" s="1">
        <f ca="1">+C$11+C$12*F49</f>
        <v>-5.3476641082946209E-3</v>
      </c>
      <c r="N49" s="45">
        <f t="shared" si="4"/>
        <v>-4.6856014098823704E-3</v>
      </c>
      <c r="O49" s="46">
        <f t="shared" si="5"/>
        <v>33588.945399999997</v>
      </c>
      <c r="P49" s="21"/>
      <c r="Q49" s="1">
        <f t="shared" si="6"/>
        <v>7.4856860119292006E-7</v>
      </c>
      <c r="R49" s="1">
        <v>1</v>
      </c>
      <c r="S49" s="1">
        <f t="shared" si="8"/>
        <v>7.4856860119292006E-7</v>
      </c>
      <c r="W49" s="146">
        <v>48607.445399999997</v>
      </c>
      <c r="AK49" s="1">
        <v>16680</v>
      </c>
      <c r="AL49" s="1">
        <v>-3.6100000004807953E-2</v>
      </c>
      <c r="BA49" s="1">
        <v>23503</v>
      </c>
      <c r="BB49" s="1">
        <v>-1.7342869999993127E-2</v>
      </c>
      <c r="BC49" s="1">
        <v>1</v>
      </c>
    </row>
    <row r="50" spans="1:55">
      <c r="A50" s="21" t="s">
        <v>79</v>
      </c>
      <c r="B50" s="54"/>
      <c r="C50" s="58">
        <v>50814.168799999999</v>
      </c>
      <c r="D50" s="58" t="s">
        <v>28</v>
      </c>
      <c r="E50" s="48">
        <f t="shared" si="0"/>
        <v>20179.963781793133</v>
      </c>
      <c r="F50" s="1">
        <f t="shared" si="1"/>
        <v>20180</v>
      </c>
      <c r="G50" s="1">
        <f t="shared" si="2"/>
        <v>-1.2492000001657289E-2</v>
      </c>
      <c r="L50" s="1">
        <f>G50</f>
        <v>-1.2492000001657289E-2</v>
      </c>
      <c r="M50" s="1">
        <f ca="1">+C$11+C$12*F50</f>
        <v>-9.2277194242584987E-3</v>
      </c>
      <c r="N50" s="45">
        <f t="shared" si="4"/>
        <v>-1.0161040118677297E-2</v>
      </c>
      <c r="O50" s="46">
        <f t="shared" si="5"/>
        <v>35795.668799999999</v>
      </c>
      <c r="P50" s="21"/>
      <c r="Q50" s="1">
        <f t="shared" si="6"/>
        <v>5.4333739760620968E-6</v>
      </c>
      <c r="R50" s="1">
        <v>1</v>
      </c>
      <c r="S50" s="1">
        <f t="shared" si="8"/>
        <v>5.4333739760620968E-6</v>
      </c>
    </row>
    <row r="51" spans="1:55">
      <c r="A51" s="21" t="s">
        <v>79</v>
      </c>
      <c r="B51" s="54"/>
      <c r="C51" s="58">
        <v>50818.135900000001</v>
      </c>
      <c r="D51" s="58" t="s">
        <v>28</v>
      </c>
      <c r="E51" s="48">
        <f t="shared" si="0"/>
        <v>20191.465642861582</v>
      </c>
      <c r="F51" s="1">
        <f t="shared" si="1"/>
        <v>20191.5</v>
      </c>
      <c r="G51" s="1">
        <f t="shared" si="2"/>
        <v>-1.1850099996081553E-2</v>
      </c>
      <c r="L51" s="1">
        <f>G51</f>
        <v>-1.1850099996081553E-2</v>
      </c>
      <c r="M51" s="1">
        <f ca="1">+C$11+C$12*F51</f>
        <v>-9.2346935780774388E-3</v>
      </c>
      <c r="N51" s="9">
        <f t="shared" si="4"/>
        <v>-1.0172551978957426E-2</v>
      </c>
      <c r="O51" s="46">
        <f t="shared" si="5"/>
        <v>35799.635900000001</v>
      </c>
      <c r="P51" s="21"/>
      <c r="Q51" s="1">
        <f t="shared" si="6"/>
        <v>2.8141673497570926E-6</v>
      </c>
      <c r="R51" s="1">
        <v>1</v>
      </c>
      <c r="S51" s="1">
        <f t="shared" si="8"/>
        <v>2.8141673497570926E-6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42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3211.0503662482811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0" t="s">
        <v>297</v>
      </c>
      <c r="M2" s="91" t="s">
        <v>153</v>
      </c>
      <c r="N2" t="s">
        <v>154</v>
      </c>
      <c r="O2">
        <f ca="1">+F18*J18-H18*I18</f>
        <v>1006.293081041091</v>
      </c>
      <c r="P2" t="s">
        <v>155</v>
      </c>
      <c r="U2">
        <v>-3.25</v>
      </c>
      <c r="V2">
        <f t="shared" ref="V2:V30" ca="1" si="0">+E$4+E$5*U2+E$6*U2^2</f>
        <v>-2.1547999288168081E-2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-808.86219977358769</v>
      </c>
      <c r="P3" t="s">
        <v>163</v>
      </c>
      <c r="U3">
        <v>-3</v>
      </c>
      <c r="V3">
        <f t="shared" ca="1" si="0"/>
        <v>-1.7907620197656966E-2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1.3742340024860361E-3</v>
      </c>
      <c r="F4" s="97">
        <f ca="1">+E7/O7*O18</f>
        <v>4.3458459305271757E-4</v>
      </c>
      <c r="G4" s="98">
        <f>+B18</f>
        <v>1</v>
      </c>
      <c r="H4" s="99">
        <f ca="1">ABS(F4/E4)</f>
        <v>0.31623769479327335</v>
      </c>
      <c r="M4" s="91" t="s">
        <v>168</v>
      </c>
      <c r="N4" t="s">
        <v>169</v>
      </c>
      <c r="O4">
        <f ca="1">+C18*J18-H18*H18</f>
        <v>1301.149854738173</v>
      </c>
      <c r="P4" t="s">
        <v>170</v>
      </c>
      <c r="U4">
        <v>-2.75</v>
      </c>
      <c r="V4">
        <f t="shared" ca="1" si="0"/>
        <v>-1.4580096169786753E-2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-1.0812367700006559E-3</v>
      </c>
      <c r="F5" s="103">
        <f ca="1">P18*E7/O7</f>
        <v>2.3937341702118649E-4</v>
      </c>
      <c r="G5" s="104">
        <f>+B18/A18</f>
        <v>1E-4</v>
      </c>
      <c r="H5" s="99">
        <f ca="1">ABS(F5/E5)</f>
        <v>0.22138852808440956</v>
      </c>
      <c r="M5" s="91" t="s">
        <v>174</v>
      </c>
      <c r="N5" t="s">
        <v>175</v>
      </c>
      <c r="O5">
        <f ca="1">+C18*I18-F18*H18</f>
        <v>-199.35156058880611</v>
      </c>
      <c r="P5" t="s">
        <v>176</v>
      </c>
      <c r="U5">
        <v>-2.5</v>
      </c>
      <c r="V5">
        <f t="shared" ca="1" si="0"/>
        <v>-1.156542720455744E-2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-2.5028405011272188E-3</v>
      </c>
      <c r="F6" s="107">
        <f ca="1">Q18*E7/O7</f>
        <v>1.5063854792010309E-4</v>
      </c>
      <c r="G6" s="108">
        <f>+B18/A18^2</f>
        <v>1E-8</v>
      </c>
      <c r="H6" s="99">
        <f ca="1">ABS(F6/E6)</f>
        <v>6.01870346321546E-2</v>
      </c>
      <c r="M6" s="109" t="s">
        <v>179</v>
      </c>
      <c r="N6" s="110" t="s">
        <v>180</v>
      </c>
      <c r="O6" s="110">
        <f ca="1">+C18*H18-F18*F18</f>
        <v>469.03745630299994</v>
      </c>
      <c r="P6" t="s">
        <v>181</v>
      </c>
      <c r="U6">
        <v>-2.25</v>
      </c>
      <c r="V6">
        <f t="shared" ca="1" si="0"/>
        <v>-8.8636133019690342E-3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1.4277863907441112E-3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28815.503708394848</v>
      </c>
      <c r="U7">
        <v>-2</v>
      </c>
      <c r="V7">
        <f t="shared" ca="1" si="0"/>
        <v>-6.4746544620215276E-3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0.91399437212748191</v>
      </c>
      <c r="G8" s="111"/>
      <c r="K8" s="112"/>
      <c r="U8">
        <v>-1.75</v>
      </c>
      <c r="V8">
        <f t="shared" ca="1" si="0"/>
        <v>-4.3985506847149239E-3</v>
      </c>
      <c r="AA8">
        <v>8</v>
      </c>
      <c r="AB8" t="s">
        <v>189</v>
      </c>
    </row>
    <row r="9" spans="1:28">
      <c r="A9" s="34">
        <f>20+COUNT(A21:A1449)</f>
        <v>51</v>
      </c>
      <c r="B9" t="s">
        <v>190</v>
      </c>
      <c r="C9" s="113">
        <f>A9</f>
        <v>51</v>
      </c>
      <c r="E9" s="115">
        <f ca="1">E6*G6</f>
        <v>-2.5028405011272187E-11</v>
      </c>
      <c r="F9" s="116">
        <f ca="1">H6</f>
        <v>6.01870346321546E-2</v>
      </c>
      <c r="G9" s="117">
        <f ca="1">F8</f>
        <v>0.91399437212748191</v>
      </c>
      <c r="K9" s="112"/>
      <c r="U9">
        <v>-1.5</v>
      </c>
      <c r="V9">
        <f t="shared" ca="1" si="0"/>
        <v>-2.6353019700492224E-3</v>
      </c>
      <c r="AA9">
        <v>9</v>
      </c>
      <c r="AB9" t="s">
        <v>59</v>
      </c>
    </row>
    <row r="10" spans="1:28">
      <c r="A10" s="118" t="s">
        <v>14</v>
      </c>
      <c r="B10" s="119">
        <f>'A (3)'!C8</f>
        <v>0.34490939999999998</v>
      </c>
      <c r="D10" t="s">
        <v>191</v>
      </c>
      <c r="E10">
        <f ca="1">2*E9*365.2422/B10</f>
        <v>-5.3007715700459771E-8</v>
      </c>
      <c r="F10">
        <f ca="1">+F9*E10</f>
        <v>-3.1903772206349773E-9</v>
      </c>
      <c r="G10" t="s">
        <v>192</v>
      </c>
      <c r="U10">
        <v>-1.25</v>
      </c>
      <c r="V10">
        <f t="shared" ca="1" si="0"/>
        <v>-1.1849083180244229E-3</v>
      </c>
      <c r="AA10">
        <v>10</v>
      </c>
      <c r="AB10" t="s">
        <v>193</v>
      </c>
    </row>
    <row r="11" spans="1:28">
      <c r="U11">
        <v>-1</v>
      </c>
      <c r="V11">
        <f t="shared" ca="1" si="0"/>
        <v>-4.7369728640526618E-5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7.7731379810246754E-4</v>
      </c>
      <c r="AA12">
        <v>12</v>
      </c>
      <c r="AB12" t="s">
        <v>195</v>
      </c>
    </row>
    <row r="13" spans="1:28">
      <c r="C13" s="120" t="str">
        <f t="shared" si="1"/>
        <v>C51</v>
      </c>
      <c r="D13" s="120" t="str">
        <f t="shared" si="1"/>
        <v>D51</v>
      </c>
      <c r="E13" s="120" t="str">
        <f t="shared" si="1"/>
        <v>E51</v>
      </c>
      <c r="F13" s="120" t="str">
        <f t="shared" si="1"/>
        <v>F51</v>
      </c>
      <c r="G13" s="120" t="str">
        <f t="shared" ref="G13:Q13" si="3">G$15&amp;$C9</f>
        <v>G51</v>
      </c>
      <c r="H13" s="120" t="str">
        <f t="shared" si="3"/>
        <v>H51</v>
      </c>
      <c r="I13" s="120" t="str">
        <f t="shared" si="3"/>
        <v>I51</v>
      </c>
      <c r="J13" s="120" t="str">
        <f t="shared" si="3"/>
        <v>J51</v>
      </c>
      <c r="K13" s="120" t="str">
        <f t="shared" si="3"/>
        <v>K51</v>
      </c>
      <c r="L13" s="120" t="str">
        <f t="shared" si="3"/>
        <v>L51</v>
      </c>
      <c r="M13" s="120" t="str">
        <f t="shared" si="3"/>
        <v>M51</v>
      </c>
      <c r="N13" s="120" t="str">
        <f t="shared" si="3"/>
        <v>N51</v>
      </c>
      <c r="O13" s="120" t="str">
        <f t="shared" si="3"/>
        <v>O51</v>
      </c>
      <c r="P13" s="120" t="str">
        <f t="shared" si="3"/>
        <v>P51</v>
      </c>
      <c r="Q13" s="120" t="str">
        <f t="shared" si="3"/>
        <v>Q51</v>
      </c>
      <c r="U13">
        <v>-0.5</v>
      </c>
      <c r="V13">
        <f t="shared" ca="1" si="0"/>
        <v>1.2891422622045593E-3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1.4881156636657488E-3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31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1.3742340024860361E-3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9.4749727866542109E-4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2.0790549220390349E-4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19.8</v>
      </c>
      <c r="D18" s="121">
        <f ca="1">SUM(INDIRECT(D12):INDIRECT(D13))</f>
        <v>-7.6224999999999952</v>
      </c>
      <c r="E18" s="121">
        <f ca="1">SUM(INDIRECT(E12):INDIRECT(E13))</f>
        <v>-0.1236849999986589</v>
      </c>
      <c r="F18" s="14">
        <f ca="1">SUM(INDIRECT(F12):INDIRECT(F13))</f>
        <v>10.783819999999999</v>
      </c>
      <c r="G18" s="14">
        <f ca="1">SUM(INDIRECT(G12):INDIRECT(G13))</f>
        <v>-5.8439079998061062E-2</v>
      </c>
      <c r="H18" s="14">
        <f ca="1">SUM(INDIRECT(H12):INDIRECT(H13))</f>
        <v>29.562031822999998</v>
      </c>
      <c r="I18" s="14">
        <f ca="1">SUM(INDIRECT(I12):INDIRECT(I13))</f>
        <v>6.0323267386210944</v>
      </c>
      <c r="J18" s="14">
        <f ca="1">SUM(INDIRECT(J12):INDIRECT(J13))</f>
        <v>109.85169597183017</v>
      </c>
      <c r="K18" s="14">
        <f ca="1">SUM(INDIRECT(K12):INDIRECT(K13))</f>
        <v>-3.2242015359721696E-2</v>
      </c>
      <c r="L18" s="14">
        <f ca="1">SUM(INDIRECT(L12):INDIRECT(L13))</f>
        <v>-0.2408384979605247</v>
      </c>
      <c r="N18">
        <f ca="1">SUM(INDIRECT(N12):INDIRECT(N13))</f>
        <v>5.7080071372634693E-5</v>
      </c>
      <c r="O18">
        <f ca="1">SQRT(SUM(INDIRECT(O12):INDIRECT(O13)))</f>
        <v>8770.7615326095292</v>
      </c>
      <c r="P18">
        <f ca="1">SQRT(SUM(INDIRECT(P12):INDIRECT(P13)))</f>
        <v>4831.0206838925878</v>
      </c>
      <c r="Q18">
        <f ca="1">SQRT(SUM(INDIRECT(Q12):INDIRECT(Q13)))</f>
        <v>3040.1786039974195</v>
      </c>
      <c r="U18">
        <v>0.75</v>
      </c>
      <c r="V18">
        <f t="shared" ca="1" si="0"/>
        <v>-8.4454135689851636E-4</v>
      </c>
      <c r="AA18">
        <v>18</v>
      </c>
      <c r="AB18" t="s">
        <v>203</v>
      </c>
    </row>
    <row r="19" spans="1:28">
      <c r="A19" s="122" t="s">
        <v>204</v>
      </c>
      <c r="C19" s="147">
        <v>0.2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-2.2098432686418383E-3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-3.8880002430260628E-3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25">
        <f>C$19</f>
        <v>0.2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-0.63624999999999998</v>
      </c>
      <c r="G21" s="34">
        <f t="shared" ref="G21:G84" si="8">$C21*E21</f>
        <v>-3.8625000001047739E-3</v>
      </c>
      <c r="H21" s="34">
        <f t="shared" ref="H21:H84" si="9">C21*D21*D21</f>
        <v>2.0240703124999997</v>
      </c>
      <c r="I21" s="34">
        <f t="shared" ref="I21:I84" si="10">C21*D21*D21*D21</f>
        <v>-6.4390736816406235</v>
      </c>
      <c r="J21" s="34">
        <f t="shared" ref="J21:J84" si="11">C21*D21*D21*D21*D21</f>
        <v>20.484303149719231</v>
      </c>
      <c r="K21" s="34">
        <f t="shared" ref="K21:K84" si="12">C21*E21*D21</f>
        <v>1.2287578125333312E-2</v>
      </c>
      <c r="L21" s="34">
        <f t="shared" ref="L21:L84" si="13">C21*E21*D21*D21</f>
        <v>-3.9089857911216594E-2</v>
      </c>
      <c r="M21" s="34">
        <f t="shared" ref="M21:M84" ca="1" si="14">+E$4+E$5*D21+E$6*D21^2</f>
        <v>-2.0515707299220511E-2</v>
      </c>
      <c r="N21" s="34">
        <f t="shared" ref="N21:N84" ca="1" si="15">C21*(M21-E21)^2</f>
        <v>2.895415607273739E-7</v>
      </c>
      <c r="O21" s="35">
        <f t="shared" ref="O21:O84" ca="1" si="16">(C21*O$1-O$2*F21+O$3*H21)^2</f>
        <v>125833.31571973869</v>
      </c>
      <c r="P21" s="34">
        <f t="shared" ref="P21:P84" ca="1" si="17">(-C21*O$2+O$4*F21-O$5*H21)^2</f>
        <v>391392.42123262153</v>
      </c>
      <c r="Q21" s="34">
        <f t="shared" ref="Q21:Q84" ca="1" si="18">+(C21*O$3-F21*O$5+H21*O$6)^2</f>
        <v>436597.0647985469</v>
      </c>
      <c r="R21">
        <f t="shared" ref="R21:R84" ca="1" si="19">+E21-M21</f>
        <v>1.2032072986966416E-3</v>
      </c>
      <c r="U21">
        <v>1.5</v>
      </c>
      <c r="V21">
        <f t="shared" ca="1" si="0"/>
        <v>-5.87901228005119E-3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25">
        <f t="shared" ref="C22:C34" si="20">C$19</f>
        <v>0.2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-0.5742600000000001</v>
      </c>
      <c r="G22" s="34">
        <f t="shared" si="8"/>
        <v>-2.1995599992806095E-3</v>
      </c>
      <c r="H22" s="34">
        <f t="shared" si="9"/>
        <v>1.6488727380000003</v>
      </c>
      <c r="I22" s="34">
        <f t="shared" si="10"/>
        <v>-4.7344082926194009</v>
      </c>
      <c r="J22" s="34">
        <f t="shared" si="11"/>
        <v>13.593906530598087</v>
      </c>
      <c r="K22" s="34">
        <f t="shared" si="12"/>
        <v>6.3155966259344143E-3</v>
      </c>
      <c r="L22" s="34">
        <f t="shared" si="13"/>
        <v>-1.8133972592045484E-2</v>
      </c>
      <c r="M22" s="34">
        <f t="shared" ca="1" si="14"/>
        <v>-1.615553820916573E-2</v>
      </c>
      <c r="N22" s="34">
        <f t="shared" ca="1" si="15"/>
        <v>5.3204526942784831E-6</v>
      </c>
      <c r="O22" s="35">
        <f t="shared" ca="1" si="16"/>
        <v>12911.070594002898</v>
      </c>
      <c r="P22" s="34">
        <f t="shared" ca="1" si="17"/>
        <v>384092.01875269174</v>
      </c>
      <c r="Q22" s="34">
        <f t="shared" ca="1" si="18"/>
        <v>247139.23877748218</v>
      </c>
      <c r="R22">
        <f t="shared" ca="1" si="19"/>
        <v>5.1577382127626845E-3</v>
      </c>
      <c r="U22">
        <v>1.75</v>
      </c>
      <c r="V22">
        <f t="shared" ca="1" si="0"/>
        <v>-8.1828793797172183E-3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25">
        <f t="shared" si="20"/>
        <v>0.2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-0.52643000000000006</v>
      </c>
      <c r="G23" s="34">
        <f t="shared" si="8"/>
        <v>-1.7655799994827249E-3</v>
      </c>
      <c r="H23" s="34">
        <f t="shared" si="9"/>
        <v>1.3856427245000003</v>
      </c>
      <c r="I23" s="34">
        <f t="shared" si="10"/>
        <v>-3.6472194972926761</v>
      </c>
      <c r="J23" s="34">
        <f t="shared" si="11"/>
        <v>9.6000287997989187</v>
      </c>
      <c r="K23" s="34">
        <f t="shared" si="12"/>
        <v>4.6472713956384549E-3</v>
      </c>
      <c r="L23" s="34">
        <f t="shared" si="13"/>
        <v>-1.223231540402976E-2</v>
      </c>
      <c r="M23" s="34">
        <f t="shared" ca="1" si="14"/>
        <v>-1.3120002288211065E-2</v>
      </c>
      <c r="N23" s="34">
        <f t="shared" ca="1" si="15"/>
        <v>3.6844284149337274E-6</v>
      </c>
      <c r="O23" s="35">
        <f t="shared" ca="1" si="16"/>
        <v>2617.234856427141</v>
      </c>
      <c r="P23" s="34">
        <f t="shared" ca="1" si="17"/>
        <v>372091.33157281548</v>
      </c>
      <c r="Q23" s="34">
        <f t="shared" ca="1" si="18"/>
        <v>146843.20325046615</v>
      </c>
      <c r="R23">
        <f t="shared" ca="1" si="19"/>
        <v>4.2921022907974407E-3</v>
      </c>
      <c r="U23">
        <v>2</v>
      </c>
      <c r="V23">
        <f t="shared" ca="1" si="0"/>
        <v>-1.079960154202415E-2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25">
        <f t="shared" si="20"/>
        <v>0.2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-0.48207000000000005</v>
      </c>
      <c r="G24" s="34">
        <f t="shared" si="8"/>
        <v>-2.9754200004390441E-3</v>
      </c>
      <c r="H24" s="34">
        <f t="shared" si="9"/>
        <v>1.1619574245000002</v>
      </c>
      <c r="I24" s="34">
        <f t="shared" si="10"/>
        <v>-2.8007240781435758</v>
      </c>
      <c r="J24" s="34">
        <f t="shared" si="11"/>
        <v>6.7507252817533683</v>
      </c>
      <c r="K24" s="34">
        <f t="shared" si="12"/>
        <v>7.1718035980582505E-3</v>
      </c>
      <c r="L24" s="34">
        <f t="shared" si="13"/>
        <v>-1.7286556802579706E-2</v>
      </c>
      <c r="M24" s="34">
        <f t="shared" ca="1" si="14"/>
        <v>-1.0560577462063249E-2</v>
      </c>
      <c r="N24" s="34">
        <f t="shared" ca="1" si="15"/>
        <v>3.7264733678934739E-6</v>
      </c>
      <c r="O24" s="35">
        <f t="shared" ca="1" si="16"/>
        <v>35137.630117130306</v>
      </c>
      <c r="P24" s="34">
        <f t="shared" ca="1" si="17"/>
        <v>356248.9035020126</v>
      </c>
      <c r="Q24" s="34">
        <f t="shared" ca="1" si="18"/>
        <v>82442.320673827518</v>
      </c>
      <c r="R24">
        <f t="shared" ca="1" si="19"/>
        <v>-4.3165225401319719E-3</v>
      </c>
      <c r="U24">
        <v>2.25</v>
      </c>
      <c r="V24">
        <f t="shared" ca="1" si="0"/>
        <v>-1.3729178766971986E-2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25">
        <f t="shared" si="20"/>
        <v>0.2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-0.42003000000000007</v>
      </c>
      <c r="G25" s="34">
        <f t="shared" si="8"/>
        <v>-1.9671799993375319E-3</v>
      </c>
      <c r="H25" s="34">
        <f t="shared" si="9"/>
        <v>0.88212600450000023</v>
      </c>
      <c r="I25" s="34">
        <f t="shared" si="10"/>
        <v>-1.8525969283506756</v>
      </c>
      <c r="J25" s="34">
        <f t="shared" si="11"/>
        <v>3.8907314390756715</v>
      </c>
      <c r="K25" s="34">
        <f t="shared" si="12"/>
        <v>4.1313730756087179E-3</v>
      </c>
      <c r="L25" s="34">
        <f t="shared" si="13"/>
        <v>-8.6765031647396493E-3</v>
      </c>
      <c r="M25" s="34">
        <f t="shared" ca="1" si="14"/>
        <v>-7.3941100507977434E-3</v>
      </c>
      <c r="N25" s="34">
        <f t="shared" ca="1" si="15"/>
        <v>1.1924676279698146E-6</v>
      </c>
      <c r="O25" s="35">
        <f t="shared" ca="1" si="16"/>
        <v>123457.34607978692</v>
      </c>
      <c r="P25" s="34">
        <f t="shared" ca="1" si="17"/>
        <v>327100.94407723454</v>
      </c>
      <c r="Q25" s="34">
        <f t="shared" ca="1" si="18"/>
        <v>28306.064176371154</v>
      </c>
      <c r="R25">
        <f t="shared" ca="1" si="19"/>
        <v>-2.4417899458899148E-3</v>
      </c>
      <c r="U25">
        <v>2.5</v>
      </c>
      <c r="V25">
        <f t="shared" ca="1" si="0"/>
        <v>-1.6971611054560722E-2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25">
        <f t="shared" si="20"/>
        <v>0.2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-0.39990000000000003</v>
      </c>
      <c r="G26" s="34">
        <f t="shared" si="8"/>
        <v>-8.2939999992959201E-4</v>
      </c>
      <c r="H26" s="34">
        <f t="shared" si="9"/>
        <v>0.79960005000000012</v>
      </c>
      <c r="I26" s="34">
        <f t="shared" si="10"/>
        <v>-1.5988002999750002</v>
      </c>
      <c r="J26" s="34">
        <f t="shared" si="11"/>
        <v>3.1968011998000128</v>
      </c>
      <c r="K26" s="34">
        <f t="shared" si="12"/>
        <v>1.6583852998592193E-3</v>
      </c>
      <c r="L26" s="34">
        <f t="shared" si="13"/>
        <v>-3.3159414070685093E-3</v>
      </c>
      <c r="M26" s="34">
        <f t="shared" ca="1" si="14"/>
        <v>-6.4701900251143982E-3</v>
      </c>
      <c r="N26" s="34">
        <f t="shared" ca="1" si="15"/>
        <v>1.0794423788853499E-6</v>
      </c>
      <c r="O26" s="35">
        <f t="shared" ca="1" si="16"/>
        <v>158292.91457913455</v>
      </c>
      <c r="P26" s="34">
        <f t="shared" ca="1" si="17"/>
        <v>316054.13898234506</v>
      </c>
      <c r="Q26" s="34">
        <f t="shared" ca="1" si="18"/>
        <v>17835.400700529899</v>
      </c>
      <c r="R26">
        <f t="shared" ca="1" si="19"/>
        <v>2.3231900254664381E-3</v>
      </c>
      <c r="U26">
        <v>2.75</v>
      </c>
      <c r="V26">
        <f t="shared" ca="1" si="0"/>
        <v>-2.0526898404790359E-2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25">
        <f t="shared" si="20"/>
        <v>0.2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-0.33432000000000001</v>
      </c>
      <c r="G27" s="34">
        <f t="shared" si="8"/>
        <v>-1.41392000077758E-3</v>
      </c>
      <c r="H27" s="34">
        <f t="shared" si="9"/>
        <v>0.55884931199999999</v>
      </c>
      <c r="I27" s="34">
        <f t="shared" si="10"/>
        <v>-0.93417250993919998</v>
      </c>
      <c r="J27" s="34">
        <f t="shared" si="11"/>
        <v>1.5615627676143666</v>
      </c>
      <c r="K27" s="34">
        <f t="shared" si="12"/>
        <v>2.3635086732998025E-3</v>
      </c>
      <c r="L27" s="34">
        <f t="shared" si="13"/>
        <v>-3.9508410982879499E-3</v>
      </c>
      <c r="M27" s="34">
        <f t="shared" ca="1" si="14"/>
        <v>-3.8119240732842749E-3</v>
      </c>
      <c r="N27" s="34">
        <f t="shared" ca="1" si="15"/>
        <v>2.1224904937668381E-6</v>
      </c>
      <c r="O27" s="35">
        <f t="shared" ca="1" si="16"/>
        <v>277309.55292869284</v>
      </c>
      <c r="P27" s="34">
        <f t="shared" ca="1" si="17"/>
        <v>275469.15285772219</v>
      </c>
      <c r="Q27" s="34">
        <f t="shared" ca="1" si="18"/>
        <v>1135.7982514544274</v>
      </c>
      <c r="R27">
        <f t="shared" ca="1" si="19"/>
        <v>-3.2576759306036243E-3</v>
      </c>
      <c r="U27">
        <v>3</v>
      </c>
      <c r="V27">
        <f t="shared" ca="1" si="0"/>
        <v>-2.4395040817660901E-2</v>
      </c>
    </row>
    <row r="28" spans="1:28">
      <c r="A28" s="124">
        <v>-15695.5</v>
      </c>
      <c r="B28" s="124">
        <v>-6.1123000050429255E-3</v>
      </c>
      <c r="C28" s="125">
        <f t="shared" si="20"/>
        <v>0.2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-0.31391000000000002</v>
      </c>
      <c r="G28" s="34">
        <f t="shared" si="8"/>
        <v>-1.2224600010085852E-3</v>
      </c>
      <c r="H28" s="34">
        <f t="shared" si="9"/>
        <v>0.49269744050000003</v>
      </c>
      <c r="I28" s="34">
        <f t="shared" si="10"/>
        <v>-0.773313267736775</v>
      </c>
      <c r="J28" s="34">
        <f t="shared" si="11"/>
        <v>1.2137538393762553</v>
      </c>
      <c r="K28" s="34">
        <f t="shared" si="12"/>
        <v>1.9187120945830249E-3</v>
      </c>
      <c r="L28" s="34">
        <f t="shared" si="13"/>
        <v>-3.011514568052787E-3</v>
      </c>
      <c r="M28" s="34">
        <f t="shared" ca="1" si="14"/>
        <v>-3.0944263695850257E-3</v>
      </c>
      <c r="N28" s="34">
        <f t="shared" ca="1" si="15"/>
        <v>1.8215122559183761E-6</v>
      </c>
      <c r="O28" s="35">
        <f t="shared" ca="1" si="16"/>
        <v>313119.9264969448</v>
      </c>
      <c r="P28" s="34">
        <f t="shared" ca="1" si="17"/>
        <v>261614.4127106138</v>
      </c>
      <c r="Q28" s="34">
        <f t="shared" ca="1" si="18"/>
        <v>45.463543168898077</v>
      </c>
      <c r="R28">
        <f t="shared" ca="1" si="19"/>
        <v>-3.0178736354578998E-3</v>
      </c>
      <c r="U28">
        <v>3.25</v>
      </c>
      <c r="V28">
        <f t="shared" ca="1" si="0"/>
        <v>-2.8576038293172346E-2</v>
      </c>
    </row>
    <row r="29" spans="1:28">
      <c r="A29" s="124">
        <v>-12518</v>
      </c>
      <c r="B29" s="124">
        <v>-6.7307999997865409E-3</v>
      </c>
      <c r="C29" s="125">
        <f t="shared" si="20"/>
        <v>0.2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-0.25036000000000003</v>
      </c>
      <c r="G29" s="34">
        <f t="shared" si="8"/>
        <v>-1.3461599999573083E-3</v>
      </c>
      <c r="H29" s="34">
        <f t="shared" si="9"/>
        <v>0.31340064800000006</v>
      </c>
      <c r="I29" s="34">
        <f t="shared" si="10"/>
        <v>-0.39231493116640009</v>
      </c>
      <c r="J29" s="34">
        <f t="shared" si="11"/>
        <v>0.49109983083409964</v>
      </c>
      <c r="K29" s="34">
        <f t="shared" si="12"/>
        <v>1.6851230879465586E-3</v>
      </c>
      <c r="L29" s="34">
        <f t="shared" si="13"/>
        <v>-2.1094370814915019E-3</v>
      </c>
      <c r="M29" s="34">
        <f t="shared" ca="1" si="14"/>
        <v>-1.1942329832967187E-3</v>
      </c>
      <c r="N29" s="34">
        <f t="shared" ca="1" si="15"/>
        <v>6.1307148656166032E-6</v>
      </c>
      <c r="O29" s="35">
        <f t="shared" ca="1" si="16"/>
        <v>410429.43895654526</v>
      </c>
      <c r="P29" s="34">
        <f t="shared" ca="1" si="17"/>
        <v>215795.16840917847</v>
      </c>
      <c r="Q29" s="34">
        <f t="shared" ca="1" si="18"/>
        <v>4184.2079491080131</v>
      </c>
      <c r="R29">
        <f t="shared" ca="1" si="19"/>
        <v>-5.5365670164898226E-3</v>
      </c>
      <c r="U29">
        <v>3.5</v>
      </c>
      <c r="V29">
        <f t="shared" ca="1" si="0"/>
        <v>-3.3069890831324687E-2</v>
      </c>
    </row>
    <row r="30" spans="1:28">
      <c r="A30" s="124">
        <v>-8328.5</v>
      </c>
      <c r="B30" s="124">
        <v>3.3790000452427194E-4</v>
      </c>
      <c r="C30" s="125">
        <f t="shared" si="20"/>
        <v>0.2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-0.16657</v>
      </c>
      <c r="G30" s="34">
        <f t="shared" si="8"/>
        <v>6.7580000904854384E-5</v>
      </c>
      <c r="H30" s="34">
        <f t="shared" si="9"/>
        <v>0.13872782449999999</v>
      </c>
      <c r="I30" s="34">
        <f t="shared" si="10"/>
        <v>-0.11553946863482499</v>
      </c>
      <c r="J30" s="34">
        <f t="shared" si="11"/>
        <v>9.6227046452513995E-2</v>
      </c>
      <c r="K30" s="34">
        <f t="shared" si="12"/>
        <v>-5.6284003753607971E-5</v>
      </c>
      <c r="L30" s="34">
        <f t="shared" si="13"/>
        <v>4.6876132526192396E-5</v>
      </c>
      <c r="M30" s="34">
        <f t="shared" ca="1" si="14"/>
        <v>5.3867395742173817E-4</v>
      </c>
      <c r="N30" s="34">
        <f t="shared" ca="1" si="15"/>
        <v>8.062036032414799E-9</v>
      </c>
      <c r="O30" s="35">
        <f t="shared" ca="1" si="16"/>
        <v>486668.94635686238</v>
      </c>
      <c r="P30" s="34">
        <f t="shared" ca="1" si="17"/>
        <v>152361.83316317198</v>
      </c>
      <c r="Q30" s="34">
        <f t="shared" ca="1" si="18"/>
        <v>16876.577825804328</v>
      </c>
      <c r="R30">
        <f t="shared" ca="1" si="19"/>
        <v>-2.0077395289746624E-4</v>
      </c>
      <c r="U30">
        <v>3.75</v>
      </c>
      <c r="V30">
        <f t="shared" ca="1" si="0"/>
        <v>-3.7876598432117943E-2</v>
      </c>
    </row>
    <row r="31" spans="1:28">
      <c r="A31" s="124">
        <v>-7319.5</v>
      </c>
      <c r="B31" s="124">
        <v>-2.4670000129844993E-4</v>
      </c>
      <c r="C31" s="125">
        <f t="shared" si="20"/>
        <v>0.2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-0.14638999999999999</v>
      </c>
      <c r="G31" s="34">
        <f t="shared" si="8"/>
        <v>-4.9340000259689987E-5</v>
      </c>
      <c r="H31" s="34">
        <f t="shared" si="9"/>
        <v>0.10715016049999999</v>
      </c>
      <c r="I31" s="34">
        <f t="shared" si="10"/>
        <v>-7.8428559977974988E-2</v>
      </c>
      <c r="J31" s="34">
        <f t="shared" si="11"/>
        <v>5.7405784475878789E-2</v>
      </c>
      <c r="K31" s="34">
        <f t="shared" si="12"/>
        <v>3.6114413190080085E-5</v>
      </c>
      <c r="L31" s="34">
        <f t="shared" si="13"/>
        <v>-2.6433944734479119E-5</v>
      </c>
      <c r="M31" s="34">
        <f t="shared" ca="1" si="14"/>
        <v>8.2474644927960669E-4</v>
      </c>
      <c r="N31" s="34">
        <f t="shared" ca="1" si="15"/>
        <v>2.2959949929126321E-7</v>
      </c>
      <c r="O31" s="35">
        <f t="shared" ca="1" si="16"/>
        <v>494000.37563603744</v>
      </c>
      <c r="P31" s="34">
        <f t="shared" ca="1" si="17"/>
        <v>137176.44930182351</v>
      </c>
      <c r="Q31" s="34">
        <f t="shared" ca="1" si="18"/>
        <v>19795.948642423085</v>
      </c>
      <c r="R31">
        <f t="shared" ca="1" si="19"/>
        <v>-1.0714464505780566E-3</v>
      </c>
    </row>
    <row r="32" spans="1:28">
      <c r="A32" s="124">
        <v>-7316.5</v>
      </c>
      <c r="B32" s="124">
        <v>1.0250999985146336E-3</v>
      </c>
      <c r="C32" s="125">
        <f t="shared" si="20"/>
        <v>0.2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-0.14633000000000002</v>
      </c>
      <c r="G32" s="34">
        <f t="shared" si="8"/>
        <v>2.0501999970292675E-4</v>
      </c>
      <c r="H32" s="34">
        <f t="shared" si="9"/>
        <v>0.10706234450000002</v>
      </c>
      <c r="I32" s="34">
        <f t="shared" si="10"/>
        <v>-7.8332164353425021E-2</v>
      </c>
      <c r="J32" s="34">
        <f t="shared" si="11"/>
        <v>5.7311728049183421E-2</v>
      </c>
      <c r="K32" s="34">
        <f t="shared" si="12"/>
        <v>-1.5000288278264637E-4</v>
      </c>
      <c r="L32" s="34">
        <f t="shared" si="13"/>
        <v>1.0974960918792322E-4</v>
      </c>
      <c r="M32" s="34">
        <f t="shared" ca="1" si="14"/>
        <v>8.255210254558415E-4</v>
      </c>
      <c r="N32" s="34">
        <f t="shared" ca="1" si="15"/>
        <v>7.9663532974404154E-9</v>
      </c>
      <c r="O32" s="35">
        <f t="shared" ca="1" si="16"/>
        <v>494015.35134969855</v>
      </c>
      <c r="P32" s="34">
        <f t="shared" ca="1" si="17"/>
        <v>137131.59131878646</v>
      </c>
      <c r="Q32" s="34">
        <f t="shared" ca="1" si="18"/>
        <v>19804.17411519025</v>
      </c>
      <c r="R32">
        <f t="shared" ca="1" si="19"/>
        <v>1.9957897305879213E-4</v>
      </c>
    </row>
    <row r="33" spans="1:18">
      <c r="A33" s="124">
        <v>-7296.5</v>
      </c>
      <c r="B33" s="124">
        <v>8.3710000035353005E-4</v>
      </c>
      <c r="C33" s="125">
        <f t="shared" si="20"/>
        <v>0.2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-0.14593</v>
      </c>
      <c r="G33" s="34">
        <f t="shared" si="8"/>
        <v>1.6742000007070602E-4</v>
      </c>
      <c r="H33" s="34">
        <f t="shared" si="9"/>
        <v>0.10647782450000001</v>
      </c>
      <c r="I33" s="34">
        <f t="shared" si="10"/>
        <v>-7.7691544646425012E-2</v>
      </c>
      <c r="J33" s="34">
        <f t="shared" si="11"/>
        <v>5.6687635551264014E-2</v>
      </c>
      <c r="K33" s="34">
        <f t="shared" si="12"/>
        <v>-1.2215800305159064E-4</v>
      </c>
      <c r="L33" s="34">
        <f t="shared" si="13"/>
        <v>8.9132586926593115E-5</v>
      </c>
      <c r="M33" s="34">
        <f t="shared" ca="1" si="14"/>
        <v>8.3067335356443433E-4</v>
      </c>
      <c r="N33" s="34">
        <f t="shared" ca="1" si="15"/>
        <v>8.2603577903588663E-12</v>
      </c>
      <c r="O33" s="35">
        <f t="shared" ca="1" si="16"/>
        <v>494114.14906210953</v>
      </c>
      <c r="P33" s="34">
        <f t="shared" ca="1" si="17"/>
        <v>136832.58988100613</v>
      </c>
      <c r="Q33" s="34">
        <f t="shared" ca="1" si="18"/>
        <v>19858.932643289099</v>
      </c>
      <c r="R33">
        <f t="shared" ca="1" si="19"/>
        <v>6.4266467890957205E-6</v>
      </c>
    </row>
    <row r="34" spans="1:18">
      <c r="A34" s="148">
        <v>-2941.5</v>
      </c>
      <c r="B34" s="148">
        <v>4.4000999987474643E-3</v>
      </c>
      <c r="C34" s="125">
        <f t="shared" si="20"/>
        <v>0.2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-5.8830000000000007E-2</v>
      </c>
      <c r="G34" s="34">
        <f t="shared" si="8"/>
        <v>8.8001999974949294E-4</v>
      </c>
      <c r="H34" s="34">
        <f t="shared" si="9"/>
        <v>1.7304844500000003E-2</v>
      </c>
      <c r="I34" s="34">
        <f t="shared" si="10"/>
        <v>-5.0902200096750016E-3</v>
      </c>
      <c r="J34" s="34">
        <f t="shared" si="11"/>
        <v>1.4972882158459017E-3</v>
      </c>
      <c r="K34" s="34">
        <f t="shared" si="12"/>
        <v>-2.5885788292631337E-4</v>
      </c>
      <c r="L34" s="34">
        <f t="shared" si="13"/>
        <v>7.6143046262775084E-5</v>
      </c>
      <c r="M34" s="34">
        <f t="shared" ca="1" si="14"/>
        <v>1.475723469980186E-3</v>
      </c>
      <c r="N34" s="34">
        <f t="shared" ca="1" si="15"/>
        <v>1.7103956164009913E-6</v>
      </c>
      <c r="O34" s="35">
        <f t="shared" ca="1" si="16"/>
        <v>472536.71590861009</v>
      </c>
      <c r="P34" s="34">
        <f t="shared" ca="1" si="17"/>
        <v>75270.948284785147</v>
      </c>
      <c r="Q34" s="34">
        <f t="shared" ca="1" si="18"/>
        <v>27351.758970209674</v>
      </c>
      <c r="R34">
        <f t="shared" ca="1" si="19"/>
        <v>2.9243765287672785E-3</v>
      </c>
    </row>
    <row r="35" spans="1:18">
      <c r="A35" s="125">
        <v>0</v>
      </c>
      <c r="B35" s="125">
        <v>-8.0000000161817297E-4</v>
      </c>
      <c r="C35" s="124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1.3742340024860361E-3</v>
      </c>
      <c r="N35" s="34">
        <f t="shared" ca="1" si="15"/>
        <v>4.7272935046030212E-6</v>
      </c>
      <c r="O35" s="35">
        <f t="shared" ca="1" si="16"/>
        <v>10310844.45458322</v>
      </c>
      <c r="P35" s="34">
        <f t="shared" ca="1" si="17"/>
        <v>1012625.7649511717</v>
      </c>
      <c r="Q35" s="34">
        <f t="shared" ca="1" si="18"/>
        <v>654258.05822256731</v>
      </c>
      <c r="R35">
        <f t="shared" ca="1" si="19"/>
        <v>-2.1742340041042089E-3</v>
      </c>
    </row>
    <row r="36" spans="1:18">
      <c r="A36" s="124">
        <v>61</v>
      </c>
      <c r="B36" s="124">
        <v>-8.7340000027325004E-4</v>
      </c>
      <c r="C36" s="124">
        <v>1</v>
      </c>
      <c r="D36" s="126">
        <f t="shared" si="5"/>
        <v>6.1000000000000004E-3</v>
      </c>
      <c r="E36" s="126">
        <f t="shared" si="6"/>
        <v>-8.7340000027325004E-4</v>
      </c>
      <c r="F36" s="34">
        <f t="shared" si="7"/>
        <v>6.1000000000000004E-3</v>
      </c>
      <c r="G36" s="34">
        <f t="shared" si="8"/>
        <v>-8.7340000027325004E-4</v>
      </c>
      <c r="H36" s="34">
        <f t="shared" si="9"/>
        <v>3.7210000000000005E-5</v>
      </c>
      <c r="I36" s="34">
        <f t="shared" si="10"/>
        <v>2.2698100000000004E-7</v>
      </c>
      <c r="J36" s="34">
        <f t="shared" si="11"/>
        <v>1.3845841000000003E-9</v>
      </c>
      <c r="K36" s="34">
        <f t="shared" si="12"/>
        <v>-5.3277400016668254E-6</v>
      </c>
      <c r="L36" s="34">
        <f t="shared" si="13"/>
        <v>-3.2499214010167639E-8</v>
      </c>
      <c r="M36" s="34">
        <f t="shared" ca="1" si="14"/>
        <v>1.3675453274939852E-3</v>
      </c>
      <c r="N36" s="34">
        <f t="shared" ca="1" si="15"/>
        <v>5.0218359620418025E-6</v>
      </c>
      <c r="O36" s="35">
        <f t="shared" ca="1" si="16"/>
        <v>10271267.869184539</v>
      </c>
      <c r="P36" s="34">
        <f t="shared" ca="1" si="17"/>
        <v>996700.02507117891</v>
      </c>
      <c r="Q36" s="34">
        <f t="shared" ca="1" si="18"/>
        <v>652264.12089224893</v>
      </c>
      <c r="R36">
        <f t="shared" ca="1" si="19"/>
        <v>-2.2409453277672355E-3</v>
      </c>
    </row>
    <row r="37" spans="1:18">
      <c r="A37" s="124">
        <v>2268.5</v>
      </c>
      <c r="B37" s="124">
        <v>2.4260999998659827E-3</v>
      </c>
      <c r="C37" s="124">
        <v>1</v>
      </c>
      <c r="D37" s="126">
        <f t="shared" si="5"/>
        <v>0.22685</v>
      </c>
      <c r="E37" s="126">
        <f t="shared" si="6"/>
        <v>2.4260999998659827E-3</v>
      </c>
      <c r="F37" s="34">
        <f t="shared" si="7"/>
        <v>0.22685</v>
      </c>
      <c r="G37" s="34">
        <f t="shared" si="8"/>
        <v>2.4260999998659827E-3</v>
      </c>
      <c r="H37" s="34">
        <f t="shared" si="9"/>
        <v>5.1460922499999999E-2</v>
      </c>
      <c r="I37" s="34">
        <f t="shared" si="10"/>
        <v>1.1673910269124999E-2</v>
      </c>
      <c r="J37" s="34">
        <f t="shared" si="11"/>
        <v>2.6482265445510059E-3</v>
      </c>
      <c r="K37" s="34">
        <f t="shared" si="12"/>
        <v>5.5036078496959817E-4</v>
      </c>
      <c r="L37" s="34">
        <f t="shared" si="13"/>
        <v>1.2484934407035335E-4</v>
      </c>
      <c r="M37" s="34">
        <f t="shared" ca="1" si="14"/>
        <v>1.0001569601530184E-3</v>
      </c>
      <c r="N37" s="34">
        <f t="shared" ca="1" si="15"/>
        <v>2.0333135525058486E-6</v>
      </c>
      <c r="O37" s="35">
        <f t="shared" ca="1" si="16"/>
        <v>8650351.4746011682</v>
      </c>
      <c r="P37" s="34">
        <f t="shared" ca="1" si="17"/>
        <v>491216.5439531572</v>
      </c>
      <c r="Q37" s="34">
        <f t="shared" ca="1" si="18"/>
        <v>546863.5009438704</v>
      </c>
      <c r="R37">
        <f t="shared" ca="1" si="19"/>
        <v>1.4259430397129643E-3</v>
      </c>
    </row>
    <row r="38" spans="1:18">
      <c r="A38" s="124">
        <v>2271.5</v>
      </c>
      <c r="B38" s="124">
        <v>-3.0210000113584101E-4</v>
      </c>
      <c r="C38" s="124">
        <v>1</v>
      </c>
      <c r="D38" s="126">
        <f t="shared" si="5"/>
        <v>0.22714999999999999</v>
      </c>
      <c r="E38" s="126">
        <f t="shared" si="6"/>
        <v>-3.0210000113584101E-4</v>
      </c>
      <c r="F38" s="34">
        <f t="shared" si="7"/>
        <v>0.22714999999999999</v>
      </c>
      <c r="G38" s="34">
        <f t="shared" si="8"/>
        <v>-3.0210000113584101E-4</v>
      </c>
      <c r="H38" s="34">
        <f t="shared" si="9"/>
        <v>5.1597122499999995E-2</v>
      </c>
      <c r="I38" s="34">
        <f t="shared" si="10"/>
        <v>1.1720286375874998E-2</v>
      </c>
      <c r="J38" s="34">
        <f t="shared" si="11"/>
        <v>2.6622630502800056E-3</v>
      </c>
      <c r="K38" s="34">
        <f t="shared" si="12"/>
        <v>-6.8622015258006279E-5</v>
      </c>
      <c r="L38" s="34">
        <f t="shared" si="13"/>
        <v>-1.5587490765856127E-5</v>
      </c>
      <c r="M38" s="34">
        <f t="shared" ca="1" si="14"/>
        <v>9.9949170224576472E-4</v>
      </c>
      <c r="N38" s="34">
        <f t="shared" ca="1" si="15"/>
        <v>1.6941409623118298E-6</v>
      </c>
      <c r="O38" s="35">
        <f t="shared" ca="1" si="16"/>
        <v>8647927.8151831273</v>
      </c>
      <c r="P38" s="34">
        <f t="shared" ca="1" si="17"/>
        <v>490631.49783610296</v>
      </c>
      <c r="Q38" s="34">
        <f t="shared" ca="1" si="18"/>
        <v>546680.58060010942</v>
      </c>
      <c r="R38">
        <f t="shared" ca="1" si="19"/>
        <v>-1.3015917033816057E-3</v>
      </c>
    </row>
    <row r="39" spans="1:18">
      <c r="A39" s="124">
        <v>6551</v>
      </c>
      <c r="B39" s="124">
        <v>6.2059999618213624E-4</v>
      </c>
      <c r="C39" s="124">
        <v>1</v>
      </c>
      <c r="D39" s="126">
        <f t="shared" si="5"/>
        <v>0.65510000000000002</v>
      </c>
      <c r="E39" s="126">
        <f t="shared" si="6"/>
        <v>6.2059999618213624E-4</v>
      </c>
      <c r="F39" s="34">
        <f t="shared" si="7"/>
        <v>0.65510000000000002</v>
      </c>
      <c r="G39" s="34">
        <f t="shared" si="8"/>
        <v>6.2059999618213624E-4</v>
      </c>
      <c r="H39" s="34">
        <f t="shared" si="9"/>
        <v>0.42915601000000003</v>
      </c>
      <c r="I39" s="34">
        <f t="shared" si="10"/>
        <v>0.28114010215100005</v>
      </c>
      <c r="J39" s="34">
        <f t="shared" si="11"/>
        <v>0.18417488091912013</v>
      </c>
      <c r="K39" s="34">
        <f t="shared" si="12"/>
        <v>4.0655505749891748E-4</v>
      </c>
      <c r="L39" s="34">
        <f t="shared" si="13"/>
        <v>2.6633421816754085E-4</v>
      </c>
      <c r="M39" s="34">
        <f t="shared" ca="1" si="14"/>
        <v>-4.081932486715514E-4</v>
      </c>
      <c r="N39" s="34">
        <f t="shared" ca="1" si="15"/>
        <v>1.0584155406565799E-6</v>
      </c>
      <c r="O39" s="35">
        <f t="shared" ca="1" si="16"/>
        <v>4860700.74320886</v>
      </c>
      <c r="P39" s="34">
        <f t="shared" ca="1" si="17"/>
        <v>4672.6645297615241</v>
      </c>
      <c r="Q39" s="34">
        <f t="shared" ca="1" si="18"/>
        <v>227506.81922427969</v>
      </c>
      <c r="R39">
        <f t="shared" ca="1" si="19"/>
        <v>1.0287932448536877E-3</v>
      </c>
    </row>
    <row r="40" spans="1:18">
      <c r="A40" s="124">
        <v>6556.5</v>
      </c>
      <c r="B40" s="124">
        <v>9.1890000476269051E-4</v>
      </c>
      <c r="C40" s="124">
        <v>1</v>
      </c>
      <c r="D40" s="126">
        <f t="shared" si="5"/>
        <v>0.65564999999999996</v>
      </c>
      <c r="E40" s="126">
        <f t="shared" si="6"/>
        <v>9.1890000476269051E-4</v>
      </c>
      <c r="F40" s="34">
        <f t="shared" si="7"/>
        <v>0.65564999999999996</v>
      </c>
      <c r="G40" s="34">
        <f t="shared" si="8"/>
        <v>9.1890000476269051E-4</v>
      </c>
      <c r="H40" s="34">
        <f t="shared" si="9"/>
        <v>0.42987692249999992</v>
      </c>
      <c r="I40" s="34">
        <f t="shared" si="10"/>
        <v>0.28184880423712494</v>
      </c>
      <c r="J40" s="34">
        <f t="shared" si="11"/>
        <v>0.18479416849807095</v>
      </c>
      <c r="K40" s="34">
        <f t="shared" si="12"/>
        <v>6.0247678812265797E-4</v>
      </c>
      <c r="L40" s="34">
        <f t="shared" si="13"/>
        <v>3.9501390613262065E-4</v>
      </c>
      <c r="M40" s="34">
        <f t="shared" ca="1" si="14"/>
        <v>-4.1059225789782028E-4</v>
      </c>
      <c r="N40" s="34">
        <f t="shared" ca="1" si="15"/>
        <v>1.7675496764741646E-6</v>
      </c>
      <c r="O40" s="35">
        <f t="shared" ca="1" si="16"/>
        <v>4855690.3995780647</v>
      </c>
      <c r="P40" s="34">
        <f t="shared" ca="1" si="17"/>
        <v>4555.918367804943</v>
      </c>
      <c r="Q40" s="34">
        <f t="shared" ca="1" si="18"/>
        <v>227079.86003150724</v>
      </c>
      <c r="R40">
        <f t="shared" ca="1" si="19"/>
        <v>1.3294922626605108E-3</v>
      </c>
    </row>
    <row r="41" spans="1:18">
      <c r="A41" s="124">
        <v>8470.5</v>
      </c>
      <c r="B41" s="124">
        <v>4.2730000131996349E-4</v>
      </c>
      <c r="C41" s="124">
        <v>1</v>
      </c>
      <c r="D41" s="126">
        <f t="shared" si="5"/>
        <v>0.84704999999999997</v>
      </c>
      <c r="E41" s="126">
        <f t="shared" si="6"/>
        <v>4.2730000131996349E-4</v>
      </c>
      <c r="F41" s="34">
        <f t="shared" si="7"/>
        <v>0.84704999999999997</v>
      </c>
      <c r="G41" s="34">
        <f t="shared" si="8"/>
        <v>4.2730000131996349E-4</v>
      </c>
      <c r="H41" s="34">
        <f t="shared" si="9"/>
        <v>0.7174937025</v>
      </c>
      <c r="I41" s="34">
        <f t="shared" si="10"/>
        <v>0.60775304070262492</v>
      </c>
      <c r="J41" s="34">
        <f t="shared" si="11"/>
        <v>0.51479721312715843</v>
      </c>
      <c r="K41" s="34">
        <f t="shared" si="12"/>
        <v>3.6194446611807508E-4</v>
      </c>
      <c r="L41" s="34">
        <f t="shared" si="13"/>
        <v>3.0658506002531551E-4</v>
      </c>
      <c r="M41" s="34">
        <f t="shared" ca="1" si="14"/>
        <v>-1.337399901463743E-3</v>
      </c>
      <c r="N41" s="34">
        <f t="shared" ca="1" si="15"/>
        <v>3.1141657468848231E-6</v>
      </c>
      <c r="O41" s="35">
        <f t="shared" ca="1" si="16"/>
        <v>3162408.7825532118</v>
      </c>
      <c r="P41" s="34">
        <f t="shared" ca="1" si="17"/>
        <v>57063.364266703109</v>
      </c>
      <c r="Q41" s="34">
        <f t="shared" ca="1" si="18"/>
        <v>92094.064718037582</v>
      </c>
      <c r="R41">
        <f t="shared" ca="1" si="19"/>
        <v>1.7646999027837065E-3</v>
      </c>
    </row>
    <row r="42" spans="1:18">
      <c r="A42" s="124">
        <v>8508</v>
      </c>
      <c r="B42" s="124">
        <v>-6.7519999720389023E-4</v>
      </c>
      <c r="C42" s="124">
        <v>1</v>
      </c>
      <c r="D42" s="126">
        <f t="shared" si="5"/>
        <v>0.8508</v>
      </c>
      <c r="E42" s="126">
        <f t="shared" si="6"/>
        <v>-6.7519999720389023E-4</v>
      </c>
      <c r="F42" s="34">
        <f t="shared" si="7"/>
        <v>0.8508</v>
      </c>
      <c r="G42" s="34">
        <f t="shared" si="8"/>
        <v>-6.7519999720389023E-4</v>
      </c>
      <c r="H42" s="34">
        <f t="shared" si="9"/>
        <v>0.72386064000000006</v>
      </c>
      <c r="I42" s="34">
        <f t="shared" si="10"/>
        <v>0.61586063251200007</v>
      </c>
      <c r="J42" s="34">
        <f t="shared" si="11"/>
        <v>0.5239742261412097</v>
      </c>
      <c r="K42" s="34">
        <f t="shared" si="12"/>
        <v>-5.7446015762106979E-4</v>
      </c>
      <c r="L42" s="34">
        <f t="shared" si="13"/>
        <v>-4.8875070210400615E-4</v>
      </c>
      <c r="M42" s="34">
        <f t="shared" ca="1" si="14"/>
        <v>-1.3573899683943912E-3</v>
      </c>
      <c r="N42" s="34">
        <f t="shared" ca="1" si="15"/>
        <v>4.653831567928966E-7</v>
      </c>
      <c r="O42" s="35">
        <f t="shared" ca="1" si="16"/>
        <v>3130750.5384863415</v>
      </c>
      <c r="P42" s="34">
        <f t="shared" ca="1" si="17"/>
        <v>60038.702947412763</v>
      </c>
      <c r="Q42" s="34">
        <f t="shared" ca="1" si="18"/>
        <v>89841.752855476399</v>
      </c>
      <c r="R42">
        <f t="shared" ca="1" si="19"/>
        <v>6.82189971190501E-4</v>
      </c>
    </row>
    <row r="43" spans="1:18">
      <c r="A43" s="124">
        <v>8537</v>
      </c>
      <c r="B43" s="124">
        <v>-3.4779999259626493E-4</v>
      </c>
      <c r="C43" s="124">
        <v>1</v>
      </c>
      <c r="D43" s="126">
        <f t="shared" si="5"/>
        <v>0.85370000000000001</v>
      </c>
      <c r="E43" s="126">
        <f t="shared" si="6"/>
        <v>-3.4779999259626493E-4</v>
      </c>
      <c r="F43" s="34">
        <f t="shared" si="7"/>
        <v>0.85370000000000001</v>
      </c>
      <c r="G43" s="34">
        <f t="shared" si="8"/>
        <v>-3.4779999259626493E-4</v>
      </c>
      <c r="H43" s="34">
        <f t="shared" si="9"/>
        <v>0.72880369</v>
      </c>
      <c r="I43" s="34">
        <f t="shared" si="10"/>
        <v>0.622179710153</v>
      </c>
      <c r="J43" s="34">
        <f t="shared" si="11"/>
        <v>0.53115481855761615</v>
      </c>
      <c r="K43" s="34">
        <f t="shared" si="12"/>
        <v>-2.9691685367943139E-4</v>
      </c>
      <c r="L43" s="34">
        <f t="shared" si="13"/>
        <v>-2.5347791798613058E-4</v>
      </c>
      <c r="M43" s="34">
        <f t="shared" ca="1" si="14"/>
        <v>-1.37289722076649E-3</v>
      </c>
      <c r="N43" s="34">
        <f t="shared" ca="1" si="15"/>
        <v>1.0508243272022785E-6</v>
      </c>
      <c r="O43" s="35">
        <f t="shared" ca="1" si="16"/>
        <v>3106322.3804772575</v>
      </c>
      <c r="P43" s="34">
        <f t="shared" ca="1" si="17"/>
        <v>62393.396952281102</v>
      </c>
      <c r="Q43" s="34">
        <f t="shared" ca="1" si="18"/>
        <v>88113.714642925028</v>
      </c>
      <c r="R43">
        <f t="shared" ca="1" si="19"/>
        <v>1.0250972281702251E-3</v>
      </c>
    </row>
    <row r="44" spans="1:18">
      <c r="A44" s="124">
        <v>8548.5</v>
      </c>
      <c r="B44" s="124">
        <v>5.9409999812487513E-4</v>
      </c>
      <c r="C44" s="124">
        <v>1</v>
      </c>
      <c r="D44" s="126">
        <f t="shared" si="5"/>
        <v>0.85485</v>
      </c>
      <c r="E44" s="126">
        <f t="shared" si="6"/>
        <v>5.9409999812487513E-4</v>
      </c>
      <c r="F44" s="34">
        <f t="shared" si="7"/>
        <v>0.85485</v>
      </c>
      <c r="G44" s="34">
        <f t="shared" si="8"/>
        <v>5.9409999812487513E-4</v>
      </c>
      <c r="H44" s="34">
        <f t="shared" si="9"/>
        <v>0.73076852250000002</v>
      </c>
      <c r="I44" s="34">
        <f t="shared" si="10"/>
        <v>0.62469747145912502</v>
      </c>
      <c r="J44" s="34">
        <f t="shared" si="11"/>
        <v>0.53402263347683299</v>
      </c>
      <c r="K44" s="34">
        <f t="shared" si="12"/>
        <v>5.0786638339704951E-4</v>
      </c>
      <c r="L44" s="34">
        <f t="shared" si="13"/>
        <v>4.3414957784696775E-4</v>
      </c>
      <c r="M44" s="34">
        <f t="shared" ca="1" si="14"/>
        <v>-1.3790583054109217E-3</v>
      </c>
      <c r="N44" s="34">
        <f t="shared" ca="1" si="15"/>
        <v>3.8933536908122633E-6</v>
      </c>
      <c r="O44" s="35">
        <f t="shared" ca="1" si="16"/>
        <v>3096648.5863923244</v>
      </c>
      <c r="P44" s="34">
        <f t="shared" ca="1" si="17"/>
        <v>63340.163514972519</v>
      </c>
      <c r="Q44" s="34">
        <f t="shared" ca="1" si="18"/>
        <v>87431.812786532741</v>
      </c>
      <c r="R44">
        <f t="shared" ca="1" si="19"/>
        <v>1.9731583035357968E-3</v>
      </c>
    </row>
    <row r="45" spans="1:18">
      <c r="A45" s="124">
        <v>8549</v>
      </c>
      <c r="B45" s="124">
        <v>-4.6060000022407621E-4</v>
      </c>
      <c r="C45" s="124">
        <v>1</v>
      </c>
      <c r="D45" s="126">
        <f t="shared" si="5"/>
        <v>0.85489999999999999</v>
      </c>
      <c r="E45" s="126">
        <f t="shared" si="6"/>
        <v>-4.6060000022407621E-4</v>
      </c>
      <c r="F45" s="34">
        <f t="shared" si="7"/>
        <v>0.85489999999999999</v>
      </c>
      <c r="G45" s="34">
        <f t="shared" si="8"/>
        <v>-4.6060000022407621E-4</v>
      </c>
      <c r="H45" s="34">
        <f t="shared" si="9"/>
        <v>0.73085400999999994</v>
      </c>
      <c r="I45" s="34">
        <f t="shared" si="10"/>
        <v>0.62480709314899996</v>
      </c>
      <c r="J45" s="34">
        <f t="shared" si="11"/>
        <v>0.53414758393308004</v>
      </c>
      <c r="K45" s="34">
        <f t="shared" si="12"/>
        <v>-3.9376694019156277E-4</v>
      </c>
      <c r="L45" s="34">
        <f t="shared" si="13"/>
        <v>-3.3663135716976701E-4</v>
      </c>
      <c r="M45" s="34">
        <f t="shared" ca="1" si="14"/>
        <v>-1.3793263288267618E-3</v>
      </c>
      <c r="N45" s="34">
        <f t="shared" ca="1" si="15"/>
        <v>8.4405806686776972E-7</v>
      </c>
      <c r="O45" s="35">
        <f t="shared" ca="1" si="16"/>
        <v>3096228.1580869663</v>
      </c>
      <c r="P45" s="34">
        <f t="shared" ca="1" si="17"/>
        <v>63381.495022111892</v>
      </c>
      <c r="Q45" s="34">
        <f t="shared" ca="1" si="18"/>
        <v>87402.208326952939</v>
      </c>
      <c r="R45">
        <f t="shared" ca="1" si="19"/>
        <v>9.1872632860268556E-4</v>
      </c>
    </row>
    <row r="46" spans="1:18">
      <c r="A46" s="124">
        <v>12798.5</v>
      </c>
      <c r="B46" s="124">
        <v>-4.055900004459545E-3</v>
      </c>
      <c r="C46" s="124">
        <v>1</v>
      </c>
      <c r="D46" s="126">
        <f t="shared" si="5"/>
        <v>1.2798499999999999</v>
      </c>
      <c r="E46" s="126">
        <f t="shared" si="6"/>
        <v>-4.055900004459545E-3</v>
      </c>
      <c r="F46" s="34">
        <f t="shared" si="7"/>
        <v>1.2798499999999999</v>
      </c>
      <c r="G46" s="34">
        <f t="shared" si="8"/>
        <v>-4.055900004459545E-3</v>
      </c>
      <c r="H46" s="34">
        <f t="shared" si="9"/>
        <v>1.6380160224999998</v>
      </c>
      <c r="I46" s="34">
        <f t="shared" si="10"/>
        <v>2.0964148063966248</v>
      </c>
      <c r="J46" s="34">
        <f t="shared" si="11"/>
        <v>2.68309648996672</v>
      </c>
      <c r="K46" s="34">
        <f t="shared" si="12"/>
        <v>-5.1909436207075487E-3</v>
      </c>
      <c r="L46" s="34">
        <f t="shared" si="13"/>
        <v>-6.6436291929625555E-3</v>
      </c>
      <c r="M46" s="34">
        <f t="shared" ca="1" si="14"/>
        <v>-4.1092797202076162E-3</v>
      </c>
      <c r="N46" s="34">
        <f t="shared" ca="1" si="15"/>
        <v>2.8493940533448755E-9</v>
      </c>
      <c r="O46" s="35">
        <f t="shared" ca="1" si="16"/>
        <v>357863.4872676119</v>
      </c>
      <c r="P46" s="34">
        <f t="shared" ca="1" si="17"/>
        <v>971258.75869039178</v>
      </c>
      <c r="Q46" s="34">
        <f t="shared" ca="1" si="18"/>
        <v>46039.754322682791</v>
      </c>
      <c r="R46">
        <f t="shared" ca="1" si="19"/>
        <v>5.3379715748071155E-5</v>
      </c>
    </row>
    <row r="47" spans="1:18">
      <c r="A47" s="124">
        <v>12799</v>
      </c>
      <c r="B47" s="124">
        <v>-4.0106000014930032E-3</v>
      </c>
      <c r="C47" s="124">
        <v>1</v>
      </c>
      <c r="D47" s="126">
        <f t="shared" si="5"/>
        <v>1.2799</v>
      </c>
      <c r="E47" s="126">
        <f t="shared" si="6"/>
        <v>-4.0106000014930032E-3</v>
      </c>
      <c r="F47" s="34">
        <f t="shared" si="7"/>
        <v>1.2799</v>
      </c>
      <c r="G47" s="34">
        <f t="shared" si="8"/>
        <v>-4.0106000014930032E-3</v>
      </c>
      <c r="H47" s="34">
        <f t="shared" si="9"/>
        <v>1.6381440100000002</v>
      </c>
      <c r="I47" s="34">
        <f t="shared" si="10"/>
        <v>2.0966605183990001</v>
      </c>
      <c r="J47" s="34">
        <f t="shared" si="11"/>
        <v>2.6835157974988801</v>
      </c>
      <c r="K47" s="34">
        <f t="shared" si="12"/>
        <v>-5.1331669419108954E-3</v>
      </c>
      <c r="L47" s="34">
        <f t="shared" si="13"/>
        <v>-6.5699403689517552E-3</v>
      </c>
      <c r="M47" s="34">
        <f t="shared" ca="1" si="14"/>
        <v>-4.1096541143447558E-3</v>
      </c>
      <c r="N47" s="34">
        <f t="shared" ca="1" si="15"/>
        <v>9.8117172728477348E-9</v>
      </c>
      <c r="O47" s="35">
        <f t="shared" ca="1" si="16"/>
        <v>357679.452861353</v>
      </c>
      <c r="P47" s="34">
        <f t="shared" ca="1" si="17"/>
        <v>971437.28876497445</v>
      </c>
      <c r="Q47" s="34">
        <f t="shared" ca="1" si="18"/>
        <v>46069.798209738197</v>
      </c>
      <c r="R47">
        <f t="shared" ca="1" si="19"/>
        <v>9.9054112851752578E-5</v>
      </c>
    </row>
    <row r="48" spans="1:18">
      <c r="A48" s="124">
        <v>13781.5</v>
      </c>
      <c r="B48" s="124">
        <v>-5.696100000932347E-3</v>
      </c>
      <c r="C48" s="124">
        <v>1</v>
      </c>
      <c r="D48" s="126">
        <f t="shared" si="5"/>
        <v>1.37815</v>
      </c>
      <c r="E48" s="126">
        <f t="shared" si="6"/>
        <v>-5.696100000932347E-3</v>
      </c>
      <c r="F48" s="34">
        <f t="shared" si="7"/>
        <v>1.37815</v>
      </c>
      <c r="G48" s="34">
        <f t="shared" si="8"/>
        <v>-5.696100000932347E-3</v>
      </c>
      <c r="H48" s="34">
        <f t="shared" si="9"/>
        <v>1.8992974224999999</v>
      </c>
      <c r="I48" s="34">
        <f t="shared" si="10"/>
        <v>2.617516742818375</v>
      </c>
      <c r="J48" s="34">
        <f t="shared" si="11"/>
        <v>3.6073306991151433</v>
      </c>
      <c r="K48" s="34">
        <f t="shared" si="12"/>
        <v>-7.8500802162849142E-3</v>
      </c>
      <c r="L48" s="34">
        <f t="shared" si="13"/>
        <v>-1.0818588050073054E-2</v>
      </c>
      <c r="M48" s="34">
        <f t="shared" ca="1" si="14"/>
        <v>-4.8695109648099026E-3</v>
      </c>
      <c r="N48" s="34">
        <f t="shared" ca="1" si="15"/>
        <v>6.8324943463783174E-7</v>
      </c>
      <c r="O48" s="35">
        <f t="shared" ca="1" si="16"/>
        <v>82919.617076351919</v>
      </c>
      <c r="P48" s="34">
        <f t="shared" ca="1" si="17"/>
        <v>1358424.0414677174</v>
      </c>
      <c r="Q48" s="34">
        <f t="shared" ca="1" si="18"/>
        <v>127246.15145659742</v>
      </c>
      <c r="R48">
        <f t="shared" ca="1" si="19"/>
        <v>-8.2658903612244441E-4</v>
      </c>
    </row>
    <row r="49" spans="1:18">
      <c r="A49" s="124">
        <v>13782</v>
      </c>
      <c r="B49" s="124">
        <v>-5.5508000004920177E-3</v>
      </c>
      <c r="C49" s="124">
        <v>1</v>
      </c>
      <c r="D49" s="126">
        <f t="shared" si="5"/>
        <v>1.3782000000000001</v>
      </c>
      <c r="E49" s="126">
        <f t="shared" si="6"/>
        <v>-5.5508000004920177E-3</v>
      </c>
      <c r="F49" s="34">
        <f t="shared" si="7"/>
        <v>1.3782000000000001</v>
      </c>
      <c r="G49" s="34">
        <f t="shared" si="8"/>
        <v>-5.5508000004920177E-3</v>
      </c>
      <c r="H49" s="34">
        <f t="shared" si="9"/>
        <v>1.8994352400000003</v>
      </c>
      <c r="I49" s="34">
        <f t="shared" si="10"/>
        <v>2.6178016477680006</v>
      </c>
      <c r="J49" s="34">
        <f t="shared" si="11"/>
        <v>3.6078542309538588</v>
      </c>
      <c r="K49" s="34">
        <f t="shared" si="12"/>
        <v>-7.6501125606780991E-3</v>
      </c>
      <c r="L49" s="34">
        <f t="shared" si="13"/>
        <v>-1.0543385131126556E-2</v>
      </c>
      <c r="M49" s="34">
        <f t="shared" ca="1" si="14"/>
        <v>-4.869909961869168E-3</v>
      </c>
      <c r="N49" s="34">
        <f t="shared" ca="1" si="15"/>
        <v>4.6361124469582573E-7</v>
      </c>
      <c r="O49" s="35">
        <f t="shared" ca="1" si="16"/>
        <v>82826.465899310919</v>
      </c>
      <c r="P49" s="34">
        <f t="shared" ca="1" si="17"/>
        <v>1358639.7439338104</v>
      </c>
      <c r="Q49" s="34">
        <f t="shared" ca="1" si="18"/>
        <v>127299.38554451587</v>
      </c>
      <c r="R49">
        <f t="shared" ca="1" si="19"/>
        <v>-6.8089003862284968E-4</v>
      </c>
    </row>
    <row r="50" spans="1:18">
      <c r="A50" s="124">
        <v>20180</v>
      </c>
      <c r="B50" s="124">
        <v>-1.2492000001657289E-2</v>
      </c>
      <c r="C50" s="124">
        <v>1</v>
      </c>
      <c r="D50" s="126">
        <f t="shared" si="5"/>
        <v>2.0179999999999998</v>
      </c>
      <c r="E50" s="126">
        <f t="shared" si="6"/>
        <v>-1.2492000001657289E-2</v>
      </c>
      <c r="F50" s="34">
        <f t="shared" si="7"/>
        <v>2.0179999999999998</v>
      </c>
      <c r="G50" s="34">
        <f t="shared" si="8"/>
        <v>-1.2492000001657289E-2</v>
      </c>
      <c r="H50" s="34">
        <f t="shared" si="9"/>
        <v>4.0723239999999992</v>
      </c>
      <c r="I50" s="34">
        <f t="shared" si="10"/>
        <v>8.2179498319999968</v>
      </c>
      <c r="J50" s="34">
        <f t="shared" si="11"/>
        <v>16.583822760975991</v>
      </c>
      <c r="K50" s="34">
        <f t="shared" si="12"/>
        <v>-2.5208856003344406E-2</v>
      </c>
      <c r="L50" s="34">
        <f t="shared" si="13"/>
        <v>-5.0871471414749007E-2</v>
      </c>
      <c r="M50" s="34">
        <f t="shared" ca="1" si="14"/>
        <v>-1.1000079240287685E-2</v>
      </c>
      <c r="N50" s="34">
        <f t="shared" ca="1" si="15"/>
        <v>2.2258275582056576E-6</v>
      </c>
      <c r="O50" s="35">
        <f t="shared" ca="1" si="16"/>
        <v>4467296.5906696208</v>
      </c>
      <c r="P50" s="34">
        <f t="shared" ca="1" si="17"/>
        <v>5910983.7125350954</v>
      </c>
      <c r="Q50" s="34">
        <f t="shared" ca="1" si="18"/>
        <v>2260517.4812697419</v>
      </c>
      <c r="R50">
        <f t="shared" ca="1" si="19"/>
        <v>-1.4919207613696035E-3</v>
      </c>
    </row>
    <row r="51" spans="1:18">
      <c r="A51" s="124">
        <v>20191.5</v>
      </c>
      <c r="B51" s="124">
        <v>-1.1850099996081553E-2</v>
      </c>
      <c r="C51" s="124">
        <v>1</v>
      </c>
      <c r="D51" s="126">
        <f t="shared" si="5"/>
        <v>2.0191499999999998</v>
      </c>
      <c r="E51" s="126">
        <f t="shared" si="6"/>
        <v>-1.1850099996081553E-2</v>
      </c>
      <c r="F51" s="34">
        <f t="shared" si="7"/>
        <v>2.0191499999999998</v>
      </c>
      <c r="G51" s="34">
        <f t="shared" si="8"/>
        <v>-1.1850099996081553E-2</v>
      </c>
      <c r="H51" s="34">
        <f t="shared" si="9"/>
        <v>4.076966722499999</v>
      </c>
      <c r="I51" s="34">
        <f t="shared" si="10"/>
        <v>8.2320073577358723</v>
      </c>
      <c r="J51" s="34">
        <f t="shared" si="11"/>
        <v>16.621657656372385</v>
      </c>
      <c r="K51" s="34">
        <f t="shared" si="12"/>
        <v>-2.3927129407088066E-2</v>
      </c>
      <c r="L51" s="34">
        <f t="shared" si="13"/>
        <v>-4.8312463342321865E-2</v>
      </c>
      <c r="M51" s="34">
        <f t="shared" ca="1" si="14"/>
        <v>-1.1012942656481679E-2</v>
      </c>
      <c r="N51" s="34">
        <f t="shared" ca="1" si="15"/>
        <v>7.0083241124593895E-7</v>
      </c>
      <c r="O51" s="35">
        <f t="shared" ca="1" si="16"/>
        <v>4488087.0771520501</v>
      </c>
      <c r="P51" s="34">
        <f t="shared" ca="1" si="17"/>
        <v>5922765.8613465587</v>
      </c>
      <c r="Q51" s="34">
        <f t="shared" ca="1" si="18"/>
        <v>2267760.72583804</v>
      </c>
      <c r="R51">
        <f t="shared" ca="1" si="19"/>
        <v>-8.371573395998741E-4</v>
      </c>
    </row>
    <row r="52" spans="1:18">
      <c r="A52" s="124"/>
      <c r="B52" s="124"/>
      <c r="C52" s="124"/>
      <c r="D52" s="126">
        <f t="shared" si="5"/>
        <v>0</v>
      </c>
      <c r="E52" s="126">
        <f t="shared" si="6"/>
        <v>0</v>
      </c>
      <c r="F52" s="34">
        <f t="shared" si="7"/>
        <v>0</v>
      </c>
      <c r="G52" s="34">
        <f t="shared" si="8"/>
        <v>0</v>
      </c>
      <c r="H52" s="34">
        <f t="shared" si="9"/>
        <v>0</v>
      </c>
      <c r="I52" s="34">
        <f t="shared" si="10"/>
        <v>0</v>
      </c>
      <c r="J52" s="34">
        <f t="shared" si="11"/>
        <v>0</v>
      </c>
      <c r="K52" s="34">
        <f t="shared" si="12"/>
        <v>0</v>
      </c>
      <c r="L52" s="34">
        <f t="shared" si="13"/>
        <v>0</v>
      </c>
      <c r="M52" s="34">
        <f t="shared" ca="1" si="14"/>
        <v>1.3742340024860361E-3</v>
      </c>
      <c r="N52" s="34">
        <f t="shared" ca="1" si="15"/>
        <v>0</v>
      </c>
      <c r="O52" s="35">
        <f t="shared" ca="1" si="16"/>
        <v>0</v>
      </c>
      <c r="P52" s="34">
        <f t="shared" ca="1" si="17"/>
        <v>0</v>
      </c>
      <c r="Q52" s="34">
        <f t="shared" ca="1" si="18"/>
        <v>0</v>
      </c>
      <c r="R52">
        <f t="shared" ca="1" si="19"/>
        <v>-1.3742340024860361E-3</v>
      </c>
    </row>
    <row r="53" spans="1:18">
      <c r="A53" s="124"/>
      <c r="B53" s="124"/>
      <c r="C53" s="124"/>
      <c r="D53" s="126">
        <f t="shared" si="5"/>
        <v>0</v>
      </c>
      <c r="E53" s="126">
        <f t="shared" si="6"/>
        <v>0</v>
      </c>
      <c r="F53" s="34">
        <f t="shared" si="7"/>
        <v>0</v>
      </c>
      <c r="G53" s="34">
        <f t="shared" si="8"/>
        <v>0</v>
      </c>
      <c r="H53" s="34">
        <f t="shared" si="9"/>
        <v>0</v>
      </c>
      <c r="I53" s="34">
        <f t="shared" si="10"/>
        <v>0</v>
      </c>
      <c r="J53" s="34">
        <f t="shared" si="11"/>
        <v>0</v>
      </c>
      <c r="K53" s="34">
        <f t="shared" si="12"/>
        <v>0</v>
      </c>
      <c r="L53" s="34">
        <f t="shared" si="13"/>
        <v>0</v>
      </c>
      <c r="M53" s="34">
        <f t="shared" ca="1" si="14"/>
        <v>1.3742340024860361E-3</v>
      </c>
      <c r="N53" s="34">
        <f t="shared" ca="1" si="15"/>
        <v>0</v>
      </c>
      <c r="O53" s="35">
        <f t="shared" ca="1" si="16"/>
        <v>0</v>
      </c>
      <c r="P53" s="34">
        <f t="shared" ca="1" si="17"/>
        <v>0</v>
      </c>
      <c r="Q53" s="34">
        <f t="shared" ca="1" si="18"/>
        <v>0</v>
      </c>
      <c r="R53">
        <f t="shared" ca="1" si="19"/>
        <v>-1.3742340024860361E-3</v>
      </c>
    </row>
    <row r="54" spans="1:18">
      <c r="A54" s="124"/>
      <c r="B54" s="124"/>
      <c r="C54" s="124"/>
      <c r="D54" s="126">
        <f t="shared" si="5"/>
        <v>0</v>
      </c>
      <c r="E54" s="126">
        <f t="shared" si="6"/>
        <v>0</v>
      </c>
      <c r="F54" s="34">
        <f t="shared" si="7"/>
        <v>0</v>
      </c>
      <c r="G54" s="34">
        <f t="shared" si="8"/>
        <v>0</v>
      </c>
      <c r="H54" s="34">
        <f t="shared" si="9"/>
        <v>0</v>
      </c>
      <c r="I54" s="34">
        <f t="shared" si="10"/>
        <v>0</v>
      </c>
      <c r="J54" s="34">
        <f t="shared" si="11"/>
        <v>0</v>
      </c>
      <c r="K54" s="34">
        <f t="shared" si="12"/>
        <v>0</v>
      </c>
      <c r="L54" s="34">
        <f t="shared" si="13"/>
        <v>0</v>
      </c>
      <c r="M54" s="34">
        <f t="shared" ca="1" si="14"/>
        <v>1.3742340024860361E-3</v>
      </c>
      <c r="N54" s="34">
        <f t="shared" ca="1" si="15"/>
        <v>0</v>
      </c>
      <c r="O54" s="35">
        <f t="shared" ca="1" si="16"/>
        <v>0</v>
      </c>
      <c r="P54" s="34">
        <f t="shared" ca="1" si="17"/>
        <v>0</v>
      </c>
      <c r="Q54" s="34">
        <f t="shared" ca="1" si="18"/>
        <v>0</v>
      </c>
      <c r="R54">
        <f t="shared" ca="1" si="19"/>
        <v>-1.3742340024860361E-3</v>
      </c>
    </row>
    <row r="55" spans="1:18">
      <c r="A55" s="124"/>
      <c r="B55" s="124"/>
      <c r="C55" s="124"/>
      <c r="D55" s="126">
        <f t="shared" si="5"/>
        <v>0</v>
      </c>
      <c r="E55" s="126">
        <f t="shared" si="6"/>
        <v>0</v>
      </c>
      <c r="F55" s="34">
        <f t="shared" si="7"/>
        <v>0</v>
      </c>
      <c r="G55" s="34">
        <f t="shared" si="8"/>
        <v>0</v>
      </c>
      <c r="H55" s="34">
        <f t="shared" si="9"/>
        <v>0</v>
      </c>
      <c r="I55" s="34">
        <f t="shared" si="10"/>
        <v>0</v>
      </c>
      <c r="J55" s="34">
        <f t="shared" si="11"/>
        <v>0</v>
      </c>
      <c r="K55" s="34">
        <f t="shared" si="12"/>
        <v>0</v>
      </c>
      <c r="L55" s="34">
        <f t="shared" si="13"/>
        <v>0</v>
      </c>
      <c r="M55" s="34">
        <f t="shared" ca="1" si="14"/>
        <v>1.3742340024860361E-3</v>
      </c>
      <c r="N55" s="34">
        <f t="shared" ca="1" si="15"/>
        <v>0</v>
      </c>
      <c r="O55" s="35">
        <f t="shared" ca="1" si="16"/>
        <v>0</v>
      </c>
      <c r="P55" s="34">
        <f t="shared" ca="1" si="17"/>
        <v>0</v>
      </c>
      <c r="Q55" s="34">
        <f t="shared" ca="1" si="18"/>
        <v>0</v>
      </c>
      <c r="R55">
        <f t="shared" ca="1" si="19"/>
        <v>-1.3742340024860361E-3</v>
      </c>
    </row>
    <row r="56" spans="1:18">
      <c r="A56" s="124"/>
      <c r="B56" s="124"/>
      <c r="C56" s="124"/>
      <c r="D56" s="126">
        <f t="shared" si="5"/>
        <v>0</v>
      </c>
      <c r="E56" s="126">
        <f t="shared" si="6"/>
        <v>0</v>
      </c>
      <c r="F56" s="34">
        <f t="shared" si="7"/>
        <v>0</v>
      </c>
      <c r="G56" s="34">
        <f t="shared" si="8"/>
        <v>0</v>
      </c>
      <c r="H56" s="34">
        <f t="shared" si="9"/>
        <v>0</v>
      </c>
      <c r="I56" s="34">
        <f t="shared" si="10"/>
        <v>0</v>
      </c>
      <c r="J56" s="34">
        <f t="shared" si="11"/>
        <v>0</v>
      </c>
      <c r="K56" s="34">
        <f t="shared" si="12"/>
        <v>0</v>
      </c>
      <c r="L56" s="34">
        <f t="shared" si="13"/>
        <v>0</v>
      </c>
      <c r="M56" s="34">
        <f t="shared" ca="1" si="14"/>
        <v>1.3742340024860361E-3</v>
      </c>
      <c r="N56" s="34">
        <f t="shared" ca="1" si="15"/>
        <v>0</v>
      </c>
      <c r="O56" s="35">
        <f t="shared" ca="1" si="16"/>
        <v>0</v>
      </c>
      <c r="P56" s="34">
        <f t="shared" ca="1" si="17"/>
        <v>0</v>
      </c>
      <c r="Q56" s="34">
        <f t="shared" ca="1" si="18"/>
        <v>0</v>
      </c>
      <c r="R56">
        <f t="shared" ca="1" si="19"/>
        <v>-1.3742340024860361E-3</v>
      </c>
    </row>
    <row r="57" spans="1:18">
      <c r="A57" s="124"/>
      <c r="B57" s="124"/>
      <c r="C57" s="124"/>
      <c r="D57" s="126">
        <f t="shared" si="5"/>
        <v>0</v>
      </c>
      <c r="E57" s="126">
        <f t="shared" si="6"/>
        <v>0</v>
      </c>
      <c r="F57" s="34">
        <f t="shared" si="7"/>
        <v>0</v>
      </c>
      <c r="G57" s="34">
        <f t="shared" si="8"/>
        <v>0</v>
      </c>
      <c r="H57" s="34">
        <f t="shared" si="9"/>
        <v>0</v>
      </c>
      <c r="I57" s="34">
        <f t="shared" si="10"/>
        <v>0</v>
      </c>
      <c r="J57" s="34">
        <f t="shared" si="11"/>
        <v>0</v>
      </c>
      <c r="K57" s="34">
        <f t="shared" si="12"/>
        <v>0</v>
      </c>
      <c r="L57" s="34">
        <f t="shared" si="13"/>
        <v>0</v>
      </c>
      <c r="M57" s="34">
        <f t="shared" ca="1" si="14"/>
        <v>1.3742340024860361E-3</v>
      </c>
      <c r="N57" s="34">
        <f t="shared" ca="1" si="15"/>
        <v>0</v>
      </c>
      <c r="O57" s="35">
        <f t="shared" ca="1" si="16"/>
        <v>0</v>
      </c>
      <c r="P57" s="34">
        <f t="shared" ca="1" si="17"/>
        <v>0</v>
      </c>
      <c r="Q57" s="34">
        <f t="shared" ca="1" si="18"/>
        <v>0</v>
      </c>
      <c r="R57">
        <f t="shared" ca="1" si="19"/>
        <v>-1.3742340024860361E-3</v>
      </c>
    </row>
    <row r="58" spans="1:18">
      <c r="A58" s="124"/>
      <c r="B58" s="124"/>
      <c r="C58" s="124"/>
      <c r="D58" s="126">
        <f t="shared" si="5"/>
        <v>0</v>
      </c>
      <c r="E58" s="126">
        <f t="shared" si="6"/>
        <v>0</v>
      </c>
      <c r="F58" s="34">
        <f t="shared" si="7"/>
        <v>0</v>
      </c>
      <c r="G58" s="34">
        <f t="shared" si="8"/>
        <v>0</v>
      </c>
      <c r="H58" s="34">
        <f t="shared" si="9"/>
        <v>0</v>
      </c>
      <c r="I58" s="34">
        <f t="shared" si="10"/>
        <v>0</v>
      </c>
      <c r="J58" s="34">
        <f t="shared" si="11"/>
        <v>0</v>
      </c>
      <c r="K58" s="34">
        <f t="shared" si="12"/>
        <v>0</v>
      </c>
      <c r="L58" s="34">
        <f t="shared" si="13"/>
        <v>0</v>
      </c>
      <c r="M58" s="34">
        <f t="shared" ca="1" si="14"/>
        <v>1.3742340024860361E-3</v>
      </c>
      <c r="N58" s="34">
        <f t="shared" ca="1" si="15"/>
        <v>0</v>
      </c>
      <c r="O58" s="35">
        <f t="shared" ca="1" si="16"/>
        <v>0</v>
      </c>
      <c r="P58" s="34">
        <f t="shared" ca="1" si="17"/>
        <v>0</v>
      </c>
      <c r="Q58" s="34">
        <f t="shared" ca="1" si="18"/>
        <v>0</v>
      </c>
      <c r="R58">
        <f t="shared" ca="1" si="19"/>
        <v>-1.3742340024860361E-3</v>
      </c>
    </row>
    <row r="59" spans="1:18">
      <c r="A59" s="124"/>
      <c r="B59" s="124"/>
      <c r="C59" s="124"/>
      <c r="D59" s="126">
        <f t="shared" si="5"/>
        <v>0</v>
      </c>
      <c r="E59" s="126">
        <f t="shared" si="6"/>
        <v>0</v>
      </c>
      <c r="F59" s="34">
        <f t="shared" si="7"/>
        <v>0</v>
      </c>
      <c r="G59" s="34">
        <f t="shared" si="8"/>
        <v>0</v>
      </c>
      <c r="H59" s="34">
        <f t="shared" si="9"/>
        <v>0</v>
      </c>
      <c r="I59" s="34">
        <f t="shared" si="10"/>
        <v>0</v>
      </c>
      <c r="J59" s="34">
        <f t="shared" si="11"/>
        <v>0</v>
      </c>
      <c r="K59" s="34">
        <f t="shared" si="12"/>
        <v>0</v>
      </c>
      <c r="L59" s="34">
        <f t="shared" si="13"/>
        <v>0</v>
      </c>
      <c r="M59" s="34">
        <f t="shared" ca="1" si="14"/>
        <v>1.3742340024860361E-3</v>
      </c>
      <c r="N59" s="34">
        <f t="shared" ca="1" si="15"/>
        <v>0</v>
      </c>
      <c r="O59" s="35">
        <f t="shared" ca="1" si="16"/>
        <v>0</v>
      </c>
      <c r="P59" s="34">
        <f t="shared" ca="1" si="17"/>
        <v>0</v>
      </c>
      <c r="Q59" s="34">
        <f t="shared" ca="1" si="18"/>
        <v>0</v>
      </c>
      <c r="R59">
        <f t="shared" ca="1" si="19"/>
        <v>-1.3742340024860361E-3</v>
      </c>
    </row>
    <row r="60" spans="1:18">
      <c r="A60" s="124"/>
      <c r="B60" s="124"/>
      <c r="C60" s="124"/>
      <c r="D60" s="126">
        <f t="shared" si="5"/>
        <v>0</v>
      </c>
      <c r="E60" s="126">
        <f t="shared" si="6"/>
        <v>0</v>
      </c>
      <c r="F60" s="34">
        <f t="shared" si="7"/>
        <v>0</v>
      </c>
      <c r="G60" s="34">
        <f t="shared" si="8"/>
        <v>0</v>
      </c>
      <c r="H60" s="34">
        <f t="shared" si="9"/>
        <v>0</v>
      </c>
      <c r="I60" s="34">
        <f t="shared" si="10"/>
        <v>0</v>
      </c>
      <c r="J60" s="34">
        <f t="shared" si="11"/>
        <v>0</v>
      </c>
      <c r="K60" s="34">
        <f t="shared" si="12"/>
        <v>0</v>
      </c>
      <c r="L60" s="34">
        <f t="shared" si="13"/>
        <v>0</v>
      </c>
      <c r="M60" s="34">
        <f t="shared" ca="1" si="14"/>
        <v>1.3742340024860361E-3</v>
      </c>
      <c r="N60" s="34">
        <f t="shared" ca="1" si="15"/>
        <v>0</v>
      </c>
      <c r="O60" s="35">
        <f t="shared" ca="1" si="16"/>
        <v>0</v>
      </c>
      <c r="P60" s="34">
        <f t="shared" ca="1" si="17"/>
        <v>0</v>
      </c>
      <c r="Q60" s="34">
        <f t="shared" ca="1" si="18"/>
        <v>0</v>
      </c>
      <c r="R60">
        <f t="shared" ca="1" si="19"/>
        <v>-1.3742340024860361E-3</v>
      </c>
    </row>
    <row r="61" spans="1:18">
      <c r="A61" s="124"/>
      <c r="B61" s="124"/>
      <c r="C61" s="124"/>
      <c r="D61" s="126">
        <f t="shared" si="5"/>
        <v>0</v>
      </c>
      <c r="E61" s="126">
        <f t="shared" si="6"/>
        <v>0</v>
      </c>
      <c r="F61" s="34">
        <f t="shared" si="7"/>
        <v>0</v>
      </c>
      <c r="G61" s="34">
        <f t="shared" si="8"/>
        <v>0</v>
      </c>
      <c r="H61" s="34">
        <f t="shared" si="9"/>
        <v>0</v>
      </c>
      <c r="I61" s="34">
        <f t="shared" si="10"/>
        <v>0</v>
      </c>
      <c r="J61" s="34">
        <f t="shared" si="11"/>
        <v>0</v>
      </c>
      <c r="K61" s="34">
        <f t="shared" si="12"/>
        <v>0</v>
      </c>
      <c r="L61" s="34">
        <f t="shared" si="13"/>
        <v>0</v>
      </c>
      <c r="M61" s="34">
        <f t="shared" ca="1" si="14"/>
        <v>1.3742340024860361E-3</v>
      </c>
      <c r="N61" s="34">
        <f t="shared" ca="1" si="15"/>
        <v>0</v>
      </c>
      <c r="O61" s="35">
        <f t="shared" ca="1" si="16"/>
        <v>0</v>
      </c>
      <c r="P61" s="34">
        <f t="shared" ca="1" si="17"/>
        <v>0</v>
      </c>
      <c r="Q61" s="34">
        <f t="shared" ca="1" si="18"/>
        <v>0</v>
      </c>
      <c r="R61">
        <f t="shared" ca="1" si="19"/>
        <v>-1.3742340024860361E-3</v>
      </c>
    </row>
    <row r="62" spans="1:18">
      <c r="A62" s="124"/>
      <c r="B62" s="124"/>
      <c r="C62" s="124"/>
      <c r="D62" s="126">
        <f t="shared" si="5"/>
        <v>0</v>
      </c>
      <c r="E62" s="126">
        <f t="shared" si="6"/>
        <v>0</v>
      </c>
      <c r="F62" s="34">
        <f t="shared" si="7"/>
        <v>0</v>
      </c>
      <c r="G62" s="34">
        <f t="shared" si="8"/>
        <v>0</v>
      </c>
      <c r="H62" s="34">
        <f t="shared" si="9"/>
        <v>0</v>
      </c>
      <c r="I62" s="34">
        <f t="shared" si="10"/>
        <v>0</v>
      </c>
      <c r="J62" s="34">
        <f t="shared" si="11"/>
        <v>0</v>
      </c>
      <c r="K62" s="34">
        <f t="shared" si="12"/>
        <v>0</v>
      </c>
      <c r="L62" s="34">
        <f t="shared" si="13"/>
        <v>0</v>
      </c>
      <c r="M62" s="34">
        <f t="shared" ca="1" si="14"/>
        <v>1.3742340024860361E-3</v>
      </c>
      <c r="N62" s="34">
        <f t="shared" ca="1" si="15"/>
        <v>0</v>
      </c>
      <c r="O62" s="35">
        <f t="shared" ca="1" si="16"/>
        <v>0</v>
      </c>
      <c r="P62" s="34">
        <f t="shared" ca="1" si="17"/>
        <v>0</v>
      </c>
      <c r="Q62" s="34">
        <f t="shared" ca="1" si="18"/>
        <v>0</v>
      </c>
      <c r="R62">
        <f t="shared" ca="1" si="19"/>
        <v>-1.3742340024860361E-3</v>
      </c>
    </row>
    <row r="63" spans="1:18">
      <c r="A63" s="124"/>
      <c r="B63" s="124"/>
      <c r="C63" s="124"/>
      <c r="D63" s="126">
        <f t="shared" si="5"/>
        <v>0</v>
      </c>
      <c r="E63" s="126">
        <f t="shared" si="6"/>
        <v>0</v>
      </c>
      <c r="F63" s="34">
        <f t="shared" si="7"/>
        <v>0</v>
      </c>
      <c r="G63" s="34">
        <f t="shared" si="8"/>
        <v>0</v>
      </c>
      <c r="H63" s="34">
        <f t="shared" si="9"/>
        <v>0</v>
      </c>
      <c r="I63" s="34">
        <f t="shared" si="10"/>
        <v>0</v>
      </c>
      <c r="J63" s="34">
        <f t="shared" si="11"/>
        <v>0</v>
      </c>
      <c r="K63" s="34">
        <f t="shared" si="12"/>
        <v>0</v>
      </c>
      <c r="L63" s="34">
        <f t="shared" si="13"/>
        <v>0</v>
      </c>
      <c r="M63" s="34">
        <f t="shared" ca="1" si="14"/>
        <v>1.3742340024860361E-3</v>
      </c>
      <c r="N63" s="34">
        <f t="shared" ca="1" si="15"/>
        <v>0</v>
      </c>
      <c r="O63" s="35">
        <f t="shared" ca="1" si="16"/>
        <v>0</v>
      </c>
      <c r="P63" s="34">
        <f t="shared" ca="1" si="17"/>
        <v>0</v>
      </c>
      <c r="Q63" s="34">
        <f t="shared" ca="1" si="18"/>
        <v>0</v>
      </c>
      <c r="R63">
        <f t="shared" ca="1" si="19"/>
        <v>-1.3742340024860361E-3</v>
      </c>
    </row>
    <row r="64" spans="1:18">
      <c r="A64" s="124"/>
      <c r="B64" s="124"/>
      <c r="C64" s="124"/>
      <c r="D64" s="126">
        <f t="shared" si="5"/>
        <v>0</v>
      </c>
      <c r="E64" s="126">
        <f t="shared" si="6"/>
        <v>0</v>
      </c>
      <c r="F64" s="34">
        <f t="shared" si="7"/>
        <v>0</v>
      </c>
      <c r="G64" s="34">
        <f t="shared" si="8"/>
        <v>0</v>
      </c>
      <c r="H64" s="34">
        <f t="shared" si="9"/>
        <v>0</v>
      </c>
      <c r="I64" s="34">
        <f t="shared" si="10"/>
        <v>0</v>
      </c>
      <c r="J64" s="34">
        <f t="shared" si="11"/>
        <v>0</v>
      </c>
      <c r="K64" s="34">
        <f t="shared" si="12"/>
        <v>0</v>
      </c>
      <c r="L64" s="34">
        <f t="shared" si="13"/>
        <v>0</v>
      </c>
      <c r="M64" s="34">
        <f t="shared" ca="1" si="14"/>
        <v>1.3742340024860361E-3</v>
      </c>
      <c r="N64" s="34">
        <f t="shared" ca="1" si="15"/>
        <v>0</v>
      </c>
      <c r="O64" s="35">
        <f t="shared" ca="1" si="16"/>
        <v>0</v>
      </c>
      <c r="P64" s="34">
        <f t="shared" ca="1" si="17"/>
        <v>0</v>
      </c>
      <c r="Q64" s="34">
        <f t="shared" ca="1" si="18"/>
        <v>0</v>
      </c>
      <c r="R64">
        <f t="shared" ca="1" si="19"/>
        <v>-1.3742340024860361E-3</v>
      </c>
    </row>
    <row r="65" spans="1:18">
      <c r="A65" s="124"/>
      <c r="B65" s="124"/>
      <c r="C65" s="124"/>
      <c r="D65" s="126">
        <f t="shared" si="5"/>
        <v>0</v>
      </c>
      <c r="E65" s="126">
        <f t="shared" si="6"/>
        <v>0</v>
      </c>
      <c r="F65" s="34">
        <f t="shared" si="7"/>
        <v>0</v>
      </c>
      <c r="G65" s="34">
        <f t="shared" si="8"/>
        <v>0</v>
      </c>
      <c r="H65" s="34">
        <f t="shared" si="9"/>
        <v>0</v>
      </c>
      <c r="I65" s="34">
        <f t="shared" si="10"/>
        <v>0</v>
      </c>
      <c r="J65" s="34">
        <f t="shared" si="11"/>
        <v>0</v>
      </c>
      <c r="K65" s="34">
        <f t="shared" si="12"/>
        <v>0</v>
      </c>
      <c r="L65" s="34">
        <f t="shared" si="13"/>
        <v>0</v>
      </c>
      <c r="M65" s="34">
        <f t="shared" ca="1" si="14"/>
        <v>1.3742340024860361E-3</v>
      </c>
      <c r="N65" s="34">
        <f t="shared" ca="1" si="15"/>
        <v>0</v>
      </c>
      <c r="O65" s="35">
        <f t="shared" ca="1" si="16"/>
        <v>0</v>
      </c>
      <c r="P65" s="34">
        <f t="shared" ca="1" si="17"/>
        <v>0</v>
      </c>
      <c r="Q65" s="34">
        <f t="shared" ca="1" si="18"/>
        <v>0</v>
      </c>
      <c r="R65">
        <f t="shared" ca="1" si="19"/>
        <v>-1.3742340024860361E-3</v>
      </c>
    </row>
    <row r="66" spans="1:18">
      <c r="A66" s="124"/>
      <c r="B66" s="124"/>
      <c r="C66" s="124"/>
      <c r="D66" s="126">
        <f t="shared" si="5"/>
        <v>0</v>
      </c>
      <c r="E66" s="126">
        <f t="shared" si="6"/>
        <v>0</v>
      </c>
      <c r="F66" s="34">
        <f t="shared" si="7"/>
        <v>0</v>
      </c>
      <c r="G66" s="34">
        <f t="shared" si="8"/>
        <v>0</v>
      </c>
      <c r="H66" s="34">
        <f t="shared" si="9"/>
        <v>0</v>
      </c>
      <c r="I66" s="34">
        <f t="shared" si="10"/>
        <v>0</v>
      </c>
      <c r="J66" s="34">
        <f t="shared" si="11"/>
        <v>0</v>
      </c>
      <c r="K66" s="34">
        <f t="shared" si="12"/>
        <v>0</v>
      </c>
      <c r="L66" s="34">
        <f t="shared" si="13"/>
        <v>0</v>
      </c>
      <c r="M66" s="34">
        <f t="shared" ca="1" si="14"/>
        <v>1.3742340024860361E-3</v>
      </c>
      <c r="N66" s="34">
        <f t="shared" ca="1" si="15"/>
        <v>0</v>
      </c>
      <c r="O66" s="35">
        <f t="shared" ca="1" si="16"/>
        <v>0</v>
      </c>
      <c r="P66" s="34">
        <f t="shared" ca="1" si="17"/>
        <v>0</v>
      </c>
      <c r="Q66" s="34">
        <f t="shared" ca="1" si="18"/>
        <v>0</v>
      </c>
      <c r="R66">
        <f t="shared" ca="1" si="19"/>
        <v>-1.3742340024860361E-3</v>
      </c>
    </row>
    <row r="67" spans="1:18">
      <c r="A67" s="124"/>
      <c r="B67" s="124"/>
      <c r="C67" s="124"/>
      <c r="D67" s="126">
        <f t="shared" si="5"/>
        <v>0</v>
      </c>
      <c r="E67" s="126">
        <f t="shared" si="6"/>
        <v>0</v>
      </c>
      <c r="F67" s="34">
        <f t="shared" si="7"/>
        <v>0</v>
      </c>
      <c r="G67" s="34">
        <f t="shared" si="8"/>
        <v>0</v>
      </c>
      <c r="H67" s="34">
        <f t="shared" si="9"/>
        <v>0</v>
      </c>
      <c r="I67" s="34">
        <f t="shared" si="10"/>
        <v>0</v>
      </c>
      <c r="J67" s="34">
        <f t="shared" si="11"/>
        <v>0</v>
      </c>
      <c r="K67" s="34">
        <f t="shared" si="12"/>
        <v>0</v>
      </c>
      <c r="L67" s="34">
        <f t="shared" si="13"/>
        <v>0</v>
      </c>
      <c r="M67" s="34">
        <f t="shared" ca="1" si="14"/>
        <v>1.3742340024860361E-3</v>
      </c>
      <c r="N67" s="34">
        <f t="shared" ca="1" si="15"/>
        <v>0</v>
      </c>
      <c r="O67" s="35">
        <f t="shared" ca="1" si="16"/>
        <v>0</v>
      </c>
      <c r="P67" s="34">
        <f t="shared" ca="1" si="17"/>
        <v>0</v>
      </c>
      <c r="Q67" s="34">
        <f t="shared" ca="1" si="18"/>
        <v>0</v>
      </c>
      <c r="R67">
        <f t="shared" ca="1" si="19"/>
        <v>-1.3742340024860361E-3</v>
      </c>
    </row>
    <row r="68" spans="1:18">
      <c r="A68" s="124"/>
      <c r="B68" s="124"/>
      <c r="C68" s="124"/>
      <c r="D68" s="126">
        <f t="shared" si="5"/>
        <v>0</v>
      </c>
      <c r="E68" s="126">
        <f t="shared" si="6"/>
        <v>0</v>
      </c>
      <c r="F68" s="34">
        <f t="shared" si="7"/>
        <v>0</v>
      </c>
      <c r="G68" s="34">
        <f t="shared" si="8"/>
        <v>0</v>
      </c>
      <c r="H68" s="34">
        <f t="shared" si="9"/>
        <v>0</v>
      </c>
      <c r="I68" s="34">
        <f t="shared" si="10"/>
        <v>0</v>
      </c>
      <c r="J68" s="34">
        <f t="shared" si="11"/>
        <v>0</v>
      </c>
      <c r="K68" s="34">
        <f t="shared" si="12"/>
        <v>0</v>
      </c>
      <c r="L68" s="34">
        <f t="shared" si="13"/>
        <v>0</v>
      </c>
      <c r="M68" s="34">
        <f t="shared" ca="1" si="14"/>
        <v>1.3742340024860361E-3</v>
      </c>
      <c r="N68" s="34">
        <f t="shared" ca="1" si="15"/>
        <v>0</v>
      </c>
      <c r="O68" s="35">
        <f t="shared" ca="1" si="16"/>
        <v>0</v>
      </c>
      <c r="P68" s="34">
        <f t="shared" ca="1" si="17"/>
        <v>0</v>
      </c>
      <c r="Q68" s="34">
        <f t="shared" ca="1" si="18"/>
        <v>0</v>
      </c>
      <c r="R68">
        <f t="shared" ca="1" si="19"/>
        <v>-1.3742340024860361E-3</v>
      </c>
    </row>
    <row r="69" spans="1:18">
      <c r="A69" s="124"/>
      <c r="B69" s="124"/>
      <c r="C69" s="124"/>
      <c r="D69" s="126">
        <f t="shared" si="5"/>
        <v>0</v>
      </c>
      <c r="E69" s="126">
        <f t="shared" si="6"/>
        <v>0</v>
      </c>
      <c r="F69" s="34">
        <f t="shared" si="7"/>
        <v>0</v>
      </c>
      <c r="G69" s="34">
        <f t="shared" si="8"/>
        <v>0</v>
      </c>
      <c r="H69" s="34">
        <f t="shared" si="9"/>
        <v>0</v>
      </c>
      <c r="I69" s="34">
        <f t="shared" si="10"/>
        <v>0</v>
      </c>
      <c r="J69" s="34">
        <f t="shared" si="11"/>
        <v>0</v>
      </c>
      <c r="K69" s="34">
        <f t="shared" si="12"/>
        <v>0</v>
      </c>
      <c r="L69" s="34">
        <f t="shared" si="13"/>
        <v>0</v>
      </c>
      <c r="M69" s="34">
        <f t="shared" ca="1" si="14"/>
        <v>1.3742340024860361E-3</v>
      </c>
      <c r="N69" s="34">
        <f t="shared" ca="1" si="15"/>
        <v>0</v>
      </c>
      <c r="O69" s="35">
        <f t="shared" ca="1" si="16"/>
        <v>0</v>
      </c>
      <c r="P69" s="34">
        <f t="shared" ca="1" si="17"/>
        <v>0</v>
      </c>
      <c r="Q69" s="34">
        <f t="shared" ca="1" si="18"/>
        <v>0</v>
      </c>
      <c r="R69">
        <f t="shared" ca="1" si="19"/>
        <v>-1.3742340024860361E-3</v>
      </c>
    </row>
    <row r="70" spans="1:18">
      <c r="A70" s="124"/>
      <c r="B70" s="124"/>
      <c r="C70" s="124"/>
      <c r="D70" s="126">
        <f t="shared" si="5"/>
        <v>0</v>
      </c>
      <c r="E70" s="126">
        <f t="shared" si="6"/>
        <v>0</v>
      </c>
      <c r="F70" s="34">
        <f t="shared" si="7"/>
        <v>0</v>
      </c>
      <c r="G70" s="34">
        <f t="shared" si="8"/>
        <v>0</v>
      </c>
      <c r="H70" s="34">
        <f t="shared" si="9"/>
        <v>0</v>
      </c>
      <c r="I70" s="34">
        <f t="shared" si="10"/>
        <v>0</v>
      </c>
      <c r="J70" s="34">
        <f t="shared" si="11"/>
        <v>0</v>
      </c>
      <c r="K70" s="34">
        <f t="shared" si="12"/>
        <v>0</v>
      </c>
      <c r="L70" s="34">
        <f t="shared" si="13"/>
        <v>0</v>
      </c>
      <c r="M70" s="34">
        <f t="shared" ca="1" si="14"/>
        <v>1.3742340024860361E-3</v>
      </c>
      <c r="N70" s="34">
        <f t="shared" ca="1" si="15"/>
        <v>0</v>
      </c>
      <c r="O70" s="35">
        <f t="shared" ca="1" si="16"/>
        <v>0</v>
      </c>
      <c r="P70" s="34">
        <f t="shared" ca="1" si="17"/>
        <v>0</v>
      </c>
      <c r="Q70" s="34">
        <f t="shared" ca="1" si="18"/>
        <v>0</v>
      </c>
      <c r="R70">
        <f t="shared" ca="1" si="19"/>
        <v>-1.3742340024860361E-3</v>
      </c>
    </row>
    <row r="71" spans="1:18">
      <c r="A71" s="124"/>
      <c r="B71" s="124"/>
      <c r="C71" s="124"/>
      <c r="D71" s="126">
        <f t="shared" si="5"/>
        <v>0</v>
      </c>
      <c r="E71" s="126">
        <f t="shared" si="6"/>
        <v>0</v>
      </c>
      <c r="F71" s="34">
        <f t="shared" si="7"/>
        <v>0</v>
      </c>
      <c r="G71" s="34">
        <f t="shared" si="8"/>
        <v>0</v>
      </c>
      <c r="H71" s="34">
        <f t="shared" si="9"/>
        <v>0</v>
      </c>
      <c r="I71" s="34">
        <f t="shared" si="10"/>
        <v>0</v>
      </c>
      <c r="J71" s="34">
        <f t="shared" si="11"/>
        <v>0</v>
      </c>
      <c r="K71" s="34">
        <f t="shared" si="12"/>
        <v>0</v>
      </c>
      <c r="L71" s="34">
        <f t="shared" si="13"/>
        <v>0</v>
      </c>
      <c r="M71" s="34">
        <f t="shared" ca="1" si="14"/>
        <v>1.3742340024860361E-3</v>
      </c>
      <c r="N71" s="34">
        <f t="shared" ca="1" si="15"/>
        <v>0</v>
      </c>
      <c r="O71" s="35">
        <f t="shared" ca="1" si="16"/>
        <v>0</v>
      </c>
      <c r="P71" s="34">
        <f t="shared" ca="1" si="17"/>
        <v>0</v>
      </c>
      <c r="Q71" s="34">
        <f t="shared" ca="1" si="18"/>
        <v>0</v>
      </c>
      <c r="R71">
        <f t="shared" ca="1" si="19"/>
        <v>-1.3742340024860361E-3</v>
      </c>
    </row>
    <row r="72" spans="1:18">
      <c r="A72" s="124"/>
      <c r="B72" s="124"/>
      <c r="C72" s="124"/>
      <c r="D72" s="126">
        <f t="shared" si="5"/>
        <v>0</v>
      </c>
      <c r="E72" s="126">
        <f t="shared" si="6"/>
        <v>0</v>
      </c>
      <c r="F72" s="34">
        <f t="shared" si="7"/>
        <v>0</v>
      </c>
      <c r="G72" s="34">
        <f t="shared" si="8"/>
        <v>0</v>
      </c>
      <c r="H72" s="34">
        <f t="shared" si="9"/>
        <v>0</v>
      </c>
      <c r="I72" s="34">
        <f t="shared" si="10"/>
        <v>0</v>
      </c>
      <c r="J72" s="34">
        <f t="shared" si="11"/>
        <v>0</v>
      </c>
      <c r="K72" s="34">
        <f t="shared" si="12"/>
        <v>0</v>
      </c>
      <c r="L72" s="34">
        <f t="shared" si="13"/>
        <v>0</v>
      </c>
      <c r="M72" s="34">
        <f t="shared" ca="1" si="14"/>
        <v>1.3742340024860361E-3</v>
      </c>
      <c r="N72" s="34">
        <f t="shared" ca="1" si="15"/>
        <v>0</v>
      </c>
      <c r="O72" s="35">
        <f t="shared" ca="1" si="16"/>
        <v>0</v>
      </c>
      <c r="P72" s="34">
        <f t="shared" ca="1" si="17"/>
        <v>0</v>
      </c>
      <c r="Q72" s="34">
        <f t="shared" ca="1" si="18"/>
        <v>0</v>
      </c>
      <c r="R72">
        <f t="shared" ca="1" si="19"/>
        <v>-1.3742340024860361E-3</v>
      </c>
    </row>
    <row r="73" spans="1:18">
      <c r="A73" s="124"/>
      <c r="B73" s="124"/>
      <c r="C73" s="124"/>
      <c r="D73" s="126">
        <f t="shared" si="5"/>
        <v>0</v>
      </c>
      <c r="E73" s="126">
        <f t="shared" si="6"/>
        <v>0</v>
      </c>
      <c r="F73" s="34">
        <f t="shared" si="7"/>
        <v>0</v>
      </c>
      <c r="G73" s="34">
        <f t="shared" si="8"/>
        <v>0</v>
      </c>
      <c r="H73" s="34">
        <f t="shared" si="9"/>
        <v>0</v>
      </c>
      <c r="I73" s="34">
        <f t="shared" si="10"/>
        <v>0</v>
      </c>
      <c r="J73" s="34">
        <f t="shared" si="11"/>
        <v>0</v>
      </c>
      <c r="K73" s="34">
        <f t="shared" si="12"/>
        <v>0</v>
      </c>
      <c r="L73" s="34">
        <f t="shared" si="13"/>
        <v>0</v>
      </c>
      <c r="M73" s="34">
        <f t="shared" ca="1" si="14"/>
        <v>1.3742340024860361E-3</v>
      </c>
      <c r="N73" s="34">
        <f t="shared" ca="1" si="15"/>
        <v>0</v>
      </c>
      <c r="O73" s="35">
        <f t="shared" ca="1" si="16"/>
        <v>0</v>
      </c>
      <c r="P73" s="34">
        <f t="shared" ca="1" si="17"/>
        <v>0</v>
      </c>
      <c r="Q73" s="34">
        <f t="shared" ca="1" si="18"/>
        <v>0</v>
      </c>
      <c r="R73">
        <f t="shared" ca="1" si="19"/>
        <v>-1.3742340024860361E-3</v>
      </c>
    </row>
    <row r="74" spans="1:18">
      <c r="A74" s="124"/>
      <c r="B74" s="124"/>
      <c r="C74" s="124"/>
      <c r="D74" s="126">
        <f t="shared" si="5"/>
        <v>0</v>
      </c>
      <c r="E74" s="126">
        <f t="shared" si="6"/>
        <v>0</v>
      </c>
      <c r="F74" s="34">
        <f t="shared" si="7"/>
        <v>0</v>
      </c>
      <c r="G74" s="34">
        <f t="shared" si="8"/>
        <v>0</v>
      </c>
      <c r="H74" s="34">
        <f t="shared" si="9"/>
        <v>0</v>
      </c>
      <c r="I74" s="34">
        <f t="shared" si="10"/>
        <v>0</v>
      </c>
      <c r="J74" s="34">
        <f t="shared" si="11"/>
        <v>0</v>
      </c>
      <c r="K74" s="34">
        <f t="shared" si="12"/>
        <v>0</v>
      </c>
      <c r="L74" s="34">
        <f t="shared" si="13"/>
        <v>0</v>
      </c>
      <c r="M74" s="34">
        <f t="shared" ca="1" si="14"/>
        <v>1.3742340024860361E-3</v>
      </c>
      <c r="N74" s="34">
        <f t="shared" ca="1" si="15"/>
        <v>0</v>
      </c>
      <c r="O74" s="35">
        <f t="shared" ca="1" si="16"/>
        <v>0</v>
      </c>
      <c r="P74" s="34">
        <f t="shared" ca="1" si="17"/>
        <v>0</v>
      </c>
      <c r="Q74" s="34">
        <f t="shared" ca="1" si="18"/>
        <v>0</v>
      </c>
      <c r="R74">
        <f t="shared" ca="1" si="19"/>
        <v>-1.3742340024860361E-3</v>
      </c>
    </row>
    <row r="75" spans="1:18">
      <c r="A75" s="124"/>
      <c r="B75" s="124"/>
      <c r="C75" s="124"/>
      <c r="D75" s="126">
        <f t="shared" si="5"/>
        <v>0</v>
      </c>
      <c r="E75" s="126">
        <f t="shared" si="6"/>
        <v>0</v>
      </c>
      <c r="F75" s="34">
        <f t="shared" si="7"/>
        <v>0</v>
      </c>
      <c r="G75" s="34">
        <f t="shared" si="8"/>
        <v>0</v>
      </c>
      <c r="H75" s="34">
        <f t="shared" si="9"/>
        <v>0</v>
      </c>
      <c r="I75" s="34">
        <f t="shared" si="10"/>
        <v>0</v>
      </c>
      <c r="J75" s="34">
        <f t="shared" si="11"/>
        <v>0</v>
      </c>
      <c r="K75" s="34">
        <f t="shared" si="12"/>
        <v>0</v>
      </c>
      <c r="L75" s="34">
        <f t="shared" si="13"/>
        <v>0</v>
      </c>
      <c r="M75" s="34">
        <f t="shared" ca="1" si="14"/>
        <v>1.3742340024860361E-3</v>
      </c>
      <c r="N75" s="34">
        <f t="shared" ca="1" si="15"/>
        <v>0</v>
      </c>
      <c r="O75" s="35">
        <f t="shared" ca="1" si="16"/>
        <v>0</v>
      </c>
      <c r="P75" s="34">
        <f t="shared" ca="1" si="17"/>
        <v>0</v>
      </c>
      <c r="Q75" s="34">
        <f t="shared" ca="1" si="18"/>
        <v>0</v>
      </c>
      <c r="R75">
        <f t="shared" ca="1" si="19"/>
        <v>-1.3742340024860361E-3</v>
      </c>
    </row>
    <row r="76" spans="1:18">
      <c r="A76" s="124"/>
      <c r="B76" s="124"/>
      <c r="C76" s="124"/>
      <c r="D76" s="126">
        <f t="shared" si="5"/>
        <v>0</v>
      </c>
      <c r="E76" s="126">
        <f t="shared" si="6"/>
        <v>0</v>
      </c>
      <c r="F76" s="34">
        <f t="shared" si="7"/>
        <v>0</v>
      </c>
      <c r="G76" s="34">
        <f t="shared" si="8"/>
        <v>0</v>
      </c>
      <c r="H76" s="34">
        <f t="shared" si="9"/>
        <v>0</v>
      </c>
      <c r="I76" s="34">
        <f t="shared" si="10"/>
        <v>0</v>
      </c>
      <c r="J76" s="34">
        <f t="shared" si="11"/>
        <v>0</v>
      </c>
      <c r="K76" s="34">
        <f t="shared" si="12"/>
        <v>0</v>
      </c>
      <c r="L76" s="34">
        <f t="shared" si="13"/>
        <v>0</v>
      </c>
      <c r="M76" s="34">
        <f t="shared" ca="1" si="14"/>
        <v>1.3742340024860361E-3</v>
      </c>
      <c r="N76" s="34">
        <f t="shared" ca="1" si="15"/>
        <v>0</v>
      </c>
      <c r="O76" s="35">
        <f t="shared" ca="1" si="16"/>
        <v>0</v>
      </c>
      <c r="P76" s="34">
        <f t="shared" ca="1" si="17"/>
        <v>0</v>
      </c>
      <c r="Q76" s="34">
        <f t="shared" ca="1" si="18"/>
        <v>0</v>
      </c>
      <c r="R76">
        <f t="shared" ca="1" si="19"/>
        <v>-1.3742340024860361E-3</v>
      </c>
    </row>
    <row r="77" spans="1:18">
      <c r="A77" s="124"/>
      <c r="B77" s="124"/>
      <c r="C77" s="124"/>
      <c r="D77" s="126">
        <f t="shared" si="5"/>
        <v>0</v>
      </c>
      <c r="E77" s="126">
        <f t="shared" si="6"/>
        <v>0</v>
      </c>
      <c r="F77" s="34">
        <f t="shared" si="7"/>
        <v>0</v>
      </c>
      <c r="G77" s="34">
        <f t="shared" si="8"/>
        <v>0</v>
      </c>
      <c r="H77" s="34">
        <f t="shared" si="9"/>
        <v>0</v>
      </c>
      <c r="I77" s="34">
        <f t="shared" si="10"/>
        <v>0</v>
      </c>
      <c r="J77" s="34">
        <f t="shared" si="11"/>
        <v>0</v>
      </c>
      <c r="K77" s="34">
        <f t="shared" si="12"/>
        <v>0</v>
      </c>
      <c r="L77" s="34">
        <f t="shared" si="13"/>
        <v>0</v>
      </c>
      <c r="M77" s="34">
        <f t="shared" ca="1" si="14"/>
        <v>1.3742340024860361E-3</v>
      </c>
      <c r="N77" s="34">
        <f t="shared" ca="1" si="15"/>
        <v>0</v>
      </c>
      <c r="O77" s="35">
        <f t="shared" ca="1" si="16"/>
        <v>0</v>
      </c>
      <c r="P77" s="34">
        <f t="shared" ca="1" si="17"/>
        <v>0</v>
      </c>
      <c r="Q77" s="34">
        <f t="shared" ca="1" si="18"/>
        <v>0</v>
      </c>
      <c r="R77">
        <f t="shared" ca="1" si="19"/>
        <v>-1.3742340024860361E-3</v>
      </c>
    </row>
    <row r="78" spans="1:18">
      <c r="A78" s="124"/>
      <c r="B78" s="124"/>
      <c r="C78" s="124"/>
      <c r="D78" s="126">
        <f t="shared" si="5"/>
        <v>0</v>
      </c>
      <c r="E78" s="126">
        <f t="shared" si="6"/>
        <v>0</v>
      </c>
      <c r="F78" s="34">
        <f t="shared" si="7"/>
        <v>0</v>
      </c>
      <c r="G78" s="34">
        <f t="shared" si="8"/>
        <v>0</v>
      </c>
      <c r="H78" s="34">
        <f t="shared" si="9"/>
        <v>0</v>
      </c>
      <c r="I78" s="34">
        <f t="shared" si="10"/>
        <v>0</v>
      </c>
      <c r="J78" s="34">
        <f t="shared" si="11"/>
        <v>0</v>
      </c>
      <c r="K78" s="34">
        <f t="shared" si="12"/>
        <v>0</v>
      </c>
      <c r="L78" s="34">
        <f t="shared" si="13"/>
        <v>0</v>
      </c>
      <c r="M78" s="34">
        <f t="shared" ca="1" si="14"/>
        <v>1.3742340024860361E-3</v>
      </c>
      <c r="N78" s="34">
        <f t="shared" ca="1" si="15"/>
        <v>0</v>
      </c>
      <c r="O78" s="35">
        <f t="shared" ca="1" si="16"/>
        <v>0</v>
      </c>
      <c r="P78" s="34">
        <f t="shared" ca="1" si="17"/>
        <v>0</v>
      </c>
      <c r="Q78" s="34">
        <f t="shared" ca="1" si="18"/>
        <v>0</v>
      </c>
      <c r="R78">
        <f t="shared" ca="1" si="19"/>
        <v>-1.3742340024860361E-3</v>
      </c>
    </row>
    <row r="79" spans="1:18">
      <c r="A79" s="124"/>
      <c r="B79" s="124"/>
      <c r="C79" s="124"/>
      <c r="D79" s="126">
        <f t="shared" si="5"/>
        <v>0</v>
      </c>
      <c r="E79" s="126">
        <f t="shared" si="6"/>
        <v>0</v>
      </c>
      <c r="F79" s="34">
        <f t="shared" si="7"/>
        <v>0</v>
      </c>
      <c r="G79" s="34">
        <f t="shared" si="8"/>
        <v>0</v>
      </c>
      <c r="H79" s="34">
        <f t="shared" si="9"/>
        <v>0</v>
      </c>
      <c r="I79" s="34">
        <f t="shared" si="10"/>
        <v>0</v>
      </c>
      <c r="J79" s="34">
        <f t="shared" si="11"/>
        <v>0</v>
      </c>
      <c r="K79" s="34">
        <f t="shared" si="12"/>
        <v>0</v>
      </c>
      <c r="L79" s="34">
        <f t="shared" si="13"/>
        <v>0</v>
      </c>
      <c r="M79" s="34">
        <f t="shared" ca="1" si="14"/>
        <v>1.3742340024860361E-3</v>
      </c>
      <c r="N79" s="34">
        <f t="shared" ca="1" si="15"/>
        <v>0</v>
      </c>
      <c r="O79" s="35">
        <f t="shared" ca="1" si="16"/>
        <v>0</v>
      </c>
      <c r="P79" s="34">
        <f t="shared" ca="1" si="17"/>
        <v>0</v>
      </c>
      <c r="Q79" s="34">
        <f t="shared" ca="1" si="18"/>
        <v>0</v>
      </c>
      <c r="R79">
        <f t="shared" ca="1" si="19"/>
        <v>-1.3742340024860361E-3</v>
      </c>
    </row>
    <row r="80" spans="1:18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1.3742340024860361E-3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-1.3742340024860361E-3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1.3742340024860361E-3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-1.3742340024860361E-3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1.3742340024860361E-3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-1.3742340024860361E-3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1.3742340024860361E-3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-1.3742340024860361E-3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1.3742340024860361E-3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-1.3742340024860361E-3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1.3742340024860361E-3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-1.3742340024860361E-3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1.3742340024860361E-3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-1.3742340024860361E-3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1.3742340024860361E-3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-1.3742340024860361E-3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1.3742340024860361E-3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-1.3742340024860361E-3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1.3742340024860361E-3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-1.3742340024860361E-3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1.3742340024860361E-3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-1.3742340024860361E-3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1.3742340024860361E-3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-1.3742340024860361E-3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1.3742340024860361E-3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-1.3742340024860361E-3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1.3742340024860361E-3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-1.3742340024860361E-3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1.3742340024860361E-3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-1.3742340024860361E-3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1.3742340024860361E-3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-1.3742340024860361E-3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1.3742340024860361E-3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-1.3742340024860361E-3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1.3742340024860361E-3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-1.3742340024860361E-3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1.3742340024860361E-3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-1.3742340024860361E-3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1.3742340024860361E-3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-1.3742340024860361E-3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1.3742340024860361E-3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-1.3742340024860361E-3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1.3742340024860361E-3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-1.3742340024860361E-3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1.3742340024860361E-3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-1.3742340024860361E-3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1.3742340024860361E-3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-1.3742340024860361E-3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1.3742340024860361E-3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-1.3742340024860361E-3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1.3742340024860361E-3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-1.3742340024860361E-3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1.3742340024860361E-3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-1.3742340024860361E-3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1.3742340024860361E-3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-1.3742340024860361E-3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1.3742340024860361E-3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-1.3742340024860361E-3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1.3742340024860361E-3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-1.3742340024860361E-3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1.3742340024860361E-3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-1.3742340024860361E-3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1.3742340024860361E-3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-1.3742340024860361E-3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1.3742340024860361E-3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-1.3742340024860361E-3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1.3742340024860361E-3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-1.3742340024860361E-3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1.3742340024860361E-3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-1.3742340024860361E-3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1.3742340024860361E-3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-1.3742340024860361E-3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1.3742340024860361E-3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-1.3742340024860361E-3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1.3742340024860361E-3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-1.3742340024860361E-3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1.3742340024860361E-3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-1.3742340024860361E-3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1.3742340024860361E-3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-1.3742340024860361E-3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1.3742340024860361E-3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-1.3742340024860361E-3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1.3742340024860361E-3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-1.3742340024860361E-3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1.3742340024860361E-3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-1.3742340024860361E-3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1.3742340024860361E-3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-1.3742340024860361E-3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1.3742340024860361E-3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-1.3742340024860361E-3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1.3742340024860361E-3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-1.3742340024860361E-3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1.3742340024860361E-3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-1.3742340024860361E-3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1.3742340024860361E-3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-1.3742340024860361E-3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1.3742340024860361E-3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-1.3742340024860361E-3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1.3742340024860361E-3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-1.3742340024860361E-3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1.3742340024860361E-3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-1.3742340024860361E-3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1.3742340024860361E-3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-1.3742340024860361E-3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1.3742340024860361E-3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-1.3742340024860361E-3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1.3742340024860361E-3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-1.3742340024860361E-3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1.3742340024860361E-3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-1.3742340024860361E-3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1.3742340024860361E-3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-1.3742340024860361E-3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1.3742340024860361E-3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-1.3742340024860361E-3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1.3742340024860361E-3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-1.3742340024860361E-3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1.3742340024860361E-3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-1.3742340024860361E-3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1.3742340024860361E-3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-1.3742340024860361E-3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1.3742340024860361E-3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-1.3742340024860361E-3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1.3742340024860361E-3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-1.3742340024860361E-3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1.3742340024860361E-3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-1.3742340024860361E-3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1.3742340024860361E-3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-1.3742340024860361E-3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1.3742340024860361E-3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-1.3742340024860361E-3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1.3742340024860361E-3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-1.3742340024860361E-3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1.3742340024860361E-3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-1.3742340024860361E-3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1.3742340024860361E-3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-1.3742340024860361E-3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1.3742340024860361E-3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-1.3742340024860361E-3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1.3742340024860361E-3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-1.3742340024860361E-3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1.3742340024860361E-3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-1.3742340024860361E-3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1.3742340024860361E-3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-1.3742340024860361E-3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1.3742340024860361E-3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-1.3742340024860361E-3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1.3742340024860361E-3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-1.3742340024860361E-3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1.3742340024860361E-3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-1.3742340024860361E-3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1.3742340024860361E-3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-1.3742340024860361E-3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1.3742340024860361E-3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-1.3742340024860361E-3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1.3742340024860361E-3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-1.3742340024860361E-3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1.3742340024860361E-3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-1.3742340024860361E-3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1.3742340024860361E-3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-1.3742340024860361E-3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1.3742340024860361E-3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-1.3742340024860361E-3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1.3742340024860361E-3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-1.3742340024860361E-3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1.3742340024860361E-3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-1.3742340024860361E-3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1.3742340024860361E-3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-1.3742340024860361E-3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1.3742340024860361E-3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-1.3742340024860361E-3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1.3742340024860361E-3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-1.3742340024860361E-3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1.3742340024860361E-3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-1.3742340024860361E-3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1.3742340024860361E-3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-1.3742340024860361E-3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1.3742340024860361E-3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-1.3742340024860361E-3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1.3742340024860361E-3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-1.3742340024860361E-3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1.3742340024860361E-3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-1.3742340024860361E-3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1.3742340024860361E-3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-1.3742340024860361E-3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1.3742340024860361E-3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-1.3742340024860361E-3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1.3742340024860361E-3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-1.3742340024860361E-3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1.3742340024860361E-3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-1.3742340024860361E-3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1.3742340024860361E-3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-1.3742340024860361E-3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1.3742340024860361E-3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-1.3742340024860361E-3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1.3742340024860361E-3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-1.3742340024860361E-3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1.3742340024860361E-3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-1.3742340024860361E-3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1.3742340024860361E-3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-1.3742340024860361E-3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1.3742340024860361E-3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-1.3742340024860361E-3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1.3742340024860361E-3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-1.3742340024860361E-3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1.3742340024860361E-3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-1.3742340024860361E-3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1.3742340024860361E-3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-1.3742340024860361E-3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1.3742340024860361E-3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-1.3742340024860361E-3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1.3742340024860361E-3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-1.3742340024860361E-3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1.3742340024860361E-3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-1.3742340024860361E-3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1.3742340024860361E-3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-1.3742340024860361E-3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1.3742340024860361E-3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-1.3742340024860361E-3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1.3742340024860361E-3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-1.3742340024860361E-3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1.3742340024860361E-3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-1.3742340024860361E-3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1.3742340024860361E-3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-1.3742340024860361E-3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1.3742340024860361E-3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-1.3742340024860361E-3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1.3742340024860361E-3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-1.3742340024860361E-3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1.3742340024860361E-3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-1.3742340024860361E-3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1.3742340024860361E-3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-1.3742340024860361E-3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1.3742340024860361E-3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-1.3742340024860361E-3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1.3742340024860361E-3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-1.3742340024860361E-3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1.3742340024860361E-3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-1.3742340024860361E-3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1.3742340024860361E-3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-1.3742340024860361E-3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1.3742340024860361E-3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-1.3742340024860361E-3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1.3742340024860361E-3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-1.3742340024860361E-3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1.3742340024860361E-3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-1.3742340024860361E-3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1.3742340024860361E-3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-1.3742340024860361E-3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1.3742340024860361E-3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-1.3742340024860361E-3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1.3742340024860361E-3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-1.3742340024860361E-3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1.3742340024860361E-3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-1.3742340024860361E-3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1.3742340024860361E-3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-1.3742340024860361E-3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1.3742340024860361E-3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-1.3742340024860361E-3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1.3742340024860361E-3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-1.3742340024860361E-3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1.3742340024860361E-3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-1.3742340024860361E-3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1.3742340024860361E-3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-1.3742340024860361E-3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1.3742340024860361E-3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-1.3742340024860361E-3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1.3742340024860361E-3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-1.3742340024860361E-3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1.3742340024860361E-3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-1.3742340024860361E-3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1.3742340024860361E-3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-1.3742340024860361E-3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1.3742340024860361E-3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-1.3742340024860361E-3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1.3742340024860361E-3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-1.3742340024860361E-3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1.3742340024860361E-3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-1.3742340024860361E-3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1.3742340024860361E-3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-1.3742340024860361E-3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1.3742340024860361E-3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-1.3742340024860361E-3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1.3742340024860361E-3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-1.3742340024860361E-3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1.3742340024860361E-3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-1.3742340024860361E-3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1.3742340024860361E-3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-1.3742340024860361E-3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1.3742340024860361E-3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-1.3742340024860361E-3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1.3742340024860361E-3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-1.3742340024860361E-3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1.3742340024860361E-3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-1.3742340024860361E-3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1.3742340024860361E-3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-1.3742340024860361E-3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1.3742340024860361E-3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-1.3742340024860361E-3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1.3742340024860361E-3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-1.3742340024860361E-3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1.3742340024860361E-3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-1.3742340024860361E-3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1.3742340024860361E-3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-1.3742340024860361E-3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1.3742340024860361E-3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-1.3742340024860361E-3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1.3742340024860361E-3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-1.3742340024860361E-3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1.3742340024860361E-3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-1.3742340024860361E-3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1.3742340024860361E-3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-1.3742340024860361E-3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1.3742340024860361E-3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-1.3742340024860361E-3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1.3742340024860361E-3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-1.3742340024860361E-3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1.3742340024860361E-3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-1.3742340024860361E-3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1.3742340024860361E-3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-1.3742340024860361E-3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1.3742340024860361E-3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-1.3742340024860361E-3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1.3742340024860361E-3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-1.3742340024860361E-3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1.3742340024860361E-3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-1.3742340024860361E-3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1.3742340024860361E-3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-1.3742340024860361E-3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1.3742340024860361E-3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-1.3742340024860361E-3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1.3742340024860361E-3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-1.3742340024860361E-3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1.3742340024860361E-3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-1.3742340024860361E-3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1.3742340024860361E-3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-1.3742340024860361E-3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1.3742340024860361E-3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-1.3742340024860361E-3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1.3742340024860361E-3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-1.3742340024860361E-3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1.3742340024860361E-3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-1.3742340024860361E-3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1.3742340024860361E-3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-1.3742340024860361E-3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1.3742340024860361E-3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-1.3742340024860361E-3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1.3742340024860361E-3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-1.3742340024860361E-3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1.3742340024860361E-3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-1.3742340024860361E-3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1.3742340024860361E-3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-1.3742340024860361E-3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1.3742340024860361E-3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-1.3742340024860361E-3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1.3742340024860361E-3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-1.3742340024860361E-3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1.3742340024860361E-3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-1.3742340024860361E-3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1.3742340024860361E-3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-1.3742340024860361E-3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1.3742340024860361E-3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-1.3742340024860361E-3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1.3742340024860361E-3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-1.3742340024860361E-3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1.3742340024860361E-3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-1.3742340024860361E-3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1.3742340024860361E-3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-1.3742340024860361E-3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1.3742340024860361E-3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-1.3742340024860361E-3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1.3742340024860361E-3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-1.3742340024860361E-3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1.3742340024860361E-3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-1.3742340024860361E-3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1.3742340024860361E-3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-1.3742340024860361E-3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1.3742340024860361E-3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-1.3742340024860361E-3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1.3742340024860361E-3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-1.3742340024860361E-3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1.3742340024860361E-3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-1.3742340024860361E-3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1.3742340024860361E-3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-1.3742340024860361E-3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1.3742340024860361E-3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-1.3742340024860361E-3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1.3742340024860361E-3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-1.3742340024860361E-3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1.3742340024860361E-3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-1.3742340024860361E-3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1.3742340024860361E-3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-1.3742340024860361E-3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1.3742340024860361E-3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-1.3742340024860361E-3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1.3742340024860361E-3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-1.3742340024860361E-3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1.3742340024860361E-3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-1.3742340024860361E-3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1.3742340024860361E-3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-1.3742340024860361E-3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1.3742340024860361E-3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-1.3742340024860361E-3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1.3742340024860361E-3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-1.3742340024860361E-3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1.3742340024860361E-3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-1.3742340024860361E-3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1.3742340024860361E-3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-1.3742340024860361E-3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1.3742340024860361E-3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-1.3742340024860361E-3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1.3742340024860361E-3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-1.3742340024860361E-3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1.3742340024860361E-3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-1.3742340024860361E-3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1.3742340024860361E-3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-1.3742340024860361E-3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1.3742340024860361E-3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-1.3742340024860361E-3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1.3742340024860361E-3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-1.3742340024860361E-3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1.3742340024860361E-3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-1.3742340024860361E-3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1.3742340024860361E-3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-1.3742340024860361E-3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1.3742340024860361E-3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-1.3742340024860361E-3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1.3742340024860361E-3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-1.3742340024860361E-3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1.3742340024860361E-3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-1.3742340024860361E-3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1.3742340024860361E-3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-1.3742340024860361E-3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1.3742340024860361E-3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-1.3742340024860361E-3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1.3742340024860361E-3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-1.3742340024860361E-3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1.3742340024860361E-3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-1.3742340024860361E-3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1.3742340024860361E-3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-1.3742340024860361E-3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1.3742340024860361E-3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-1.3742340024860361E-3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1.3742340024860361E-3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-1.3742340024860361E-3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1.3742340024860361E-3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-1.3742340024860361E-3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1.3742340024860361E-3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-1.3742340024860361E-3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1.3742340024860361E-3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-1.3742340024860361E-3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1.3742340024860361E-3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-1.3742340024860361E-3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1.3742340024860361E-3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-1.3742340024860361E-3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1.3742340024860361E-3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-1.3742340024860361E-3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1.3742340024860361E-3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-1.3742340024860361E-3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1.3742340024860361E-3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-1.3742340024860361E-3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1.3742340024860361E-3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-1.3742340024860361E-3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1.3742340024860361E-3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-1.3742340024860361E-3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1.3742340024860361E-3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-1.3742340024860361E-3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1.3742340024860361E-3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-1.3742340024860361E-3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1.3742340024860361E-3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-1.3742340024860361E-3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1.3742340024860361E-3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-1.3742340024860361E-3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1.3742340024860361E-3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-1.3742340024860361E-3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1.3742340024860361E-3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-1.3742340024860361E-3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1.3742340024860361E-3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-1.3742340024860361E-3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1.3742340024860361E-3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-1.3742340024860361E-3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1.3742340024860361E-3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-1.3742340024860361E-3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1.3742340024860361E-3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-1.3742340024860361E-3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1.3742340024860361E-3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-1.3742340024860361E-3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1.3742340024860361E-3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-1.3742340024860361E-3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1.3742340024860361E-3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-1.3742340024860361E-3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1.3742340024860361E-3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-1.3742340024860361E-3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1.3742340024860361E-3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-1.3742340024860361E-3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1.3742340024860361E-3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-1.3742340024860361E-3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1.3742340024860361E-3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-1.3742340024860361E-3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1.3742340024860361E-3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-1.3742340024860361E-3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1.3742340024860361E-3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-1.3742340024860361E-3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1.3742340024860361E-3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-1.3742340024860361E-3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1.3742340024860361E-3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-1.3742340024860361E-3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1.3742340024860361E-3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-1.3742340024860361E-3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1.3742340024860361E-3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-1.3742340024860361E-3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1.3742340024860361E-3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-1.3742340024860361E-3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1.3742340024860361E-3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-1.3742340024860361E-3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1.3742340024860361E-3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-1.3742340024860361E-3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1.3742340024860361E-3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-1.3742340024860361E-3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1.3742340024860361E-3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-1.3742340024860361E-3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1.3742340024860361E-3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-1.3742340024860361E-3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1.3742340024860361E-3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-1.3742340024860361E-3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1.3742340024860361E-3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-1.3742340024860361E-3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BB140"/>
  <sheetViews>
    <sheetView workbookViewId="0">
      <selection activeCell="O69" sqref="O69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21.140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9" width="9.140625" style="1"/>
    <col min="20" max="20" width="9.140625" style="3"/>
    <col min="21" max="16384" width="9.140625" style="1"/>
  </cols>
  <sheetData>
    <row r="1" spans="1:22" ht="20.25">
      <c r="A1" s="4" t="s">
        <v>296</v>
      </c>
      <c r="U1" s="6" t="s">
        <v>42</v>
      </c>
      <c r="V1" s="7" t="s">
        <v>2</v>
      </c>
    </row>
    <row r="2" spans="1:22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U2" s="1">
        <v>-35000</v>
      </c>
      <c r="V2" s="9">
        <f t="shared" ref="V2:V16" si="0">D$11+D$12*U2+D$13*U2^2</f>
        <v>-2.4953385864308963E-2</v>
      </c>
    </row>
    <row r="3" spans="1:22">
      <c r="A3" s="149" t="s">
        <v>85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U3" s="1">
        <v>-30000</v>
      </c>
      <c r="V3" s="9">
        <f t="shared" si="0"/>
        <v>-1.7505984525118392E-2</v>
      </c>
    </row>
    <row r="4" spans="1:22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U4" s="1">
        <v>-25000</v>
      </c>
      <c r="V4" s="9">
        <f t="shared" si="0"/>
        <v>-1.1288553690730415E-2</v>
      </c>
    </row>
    <row r="5" spans="1:22">
      <c r="A5" s="19" t="s">
        <v>9</v>
      </c>
      <c r="B5"/>
      <c r="C5" s="10">
        <v>8</v>
      </c>
      <c r="D5" t="s">
        <v>10</v>
      </c>
      <c r="E5" s="20"/>
      <c r="U5" s="1">
        <v>-20000</v>
      </c>
      <c r="V5" s="9">
        <f t="shared" si="0"/>
        <v>-6.3010933611450312E-3</v>
      </c>
    </row>
    <row r="6" spans="1:22">
      <c r="A6" s="14" t="s">
        <v>11</v>
      </c>
      <c r="U6" s="1">
        <v>-15000</v>
      </c>
      <c r="V6" s="9">
        <f t="shared" si="0"/>
        <v>-2.5436035363622404E-3</v>
      </c>
    </row>
    <row r="7" spans="1:22">
      <c r="A7" t="s">
        <v>12</v>
      </c>
      <c r="C7" s="1">
        <v>43853.909599999999</v>
      </c>
      <c r="D7" s="149" t="s">
        <v>85</v>
      </c>
      <c r="U7" s="1">
        <v>-10000</v>
      </c>
      <c r="V7" s="9">
        <f t="shared" si="0"/>
        <v>-1.6084216382042035E-5</v>
      </c>
    </row>
    <row r="8" spans="1:22">
      <c r="A8" t="s">
        <v>14</v>
      </c>
      <c r="C8" s="22">
        <v>0.34490939999999998</v>
      </c>
      <c r="D8" s="149" t="s">
        <v>85</v>
      </c>
      <c r="G8" s="23"/>
      <c r="H8" s="23"/>
      <c r="I8" s="23"/>
      <c r="J8" s="23"/>
      <c r="K8" s="23"/>
      <c r="L8" s="23"/>
      <c r="M8" s="23"/>
      <c r="U8" s="1">
        <v>-5000</v>
      </c>
      <c r="V8" s="9">
        <f t="shared" si="0"/>
        <v>1.2814645987955634E-3</v>
      </c>
    </row>
    <row r="9" spans="1:22">
      <c r="A9" s="19" t="s">
        <v>15</v>
      </c>
      <c r="B9" s="19"/>
      <c r="C9" s="19">
        <v>53</v>
      </c>
      <c r="D9" s="19" t="str">
        <f>"F"&amp;C9</f>
        <v>F53</v>
      </c>
      <c r="E9" s="19" t="str">
        <f>"G"&amp;C9</f>
        <v>G53</v>
      </c>
      <c r="G9" s="23"/>
      <c r="H9" s="23"/>
      <c r="I9" s="23"/>
      <c r="J9" s="23"/>
      <c r="K9" s="23"/>
      <c r="L9" s="23"/>
      <c r="M9" s="23"/>
      <c r="U9" s="1">
        <v>0</v>
      </c>
      <c r="V9" s="9">
        <f t="shared" si="0"/>
        <v>1.349042909170576E-3</v>
      </c>
    </row>
    <row r="10" spans="1:22">
      <c r="A10"/>
      <c r="B10" s="3"/>
      <c r="C10" s="25" t="s">
        <v>16</v>
      </c>
      <c r="D10" s="25" t="s">
        <v>17</v>
      </c>
      <c r="E10" s="8"/>
      <c r="U10" s="1">
        <v>5000</v>
      </c>
      <c r="V10" s="9">
        <f t="shared" si="0"/>
        <v>1.866507147429957E-4</v>
      </c>
    </row>
    <row r="11" spans="1:22">
      <c r="A11" t="s">
        <v>18</v>
      </c>
      <c r="B11" s="3"/>
      <c r="C11" s="26">
        <f ca="1">INTERCEPT(INDIRECT(E9):G937,INDIRECT(D9):$F937)</f>
        <v>8.74297923566714E-3</v>
      </c>
      <c r="D11" s="27">
        <f>E11*F11</f>
        <v>1.349042909170576E-3</v>
      </c>
      <c r="E11" s="28">
        <v>13.49042909170576</v>
      </c>
      <c r="F11" s="29">
        <v>1E-4</v>
      </c>
      <c r="U11" s="1">
        <v>10000</v>
      </c>
      <c r="V11" s="9">
        <f t="shared" si="0"/>
        <v>-2.2057119844871775E-3</v>
      </c>
    </row>
    <row r="12" spans="1:22">
      <c r="A12" t="s">
        <v>19</v>
      </c>
      <c r="C12" s="26">
        <f ca="1">SLOPE(INDIRECT(E9):G937,INDIRECT(D9):$F937)</f>
        <v>-1.028861906071607E-6</v>
      </c>
      <c r="D12" s="27">
        <f>E12*F12</f>
        <v>-1.0948138840525678E-7</v>
      </c>
      <c r="E12" s="30">
        <v>-0.10948138840525679</v>
      </c>
      <c r="F12" s="31">
        <v>9.9999999999999995E-7</v>
      </c>
      <c r="U12" s="1">
        <v>15000</v>
      </c>
      <c r="V12" s="9">
        <f t="shared" si="0"/>
        <v>-5.8280451885199432E-3</v>
      </c>
    </row>
    <row r="13" spans="1:22">
      <c r="A13" t="s">
        <v>20</v>
      </c>
      <c r="D13" s="27">
        <f>E13*F13</f>
        <v>-2.4599410096051857E-11</v>
      </c>
      <c r="E13" s="32">
        <v>-0.24599410096051855</v>
      </c>
      <c r="F13" s="31">
        <v>1E-10</v>
      </c>
      <c r="U13" s="1">
        <v>20000</v>
      </c>
      <c r="V13" s="9">
        <f t="shared" si="0"/>
        <v>-1.0680348897355302E-2</v>
      </c>
    </row>
    <row r="14" spans="1:22">
      <c r="A14" t="s">
        <v>21</v>
      </c>
      <c r="D14" s="9"/>
      <c r="E14" s="20">
        <f>SUM(S21:S873)</f>
        <v>2.5541773296984326E-4</v>
      </c>
      <c r="U14" s="1">
        <v>25000</v>
      </c>
      <c r="V14" s="9">
        <f t="shared" si="0"/>
        <v>-1.6762623110993254E-2</v>
      </c>
    </row>
    <row r="15" spans="1:22">
      <c r="A15" s="14" t="s">
        <v>23</v>
      </c>
      <c r="B15"/>
      <c r="C15" s="33">
        <f ca="1">(C7+C11)+(C8+C12)*INT(MAX(F21:F3454))</f>
        <v>52924.318687168823</v>
      </c>
      <c r="D15" s="34">
        <f>+C7+INT(MAX(F21:F1509))*C8+D11+D12*INT(MAX(F21:F3944))+D13*INT(MAX(F21:F3971)^2)</f>
        <v>52924.31845787623</v>
      </c>
      <c r="E15" s="26" t="s">
        <v>24</v>
      </c>
      <c r="F15" s="10">
        <v>1</v>
      </c>
      <c r="U15" s="1">
        <v>30000</v>
      </c>
      <c r="V15" s="9">
        <f t="shared" si="0"/>
        <v>-2.4074867829433799E-2</v>
      </c>
    </row>
    <row r="16" spans="1:22">
      <c r="A16" s="14" t="s">
        <v>26</v>
      </c>
      <c r="B16"/>
      <c r="C16" s="33">
        <f ca="1">+C8+C12</f>
        <v>0.34490837113809392</v>
      </c>
      <c r="D16" s="35">
        <f>+C8+D12+2*D13*MAX(F21:F40)</f>
        <v>0.34490917876349153</v>
      </c>
      <c r="E16" s="26" t="s">
        <v>27</v>
      </c>
      <c r="F16" s="143">
        <f ca="1">NOW()+15018.5+$C$5/24</f>
        <v>60318.508998726851</v>
      </c>
      <c r="U16" s="1">
        <v>35000</v>
      </c>
      <c r="V16" s="9">
        <f t="shared" si="0"/>
        <v>-3.2617083052676937E-2</v>
      </c>
    </row>
    <row r="17" spans="1:54">
      <c r="A17" s="26" t="s">
        <v>29</v>
      </c>
      <c r="B17"/>
      <c r="C17">
        <f>COUNT(C21:C2113)</f>
        <v>59</v>
      </c>
      <c r="D17"/>
      <c r="E17" s="26" t="s">
        <v>30</v>
      </c>
      <c r="F17" s="34">
        <f ca="1">ROUND(2*(F16-$C$7)/$C$8,0)/2+F15</f>
        <v>47737</v>
      </c>
      <c r="Q17" s="1" t="s">
        <v>22</v>
      </c>
      <c r="R17" s="1">
        <v>1</v>
      </c>
    </row>
    <row r="18" spans="1:54">
      <c r="A18" s="14" t="s">
        <v>32</v>
      </c>
      <c r="B18"/>
      <c r="C18" s="36">
        <f ca="1">+C15</f>
        <v>52924.318687168823</v>
      </c>
      <c r="D18" s="37">
        <f ca="1">C16</f>
        <v>0.34490837113809392</v>
      </c>
      <c r="E18" s="26" t="s">
        <v>33</v>
      </c>
      <c r="F18" s="34">
        <f ca="1">ROUND(2*(F16-$C$15)/$C$16,0)/2+F15</f>
        <v>21439</v>
      </c>
      <c r="G18" s="38"/>
      <c r="H18" s="38"/>
      <c r="I18" s="38"/>
      <c r="J18" s="38"/>
      <c r="K18" s="38"/>
      <c r="L18" s="38"/>
      <c r="M18" s="38"/>
    </row>
    <row r="19" spans="1:54">
      <c r="A19" s="14" t="s">
        <v>34</v>
      </c>
      <c r="C19" s="39">
        <f>+D15</f>
        <v>52924.31845787623</v>
      </c>
      <c r="D19" s="40">
        <f>+D16</f>
        <v>0.34490917876349153</v>
      </c>
      <c r="E19" s="26" t="s">
        <v>35</v>
      </c>
      <c r="F19" s="41">
        <f ca="1">+$C$15+$C$16*F18-15018.5-$C$5/24</f>
        <v>45299.975922665086</v>
      </c>
      <c r="G19" s="1" t="s">
        <v>36</v>
      </c>
      <c r="H19" s="20"/>
      <c r="I19" s="20"/>
      <c r="J19" s="20"/>
      <c r="K19" s="20"/>
      <c r="L19" s="20"/>
      <c r="M19" s="20"/>
    </row>
    <row r="20" spans="1:54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</row>
    <row r="21" spans="1:54">
      <c r="A21" s="1" t="s">
        <v>51</v>
      </c>
      <c r="B21" s="150" t="s">
        <v>59</v>
      </c>
      <c r="C21" s="151">
        <v>32881.46</v>
      </c>
      <c r="D21" s="151" t="s">
        <v>22</v>
      </c>
      <c r="E21" s="48">
        <f t="shared" ref="E21:E79" si="1">(C21-C$7)/C$8</f>
        <v>-31812.55599296511</v>
      </c>
      <c r="F21" s="1">
        <f t="shared" ref="F21:F79" si="2">ROUND(2*E21,0)/2</f>
        <v>-31812.5</v>
      </c>
      <c r="G21" s="1">
        <f t="shared" ref="G21:G79" si="3">C21-(C$7+F21*C$8)</f>
        <v>-1.9312500000523869E-2</v>
      </c>
      <c r="I21" s="1">
        <f t="shared" ref="I21:I79" si="4">+G21</f>
        <v>-1.9312500000523869E-2</v>
      </c>
      <c r="M21" s="1">
        <f t="shared" ref="M21:M79" ca="1" si="5">+C$11+C$12*F21</f>
        <v>4.1473648622570136E-2</v>
      </c>
      <c r="N21" s="9">
        <f t="shared" ref="N21:N79" si="6">D$11+D$12*F21+D$13*F21^2</f>
        <v>-2.0063548262402864E-2</v>
      </c>
      <c r="O21" s="46">
        <f t="shared" ref="O21:O79" si="7">C21-15018.5</f>
        <v>17862.96</v>
      </c>
      <c r="P21" s="21"/>
      <c r="Q21" s="1">
        <f t="shared" ref="Q21:Q79" si="8">(G21-N21)^2</f>
        <v>5.6407349167145922E-7</v>
      </c>
      <c r="R21" s="3">
        <v>1</v>
      </c>
      <c r="S21" s="1">
        <f t="shared" ref="S21:S79" si="9">R21*Q21</f>
        <v>5.6407349167145922E-7</v>
      </c>
      <c r="U21" s="145" t="s">
        <v>305</v>
      </c>
      <c r="W21" s="3">
        <v>1</v>
      </c>
      <c r="X21" s="151" t="s">
        <v>22</v>
      </c>
      <c r="Y21" s="3">
        <v>1</v>
      </c>
      <c r="Z21" s="1" t="s">
        <v>305</v>
      </c>
      <c r="AZ21" s="1">
        <v>10728.5</v>
      </c>
      <c r="BA21" s="1">
        <v>4.8822349999682046E-3</v>
      </c>
      <c r="BB21" s="1">
        <v>0.1</v>
      </c>
    </row>
    <row r="22" spans="1:54">
      <c r="A22" s="1" t="s">
        <v>51</v>
      </c>
      <c r="B22" s="150" t="s">
        <v>56</v>
      </c>
      <c r="C22" s="151">
        <v>33950.514999999999</v>
      </c>
      <c r="D22" s="151" t="s">
        <v>22</v>
      </c>
      <c r="E22" s="48">
        <f t="shared" si="1"/>
        <v>-28713.031886054716</v>
      </c>
      <c r="F22" s="1">
        <f t="shared" si="2"/>
        <v>-28713</v>
      </c>
      <c r="G22" s="1">
        <f t="shared" si="3"/>
        <v>-1.0997799996403046E-2</v>
      </c>
      <c r="I22" s="1">
        <f t="shared" si="4"/>
        <v>-1.0997799996403046E-2</v>
      </c>
      <c r="M22" s="1">
        <f t="shared" ca="1" si="5"/>
        <v>3.8284691144701191E-2</v>
      </c>
      <c r="N22" s="9">
        <f t="shared" si="6"/>
        <v>-1.578806632468022E-2</v>
      </c>
      <c r="O22" s="46">
        <f t="shared" si="7"/>
        <v>18932.014999999999</v>
      </c>
      <c r="P22" s="21"/>
      <c r="Q22" s="1">
        <f t="shared" si="8"/>
        <v>2.2946651495826078E-5</v>
      </c>
      <c r="R22" s="3">
        <v>1</v>
      </c>
      <c r="S22" s="1">
        <f t="shared" si="9"/>
        <v>2.2946651495826078E-5</v>
      </c>
      <c r="U22" s="145" t="s">
        <v>305</v>
      </c>
      <c r="W22" s="3">
        <v>1</v>
      </c>
      <c r="X22" s="151" t="s">
        <v>22</v>
      </c>
      <c r="Y22" s="3">
        <v>2</v>
      </c>
      <c r="Z22" s="1" t="s">
        <v>306</v>
      </c>
      <c r="AZ22" s="1">
        <v>10731.5</v>
      </c>
      <c r="BA22" s="1">
        <v>1.9543649978004396E-3</v>
      </c>
      <c r="BB22" s="1">
        <v>1</v>
      </c>
    </row>
    <row r="23" spans="1:54">
      <c r="A23" s="1" t="s">
        <v>51</v>
      </c>
      <c r="B23" s="150" t="s">
        <v>59</v>
      </c>
      <c r="C23" s="151">
        <v>34775.368000000002</v>
      </c>
      <c r="D23" s="151" t="s">
        <v>22</v>
      </c>
      <c r="E23" s="48">
        <f t="shared" si="1"/>
        <v>-26321.52559483736</v>
      </c>
      <c r="F23" s="1">
        <f t="shared" si="2"/>
        <v>-26321.5</v>
      </c>
      <c r="G23" s="1">
        <f t="shared" si="3"/>
        <v>-8.8278999974136241E-3</v>
      </c>
      <c r="I23" s="1">
        <f t="shared" si="4"/>
        <v>-8.8278999974136241E-3</v>
      </c>
      <c r="M23" s="1">
        <f t="shared" ca="1" si="5"/>
        <v>3.5824167896330944E-2</v>
      </c>
      <c r="N23" s="9">
        <f t="shared" si="6"/>
        <v>-1.281223953921351E-2</v>
      </c>
      <c r="O23" s="46">
        <f t="shared" si="7"/>
        <v>19756.868000000002</v>
      </c>
      <c r="P23" s="21"/>
      <c r="Q23" s="1">
        <f t="shared" si="8"/>
        <v>1.5874961584350127E-5</v>
      </c>
      <c r="R23" s="3">
        <v>1</v>
      </c>
      <c r="S23" s="1">
        <f t="shared" si="9"/>
        <v>1.5874961584350127E-5</v>
      </c>
      <c r="U23" s="145" t="s">
        <v>305</v>
      </c>
      <c r="W23" s="3">
        <v>1</v>
      </c>
      <c r="X23" s="151" t="s">
        <v>22</v>
      </c>
      <c r="Y23" s="3">
        <v>3</v>
      </c>
      <c r="Z23" s="1" t="s">
        <v>307</v>
      </c>
      <c r="AZ23" s="1">
        <v>10746</v>
      </c>
      <c r="BA23" s="1">
        <v>7.7696599983028136E-3</v>
      </c>
      <c r="BB23" s="1">
        <v>0.5</v>
      </c>
    </row>
    <row r="24" spans="1:54">
      <c r="A24" s="1" t="s">
        <v>51</v>
      </c>
      <c r="B24" s="150" t="s">
        <v>59</v>
      </c>
      <c r="C24" s="151">
        <v>35540.370999999999</v>
      </c>
      <c r="D24" s="151" t="s">
        <v>22</v>
      </c>
      <c r="E24" s="48">
        <f t="shared" si="1"/>
        <v>-24103.543133356183</v>
      </c>
      <c r="F24" s="1">
        <f t="shared" si="2"/>
        <v>-24103.5</v>
      </c>
      <c r="G24" s="1">
        <f t="shared" si="3"/>
        <v>-1.487710000219522E-2</v>
      </c>
      <c r="I24" s="1">
        <f t="shared" si="4"/>
        <v>-1.487710000219522E-2</v>
      </c>
      <c r="M24" s="1">
        <f t="shared" ca="1" si="5"/>
        <v>3.3542152188664118E-2</v>
      </c>
      <c r="N24" s="9">
        <f t="shared" si="6"/>
        <v>-1.0303806045117173E-2</v>
      </c>
      <c r="O24" s="46">
        <f t="shared" si="7"/>
        <v>20521.870999999999</v>
      </c>
      <c r="P24" s="21"/>
      <c r="Q24" s="1">
        <f t="shared" si="8"/>
        <v>2.0915017617846589E-5</v>
      </c>
      <c r="R24" s="3">
        <v>1</v>
      </c>
      <c r="S24" s="1">
        <f t="shared" si="9"/>
        <v>2.0915017617846589E-5</v>
      </c>
      <c r="U24" s="145" t="s">
        <v>305</v>
      </c>
      <c r="W24" s="3">
        <v>1</v>
      </c>
      <c r="X24" s="151" t="s">
        <v>22</v>
      </c>
      <c r="Y24" s="3">
        <v>4</v>
      </c>
      <c r="Z24" s="1" t="s">
        <v>308</v>
      </c>
      <c r="AZ24" s="1">
        <v>10749</v>
      </c>
      <c r="BA24" s="1">
        <v>3.0417899979511276E-3</v>
      </c>
      <c r="BB24" s="1">
        <v>0.2</v>
      </c>
    </row>
    <row r="25" spans="1:54">
      <c r="A25" s="1" t="s">
        <v>51</v>
      </c>
      <c r="B25" s="150" t="s">
        <v>59</v>
      </c>
      <c r="C25" s="151">
        <v>36610.285000000003</v>
      </c>
      <c r="D25" s="151" t="s">
        <v>22</v>
      </c>
      <c r="E25" s="48">
        <f t="shared" si="1"/>
        <v>-21001.528517343962</v>
      </c>
      <c r="F25" s="1">
        <f t="shared" si="2"/>
        <v>-21001.5</v>
      </c>
      <c r="G25" s="1">
        <f t="shared" si="3"/>
        <v>-9.8358999966876581E-3</v>
      </c>
      <c r="I25" s="1">
        <f t="shared" si="4"/>
        <v>-9.8358999966876581E-3</v>
      </c>
      <c r="M25" s="1">
        <f t="shared" ca="1" si="5"/>
        <v>3.0350622556029994E-2</v>
      </c>
      <c r="N25" s="9">
        <f t="shared" si="6"/>
        <v>-7.2015733827800162E-3</v>
      </c>
      <c r="O25" s="46">
        <f t="shared" si="7"/>
        <v>21591.785000000003</v>
      </c>
      <c r="P25" s="21"/>
      <c r="Q25" s="1">
        <f t="shared" si="8"/>
        <v>6.9396767087421021E-6</v>
      </c>
      <c r="R25" s="3">
        <v>1</v>
      </c>
      <c r="S25" s="1">
        <f t="shared" si="9"/>
        <v>6.9396767087421021E-6</v>
      </c>
      <c r="U25" s="145" t="s">
        <v>305</v>
      </c>
      <c r="W25" s="3">
        <v>1</v>
      </c>
      <c r="X25" s="151" t="s">
        <v>22</v>
      </c>
      <c r="Y25" s="3">
        <v>5</v>
      </c>
      <c r="Z25" s="1" t="s">
        <v>309</v>
      </c>
      <c r="AZ25" s="1">
        <v>10763.5</v>
      </c>
      <c r="BA25" s="1">
        <v>1.3570850060204975E-3</v>
      </c>
      <c r="BB25" s="1">
        <v>1</v>
      </c>
    </row>
    <row r="26" spans="1:54">
      <c r="A26" s="1" t="s">
        <v>51</v>
      </c>
      <c r="B26" s="150" t="s">
        <v>56</v>
      </c>
      <c r="C26" s="151">
        <v>36957.442000000003</v>
      </c>
      <c r="D26" s="151" t="s">
        <v>22</v>
      </c>
      <c r="E26" s="48">
        <f t="shared" si="1"/>
        <v>-19995.012023447307</v>
      </c>
      <c r="F26" s="1">
        <f t="shared" si="2"/>
        <v>-19995</v>
      </c>
      <c r="G26" s="1">
        <f t="shared" si="3"/>
        <v>-4.1469999996479601E-3</v>
      </c>
      <c r="I26" s="1">
        <f t="shared" si="4"/>
        <v>-4.1469999996479601E-3</v>
      </c>
      <c r="M26" s="1">
        <f t="shared" ca="1" si="5"/>
        <v>2.9315073047568922E-2</v>
      </c>
      <c r="N26" s="9">
        <f t="shared" si="6"/>
        <v>-6.2967215010531E-3</v>
      </c>
      <c r="O26" s="46">
        <f t="shared" si="7"/>
        <v>21938.942000000003</v>
      </c>
      <c r="P26" s="21"/>
      <c r="Q26" s="1">
        <f t="shared" si="8"/>
        <v>4.6213025336035693E-6</v>
      </c>
      <c r="R26" s="3">
        <v>1</v>
      </c>
      <c r="S26" s="1">
        <f t="shared" si="9"/>
        <v>4.6213025336035693E-6</v>
      </c>
      <c r="U26" s="145" t="s">
        <v>305</v>
      </c>
      <c r="W26" s="3">
        <v>1</v>
      </c>
      <c r="X26" s="151" t="s">
        <v>22</v>
      </c>
      <c r="Y26" s="3">
        <v>6</v>
      </c>
      <c r="Z26" s="1" t="s">
        <v>310</v>
      </c>
      <c r="AZ26" s="1">
        <v>11506</v>
      </c>
      <c r="BA26" s="1">
        <v>-3.2907400018302724E-3</v>
      </c>
      <c r="BB26" s="1">
        <v>0.1</v>
      </c>
    </row>
    <row r="27" spans="1:54">
      <c r="A27" s="1" t="s">
        <v>51</v>
      </c>
      <c r="B27" s="150" t="s">
        <v>56</v>
      </c>
      <c r="C27" s="151">
        <v>38088.396999999997</v>
      </c>
      <c r="D27" s="151" t="s">
        <v>22</v>
      </c>
      <c r="E27" s="48">
        <f t="shared" si="1"/>
        <v>-16716.020496976893</v>
      </c>
      <c r="F27" s="1">
        <f t="shared" si="2"/>
        <v>-16716</v>
      </c>
      <c r="G27" s="1">
        <f t="shared" si="3"/>
        <v>-7.0696000038878992E-3</v>
      </c>
      <c r="I27" s="1">
        <f t="shared" si="4"/>
        <v>-7.0696000038878992E-3</v>
      </c>
      <c r="M27" s="1">
        <f t="shared" ca="1" si="5"/>
        <v>2.5941434857560123E-2</v>
      </c>
      <c r="N27" s="9">
        <f t="shared" si="6"/>
        <v>-3.6945479061393691E-3</v>
      </c>
      <c r="O27" s="46">
        <f t="shared" si="7"/>
        <v>23069.896999999997</v>
      </c>
      <c r="P27" s="21"/>
      <c r="Q27" s="1">
        <f t="shared" si="8"/>
        <v>1.1390976662516753E-5</v>
      </c>
      <c r="R27" s="3">
        <v>1</v>
      </c>
      <c r="S27" s="1">
        <f t="shared" si="9"/>
        <v>1.1390976662516753E-5</v>
      </c>
      <c r="U27" s="145" t="s">
        <v>305</v>
      </c>
      <c r="W27" s="3">
        <v>1</v>
      </c>
      <c r="X27" s="151" t="s">
        <v>22</v>
      </c>
      <c r="Y27" s="3">
        <v>7</v>
      </c>
      <c r="Z27" s="1" t="s">
        <v>311</v>
      </c>
      <c r="AZ27" s="1">
        <v>11506.5</v>
      </c>
      <c r="BA27" s="1">
        <v>-5.7453850022284314E-3</v>
      </c>
      <c r="BB27" s="1">
        <v>0.1</v>
      </c>
    </row>
    <row r="28" spans="1:54">
      <c r="A28" s="1" t="s">
        <v>51</v>
      </c>
      <c r="B28" s="150" t="s">
        <v>59</v>
      </c>
      <c r="C28" s="151">
        <v>38440.377999999997</v>
      </c>
      <c r="D28" s="151" t="s">
        <v>22</v>
      </c>
      <c r="E28" s="48">
        <f t="shared" si="1"/>
        <v>-15695.517721465412</v>
      </c>
      <c r="F28" s="1">
        <f t="shared" si="2"/>
        <v>-15695.5</v>
      </c>
      <c r="G28" s="1">
        <f t="shared" si="3"/>
        <v>-6.1123000050429255E-3</v>
      </c>
      <c r="I28" s="1">
        <f t="shared" si="4"/>
        <v>-6.1123000050429255E-3</v>
      </c>
      <c r="M28" s="1">
        <f t="shared" ca="1" si="5"/>
        <v>2.4891481282414047E-2</v>
      </c>
      <c r="N28" s="9">
        <f t="shared" si="6"/>
        <v>-2.9926251551820205E-3</v>
      </c>
      <c r="O28" s="46">
        <f t="shared" si="7"/>
        <v>23421.877999999997</v>
      </c>
      <c r="P28" s="21"/>
      <c r="Q28" s="1">
        <f t="shared" si="8"/>
        <v>9.7323711688546603E-6</v>
      </c>
      <c r="R28" s="3">
        <v>1</v>
      </c>
      <c r="S28" s="1">
        <f t="shared" si="9"/>
        <v>9.7323711688546603E-6</v>
      </c>
      <c r="U28" s="145" t="s">
        <v>305</v>
      </c>
      <c r="W28" s="3">
        <v>1</v>
      </c>
      <c r="X28" s="151" t="s">
        <v>22</v>
      </c>
      <c r="Y28" s="3">
        <v>8</v>
      </c>
      <c r="Z28" s="1" t="s">
        <v>312</v>
      </c>
      <c r="AZ28" s="1">
        <v>11711.5</v>
      </c>
      <c r="BA28" s="1">
        <v>-4.1498350037727505E-3</v>
      </c>
      <c r="BB28" s="1">
        <v>1</v>
      </c>
    </row>
    <row r="29" spans="1:54">
      <c r="A29" s="1" t="s">
        <v>51</v>
      </c>
      <c r="B29" s="150" t="s">
        <v>56</v>
      </c>
      <c r="C29" s="152">
        <v>39536.326999999997</v>
      </c>
      <c r="D29" s="151" t="s">
        <v>22</v>
      </c>
      <c r="E29" s="48">
        <f t="shared" si="1"/>
        <v>-12518.01951468995</v>
      </c>
      <c r="F29" s="1">
        <f t="shared" si="2"/>
        <v>-12518</v>
      </c>
      <c r="G29" s="1">
        <f t="shared" si="3"/>
        <v>-6.7307999997865409E-3</v>
      </c>
      <c r="I29" s="1">
        <f t="shared" si="4"/>
        <v>-6.7307999997865409E-3</v>
      </c>
      <c r="M29" s="1">
        <f t="shared" ca="1" si="5"/>
        <v>2.1622272575871515E-2</v>
      </c>
      <c r="N29" s="9">
        <f t="shared" si="6"/>
        <v>-1.1352046030326168E-3</v>
      </c>
      <c r="O29" s="46">
        <f t="shared" si="7"/>
        <v>24517.826999999997</v>
      </c>
      <c r="P29" s="21"/>
      <c r="Q29" s="1">
        <f t="shared" si="8"/>
        <v>3.1310687844173706E-5</v>
      </c>
      <c r="R29" s="3">
        <v>1</v>
      </c>
      <c r="S29" s="1">
        <f t="shared" si="9"/>
        <v>3.1310687844173706E-5</v>
      </c>
      <c r="U29" s="145" t="s">
        <v>305</v>
      </c>
      <c r="W29" s="3">
        <v>1</v>
      </c>
      <c r="X29" s="152" t="s">
        <v>22</v>
      </c>
      <c r="Y29" s="3">
        <v>9</v>
      </c>
      <c r="Z29" s="1" t="s">
        <v>313</v>
      </c>
      <c r="AZ29" s="1">
        <v>12798.5</v>
      </c>
      <c r="BA29" s="1">
        <v>-4.0480650059180334E-3</v>
      </c>
      <c r="BB29" s="1">
        <v>1</v>
      </c>
    </row>
    <row r="30" spans="1:54">
      <c r="A30" s="1" t="s">
        <v>51</v>
      </c>
      <c r="B30" s="150" t="s">
        <v>59</v>
      </c>
      <c r="C30" s="152">
        <v>40981.332000000002</v>
      </c>
      <c r="D30" s="151" t="s">
        <v>22</v>
      </c>
      <c r="E30" s="48">
        <f t="shared" si="1"/>
        <v>-8328.4990203224297</v>
      </c>
      <c r="F30" s="1">
        <f t="shared" si="2"/>
        <v>-8328.5</v>
      </c>
      <c r="G30" s="1">
        <f t="shared" si="3"/>
        <v>3.3790000452427194E-4</v>
      </c>
      <c r="I30" s="1">
        <f t="shared" si="4"/>
        <v>3.3790000452427194E-4</v>
      </c>
      <c r="M30" s="1">
        <f t="shared" ca="1" si="5"/>
        <v>1.7311855620384519E-2</v>
      </c>
      <c r="N30" s="9">
        <f t="shared" si="6"/>
        <v>5.5454732919945184E-4</v>
      </c>
      <c r="O30" s="46">
        <f t="shared" si="7"/>
        <v>25962.832000000002</v>
      </c>
      <c r="P30" s="21"/>
      <c r="Q30" s="1">
        <f t="shared" si="8"/>
        <v>4.6936063288912815E-8</v>
      </c>
      <c r="R30" s="3">
        <v>1</v>
      </c>
      <c r="S30" s="1">
        <f t="shared" si="9"/>
        <v>4.6936063288912815E-8</v>
      </c>
      <c r="U30" s="145" t="s">
        <v>305</v>
      </c>
      <c r="W30" s="3">
        <v>1</v>
      </c>
      <c r="X30" s="152" t="s">
        <v>22</v>
      </c>
      <c r="Y30" s="3">
        <v>10</v>
      </c>
      <c r="Z30" s="1" t="s">
        <v>314</v>
      </c>
      <c r="AZ30" s="1">
        <v>12799</v>
      </c>
      <c r="BA30" s="1">
        <v>-5.4027100050006993E-3</v>
      </c>
      <c r="BB30" s="1">
        <v>1</v>
      </c>
    </row>
    <row r="31" spans="1:54">
      <c r="A31" s="1" t="s">
        <v>51</v>
      </c>
      <c r="B31" s="150" t="s">
        <v>59</v>
      </c>
      <c r="C31" s="152">
        <v>41329.345000000001</v>
      </c>
      <c r="D31" s="151" t="s">
        <v>22</v>
      </c>
      <c r="E31" s="48">
        <f t="shared" si="1"/>
        <v>-7319.5007152602921</v>
      </c>
      <c r="F31" s="1">
        <f t="shared" si="2"/>
        <v>-7319.5</v>
      </c>
      <c r="G31" s="1">
        <f t="shared" si="3"/>
        <v>-2.4670000129844993E-4</v>
      </c>
      <c r="I31" s="1">
        <f t="shared" si="4"/>
        <v>-2.4670000129844993E-4</v>
      </c>
      <c r="M31" s="1">
        <f t="shared" ca="1" si="5"/>
        <v>1.6273733957158268E-2</v>
      </c>
      <c r="N31" s="9">
        <f t="shared" si="6"/>
        <v>8.3247656160421427E-4</v>
      </c>
      <c r="O31" s="46">
        <f t="shared" si="7"/>
        <v>26310.845000000001</v>
      </c>
      <c r="P31" s="21"/>
      <c r="Q31" s="1">
        <f t="shared" si="8"/>
        <v>1.1646220539184079E-6</v>
      </c>
      <c r="R31" s="3">
        <v>1</v>
      </c>
      <c r="S31" s="1">
        <f t="shared" si="9"/>
        <v>1.1646220539184079E-6</v>
      </c>
      <c r="U31" s="145" t="s">
        <v>305</v>
      </c>
      <c r="W31" s="3">
        <v>1</v>
      </c>
      <c r="X31" s="152" t="s">
        <v>22</v>
      </c>
      <c r="AZ31" s="1">
        <v>12799</v>
      </c>
      <c r="BA31" s="1">
        <v>-2.6027100029750727E-3</v>
      </c>
      <c r="BB31" s="1">
        <v>1</v>
      </c>
    </row>
    <row r="32" spans="1:54">
      <c r="A32" s="1" t="s">
        <v>51</v>
      </c>
      <c r="B32" s="150" t="s">
        <v>59</v>
      </c>
      <c r="C32" s="152">
        <v>41330.381000000001</v>
      </c>
      <c r="D32" s="151" t="s">
        <v>22</v>
      </c>
      <c r="E32" s="48">
        <f t="shared" si="1"/>
        <v>-7316.4970279151512</v>
      </c>
      <c r="F32" s="1">
        <f t="shared" si="2"/>
        <v>-7316.5</v>
      </c>
      <c r="G32" s="1">
        <f t="shared" si="3"/>
        <v>1.0250999985146336E-3</v>
      </c>
      <c r="I32" s="1">
        <f t="shared" si="4"/>
        <v>1.0250999985146336E-3</v>
      </c>
      <c r="M32" s="1">
        <f t="shared" ca="1" si="5"/>
        <v>1.6270647371440052E-2</v>
      </c>
      <c r="N32" s="9">
        <f t="shared" si="6"/>
        <v>8.3322822833749636E-4</v>
      </c>
      <c r="O32" s="46">
        <f t="shared" si="7"/>
        <v>26311.881000000001</v>
      </c>
      <c r="P32" s="21"/>
      <c r="Q32" s="1">
        <f t="shared" si="8"/>
        <v>3.6814776190908181E-8</v>
      </c>
      <c r="R32" s="3">
        <v>1</v>
      </c>
      <c r="S32" s="1">
        <f t="shared" si="9"/>
        <v>3.6814776190908181E-8</v>
      </c>
      <c r="U32" s="145" t="s">
        <v>305</v>
      </c>
      <c r="W32" s="3">
        <v>1</v>
      </c>
      <c r="X32" s="152" t="s">
        <v>22</v>
      </c>
      <c r="AZ32" s="1">
        <v>12859.5</v>
      </c>
      <c r="BA32" s="1">
        <v>-6.1147550004534423E-3</v>
      </c>
      <c r="BB32" s="1">
        <v>0.1</v>
      </c>
    </row>
    <row r="33" spans="1:54">
      <c r="A33" s="1" t="s">
        <v>51</v>
      </c>
      <c r="B33" s="150" t="s">
        <v>59</v>
      </c>
      <c r="C33" s="152">
        <v>41337.279000000002</v>
      </c>
      <c r="D33" s="151" t="s">
        <v>22</v>
      </c>
      <c r="E33" s="48">
        <f t="shared" si="1"/>
        <v>-7296.4975729858243</v>
      </c>
      <c r="F33" s="1">
        <f t="shared" si="2"/>
        <v>-7296.5</v>
      </c>
      <c r="G33" s="1">
        <f t="shared" si="3"/>
        <v>8.3710000035353005E-4</v>
      </c>
      <c r="I33" s="1">
        <f t="shared" si="4"/>
        <v>8.3710000035353005E-4</v>
      </c>
      <c r="M33" s="1">
        <f t="shared" ca="1" si="5"/>
        <v>1.6250070133318618E-2</v>
      </c>
      <c r="N33" s="9">
        <f t="shared" si="6"/>
        <v>8.38228024164063E-4</v>
      </c>
      <c r="O33" s="46">
        <f t="shared" si="7"/>
        <v>26318.779000000002</v>
      </c>
      <c r="P33" s="21"/>
      <c r="Q33" s="1">
        <f t="shared" si="8"/>
        <v>1.2724377171292814E-12</v>
      </c>
      <c r="R33" s="3">
        <v>1</v>
      </c>
      <c r="S33" s="1">
        <f t="shared" si="9"/>
        <v>1.2724377171292814E-12</v>
      </c>
      <c r="U33" s="145" t="s">
        <v>305</v>
      </c>
      <c r="W33" s="3">
        <v>1</v>
      </c>
      <c r="X33" s="152" t="s">
        <v>22</v>
      </c>
      <c r="AZ33" s="1">
        <v>13781.5</v>
      </c>
      <c r="BA33" s="1">
        <v>-6.0801350045949221E-3</v>
      </c>
      <c r="BB33" s="1">
        <v>1</v>
      </c>
    </row>
    <row r="34" spans="1:54">
      <c r="A34" s="84" t="s">
        <v>51</v>
      </c>
      <c r="B34" s="153" t="s">
        <v>59</v>
      </c>
      <c r="C34" s="154">
        <v>42839.362999999998</v>
      </c>
      <c r="D34" s="155" t="s">
        <v>22</v>
      </c>
      <c r="E34" s="83">
        <f t="shared" si="1"/>
        <v>-2941.4872427367927</v>
      </c>
      <c r="F34" s="1">
        <f t="shared" si="2"/>
        <v>-2941.5</v>
      </c>
      <c r="G34" s="1">
        <f t="shared" si="3"/>
        <v>4.4000999987474643E-3</v>
      </c>
      <c r="I34" s="1">
        <f t="shared" si="4"/>
        <v>4.4000999987474643E-3</v>
      </c>
      <c r="M34" s="1">
        <f t="shared" ca="1" si="5"/>
        <v>1.1769376532376773E-2</v>
      </c>
      <c r="N34" s="9">
        <f t="shared" si="6"/>
        <v>1.4582379299126851E-3</v>
      </c>
      <c r="O34" s="46">
        <f t="shared" si="7"/>
        <v>27820.862999999998</v>
      </c>
      <c r="P34" s="21"/>
      <c r="Q34" s="1">
        <f t="shared" si="8"/>
        <v>8.6545524320488454E-6</v>
      </c>
      <c r="R34" s="3">
        <v>1</v>
      </c>
      <c r="S34" s="1">
        <f t="shared" si="9"/>
        <v>8.6545524320488454E-6</v>
      </c>
      <c r="U34" s="145" t="s">
        <v>305</v>
      </c>
      <c r="W34" s="3">
        <v>1</v>
      </c>
      <c r="X34" s="152" t="s">
        <v>22</v>
      </c>
      <c r="AZ34" s="1">
        <v>13781.5</v>
      </c>
      <c r="BA34" s="1">
        <v>-4.9801350032794289E-3</v>
      </c>
      <c r="BB34" s="1">
        <v>1</v>
      </c>
    </row>
    <row r="35" spans="1:54">
      <c r="A35" s="20" t="s">
        <v>53</v>
      </c>
      <c r="B35" s="156" t="s">
        <v>56</v>
      </c>
      <c r="C35" s="157">
        <v>43853.908799999997</v>
      </c>
      <c r="D35" s="151" t="s">
        <v>28</v>
      </c>
      <c r="E35" s="85">
        <f t="shared" si="1"/>
        <v>-2.3194496920587639E-3</v>
      </c>
      <c r="F35" s="1">
        <f t="shared" si="2"/>
        <v>0</v>
      </c>
      <c r="G35" s="1">
        <f t="shared" si="3"/>
        <v>-8.0000000161817297E-4</v>
      </c>
      <c r="I35" s="1">
        <f t="shared" si="4"/>
        <v>-8.0000000161817297E-4</v>
      </c>
      <c r="M35" s="1">
        <f t="shared" ca="1" si="5"/>
        <v>8.74297923566714E-3</v>
      </c>
      <c r="N35" s="9">
        <f t="shared" si="6"/>
        <v>1.349042909170576E-3</v>
      </c>
      <c r="O35" s="46">
        <f t="shared" si="7"/>
        <v>28835.408799999997</v>
      </c>
      <c r="P35" s="21"/>
      <c r="Q35" s="1">
        <f t="shared" si="8"/>
        <v>4.6183854324113787E-6</v>
      </c>
      <c r="R35" s="3">
        <v>1</v>
      </c>
      <c r="S35" s="1">
        <f t="shared" si="9"/>
        <v>4.6183854324113787E-6</v>
      </c>
      <c r="U35" s="145" t="s">
        <v>306</v>
      </c>
      <c r="W35" s="3">
        <v>2</v>
      </c>
      <c r="X35" s="152" t="s">
        <v>54</v>
      </c>
      <c r="AZ35" s="1">
        <v>13782</v>
      </c>
      <c r="BA35" s="1">
        <v>-6.1347800001385622E-3</v>
      </c>
      <c r="BB35" s="1">
        <v>1</v>
      </c>
    </row>
    <row r="36" spans="1:54">
      <c r="A36" s="1" t="s">
        <v>305</v>
      </c>
      <c r="B36" s="150" t="s">
        <v>56</v>
      </c>
      <c r="C36" s="152">
        <v>43853.911</v>
      </c>
      <c r="D36" s="151" t="s">
        <v>28</v>
      </c>
      <c r="E36" s="48">
        <f t="shared" si="1"/>
        <v>4.0590369558290186E-3</v>
      </c>
      <c r="F36" s="1">
        <f t="shared" si="2"/>
        <v>0</v>
      </c>
      <c r="G36" s="1">
        <f t="shared" si="3"/>
        <v>1.4000000010128133E-3</v>
      </c>
      <c r="I36" s="1">
        <f t="shared" si="4"/>
        <v>1.4000000010128133E-3</v>
      </c>
      <c r="M36" s="1">
        <f t="shared" ca="1" si="5"/>
        <v>8.74297923566714E-3</v>
      </c>
      <c r="N36" s="9">
        <f t="shared" si="6"/>
        <v>1.349042909170576E-3</v>
      </c>
      <c r="O36" s="46">
        <f t="shared" si="7"/>
        <v>28835.411</v>
      </c>
      <c r="P36" s="21"/>
      <c r="Q36" s="1">
        <f t="shared" si="8"/>
        <v>2.5966252090182056E-9</v>
      </c>
      <c r="R36" s="3">
        <v>1</v>
      </c>
      <c r="S36" s="1">
        <f t="shared" si="9"/>
        <v>2.5966252090182056E-9</v>
      </c>
      <c r="U36" s="145" t="s">
        <v>305</v>
      </c>
      <c r="W36" s="3">
        <v>1</v>
      </c>
      <c r="X36" s="152" t="s">
        <v>54</v>
      </c>
      <c r="AZ36" s="1">
        <v>13782</v>
      </c>
      <c r="BA36" s="1">
        <v>-4.8347799965995364E-3</v>
      </c>
      <c r="BB36" s="1">
        <v>1</v>
      </c>
    </row>
    <row r="37" spans="1:54">
      <c r="A37" s="1" t="s">
        <v>53</v>
      </c>
      <c r="B37" s="150" t="s">
        <v>56</v>
      </c>
      <c r="C37" s="152">
        <v>43874.948199999999</v>
      </c>
      <c r="D37" s="151" t="s">
        <v>28</v>
      </c>
      <c r="E37" s="48">
        <f t="shared" si="1"/>
        <v>60.997467740803415</v>
      </c>
      <c r="F37" s="1">
        <f t="shared" si="2"/>
        <v>61</v>
      </c>
      <c r="G37" s="1">
        <f t="shared" si="3"/>
        <v>-8.7340000027325004E-4</v>
      </c>
      <c r="I37" s="1">
        <f t="shared" si="4"/>
        <v>-8.7340000027325004E-4</v>
      </c>
      <c r="M37" s="1">
        <f t="shared" ca="1" si="5"/>
        <v>8.6802186593967715E-3</v>
      </c>
      <c r="N37" s="9">
        <f t="shared" si="6"/>
        <v>1.342273010072888E-3</v>
      </c>
      <c r="O37" s="46">
        <f t="shared" si="7"/>
        <v>28856.448199999999</v>
      </c>
      <c r="P37" s="21"/>
      <c r="Q37" s="1">
        <f t="shared" si="8"/>
        <v>4.9092068887763175E-6</v>
      </c>
      <c r="R37" s="3">
        <v>1</v>
      </c>
      <c r="S37" s="1">
        <f t="shared" si="9"/>
        <v>4.9092068887763175E-6</v>
      </c>
      <c r="U37" s="145" t="s">
        <v>306</v>
      </c>
      <c r="W37" s="3">
        <v>2</v>
      </c>
      <c r="X37" s="152" t="s">
        <v>54</v>
      </c>
      <c r="AZ37" s="1">
        <v>14886.5</v>
      </c>
      <c r="BA37" s="1">
        <v>-5.9455849986989051E-3</v>
      </c>
      <c r="BB37" s="1">
        <v>0.1</v>
      </c>
    </row>
    <row r="38" spans="1:54">
      <c r="A38" s="1" t="s">
        <v>305</v>
      </c>
      <c r="B38" s="150" t="s">
        <v>56</v>
      </c>
      <c r="C38" s="152">
        <v>43874.953999999998</v>
      </c>
      <c r="D38" s="151" t="s">
        <v>28</v>
      </c>
      <c r="E38" s="48">
        <f t="shared" si="1"/>
        <v>61.014283751033922</v>
      </c>
      <c r="F38" s="1">
        <f t="shared" si="2"/>
        <v>61</v>
      </c>
      <c r="G38" s="1">
        <f t="shared" si="3"/>
        <v>4.9265999987255782E-3</v>
      </c>
      <c r="I38" s="1">
        <f t="shared" si="4"/>
        <v>4.9265999987255782E-3</v>
      </c>
      <c r="M38" s="1">
        <f t="shared" ca="1" si="5"/>
        <v>8.6802186593967715E-3</v>
      </c>
      <c r="N38" s="9">
        <f t="shared" si="6"/>
        <v>1.342273010072888E-3</v>
      </c>
      <c r="O38" s="46">
        <f t="shared" si="7"/>
        <v>28856.453999999998</v>
      </c>
      <c r="P38" s="21"/>
      <c r="Q38" s="1">
        <f t="shared" si="8"/>
        <v>1.2847399961584062E-5</v>
      </c>
      <c r="R38" s="3">
        <v>1</v>
      </c>
      <c r="S38" s="1">
        <f t="shared" si="9"/>
        <v>1.2847399961584062E-5</v>
      </c>
      <c r="U38" s="145" t="s">
        <v>305</v>
      </c>
      <c r="W38" s="3">
        <v>1</v>
      </c>
      <c r="X38" s="152" t="s">
        <v>54</v>
      </c>
      <c r="AZ38" s="1">
        <v>14889</v>
      </c>
      <c r="BA38" s="1">
        <v>-7.8188100014813244E-3</v>
      </c>
      <c r="BB38" s="1">
        <v>0.1</v>
      </c>
    </row>
    <row r="39" spans="1:54">
      <c r="A39" s="1" t="s">
        <v>53</v>
      </c>
      <c r="B39" s="150" t="s">
        <v>59</v>
      </c>
      <c r="C39" s="152">
        <v>44636.339</v>
      </c>
      <c r="D39" s="151" t="s">
        <v>28</v>
      </c>
      <c r="E39" s="48">
        <f t="shared" si="1"/>
        <v>2268.5070340211109</v>
      </c>
      <c r="F39" s="1">
        <f t="shared" si="2"/>
        <v>2268.5</v>
      </c>
      <c r="G39" s="1">
        <f t="shared" si="3"/>
        <v>2.4260999998659827E-3</v>
      </c>
      <c r="I39" s="1">
        <f t="shared" si="4"/>
        <v>2.4260999998659827E-3</v>
      </c>
      <c r="M39" s="1">
        <f t="shared" ca="1" si="5"/>
        <v>6.409006001743699E-3</v>
      </c>
      <c r="N39" s="9">
        <f t="shared" si="6"/>
        <v>9.7409354592338689E-4</v>
      </c>
      <c r="O39" s="46">
        <f t="shared" si="7"/>
        <v>29617.839</v>
      </c>
      <c r="P39" s="21"/>
      <c r="Q39" s="1">
        <f t="shared" si="8"/>
        <v>2.1083227422909515E-6</v>
      </c>
      <c r="R39" s="3">
        <v>1</v>
      </c>
      <c r="S39" s="1">
        <f t="shared" si="9"/>
        <v>2.1083227422909515E-6</v>
      </c>
      <c r="U39" s="145" t="s">
        <v>306</v>
      </c>
      <c r="W39" s="3">
        <v>2</v>
      </c>
      <c r="X39" s="152" t="s">
        <v>54</v>
      </c>
      <c r="AZ39" s="1">
        <v>16013</v>
      </c>
      <c r="BA39" s="1">
        <v>-5.6607700025779195E-3</v>
      </c>
      <c r="BB39" s="1">
        <v>0.2</v>
      </c>
    </row>
    <row r="40" spans="1:54">
      <c r="A40" s="1" t="s">
        <v>53</v>
      </c>
      <c r="B40" s="150" t="s">
        <v>59</v>
      </c>
      <c r="C40" s="152">
        <v>44637.370999999999</v>
      </c>
      <c r="D40" s="151" t="s">
        <v>28</v>
      </c>
      <c r="E40" s="48">
        <f t="shared" si="1"/>
        <v>2271.4991241178122</v>
      </c>
      <c r="F40" s="1">
        <f t="shared" si="2"/>
        <v>2271.5</v>
      </c>
      <c r="G40" s="1">
        <f t="shared" si="3"/>
        <v>-3.0210000113584101E-4</v>
      </c>
      <c r="I40" s="1">
        <f t="shared" si="4"/>
        <v>-3.0210000113584101E-4</v>
      </c>
      <c r="M40" s="1">
        <f t="shared" ca="1" si="5"/>
        <v>6.4059194160254844E-3</v>
      </c>
      <c r="N40" s="9">
        <f t="shared" si="6"/>
        <v>9.7343005779266275E-4</v>
      </c>
      <c r="O40" s="46">
        <f t="shared" si="7"/>
        <v>29618.870999999999</v>
      </c>
      <c r="P40" s="21"/>
      <c r="Q40" s="1">
        <f t="shared" si="8"/>
        <v>1.6269769312301523E-6</v>
      </c>
      <c r="R40" s="3">
        <v>1</v>
      </c>
      <c r="S40" s="1">
        <f t="shared" si="9"/>
        <v>1.6269769312301523E-6</v>
      </c>
      <c r="U40" s="145" t="s">
        <v>306</v>
      </c>
      <c r="W40" s="3">
        <v>2</v>
      </c>
      <c r="X40" s="158" t="s">
        <v>54</v>
      </c>
      <c r="AZ40" s="1">
        <v>16016.5</v>
      </c>
      <c r="BA40" s="1">
        <v>-6.2432850027107634E-3</v>
      </c>
      <c r="BB40" s="1">
        <v>0.2</v>
      </c>
    </row>
    <row r="41" spans="1:54">
      <c r="A41" s="1" t="s">
        <v>60</v>
      </c>
      <c r="B41" s="150" t="s">
        <v>56</v>
      </c>
      <c r="C41" s="152">
        <v>46113.411699999997</v>
      </c>
      <c r="D41" s="151" t="s">
        <v>28</v>
      </c>
      <c r="E41" s="48">
        <f t="shared" si="1"/>
        <v>6551.0017993130896</v>
      </c>
      <c r="F41" s="1">
        <f t="shared" si="2"/>
        <v>6551</v>
      </c>
      <c r="G41" s="1">
        <f t="shared" si="3"/>
        <v>6.2059999618213624E-4</v>
      </c>
      <c r="I41" s="1">
        <f t="shared" si="4"/>
        <v>6.2059999618213624E-4</v>
      </c>
      <c r="M41" s="1">
        <f t="shared" ca="1" si="5"/>
        <v>2.002904888992043E-3</v>
      </c>
      <c r="N41" s="9">
        <f t="shared" si="6"/>
        <v>-4.2386813478979433E-4</v>
      </c>
      <c r="O41" s="46">
        <f t="shared" si="7"/>
        <v>31094.911699999997</v>
      </c>
      <c r="P41" s="57"/>
      <c r="Q41" s="1">
        <f t="shared" si="8"/>
        <v>1.090913676615998E-6</v>
      </c>
      <c r="R41" s="3">
        <v>1</v>
      </c>
      <c r="S41" s="1">
        <f t="shared" si="9"/>
        <v>1.090913676615998E-6</v>
      </c>
      <c r="U41" s="145" t="s">
        <v>307</v>
      </c>
      <c r="W41" s="3">
        <v>3</v>
      </c>
      <c r="X41" s="145" t="s">
        <v>54</v>
      </c>
      <c r="AZ41" s="1">
        <v>16019.5</v>
      </c>
      <c r="BA41" s="1">
        <v>-7.0711549997213297E-3</v>
      </c>
      <c r="BB41" s="1">
        <v>0.2</v>
      </c>
    </row>
    <row r="42" spans="1:54">
      <c r="A42" s="1" t="s">
        <v>60</v>
      </c>
      <c r="B42" s="150" t="s">
        <v>59</v>
      </c>
      <c r="C42" s="152">
        <v>46115.309000000001</v>
      </c>
      <c r="D42" s="151" t="s">
        <v>28</v>
      </c>
      <c r="E42" s="48">
        <f t="shared" si="1"/>
        <v>6556.5026641779032</v>
      </c>
      <c r="F42" s="1">
        <f t="shared" si="2"/>
        <v>6556.5</v>
      </c>
      <c r="G42" s="1">
        <f t="shared" si="3"/>
        <v>9.1890000476269051E-4</v>
      </c>
      <c r="I42" s="1">
        <f t="shared" si="4"/>
        <v>9.1890000476269051E-4</v>
      </c>
      <c r="M42" s="1">
        <f t="shared" ca="1" si="5"/>
        <v>1.9972461485086484E-3</v>
      </c>
      <c r="N42" s="9">
        <f t="shared" si="6"/>
        <v>-4.2624368464911017E-4</v>
      </c>
      <c r="O42" s="46">
        <f t="shared" si="7"/>
        <v>31096.809000000001</v>
      </c>
      <c r="P42" s="57"/>
      <c r="Q42" s="1">
        <f t="shared" si="8"/>
        <v>1.8094115451643909E-6</v>
      </c>
      <c r="R42" s="3">
        <v>1</v>
      </c>
      <c r="S42" s="1">
        <f t="shared" si="9"/>
        <v>1.8094115451643909E-6</v>
      </c>
      <c r="U42" s="145" t="s">
        <v>307</v>
      </c>
      <c r="W42" s="3">
        <v>3</v>
      </c>
      <c r="X42" s="152" t="s">
        <v>54</v>
      </c>
      <c r="AZ42" s="1">
        <v>19239</v>
      </c>
      <c r="BA42" s="1">
        <v>-1.1630310000327881E-2</v>
      </c>
      <c r="BB42" s="1">
        <v>1</v>
      </c>
    </row>
    <row r="43" spans="1:54">
      <c r="A43" s="1" t="s">
        <v>53</v>
      </c>
      <c r="B43" s="150" t="s">
        <v>59</v>
      </c>
      <c r="C43" s="152">
        <v>46775.464999999997</v>
      </c>
      <c r="D43" s="151" t="s">
        <v>28</v>
      </c>
      <c r="E43" s="48">
        <f t="shared" si="1"/>
        <v>8470.5009489448457</v>
      </c>
      <c r="F43" s="1">
        <f t="shared" si="2"/>
        <v>8470.5</v>
      </c>
      <c r="G43" s="1">
        <f t="shared" si="3"/>
        <v>3.2729999657021835E-4</v>
      </c>
      <c r="I43" s="1">
        <f t="shared" si="4"/>
        <v>3.2729999657021835E-4</v>
      </c>
      <c r="M43" s="1">
        <f t="shared" ca="1" si="5"/>
        <v>2.8004460287592639E-5</v>
      </c>
      <c r="N43" s="9">
        <f t="shared" si="6"/>
        <v>-1.3433113742293643E-3</v>
      </c>
      <c r="O43" s="46">
        <f t="shared" si="7"/>
        <v>31756.964999999997</v>
      </c>
      <c r="P43" s="57"/>
      <c r="Q43" s="1">
        <f t="shared" si="8"/>
        <v>2.7909423522448609E-6</v>
      </c>
      <c r="R43" s="3">
        <v>1</v>
      </c>
      <c r="S43" s="1">
        <f t="shared" si="9"/>
        <v>2.7909423522448609E-6</v>
      </c>
      <c r="U43" s="145" t="s">
        <v>306</v>
      </c>
      <c r="W43" s="3">
        <v>2</v>
      </c>
      <c r="X43" s="152" t="s">
        <v>54</v>
      </c>
      <c r="AZ43" s="1">
        <v>20311.5</v>
      </c>
      <c r="BA43" s="1">
        <v>-1.124383500427939E-2</v>
      </c>
      <c r="BB43" s="1">
        <v>1</v>
      </c>
    </row>
    <row r="44" spans="1:54">
      <c r="A44" s="1" t="s">
        <v>53</v>
      </c>
      <c r="B44" s="150" t="s">
        <v>59</v>
      </c>
      <c r="C44" s="152">
        <v>46775.465199999999</v>
      </c>
      <c r="D44" s="151" t="s">
        <v>28</v>
      </c>
      <c r="E44" s="48">
        <f t="shared" si="1"/>
        <v>8470.5015288072755</v>
      </c>
      <c r="F44" s="1">
        <f t="shared" si="2"/>
        <v>8470.5</v>
      </c>
      <c r="G44" s="1">
        <f t="shared" si="3"/>
        <v>5.27299998793751E-4</v>
      </c>
      <c r="I44" s="1">
        <f t="shared" si="4"/>
        <v>5.27299998793751E-4</v>
      </c>
      <c r="M44" s="1">
        <f t="shared" ca="1" si="5"/>
        <v>2.8004460287592639E-5</v>
      </c>
      <c r="N44" s="9">
        <f t="shared" si="6"/>
        <v>-1.3433113742293643E-3</v>
      </c>
      <c r="O44" s="46">
        <f t="shared" si="7"/>
        <v>31756.965199999999</v>
      </c>
      <c r="P44" s="21"/>
      <c r="Q44" s="1">
        <f t="shared" si="8"/>
        <v>3.4991869088834247E-6</v>
      </c>
      <c r="R44" s="3">
        <v>1</v>
      </c>
      <c r="S44" s="1">
        <f t="shared" si="9"/>
        <v>3.4991869088834247E-6</v>
      </c>
      <c r="U44" s="145" t="s">
        <v>306</v>
      </c>
      <c r="W44" s="3">
        <v>2</v>
      </c>
      <c r="X44" s="152" t="s">
        <v>54</v>
      </c>
      <c r="AZ44" s="1">
        <v>23503</v>
      </c>
      <c r="BA44" s="1">
        <v>-1.7342869999993127E-2</v>
      </c>
      <c r="BB44" s="1">
        <v>1</v>
      </c>
    </row>
    <row r="45" spans="1:54">
      <c r="A45" s="1" t="s">
        <v>53</v>
      </c>
      <c r="B45" s="150" t="s">
        <v>56</v>
      </c>
      <c r="C45" s="152">
        <v>46788.398000000001</v>
      </c>
      <c r="D45" s="151" t="s">
        <v>28</v>
      </c>
      <c r="E45" s="48">
        <f t="shared" si="1"/>
        <v>8507.9977524532587</v>
      </c>
      <c r="F45" s="1">
        <f t="shared" si="2"/>
        <v>8508</v>
      </c>
      <c r="G45" s="1">
        <f t="shared" si="3"/>
        <v>-7.7519999467767775E-4</v>
      </c>
      <c r="I45" s="1">
        <f t="shared" si="4"/>
        <v>-7.7519999467767775E-4</v>
      </c>
      <c r="M45" s="1">
        <f t="shared" ca="1" si="5"/>
        <v>-1.0577861190092658E-5</v>
      </c>
      <c r="N45" s="9">
        <f t="shared" si="6"/>
        <v>-1.3630792169564046E-3</v>
      </c>
      <c r="O45" s="46">
        <f t="shared" si="7"/>
        <v>31769.898000000001</v>
      </c>
      <c r="P45" s="21"/>
      <c r="Q45" s="1">
        <f t="shared" si="8"/>
        <v>3.4560197998704067E-7</v>
      </c>
      <c r="R45" s="3">
        <v>1</v>
      </c>
      <c r="S45" s="1">
        <f t="shared" si="9"/>
        <v>3.4560197998704067E-7</v>
      </c>
      <c r="U45" s="145" t="s">
        <v>306</v>
      </c>
      <c r="W45" s="3">
        <v>2</v>
      </c>
      <c r="X45" s="152" t="s">
        <v>54</v>
      </c>
      <c r="AZ45" s="1">
        <v>24283.5</v>
      </c>
      <c r="BA45" s="1">
        <v>-1.1543714994331822E-2</v>
      </c>
      <c r="BB45" s="1">
        <v>1</v>
      </c>
    </row>
    <row r="46" spans="1:54">
      <c r="A46" s="1" t="s">
        <v>53</v>
      </c>
      <c r="B46" s="150" t="s">
        <v>56</v>
      </c>
      <c r="C46" s="152">
        <v>46788.398200000003</v>
      </c>
      <c r="D46" s="151" t="s">
        <v>28</v>
      </c>
      <c r="E46" s="48">
        <f t="shared" si="1"/>
        <v>8507.9983323156885</v>
      </c>
      <c r="F46" s="1">
        <f t="shared" si="2"/>
        <v>8508</v>
      </c>
      <c r="G46" s="1">
        <f t="shared" si="3"/>
        <v>-5.751999924541451E-4</v>
      </c>
      <c r="I46" s="1">
        <f t="shared" si="4"/>
        <v>-5.751999924541451E-4</v>
      </c>
      <c r="M46" s="1">
        <f t="shared" ca="1" si="5"/>
        <v>-1.0577861190092658E-5</v>
      </c>
      <c r="N46" s="9">
        <f t="shared" si="6"/>
        <v>-1.3630792169564046E-3</v>
      </c>
      <c r="O46" s="46">
        <f t="shared" si="7"/>
        <v>31769.898200000003</v>
      </c>
      <c r="P46" s="21"/>
      <c r="Q46" s="1">
        <f t="shared" si="8"/>
        <v>6.2075367240228181E-7</v>
      </c>
      <c r="R46" s="3">
        <v>1</v>
      </c>
      <c r="S46" s="1">
        <f t="shared" si="9"/>
        <v>6.2075367240228181E-7</v>
      </c>
      <c r="U46" s="145" t="s">
        <v>306</v>
      </c>
      <c r="W46" s="3">
        <v>2</v>
      </c>
      <c r="X46" s="145" t="s">
        <v>54</v>
      </c>
      <c r="AZ46" s="1">
        <v>24286.5</v>
      </c>
      <c r="BA46" s="1">
        <v>-1.4371584999025799E-2</v>
      </c>
      <c r="BB46" s="1">
        <v>1</v>
      </c>
    </row>
    <row r="47" spans="1:54">
      <c r="A47" s="1" t="s">
        <v>53</v>
      </c>
      <c r="B47" s="150" t="s">
        <v>56</v>
      </c>
      <c r="C47" s="152">
        <v>46798.400099999999</v>
      </c>
      <c r="D47" s="151" t="s">
        <v>28</v>
      </c>
      <c r="E47" s="48">
        <f t="shared" si="1"/>
        <v>8536.9969621007731</v>
      </c>
      <c r="F47" s="1">
        <f t="shared" si="2"/>
        <v>8537</v>
      </c>
      <c r="G47" s="1">
        <f t="shared" si="3"/>
        <v>-1.0477999967406504E-3</v>
      </c>
      <c r="I47" s="1">
        <f t="shared" si="4"/>
        <v>-1.0477999967406504E-3</v>
      </c>
      <c r="M47" s="1">
        <f t="shared" ca="1" si="5"/>
        <v>-4.0414856466169588E-5</v>
      </c>
      <c r="N47" s="9">
        <f t="shared" si="6"/>
        <v>-1.3784137886276859E-3</v>
      </c>
      <c r="O47" s="46">
        <f t="shared" si="7"/>
        <v>31779.900099999999</v>
      </c>
      <c r="P47" s="21"/>
      <c r="Q47" s="1">
        <f t="shared" si="8"/>
        <v>1.0930547938592406E-7</v>
      </c>
      <c r="R47" s="3">
        <v>1</v>
      </c>
      <c r="S47" s="1">
        <f t="shared" si="9"/>
        <v>1.0930547938592406E-7</v>
      </c>
      <c r="U47" s="145" t="s">
        <v>306</v>
      </c>
      <c r="W47" s="3">
        <v>2</v>
      </c>
      <c r="X47" s="145" t="s">
        <v>54</v>
      </c>
      <c r="AZ47" s="1">
        <v>24289</v>
      </c>
      <c r="BA47" s="1">
        <v>-1.8144809997465927E-2</v>
      </c>
      <c r="BB47" s="1">
        <v>1</v>
      </c>
    </row>
    <row r="48" spans="1:54">
      <c r="A48" s="1" t="s">
        <v>53</v>
      </c>
      <c r="B48" s="150" t="s">
        <v>56</v>
      </c>
      <c r="C48" s="152">
        <v>46798.400800000003</v>
      </c>
      <c r="D48" s="151" t="s">
        <v>28</v>
      </c>
      <c r="E48" s="48">
        <f t="shared" si="1"/>
        <v>8536.9989916192608</v>
      </c>
      <c r="F48" s="1">
        <f t="shared" si="2"/>
        <v>8537</v>
      </c>
      <c r="G48" s="1">
        <f t="shared" si="3"/>
        <v>-3.4779999259626493E-4</v>
      </c>
      <c r="I48" s="1">
        <f t="shared" si="4"/>
        <v>-3.4779999259626493E-4</v>
      </c>
      <c r="M48" s="1">
        <f t="shared" ca="1" si="5"/>
        <v>-4.0414856466169588E-5</v>
      </c>
      <c r="N48" s="9">
        <f t="shared" si="6"/>
        <v>-1.3784137886276859E-3</v>
      </c>
      <c r="O48" s="46">
        <f t="shared" si="7"/>
        <v>31779.900800000003</v>
      </c>
      <c r="P48" s="21"/>
      <c r="Q48" s="1">
        <f t="shared" si="8"/>
        <v>1.0621647965702954E-6</v>
      </c>
      <c r="R48" s="3">
        <v>1</v>
      </c>
      <c r="S48" s="1">
        <f t="shared" si="9"/>
        <v>1.0621647965702954E-6</v>
      </c>
      <c r="U48" s="145" t="s">
        <v>306</v>
      </c>
      <c r="W48" s="3">
        <v>2</v>
      </c>
      <c r="X48" s="145" t="s">
        <v>54</v>
      </c>
      <c r="AZ48" s="1">
        <v>24289.5</v>
      </c>
      <c r="BA48" s="1">
        <v>-1.2899455003207549E-2</v>
      </c>
      <c r="BB48" s="1">
        <v>0.6</v>
      </c>
    </row>
    <row r="49" spans="1:54">
      <c r="A49" s="1" t="s">
        <v>53</v>
      </c>
      <c r="B49" s="150" t="s">
        <v>59</v>
      </c>
      <c r="C49" s="152">
        <v>46802.368199999997</v>
      </c>
      <c r="D49" s="151" t="s">
        <v>28</v>
      </c>
      <c r="E49" s="48">
        <f t="shared" si="1"/>
        <v>8548.50172248132</v>
      </c>
      <c r="F49" s="1">
        <f t="shared" si="2"/>
        <v>8548.5</v>
      </c>
      <c r="G49" s="1">
        <f t="shared" si="3"/>
        <v>5.9409999812487513E-4</v>
      </c>
      <c r="I49" s="1">
        <f t="shared" si="4"/>
        <v>5.9409999812487513E-4</v>
      </c>
      <c r="M49" s="1">
        <f t="shared" ca="1" si="5"/>
        <v>-5.224676838599257E-5</v>
      </c>
      <c r="N49" s="9">
        <f t="shared" si="6"/>
        <v>-1.3845061966381014E-3</v>
      </c>
      <c r="O49" s="46">
        <f t="shared" si="7"/>
        <v>31783.868199999997</v>
      </c>
      <c r="P49" s="21"/>
      <c r="Q49" s="1">
        <f t="shared" si="8"/>
        <v>3.9148824739544255E-6</v>
      </c>
      <c r="R49" s="3">
        <v>1</v>
      </c>
      <c r="S49" s="1">
        <f t="shared" si="9"/>
        <v>3.9148824739544255E-6</v>
      </c>
      <c r="U49" s="145" t="s">
        <v>306</v>
      </c>
      <c r="W49" s="3">
        <v>2</v>
      </c>
      <c r="X49" s="145" t="s">
        <v>54</v>
      </c>
      <c r="AZ49" s="1">
        <v>24350</v>
      </c>
      <c r="BA49" s="1">
        <v>-1.5311499999370426E-2</v>
      </c>
      <c r="BB49" s="1">
        <v>0.4</v>
      </c>
    </row>
    <row r="50" spans="1:54">
      <c r="A50" s="1" t="s">
        <v>53</v>
      </c>
      <c r="B50" s="150" t="s">
        <v>59</v>
      </c>
      <c r="C50" s="152">
        <v>46802.368199999997</v>
      </c>
      <c r="D50" s="151" t="s">
        <v>28</v>
      </c>
      <c r="E50" s="48">
        <f t="shared" si="1"/>
        <v>8548.50172248132</v>
      </c>
      <c r="F50" s="1">
        <f t="shared" si="2"/>
        <v>8548.5</v>
      </c>
      <c r="G50" s="1">
        <f t="shared" si="3"/>
        <v>5.9409999812487513E-4</v>
      </c>
      <c r="I50" s="1">
        <f t="shared" si="4"/>
        <v>5.9409999812487513E-4</v>
      </c>
      <c r="M50" s="1">
        <f t="shared" ca="1" si="5"/>
        <v>-5.224676838599257E-5</v>
      </c>
      <c r="N50" s="9">
        <f t="shared" si="6"/>
        <v>-1.3845061966381014E-3</v>
      </c>
      <c r="O50" s="46">
        <f t="shared" si="7"/>
        <v>31783.868199999997</v>
      </c>
      <c r="P50" s="21"/>
      <c r="Q50" s="1">
        <f t="shared" si="8"/>
        <v>3.9148824739544255E-6</v>
      </c>
      <c r="R50" s="3">
        <v>1</v>
      </c>
      <c r="S50" s="1">
        <f t="shared" si="9"/>
        <v>3.9148824739544255E-6</v>
      </c>
      <c r="U50" s="145" t="s">
        <v>306</v>
      </c>
      <c r="W50" s="3">
        <v>2</v>
      </c>
      <c r="X50" s="145" t="s">
        <v>54</v>
      </c>
      <c r="AZ50" s="1">
        <v>24350.5</v>
      </c>
      <c r="BA50" s="1">
        <v>-1.70661449956242E-2</v>
      </c>
      <c r="BB50" s="1">
        <v>0.4</v>
      </c>
    </row>
    <row r="51" spans="1:54">
      <c r="A51" s="1" t="s">
        <v>53</v>
      </c>
      <c r="B51" s="150" t="s">
        <v>56</v>
      </c>
      <c r="C51" s="152">
        <v>46802.539400000001</v>
      </c>
      <c r="D51" s="151" t="s">
        <v>28</v>
      </c>
      <c r="E51" s="48">
        <f t="shared" si="1"/>
        <v>8548.9980847144288</v>
      </c>
      <c r="F51" s="1">
        <f t="shared" si="2"/>
        <v>8549</v>
      </c>
      <c r="G51" s="1">
        <f t="shared" si="3"/>
        <v>-6.6059999517165124E-4</v>
      </c>
      <c r="I51" s="1">
        <f t="shared" si="4"/>
        <v>-6.6059999517165124E-4</v>
      </c>
      <c r="M51" s="1">
        <f t="shared" ca="1" si="5"/>
        <v>-5.276119933902805E-5</v>
      </c>
      <c r="N51" s="9">
        <f t="shared" si="6"/>
        <v>-1.3847712315393627E-3</v>
      </c>
      <c r="O51" s="46">
        <f t="shared" si="7"/>
        <v>31784.039400000001</v>
      </c>
      <c r="P51" s="21"/>
      <c r="Q51" s="1">
        <f t="shared" si="8"/>
        <v>5.2442397958233977E-7</v>
      </c>
      <c r="R51" s="3">
        <v>1</v>
      </c>
      <c r="S51" s="1">
        <f t="shared" si="9"/>
        <v>5.2442397958233977E-7</v>
      </c>
      <c r="U51" s="145" t="s">
        <v>306</v>
      </c>
      <c r="W51" s="3">
        <v>2</v>
      </c>
      <c r="X51" s="145" t="s">
        <v>54</v>
      </c>
      <c r="AZ51" s="1">
        <v>24373</v>
      </c>
      <c r="BA51" s="1">
        <v>-1.5725169992947485E-2</v>
      </c>
      <c r="BB51" s="1">
        <v>0.5</v>
      </c>
    </row>
    <row r="52" spans="1:54">
      <c r="A52" s="1" t="s">
        <v>53</v>
      </c>
      <c r="B52" s="150" t="s">
        <v>56</v>
      </c>
      <c r="C52" s="152">
        <v>46802.539799999999</v>
      </c>
      <c r="D52" s="151" t="s">
        <v>28</v>
      </c>
      <c r="E52" s="48">
        <f t="shared" si="1"/>
        <v>8548.9992444392647</v>
      </c>
      <c r="F52" s="1">
        <f t="shared" si="2"/>
        <v>8549</v>
      </c>
      <c r="G52" s="1">
        <f t="shared" si="3"/>
        <v>-2.6059999800054356E-4</v>
      </c>
      <c r="I52" s="1">
        <f t="shared" si="4"/>
        <v>-2.6059999800054356E-4</v>
      </c>
      <c r="M52" s="1">
        <f t="shared" ca="1" si="5"/>
        <v>-5.276119933902805E-5</v>
      </c>
      <c r="N52" s="9">
        <f t="shared" si="6"/>
        <v>-1.3847712315393627E-3</v>
      </c>
      <c r="O52" s="46">
        <f t="shared" si="7"/>
        <v>31784.039799999999</v>
      </c>
      <c r="P52" s="21"/>
      <c r="Q52" s="1">
        <f t="shared" si="8"/>
        <v>1.2637609623161901E-6</v>
      </c>
      <c r="R52" s="3">
        <v>1</v>
      </c>
      <c r="S52" s="1">
        <f t="shared" si="9"/>
        <v>1.2637609623161901E-6</v>
      </c>
      <c r="U52" s="145" t="s">
        <v>306</v>
      </c>
      <c r="W52" s="3">
        <v>2</v>
      </c>
      <c r="X52" s="145" t="s">
        <v>54</v>
      </c>
      <c r="AZ52" s="1">
        <v>24419</v>
      </c>
      <c r="BA52" s="1">
        <v>-1.7452510001021437E-2</v>
      </c>
      <c r="BB52" s="1">
        <v>1</v>
      </c>
    </row>
    <row r="53" spans="1:54">
      <c r="A53" s="1" t="s">
        <v>73</v>
      </c>
      <c r="B53" s="150" t="s">
        <v>59</v>
      </c>
      <c r="C53" s="152">
        <v>48268.228499999997</v>
      </c>
      <c r="D53" s="151">
        <v>0</v>
      </c>
      <c r="E53" s="48">
        <f t="shared" si="1"/>
        <v>12798.488240680012</v>
      </c>
      <c r="F53" s="1">
        <f t="shared" si="2"/>
        <v>12798.5</v>
      </c>
      <c r="G53" s="1">
        <f t="shared" si="3"/>
        <v>-4.055900004459545E-3</v>
      </c>
      <c r="I53" s="1">
        <f t="shared" si="4"/>
        <v>-4.055900004459545E-3</v>
      </c>
      <c r="M53" s="1">
        <f t="shared" ca="1" si="5"/>
        <v>-4.4249098691903216E-3</v>
      </c>
      <c r="N53" s="9">
        <f t="shared" si="6"/>
        <v>-4.0815774284722233E-3</v>
      </c>
      <c r="O53" s="46">
        <f t="shared" si="7"/>
        <v>33249.728499999997</v>
      </c>
      <c r="P53" s="21"/>
      <c r="Q53" s="1">
        <f t="shared" si="8"/>
        <v>6.5933010392686601E-10</v>
      </c>
      <c r="R53" s="3">
        <v>1</v>
      </c>
      <c r="S53" s="1">
        <f t="shared" si="9"/>
        <v>6.5933010392686601E-10</v>
      </c>
      <c r="U53" s="145" t="s">
        <v>308</v>
      </c>
      <c r="W53" s="3">
        <v>4</v>
      </c>
      <c r="X53" s="145" t="s">
        <v>54</v>
      </c>
      <c r="AZ53" s="1">
        <v>25227</v>
      </c>
      <c r="BA53" s="1">
        <v>-1.6658829998050351E-2</v>
      </c>
      <c r="BB53" s="1">
        <v>1</v>
      </c>
    </row>
    <row r="54" spans="1:54">
      <c r="A54" s="1" t="s">
        <v>73</v>
      </c>
      <c r="B54" s="150" t="s">
        <v>56</v>
      </c>
      <c r="C54" s="152">
        <v>48268.399599999997</v>
      </c>
      <c r="D54" s="151">
        <v>0</v>
      </c>
      <c r="E54" s="48">
        <f t="shared" si="1"/>
        <v>12798.984312981896</v>
      </c>
      <c r="F54" s="1">
        <f t="shared" si="2"/>
        <v>12799</v>
      </c>
      <c r="G54" s="1">
        <f t="shared" si="3"/>
        <v>-5.4106000025058165E-3</v>
      </c>
      <c r="I54" s="1">
        <f t="shared" si="4"/>
        <v>-5.4106000025058165E-3</v>
      </c>
      <c r="M54" s="1">
        <f t="shared" ca="1" si="5"/>
        <v>-4.4254243001433588E-3</v>
      </c>
      <c r="N54" s="9">
        <f t="shared" si="6"/>
        <v>-4.0819470108663927E-3</v>
      </c>
      <c r="O54" s="46">
        <f t="shared" si="7"/>
        <v>33249.899599999997</v>
      </c>
      <c r="P54" s="21"/>
      <c r="Q54" s="1">
        <f t="shared" si="8"/>
        <v>1.7653187721923908E-6</v>
      </c>
      <c r="R54" s="3">
        <v>1</v>
      </c>
      <c r="S54" s="1">
        <f t="shared" si="9"/>
        <v>1.7653187721923908E-6</v>
      </c>
      <c r="U54" s="145" t="s">
        <v>308</v>
      </c>
      <c r="W54" s="3">
        <v>4</v>
      </c>
      <c r="X54" s="145" t="s">
        <v>54</v>
      </c>
      <c r="AZ54" s="1">
        <v>25342</v>
      </c>
      <c r="BA54" s="1">
        <v>-1.6927180004131515E-2</v>
      </c>
      <c r="BB54" s="1">
        <v>1</v>
      </c>
    </row>
    <row r="55" spans="1:54">
      <c r="A55" s="1" t="s">
        <v>73</v>
      </c>
      <c r="B55" s="150" t="s">
        <v>56</v>
      </c>
      <c r="C55" s="152">
        <v>48268.402399999999</v>
      </c>
      <c r="D55" s="151">
        <v>0</v>
      </c>
      <c r="E55" s="48">
        <f t="shared" si="1"/>
        <v>12798.992431055809</v>
      </c>
      <c r="F55" s="1">
        <f t="shared" si="2"/>
        <v>12799</v>
      </c>
      <c r="G55" s="1">
        <f t="shared" si="3"/>
        <v>-2.6106000004801899E-3</v>
      </c>
      <c r="I55" s="1">
        <f t="shared" si="4"/>
        <v>-2.6106000004801899E-3</v>
      </c>
      <c r="M55" s="1">
        <f t="shared" ca="1" si="5"/>
        <v>-4.4254243001433588E-3</v>
      </c>
      <c r="N55" s="9">
        <f t="shared" si="6"/>
        <v>-4.0819470108663927E-3</v>
      </c>
      <c r="O55" s="46">
        <f t="shared" si="7"/>
        <v>33249.902399999999</v>
      </c>
      <c r="P55" s="21"/>
      <c r="Q55" s="1">
        <f t="shared" si="8"/>
        <v>2.1648620249724168E-6</v>
      </c>
      <c r="R55" s="3">
        <v>1</v>
      </c>
      <c r="S55" s="1">
        <f t="shared" si="9"/>
        <v>2.1648620249724168E-6</v>
      </c>
      <c r="U55" s="145" t="s">
        <v>308</v>
      </c>
      <c r="W55" s="3">
        <v>4</v>
      </c>
      <c r="X55" s="145" t="s">
        <v>54</v>
      </c>
      <c r="AZ55" s="1">
        <v>25422.5</v>
      </c>
      <c r="BA55" s="1">
        <v>-1.5925024999887682E-2</v>
      </c>
      <c r="BB55" s="1">
        <v>1</v>
      </c>
    </row>
    <row r="56" spans="1:54">
      <c r="A56" s="1" t="s">
        <v>73</v>
      </c>
      <c r="B56" s="150" t="s">
        <v>59</v>
      </c>
      <c r="C56" s="152">
        <v>48607.272299999997</v>
      </c>
      <c r="D56" s="151">
        <v>0</v>
      </c>
      <c r="E56" s="48">
        <f t="shared" si="1"/>
        <v>13781.482035572235</v>
      </c>
      <c r="F56" s="1">
        <f t="shared" si="2"/>
        <v>13781.5</v>
      </c>
      <c r="G56" s="1">
        <f t="shared" si="3"/>
        <v>-6.1961000028531998E-3</v>
      </c>
      <c r="I56" s="1">
        <f t="shared" si="4"/>
        <v>-6.1961000028531998E-3</v>
      </c>
      <c r="M56" s="1">
        <f t="shared" ca="1" si="5"/>
        <v>-5.4362811228587122E-3</v>
      </c>
      <c r="N56" s="9">
        <f t="shared" si="6"/>
        <v>-4.8319344641816466E-3</v>
      </c>
      <c r="O56" s="46">
        <f t="shared" si="7"/>
        <v>33588.772299999997</v>
      </c>
      <c r="P56" s="21"/>
      <c r="Q56" s="1">
        <f t="shared" si="8"/>
        <v>1.8609476168990488E-6</v>
      </c>
      <c r="R56" s="3">
        <v>1</v>
      </c>
      <c r="S56" s="1">
        <f t="shared" si="9"/>
        <v>1.8609476168990488E-6</v>
      </c>
      <c r="U56" s="145" t="s">
        <v>308</v>
      </c>
      <c r="W56" s="3">
        <v>4</v>
      </c>
      <c r="X56" s="145" t="s">
        <v>54</v>
      </c>
      <c r="AZ56" s="1">
        <v>25499</v>
      </c>
      <c r="BA56" s="1">
        <v>-1.6998200633679517E-2</v>
      </c>
      <c r="BB56" s="1">
        <v>1</v>
      </c>
    </row>
    <row r="57" spans="1:54">
      <c r="A57" s="1" t="s">
        <v>73</v>
      </c>
      <c r="B57" s="150" t="s">
        <v>59</v>
      </c>
      <c r="C57" s="152">
        <v>48607.273399999998</v>
      </c>
      <c r="D57" s="151">
        <v>0</v>
      </c>
      <c r="E57" s="48">
        <f t="shared" si="1"/>
        <v>13781.485224815558</v>
      </c>
      <c r="F57" s="1">
        <f t="shared" si="2"/>
        <v>13781.5</v>
      </c>
      <c r="G57" s="1">
        <f t="shared" si="3"/>
        <v>-5.0961000015377067E-3</v>
      </c>
      <c r="I57" s="1">
        <f t="shared" si="4"/>
        <v>-5.0961000015377067E-3</v>
      </c>
      <c r="M57" s="1">
        <f t="shared" ca="1" si="5"/>
        <v>-5.4362811228587122E-3</v>
      </c>
      <c r="N57" s="9">
        <f t="shared" si="6"/>
        <v>-4.8319344641816466E-3</v>
      </c>
      <c r="O57" s="46">
        <f t="shared" si="7"/>
        <v>33588.773399999998</v>
      </c>
      <c r="P57" s="21"/>
      <c r="Q57" s="1">
        <f t="shared" si="8"/>
        <v>6.9783431126615966E-8</v>
      </c>
      <c r="R57" s="3">
        <v>1</v>
      </c>
      <c r="S57" s="1">
        <f t="shared" si="9"/>
        <v>6.9783431126615966E-8</v>
      </c>
      <c r="U57" s="145" t="s">
        <v>308</v>
      </c>
      <c r="W57" s="3">
        <v>4</v>
      </c>
      <c r="X57" s="145" t="s">
        <v>54</v>
      </c>
      <c r="AZ57" s="1">
        <v>25510.5</v>
      </c>
      <c r="BA57" s="1">
        <v>-1.4542545002768748E-2</v>
      </c>
      <c r="BB57" s="1">
        <v>1</v>
      </c>
    </row>
    <row r="58" spans="1:54">
      <c r="A58" s="1" t="s">
        <v>73</v>
      </c>
      <c r="B58" s="150" t="s">
        <v>56</v>
      </c>
      <c r="C58" s="152">
        <v>48607.4447</v>
      </c>
      <c r="D58" s="151">
        <v>0</v>
      </c>
      <c r="E58" s="48">
        <f t="shared" si="1"/>
        <v>13781.981876979871</v>
      </c>
      <c r="F58" s="1">
        <f t="shared" si="2"/>
        <v>13782</v>
      </c>
      <c r="G58" s="1">
        <f t="shared" si="3"/>
        <v>-6.2507999973604456E-3</v>
      </c>
      <c r="I58" s="1">
        <f t="shared" si="4"/>
        <v>-6.2507999973604456E-3</v>
      </c>
      <c r="M58" s="1">
        <f t="shared" ca="1" si="5"/>
        <v>-5.4367955538117477E-3</v>
      </c>
      <c r="N58" s="9">
        <f t="shared" si="6"/>
        <v>-4.8323282277959404E-3</v>
      </c>
      <c r="O58" s="46">
        <f t="shared" si="7"/>
        <v>33588.9447</v>
      </c>
      <c r="P58" s="21"/>
      <c r="Q58" s="1">
        <f t="shared" si="8"/>
        <v>2.0120621610514586E-6</v>
      </c>
      <c r="R58" s="3">
        <v>1</v>
      </c>
      <c r="S58" s="1">
        <f t="shared" si="9"/>
        <v>2.0120621610514586E-6</v>
      </c>
      <c r="U58" s="145" t="s">
        <v>308</v>
      </c>
      <c r="W58" s="3">
        <v>4</v>
      </c>
      <c r="X58" s="145" t="s">
        <v>54</v>
      </c>
      <c r="AZ58" s="1">
        <v>25527</v>
      </c>
      <c r="BA58" s="1">
        <v>-1.3745830001425929E-2</v>
      </c>
      <c r="BB58" s="1">
        <v>0.3</v>
      </c>
    </row>
    <row r="59" spans="1:54">
      <c r="A59" s="1" t="s">
        <v>73</v>
      </c>
      <c r="B59" s="150" t="s">
        <v>56</v>
      </c>
      <c r="C59" s="152">
        <v>48607.446000000004</v>
      </c>
      <c r="D59" s="151">
        <v>0</v>
      </c>
      <c r="E59" s="48">
        <f t="shared" si="1"/>
        <v>13781.985646085624</v>
      </c>
      <c r="F59" s="1">
        <f t="shared" si="2"/>
        <v>13782</v>
      </c>
      <c r="G59" s="1">
        <f t="shared" si="3"/>
        <v>-4.9507999938214198E-3</v>
      </c>
      <c r="I59" s="1">
        <f t="shared" si="4"/>
        <v>-4.9507999938214198E-3</v>
      </c>
      <c r="M59" s="1">
        <f t="shared" ca="1" si="5"/>
        <v>-5.4367955538117477E-3</v>
      </c>
      <c r="N59" s="9">
        <f t="shared" si="6"/>
        <v>-4.8323282277959404E-3</v>
      </c>
      <c r="O59" s="46">
        <f t="shared" si="7"/>
        <v>33588.946000000004</v>
      </c>
      <c r="P59" s="21"/>
      <c r="Q59" s="1">
        <f t="shared" si="8"/>
        <v>1.4035559345195925E-8</v>
      </c>
      <c r="R59" s="3">
        <v>1</v>
      </c>
      <c r="S59" s="1">
        <f t="shared" si="9"/>
        <v>1.4035559345195925E-8</v>
      </c>
      <c r="U59" s="145" t="s">
        <v>308</v>
      </c>
      <c r="W59" s="3">
        <v>4</v>
      </c>
      <c r="X59" s="145" t="s">
        <v>54</v>
      </c>
      <c r="AZ59" s="1">
        <v>25530</v>
      </c>
      <c r="BA59" s="1">
        <v>-1.9973700000264216E-2</v>
      </c>
      <c r="BB59" s="1">
        <v>0.4</v>
      </c>
    </row>
    <row r="60" spans="1:54">
      <c r="A60" s="1" t="s">
        <v>79</v>
      </c>
      <c r="B60" s="150" t="s">
        <v>56</v>
      </c>
      <c r="C60" s="152">
        <v>50814.168799999999</v>
      </c>
      <c r="D60" s="151" t="s">
        <v>28</v>
      </c>
      <c r="E60" s="48">
        <f t="shared" si="1"/>
        <v>20179.963781793133</v>
      </c>
      <c r="F60" s="1">
        <f t="shared" si="2"/>
        <v>20180</v>
      </c>
      <c r="G60" s="1">
        <f t="shared" si="3"/>
        <v>-1.2492000001657289E-2</v>
      </c>
      <c r="I60" s="1">
        <f t="shared" si="4"/>
        <v>-1.2492000001657289E-2</v>
      </c>
      <c r="M60" s="1">
        <f t="shared" ca="1" si="5"/>
        <v>-1.2019454028857891E-2</v>
      </c>
      <c r="N60" s="9">
        <f t="shared" si="6"/>
        <v>-1.0877968320846934E-2</v>
      </c>
      <c r="O60" s="46">
        <f t="shared" si="7"/>
        <v>35795.668799999999</v>
      </c>
      <c r="P60" s="21"/>
      <c r="Q60" s="1">
        <f t="shared" si="8"/>
        <v>2.6050982666594979E-6</v>
      </c>
      <c r="R60" s="3">
        <v>1</v>
      </c>
      <c r="S60" s="1">
        <f t="shared" si="9"/>
        <v>2.6050982666594979E-6</v>
      </c>
      <c r="U60" s="145" t="s">
        <v>309</v>
      </c>
      <c r="W60" s="3">
        <v>5</v>
      </c>
      <c r="X60" s="145" t="s">
        <v>54</v>
      </c>
      <c r="AZ60" s="1">
        <v>25550</v>
      </c>
      <c r="BA60" s="1">
        <v>-1.5759499998239335E-2</v>
      </c>
      <c r="BB60" s="1">
        <v>0.6</v>
      </c>
    </row>
    <row r="61" spans="1:54">
      <c r="A61" s="1" t="s">
        <v>79</v>
      </c>
      <c r="B61" s="150" t="s">
        <v>59</v>
      </c>
      <c r="C61" s="152">
        <v>50818.135900000001</v>
      </c>
      <c r="D61" s="151" t="s">
        <v>28</v>
      </c>
      <c r="E61" s="48">
        <f t="shared" si="1"/>
        <v>20191.465642861582</v>
      </c>
      <c r="F61" s="1">
        <f t="shared" si="2"/>
        <v>20191.5</v>
      </c>
      <c r="G61" s="1">
        <f t="shared" si="3"/>
        <v>-1.1850099996081553E-2</v>
      </c>
      <c r="I61" s="1">
        <f t="shared" si="4"/>
        <v>-1.1850099996081553E-2</v>
      </c>
      <c r="M61" s="1">
        <f t="shared" ca="1" si="5"/>
        <v>-1.2031285940777712E-2</v>
      </c>
      <c r="N61" s="9">
        <f t="shared" si="6"/>
        <v>-1.0890648180287562E-2</v>
      </c>
      <c r="O61" s="46">
        <f t="shared" si="7"/>
        <v>35799.635900000001</v>
      </c>
      <c r="P61" s="21"/>
      <c r="Q61" s="1">
        <f t="shared" si="8"/>
        <v>9.205477868303873E-7</v>
      </c>
      <c r="R61" s="3">
        <v>1</v>
      </c>
      <c r="S61" s="1">
        <f t="shared" si="9"/>
        <v>9.205477868303873E-7</v>
      </c>
      <c r="U61" s="145" t="s">
        <v>309</v>
      </c>
      <c r="W61" s="3">
        <v>5</v>
      </c>
      <c r="X61" s="145" t="s">
        <v>54</v>
      </c>
      <c r="AZ61" s="1">
        <v>25682.5</v>
      </c>
      <c r="BA61" s="1">
        <v>-1.5940425000735559E-2</v>
      </c>
      <c r="BB61" s="1">
        <v>1</v>
      </c>
    </row>
    <row r="62" spans="1:54">
      <c r="A62" s="1" t="s">
        <v>85</v>
      </c>
      <c r="B62" s="150" t="s">
        <v>56</v>
      </c>
      <c r="C62" s="152">
        <v>52240.364699999998</v>
      </c>
      <c r="D62" s="151" t="s">
        <v>28</v>
      </c>
      <c r="E62" s="48">
        <f t="shared" si="1"/>
        <v>24314.950824767315</v>
      </c>
      <c r="F62" s="1">
        <f t="shared" si="2"/>
        <v>24315</v>
      </c>
      <c r="G62" s="1">
        <f t="shared" si="3"/>
        <v>-1.6961000001174398E-2</v>
      </c>
      <c r="I62" s="1">
        <f t="shared" si="4"/>
        <v>-1.6961000001174398E-2</v>
      </c>
      <c r="M62" s="1">
        <f t="shared" ca="1" si="5"/>
        <v>-1.6273798010463983E-2</v>
      </c>
      <c r="N62" s="9">
        <f t="shared" si="6"/>
        <v>-1.5856641222348197E-2</v>
      </c>
      <c r="O62" s="46">
        <f t="shared" si="7"/>
        <v>37221.864699999998</v>
      </c>
      <c r="P62" s="21"/>
      <c r="Q62" s="1">
        <f t="shared" si="8"/>
        <v>1.2196083123704984E-6</v>
      </c>
      <c r="R62" s="3">
        <v>1</v>
      </c>
      <c r="S62" s="1">
        <f t="shared" si="9"/>
        <v>1.2196083123704984E-6</v>
      </c>
      <c r="U62" s="145" t="s">
        <v>310</v>
      </c>
      <c r="W62" s="3">
        <v>6</v>
      </c>
      <c r="X62" s="145" t="s">
        <v>54</v>
      </c>
    </row>
    <row r="63" spans="1:54">
      <c r="A63" s="1" t="s">
        <v>85</v>
      </c>
      <c r="B63" s="150" t="s">
        <v>59</v>
      </c>
      <c r="C63" s="152">
        <v>52258.4735</v>
      </c>
      <c r="D63" s="151" t="s">
        <v>28</v>
      </c>
      <c r="E63" s="48">
        <f t="shared" si="1"/>
        <v>24367.453887890562</v>
      </c>
      <c r="F63" s="1">
        <f t="shared" si="2"/>
        <v>24367.5</v>
      </c>
      <c r="G63" s="1">
        <f t="shared" si="3"/>
        <v>-1.5904499996395316E-2</v>
      </c>
      <c r="I63" s="1">
        <f t="shared" si="4"/>
        <v>-1.5904499996395316E-2</v>
      </c>
      <c r="M63" s="1">
        <f t="shared" ca="1" si="5"/>
        <v>-1.6327813260532745E-2</v>
      </c>
      <c r="N63" s="9">
        <f t="shared" si="6"/>
        <v>-1.5925260936294528E-2</v>
      </c>
      <c r="O63" s="46">
        <f t="shared" si="7"/>
        <v>37239.9735</v>
      </c>
      <c r="P63" s="21"/>
      <c r="Q63" s="1">
        <f t="shared" si="8"/>
        <v>4.3101662549869922E-10</v>
      </c>
      <c r="R63" s="3">
        <v>1</v>
      </c>
      <c r="S63" s="1">
        <f t="shared" si="9"/>
        <v>4.3101662549869922E-10</v>
      </c>
      <c r="U63" s="145" t="s">
        <v>310</v>
      </c>
      <c r="W63" s="3">
        <v>6</v>
      </c>
      <c r="X63" s="145" t="s">
        <v>54</v>
      </c>
    </row>
    <row r="64" spans="1:54">
      <c r="A64" s="1" t="s">
        <v>85</v>
      </c>
      <c r="B64" s="150" t="s">
        <v>59</v>
      </c>
      <c r="C64" s="152">
        <v>52303.312100000003</v>
      </c>
      <c r="D64" s="151" t="s">
        <v>28</v>
      </c>
      <c r="E64" s="48">
        <f t="shared" si="1"/>
        <v>24497.45498383055</v>
      </c>
      <c r="F64" s="1">
        <f t="shared" si="2"/>
        <v>24497.5</v>
      </c>
      <c r="G64" s="1">
        <f t="shared" si="3"/>
        <v>-1.5526499999396037E-2</v>
      </c>
      <c r="I64" s="1">
        <f t="shared" si="4"/>
        <v>-1.5526499999396037E-2</v>
      </c>
      <c r="M64" s="1">
        <f t="shared" ca="1" si="5"/>
        <v>-1.6461565308322053E-2</v>
      </c>
      <c r="N64" s="9">
        <f t="shared" si="6"/>
        <v>-1.6095760039451876E-2</v>
      </c>
      <c r="O64" s="46">
        <f t="shared" si="7"/>
        <v>37284.812100000003</v>
      </c>
      <c r="P64" s="21"/>
      <c r="Q64" s="1">
        <f t="shared" si="8"/>
        <v>3.2405699320437555E-7</v>
      </c>
      <c r="R64" s="3">
        <v>1</v>
      </c>
      <c r="S64" s="1">
        <f t="shared" si="9"/>
        <v>3.2405699320437555E-7</v>
      </c>
      <c r="U64" s="145" t="s">
        <v>310</v>
      </c>
      <c r="W64" s="3">
        <v>6</v>
      </c>
      <c r="X64" s="145" t="s">
        <v>54</v>
      </c>
    </row>
    <row r="65" spans="1:54">
      <c r="A65" s="1" t="s">
        <v>85</v>
      </c>
      <c r="B65" s="150" t="s">
        <v>56</v>
      </c>
      <c r="C65" s="152">
        <v>52303.481500000002</v>
      </c>
      <c r="D65" s="151" t="s">
        <v>28</v>
      </c>
      <c r="E65" s="48">
        <f t="shared" si="1"/>
        <v>24497.946127301846</v>
      </c>
      <c r="F65" s="1">
        <f t="shared" si="2"/>
        <v>24498</v>
      </c>
      <c r="G65" s="1">
        <f t="shared" si="3"/>
        <v>-1.8581199998152442E-2</v>
      </c>
      <c r="I65" s="1">
        <f t="shared" si="4"/>
        <v>-1.8581199998152442E-2</v>
      </c>
      <c r="M65" s="1">
        <f t="shared" ca="1" si="5"/>
        <v>-1.6462079739275087E-2</v>
      </c>
      <c r="N65" s="9">
        <f t="shared" si="6"/>
        <v>-1.609641741034476E-2</v>
      </c>
      <c r="O65" s="46">
        <f t="shared" si="7"/>
        <v>37284.981500000002</v>
      </c>
      <c r="P65" s="21"/>
      <c r="Q65" s="1">
        <f t="shared" si="8"/>
        <v>6.1741445086722426E-6</v>
      </c>
      <c r="R65" s="3">
        <v>1</v>
      </c>
      <c r="S65" s="1">
        <f t="shared" si="9"/>
        <v>6.1741445086722426E-6</v>
      </c>
      <c r="U65" s="145" t="s">
        <v>310</v>
      </c>
      <c r="W65" s="3">
        <v>6</v>
      </c>
      <c r="X65" s="145" t="s">
        <v>54</v>
      </c>
    </row>
    <row r="66" spans="1:54">
      <c r="A66" s="1" t="s">
        <v>87</v>
      </c>
      <c r="B66" s="150" t="s">
        <v>56</v>
      </c>
      <c r="C66" s="152">
        <v>52554.921000000002</v>
      </c>
      <c r="D66" s="151">
        <v>1E-4</v>
      </c>
      <c r="E66" s="48">
        <f t="shared" si="1"/>
        <v>25226.947714385296</v>
      </c>
      <c r="F66" s="1">
        <f t="shared" si="2"/>
        <v>25227</v>
      </c>
      <c r="G66" s="1">
        <f t="shared" si="3"/>
        <v>-1.8033799991826527E-2</v>
      </c>
      <c r="I66" s="1">
        <f t="shared" si="4"/>
        <v>-1.8033799991826527E-2</v>
      </c>
      <c r="M66" s="1">
        <f t="shared" ca="1" si="5"/>
        <v>-1.7212120068801288E-2</v>
      </c>
      <c r="N66" s="9">
        <f t="shared" si="6"/>
        <v>-1.7067946273754273E-2</v>
      </c>
      <c r="O66" s="46">
        <f t="shared" si="7"/>
        <v>37536.421000000002</v>
      </c>
      <c r="P66" s="21"/>
      <c r="Q66" s="1">
        <f t="shared" si="8"/>
        <v>9.3287340471399634E-7</v>
      </c>
      <c r="R66" s="3">
        <v>1</v>
      </c>
      <c r="S66" s="1">
        <f t="shared" si="9"/>
        <v>9.3287340471399634E-7</v>
      </c>
      <c r="U66" s="145" t="s">
        <v>311</v>
      </c>
      <c r="W66" s="3">
        <v>7</v>
      </c>
      <c r="X66" s="145" t="s">
        <v>54</v>
      </c>
      <c r="AZ66" s="1">
        <v>26298.5</v>
      </c>
      <c r="BA66" s="1">
        <v>-1.2763065002218354E-2</v>
      </c>
      <c r="BB66" s="1">
        <v>1</v>
      </c>
    </row>
    <row r="67" spans="1:54">
      <c r="A67" s="1" t="s">
        <v>84</v>
      </c>
      <c r="B67" s="150" t="s">
        <v>59</v>
      </c>
      <c r="C67" s="152">
        <v>52229.504200000003</v>
      </c>
      <c r="D67" s="151">
        <v>1.8E-3</v>
      </c>
      <c r="E67" s="48">
        <f t="shared" si="1"/>
        <v>24283.462845605263</v>
      </c>
      <c r="F67" s="1">
        <f t="shared" si="2"/>
        <v>24283.5</v>
      </c>
      <c r="G67" s="1">
        <f t="shared" si="3"/>
        <v>-1.2814899993827567E-2</v>
      </c>
      <c r="I67" s="1">
        <f t="shared" si="4"/>
        <v>-1.2814899993827567E-2</v>
      </c>
      <c r="M67" s="1">
        <f t="shared" ca="1" si="5"/>
        <v>-1.6241388860422729E-2</v>
      </c>
      <c r="N67" s="9">
        <f t="shared" si="6"/>
        <v>-1.5815534484019515E-2</v>
      </c>
      <c r="O67" s="46">
        <f t="shared" si="7"/>
        <v>37211.004200000003</v>
      </c>
      <c r="P67" s="21"/>
      <c r="Q67" s="1">
        <f t="shared" si="8"/>
        <v>9.0038073437294929E-6</v>
      </c>
      <c r="R67" s="3">
        <v>1</v>
      </c>
      <c r="S67" s="1">
        <f t="shared" si="9"/>
        <v>9.0038073437294929E-6</v>
      </c>
      <c r="U67" s="145" t="s">
        <v>312</v>
      </c>
      <c r="W67" s="3">
        <v>8</v>
      </c>
      <c r="X67" s="145" t="s">
        <v>54</v>
      </c>
      <c r="AZ67" s="1">
        <v>26400</v>
      </c>
      <c r="BA67" s="1">
        <v>-1.7556000006152317E-2</v>
      </c>
      <c r="BB67" s="1">
        <v>1</v>
      </c>
    </row>
    <row r="68" spans="1:54">
      <c r="A68" s="1" t="s">
        <v>84</v>
      </c>
      <c r="B68" s="150" t="s">
        <v>59</v>
      </c>
      <c r="C68" s="152">
        <v>52230.536099999998</v>
      </c>
      <c r="D68" s="151">
        <v>8.9999999999999998E-4</v>
      </c>
      <c r="E68" s="48">
        <f t="shared" si="1"/>
        <v>24286.45464577074</v>
      </c>
      <c r="F68" s="1">
        <f t="shared" si="2"/>
        <v>24286.5</v>
      </c>
      <c r="G68" s="1">
        <f t="shared" si="3"/>
        <v>-1.5643099999579135E-2</v>
      </c>
      <c r="I68" s="1">
        <f t="shared" si="4"/>
        <v>-1.5643099999579135E-2</v>
      </c>
      <c r="M68" s="1">
        <f t="shared" ca="1" si="5"/>
        <v>-1.6244475446140945E-2</v>
      </c>
      <c r="N68" s="9">
        <f t="shared" si="6"/>
        <v>-1.5819447308229824E-2</v>
      </c>
      <c r="O68" s="46">
        <f t="shared" si="7"/>
        <v>37212.036099999998</v>
      </c>
      <c r="P68" s="21"/>
      <c r="Q68" s="1">
        <f t="shared" si="8"/>
        <v>3.109837326834125E-8</v>
      </c>
      <c r="R68" s="3">
        <v>1</v>
      </c>
      <c r="S68" s="1">
        <f t="shared" si="9"/>
        <v>3.109837326834125E-8</v>
      </c>
      <c r="U68" s="145" t="s">
        <v>312</v>
      </c>
      <c r="W68" s="3">
        <v>8</v>
      </c>
      <c r="X68" s="145" t="s">
        <v>54</v>
      </c>
      <c r="AZ68" s="1">
        <v>26620</v>
      </c>
      <c r="BA68" s="1">
        <v>-2.5999799996498041E-2</v>
      </c>
      <c r="BB68" s="1">
        <v>0.1</v>
      </c>
    </row>
    <row r="69" spans="1:54">
      <c r="A69" s="1" t="s">
        <v>84</v>
      </c>
      <c r="B69" s="150" t="s">
        <v>56</v>
      </c>
      <c r="C69" s="152">
        <v>52231.3946</v>
      </c>
      <c r="D69" s="151">
        <v>5.9999999999999995E-4</v>
      </c>
      <c r="E69" s="48">
        <f t="shared" si="1"/>
        <v>24288.943705216505</v>
      </c>
      <c r="F69" s="1">
        <f t="shared" si="2"/>
        <v>24289</v>
      </c>
      <c r="G69" s="1">
        <f t="shared" si="3"/>
        <v>-1.9416600000113249E-2</v>
      </c>
      <c r="I69" s="1">
        <f t="shared" si="4"/>
        <v>-1.9416600000113249E-2</v>
      </c>
      <c r="M69" s="1">
        <f t="shared" ca="1" si="5"/>
        <v>-1.6247047600906124E-2</v>
      </c>
      <c r="N69" s="9">
        <f t="shared" si="6"/>
        <v>-1.5822708333313638E-2</v>
      </c>
      <c r="O69" s="46">
        <f>C69-15018.5</f>
        <v>37212.8946</v>
      </c>
      <c r="P69" s="21"/>
      <c r="Q69" s="1">
        <f t="shared" si="8"/>
        <v>1.2916057312691681E-5</v>
      </c>
      <c r="R69" s="3">
        <v>1</v>
      </c>
      <c r="S69" s="1">
        <f t="shared" si="9"/>
        <v>1.2916057312691681E-5</v>
      </c>
      <c r="U69" s="145" t="s">
        <v>312</v>
      </c>
      <c r="W69" s="3">
        <v>8</v>
      </c>
      <c r="X69" s="145" t="s">
        <v>54</v>
      </c>
      <c r="AZ69" s="1">
        <v>26628</v>
      </c>
      <c r="BA69" s="1">
        <v>-1.8274119996931404E-2</v>
      </c>
      <c r="BB69" s="1">
        <v>1</v>
      </c>
    </row>
    <row r="70" spans="1:54">
      <c r="A70" s="1" t="s">
        <v>84</v>
      </c>
      <c r="B70" s="150" t="s">
        <v>59</v>
      </c>
      <c r="C70" s="152">
        <v>52231.5723</v>
      </c>
      <c r="D70" s="151">
        <v>1.1999999999999999E-3</v>
      </c>
      <c r="E70" s="48">
        <f t="shared" si="1"/>
        <v>24289.458912978309</v>
      </c>
      <c r="F70" s="1">
        <f t="shared" si="2"/>
        <v>24289.5</v>
      </c>
      <c r="G70" s="1">
        <f t="shared" si="3"/>
        <v>-1.4171299997542519E-2</v>
      </c>
      <c r="I70" s="1">
        <f t="shared" si="4"/>
        <v>-1.4171299997542519E-2</v>
      </c>
      <c r="M70" s="1">
        <f t="shared" ca="1" si="5"/>
        <v>-1.6247562031859158E-2</v>
      </c>
      <c r="N70" s="9">
        <f t="shared" si="6"/>
        <v>-1.5823360575229518E-2</v>
      </c>
      <c r="O70" s="46">
        <f t="shared" si="7"/>
        <v>37213.0723</v>
      </c>
      <c r="P70" s="21"/>
      <c r="Q70" s="1">
        <f t="shared" si="8"/>
        <v>2.7293041523475017E-6</v>
      </c>
      <c r="R70" s="3">
        <v>0.6</v>
      </c>
      <c r="S70" s="1">
        <f t="shared" si="9"/>
        <v>1.637582491408501E-6</v>
      </c>
      <c r="U70" s="145" t="s">
        <v>312</v>
      </c>
      <c r="W70" s="3">
        <v>8</v>
      </c>
      <c r="X70" s="145" t="s">
        <v>54</v>
      </c>
      <c r="AZ70" s="1">
        <v>26634.5</v>
      </c>
      <c r="BA70" s="1">
        <v>-1.8284504993062001E-2</v>
      </c>
      <c r="BB70" s="1">
        <v>1</v>
      </c>
    </row>
    <row r="71" spans="1:54">
      <c r="A71" s="1" t="s">
        <v>84</v>
      </c>
      <c r="B71" s="150" t="s">
        <v>56</v>
      </c>
      <c r="C71" s="152">
        <v>52252.436900000001</v>
      </c>
      <c r="D71" s="151">
        <v>6.6E-3</v>
      </c>
      <c r="E71" s="48">
        <f t="shared" si="1"/>
        <v>24349.951900412114</v>
      </c>
      <c r="F71" s="1">
        <f t="shared" si="2"/>
        <v>24350</v>
      </c>
      <c r="G71" s="1">
        <f t="shared" si="3"/>
        <v>-1.6589999999268912E-2</v>
      </c>
      <c r="I71" s="1">
        <f t="shared" si="4"/>
        <v>-1.6589999999268912E-2</v>
      </c>
      <c r="M71" s="1">
        <f t="shared" ca="1" si="5"/>
        <v>-1.6309808177176491E-2</v>
      </c>
      <c r="N71" s="9">
        <f t="shared" si="6"/>
        <v>-1.5902372631173736E-2</v>
      </c>
      <c r="O71" s="46">
        <f t="shared" si="7"/>
        <v>37233.936900000001</v>
      </c>
      <c r="P71" s="21"/>
      <c r="Q71" s="1">
        <f t="shared" si="8"/>
        <v>4.7283139735349805E-7</v>
      </c>
      <c r="R71" s="3">
        <v>0.4</v>
      </c>
      <c r="S71" s="1">
        <f t="shared" si="9"/>
        <v>1.8913255894139924E-7</v>
      </c>
      <c r="U71" s="145" t="s">
        <v>312</v>
      </c>
      <c r="W71" s="3">
        <v>8</v>
      </c>
      <c r="X71" s="145" t="s">
        <v>54</v>
      </c>
    </row>
    <row r="72" spans="1:54">
      <c r="A72" s="1" t="s">
        <v>84</v>
      </c>
      <c r="B72" s="150" t="s">
        <v>59</v>
      </c>
      <c r="C72" s="152">
        <v>52252.607600000003</v>
      </c>
      <c r="D72" s="151">
        <v>5.7000000000000002E-3</v>
      </c>
      <c r="E72" s="48">
        <f t="shared" si="1"/>
        <v>24350.446812989165</v>
      </c>
      <c r="F72" s="1">
        <f t="shared" si="2"/>
        <v>24350.5</v>
      </c>
      <c r="G72" s="1">
        <f t="shared" si="3"/>
        <v>-1.8344699994486291E-2</v>
      </c>
      <c r="I72" s="1">
        <f t="shared" si="4"/>
        <v>-1.8344699994486291E-2</v>
      </c>
      <c r="M72" s="1">
        <f t="shared" ca="1" si="5"/>
        <v>-1.6310322608129525E-2</v>
      </c>
      <c r="N72" s="9">
        <f t="shared" si="6"/>
        <v>-1.5903026373653626E-2</v>
      </c>
      <c r="O72" s="46">
        <f t="shared" si="7"/>
        <v>37234.107600000003</v>
      </c>
      <c r="P72" s="21"/>
      <c r="Q72" s="1">
        <f t="shared" si="8"/>
        <v>5.9617700706700965E-6</v>
      </c>
      <c r="R72" s="3">
        <v>0.4</v>
      </c>
      <c r="S72" s="1">
        <f t="shared" si="9"/>
        <v>2.3847080282680386E-6</v>
      </c>
      <c r="U72" s="145" t="s">
        <v>312</v>
      </c>
      <c r="W72" s="3">
        <v>8</v>
      </c>
      <c r="X72" s="145" t="s">
        <v>54</v>
      </c>
      <c r="AZ72" s="1">
        <v>26757</v>
      </c>
      <c r="BA72" s="1">
        <v>-1.8472529998689424E-2</v>
      </c>
      <c r="BB72" s="1">
        <v>1</v>
      </c>
    </row>
    <row r="73" spans="1:54">
      <c r="A73" s="1" t="s">
        <v>84</v>
      </c>
      <c r="B73" s="150" t="s">
        <v>56</v>
      </c>
      <c r="C73" s="152">
        <v>52260.369400000003</v>
      </c>
      <c r="D73" s="151">
        <v>2.7000000000000001E-3</v>
      </c>
      <c r="E73" s="48">
        <f t="shared" si="1"/>
        <v>24372.950693718423</v>
      </c>
      <c r="F73" s="1">
        <f t="shared" si="2"/>
        <v>24373</v>
      </c>
      <c r="G73" s="1">
        <f t="shared" si="3"/>
        <v>-1.7006199996103533E-2</v>
      </c>
      <c r="I73" s="1">
        <f t="shared" si="4"/>
        <v>-1.7006199996103533E-2</v>
      </c>
      <c r="M73" s="1">
        <f t="shared" ca="1" si="5"/>
        <v>-1.6333472001016137E-2</v>
      </c>
      <c r="N73" s="9">
        <f t="shared" si="6"/>
        <v>-1.5932457515443584E-2</v>
      </c>
      <c r="O73" s="46">
        <f t="shared" si="7"/>
        <v>37241.869400000003</v>
      </c>
      <c r="P73" s="21"/>
      <c r="Q73" s="1">
        <f t="shared" si="8"/>
        <v>1.1529229147737798E-6</v>
      </c>
      <c r="R73" s="3">
        <v>0.5</v>
      </c>
      <c r="S73" s="1">
        <f t="shared" si="9"/>
        <v>5.7646145738688988E-7</v>
      </c>
      <c r="U73" s="145" t="s">
        <v>312</v>
      </c>
      <c r="W73" s="3">
        <v>8</v>
      </c>
      <c r="X73" s="145" t="s">
        <v>54</v>
      </c>
      <c r="AZ73" s="1">
        <v>27488</v>
      </c>
      <c r="BA73" s="1">
        <v>-1.1463520000688732E-2</v>
      </c>
      <c r="BB73" s="1">
        <v>1</v>
      </c>
    </row>
    <row r="74" spans="1:54">
      <c r="A74" s="1" t="s">
        <v>85</v>
      </c>
      <c r="B74" s="150" t="s">
        <v>59</v>
      </c>
      <c r="C74" s="152">
        <v>52576.478799999997</v>
      </c>
      <c r="D74" s="151" t="s">
        <v>28</v>
      </c>
      <c r="E74" s="48">
        <f t="shared" si="1"/>
        <v>25289.450504973185</v>
      </c>
      <c r="F74" s="1">
        <f t="shared" si="2"/>
        <v>25289.5</v>
      </c>
      <c r="G74" s="1">
        <f t="shared" si="3"/>
        <v>-1.7071299997041933E-2</v>
      </c>
      <c r="I74" s="1">
        <f t="shared" si="4"/>
        <v>-1.7071299997041933E-2</v>
      </c>
      <c r="M74" s="1">
        <f t="shared" ca="1" si="5"/>
        <v>-1.7276423937930763E-2</v>
      </c>
      <c r="N74" s="9">
        <f t="shared" si="6"/>
        <v>-1.7152456116786931E-2</v>
      </c>
      <c r="O74" s="46">
        <f t="shared" si="7"/>
        <v>37557.978799999997</v>
      </c>
      <c r="P74" s="21"/>
      <c r="Q74" s="1">
        <f t="shared" si="8"/>
        <v>6.5863157720643786E-9</v>
      </c>
      <c r="R74" s="3">
        <v>1</v>
      </c>
      <c r="S74" s="1">
        <f t="shared" si="9"/>
        <v>6.5863157720643786E-9</v>
      </c>
      <c r="U74" s="145" t="s">
        <v>310</v>
      </c>
      <c r="W74" s="3">
        <v>6</v>
      </c>
      <c r="X74" s="145" t="s">
        <v>54</v>
      </c>
      <c r="AZ74" s="1">
        <v>27514</v>
      </c>
      <c r="BA74" s="1">
        <v>-2.3605059999681544E-2</v>
      </c>
      <c r="BB74" s="1">
        <v>0.6</v>
      </c>
    </row>
    <row r="75" spans="1:54">
      <c r="A75" s="1" t="s">
        <v>84</v>
      </c>
      <c r="B75" s="150" t="s">
        <v>56</v>
      </c>
      <c r="C75" s="152">
        <v>52658.396699999998</v>
      </c>
      <c r="D75" s="151">
        <v>6.6E-3</v>
      </c>
      <c r="E75" s="48">
        <f t="shared" si="1"/>
        <v>25526.956064404156</v>
      </c>
      <c r="F75" s="1">
        <f t="shared" si="2"/>
        <v>25527</v>
      </c>
      <c r="G75" s="1">
        <f t="shared" si="3"/>
        <v>-1.5153799999097828E-2</v>
      </c>
      <c r="I75" s="1">
        <f t="shared" si="4"/>
        <v>-1.5153799999097828E-2</v>
      </c>
      <c r="M75" s="1">
        <f t="shared" ca="1" si="5"/>
        <v>-1.7520778640622771E-2</v>
      </c>
      <c r="N75" s="9">
        <f t="shared" si="6"/>
        <v>-1.7475346228280359E-2</v>
      </c>
      <c r="O75" s="46">
        <f t="shared" si="7"/>
        <v>37639.896699999998</v>
      </c>
      <c r="P75" s="21"/>
      <c r="Q75" s="1">
        <f t="shared" si="8"/>
        <v>5.3895768942316299E-6</v>
      </c>
      <c r="R75" s="3">
        <v>0.3</v>
      </c>
      <c r="S75" s="1">
        <f t="shared" si="9"/>
        <v>1.6168730682694889E-6</v>
      </c>
      <c r="U75" s="145" t="s">
        <v>312</v>
      </c>
      <c r="W75" s="3">
        <v>8</v>
      </c>
      <c r="X75" s="145" t="s">
        <v>54</v>
      </c>
      <c r="AZ75" s="1">
        <v>27517</v>
      </c>
      <c r="BA75" s="1">
        <v>-2.2332930006086826E-2</v>
      </c>
      <c r="BB75" s="1">
        <v>0.6</v>
      </c>
    </row>
    <row r="76" spans="1:54">
      <c r="A76" s="1" t="s">
        <v>84</v>
      </c>
      <c r="B76" s="150" t="s">
        <v>56</v>
      </c>
      <c r="C76" s="152">
        <v>52659.425199999998</v>
      </c>
      <c r="D76" s="151">
        <v>3.8999999999999998E-3</v>
      </c>
      <c r="E76" s="48">
        <f t="shared" si="1"/>
        <v>25529.93800690848</v>
      </c>
      <c r="F76" s="1">
        <f t="shared" si="2"/>
        <v>25530</v>
      </c>
      <c r="G76" s="1">
        <f t="shared" si="3"/>
        <v>-2.1381999998993706E-2</v>
      </c>
      <c r="I76" s="1">
        <f t="shared" si="4"/>
        <v>-2.1381999998993706E-2</v>
      </c>
      <c r="M76" s="1">
        <f t="shared" ca="1" si="5"/>
        <v>-1.7523865226340987E-2</v>
      </c>
      <c r="N76" s="9">
        <f t="shared" si="6"/>
        <v>-1.7479442588689397E-2</v>
      </c>
      <c r="O76" s="46">
        <f t="shared" si="7"/>
        <v>37640.925199999998</v>
      </c>
      <c r="P76" s="21"/>
      <c r="Q76" s="1">
        <f t="shared" si="8"/>
        <v>1.5229954340721074E-5</v>
      </c>
      <c r="R76" s="3">
        <v>0.4</v>
      </c>
      <c r="S76" s="1">
        <f t="shared" si="9"/>
        <v>6.0919817362884301E-6</v>
      </c>
      <c r="U76" s="145" t="s">
        <v>312</v>
      </c>
      <c r="W76" s="3">
        <v>8</v>
      </c>
      <c r="X76" s="145" t="s">
        <v>54</v>
      </c>
      <c r="AZ76" s="1">
        <v>27528.5</v>
      </c>
      <c r="BA76" s="1">
        <v>-2.1389765002822969E-2</v>
      </c>
      <c r="BB76" s="1">
        <v>1</v>
      </c>
    </row>
    <row r="77" spans="1:54">
      <c r="A77" s="1" t="s">
        <v>84</v>
      </c>
      <c r="B77" s="150" t="s">
        <v>56</v>
      </c>
      <c r="C77" s="152">
        <v>52666.327599999997</v>
      </c>
      <c r="D77" s="151">
        <v>1.5E-3</v>
      </c>
      <c r="E77" s="48">
        <f t="shared" si="1"/>
        <v>25549.950218811082</v>
      </c>
      <c r="F77" s="1">
        <f t="shared" si="2"/>
        <v>25550</v>
      </c>
      <c r="G77" s="1">
        <f t="shared" si="3"/>
        <v>-1.7169999999168795E-2</v>
      </c>
      <c r="I77" s="1">
        <f t="shared" si="4"/>
        <v>-1.7169999999168795E-2</v>
      </c>
      <c r="M77" s="1">
        <f t="shared" ca="1" si="5"/>
        <v>-1.754444246446242E-2</v>
      </c>
      <c r="N77" s="9">
        <f t="shared" si="6"/>
        <v>-1.7506762973811627E-2</v>
      </c>
      <c r="O77" s="46">
        <f t="shared" si="7"/>
        <v>37647.827599999997</v>
      </c>
      <c r="P77" s="21"/>
      <c r="Q77" s="1">
        <f t="shared" si="8"/>
        <v>1.1340930109028911E-7</v>
      </c>
      <c r="R77" s="3">
        <v>0.6</v>
      </c>
      <c r="S77" s="1">
        <f t="shared" si="9"/>
        <v>6.8045580654173456E-8</v>
      </c>
      <c r="U77" s="145" t="s">
        <v>312</v>
      </c>
      <c r="W77" s="3">
        <v>8</v>
      </c>
      <c r="X77" s="145" t="s">
        <v>54</v>
      </c>
      <c r="AZ77" s="1">
        <v>27540</v>
      </c>
      <c r="BA77" s="1">
        <v>-2.2846599997137673E-2</v>
      </c>
      <c r="BB77" s="1">
        <v>1</v>
      </c>
    </row>
    <row r="78" spans="1:54">
      <c r="A78" s="1" t="s">
        <v>88</v>
      </c>
      <c r="B78" s="150" t="s">
        <v>56</v>
      </c>
      <c r="C78" s="152">
        <v>52594.585299999999</v>
      </c>
      <c r="D78" s="151">
        <v>1E-4</v>
      </c>
      <c r="E78" s="48">
        <f t="shared" si="1"/>
        <v>25341.946899678584</v>
      </c>
      <c r="F78" s="1">
        <f t="shared" si="2"/>
        <v>25342</v>
      </c>
      <c r="G78" s="1">
        <f t="shared" si="3"/>
        <v>-1.8314799999643583E-2</v>
      </c>
      <c r="I78" s="1">
        <f t="shared" si="4"/>
        <v>-1.8314799999643583E-2</v>
      </c>
      <c r="M78" s="1">
        <f t="shared" ca="1" si="5"/>
        <v>-1.7330439187999525E-2</v>
      </c>
      <c r="N78" s="9">
        <f t="shared" si="6"/>
        <v>-1.7223592903872813E-2</v>
      </c>
      <c r="O78" s="46">
        <f t="shared" si="7"/>
        <v>37576.085299999999</v>
      </c>
      <c r="P78" s="21"/>
      <c r="Q78" s="1">
        <f t="shared" si="8"/>
        <v>1.1907329258604785E-6</v>
      </c>
      <c r="R78" s="3">
        <v>1</v>
      </c>
      <c r="S78" s="1">
        <f t="shared" si="9"/>
        <v>1.1907329258604785E-6</v>
      </c>
      <c r="U78" s="145" t="s">
        <v>313</v>
      </c>
      <c r="W78" s="3">
        <v>9</v>
      </c>
      <c r="X78" s="145" t="s">
        <v>54</v>
      </c>
      <c r="AZ78" s="1">
        <v>27543</v>
      </c>
      <c r="BA78" s="1">
        <v>-1.6674469996360131E-2</v>
      </c>
      <c r="BB78" s="1">
        <v>1</v>
      </c>
    </row>
    <row r="79" spans="1:54">
      <c r="A79" s="1" t="s">
        <v>93</v>
      </c>
      <c r="B79" s="150" t="s">
        <v>59</v>
      </c>
      <c r="C79" s="152">
        <v>52924.495199999998</v>
      </c>
      <c r="D79" s="151">
        <v>1E-4</v>
      </c>
      <c r="E79" s="48">
        <f t="shared" si="1"/>
        <v>26298.458667696501</v>
      </c>
      <c r="F79" s="1">
        <f t="shared" si="2"/>
        <v>26298.5</v>
      </c>
      <c r="G79" s="1">
        <f t="shared" si="3"/>
        <v>-1.4255900001444388E-2</v>
      </c>
      <c r="I79" s="1">
        <f t="shared" si="4"/>
        <v>-1.4255900001444388E-2</v>
      </c>
      <c r="M79" s="1">
        <f t="shared" ca="1" si="5"/>
        <v>-1.8314545601157018E-2</v>
      </c>
      <c r="N79" s="9">
        <f t="shared" si="6"/>
        <v>-1.8543378515035274E-2</v>
      </c>
      <c r="O79" s="46">
        <f t="shared" si="7"/>
        <v>37905.995199999998</v>
      </c>
      <c r="P79" s="21"/>
      <c r="Q79" s="1">
        <f t="shared" si="8"/>
        <v>1.8382472004503514E-5</v>
      </c>
      <c r="R79" s="3">
        <v>1</v>
      </c>
      <c r="S79" s="1">
        <f t="shared" si="9"/>
        <v>1.8382472004503514E-5</v>
      </c>
      <c r="U79" s="145" t="s">
        <v>314</v>
      </c>
      <c r="W79" s="3">
        <v>10</v>
      </c>
      <c r="X79" s="145" t="s">
        <v>54</v>
      </c>
      <c r="AZ79" s="1">
        <v>27551.5</v>
      </c>
      <c r="BA79" s="1">
        <v>-1.8403434994979762E-2</v>
      </c>
      <c r="BB79" s="1">
        <v>1</v>
      </c>
    </row>
    <row r="80" spans="1:54">
      <c r="A80" s="62"/>
      <c r="B80" s="75"/>
      <c r="C80" s="76"/>
      <c r="D80" s="76"/>
      <c r="E80" s="48"/>
      <c r="N80" s="9"/>
      <c r="O80" s="46"/>
      <c r="P80" s="21"/>
      <c r="AZ80" s="1">
        <v>27554.5</v>
      </c>
      <c r="BA80" s="1">
        <v>-2.2031305001291912E-2</v>
      </c>
      <c r="BB80" s="1">
        <v>1</v>
      </c>
    </row>
    <row r="81" spans="1:54">
      <c r="A81" s="63"/>
      <c r="B81" s="75"/>
      <c r="C81" s="76"/>
      <c r="D81" s="76"/>
      <c r="E81" s="48"/>
      <c r="N81" s="9"/>
      <c r="O81" s="46"/>
      <c r="P81" s="21"/>
      <c r="AZ81" s="1">
        <v>27567</v>
      </c>
      <c r="BA81" s="1">
        <v>-1.8897429996286519E-2</v>
      </c>
      <c r="BB81" s="1">
        <v>1</v>
      </c>
    </row>
    <row r="82" spans="1:54">
      <c r="A82" s="74"/>
      <c r="B82" s="75"/>
      <c r="C82" s="63"/>
      <c r="D82" s="63"/>
      <c r="E82" s="48"/>
      <c r="N82" s="9"/>
      <c r="O82" s="46"/>
      <c r="P82" s="21"/>
      <c r="AZ82" s="1">
        <v>27592</v>
      </c>
      <c r="BA82" s="1">
        <v>-1.9829680000839289E-2</v>
      </c>
      <c r="BB82" s="1">
        <v>1</v>
      </c>
    </row>
    <row r="83" spans="1:54">
      <c r="A83" s="48"/>
      <c r="B83" s="52"/>
      <c r="C83" s="51"/>
      <c r="D83" s="51"/>
      <c r="E83" s="48"/>
      <c r="N83" s="9"/>
      <c r="O83" s="46"/>
      <c r="P83" s="21"/>
      <c r="AZ83" s="1">
        <v>27620</v>
      </c>
      <c r="BA83" s="1">
        <v>-1.9289800002297852E-2</v>
      </c>
      <c r="BB83" s="1">
        <v>1</v>
      </c>
    </row>
    <row r="84" spans="1:54">
      <c r="A84" s="63"/>
      <c r="B84" s="75"/>
      <c r="C84" s="76"/>
      <c r="D84" s="76"/>
      <c r="E84" s="48"/>
      <c r="N84" s="9"/>
      <c r="O84" s="46"/>
      <c r="P84" s="21"/>
      <c r="AZ84" s="1">
        <v>27631.5</v>
      </c>
      <c r="BA84" s="1">
        <v>-2.0546635001664981E-2</v>
      </c>
      <c r="BB84" s="1">
        <v>0.6</v>
      </c>
    </row>
    <row r="85" spans="1:54">
      <c r="A85" s="63"/>
      <c r="B85" s="75"/>
      <c r="C85" s="76"/>
      <c r="D85" s="63"/>
      <c r="E85" s="48"/>
      <c r="N85" s="9"/>
      <c r="O85" s="46"/>
      <c r="P85" s="21"/>
      <c r="AZ85" s="1">
        <v>27753.5</v>
      </c>
      <c r="BA85" s="1">
        <v>-2.1680015001038555E-2</v>
      </c>
      <c r="BB85" s="1">
        <v>1</v>
      </c>
    </row>
    <row r="86" spans="1:54">
      <c r="A86" s="63"/>
      <c r="B86" s="75"/>
      <c r="C86" s="76"/>
      <c r="D86" s="76"/>
      <c r="E86" s="48"/>
      <c r="N86" s="9"/>
      <c r="O86" s="46"/>
      <c r="P86" s="21"/>
      <c r="AZ86" s="1">
        <v>28449.5</v>
      </c>
      <c r="BA86" s="1">
        <v>-1.92458550009178E-2</v>
      </c>
      <c r="BB86" s="1">
        <v>1</v>
      </c>
    </row>
    <row r="87" spans="1:54">
      <c r="A87" s="62"/>
      <c r="B87" s="52"/>
      <c r="C87" s="63"/>
      <c r="D87" s="63"/>
      <c r="E87" s="48"/>
      <c r="N87" s="9"/>
      <c r="O87" s="46"/>
      <c r="P87" s="21"/>
      <c r="AZ87" s="1">
        <v>28450</v>
      </c>
      <c r="BA87" s="1">
        <v>-2.0000500000605825E-2</v>
      </c>
      <c r="BB87" s="1">
        <v>1</v>
      </c>
    </row>
    <row r="88" spans="1:54">
      <c r="A88" s="62"/>
      <c r="B88" s="52"/>
      <c r="C88" s="63"/>
      <c r="D88" s="63"/>
      <c r="E88" s="48"/>
      <c r="N88" s="9"/>
      <c r="O88" s="46"/>
      <c r="P88" s="21"/>
      <c r="AZ88" s="1">
        <v>28473</v>
      </c>
      <c r="BA88" s="1">
        <v>-2.0014170004287735E-2</v>
      </c>
      <c r="BB88" s="1">
        <v>1</v>
      </c>
    </row>
    <row r="89" spans="1:54">
      <c r="A89" s="62"/>
      <c r="B89" s="52"/>
      <c r="C89" s="63"/>
      <c r="D89" s="63"/>
      <c r="E89" s="48"/>
      <c r="N89" s="9"/>
      <c r="O89" s="46"/>
      <c r="P89" s="21"/>
      <c r="AZ89" s="1">
        <v>28537.5</v>
      </c>
      <c r="BA89" s="1">
        <v>-1.9863375004206318E-2</v>
      </c>
      <c r="BB89" s="1">
        <v>0.6</v>
      </c>
    </row>
    <row r="90" spans="1:54">
      <c r="A90" s="62"/>
      <c r="B90" s="52"/>
      <c r="C90" s="63"/>
      <c r="D90" s="63"/>
      <c r="E90" s="48"/>
      <c r="N90" s="9"/>
      <c r="O90" s="46"/>
      <c r="P90" s="21"/>
      <c r="AZ90" s="1">
        <v>28571</v>
      </c>
      <c r="BA90" s="1">
        <v>-2.0324589997471776E-2</v>
      </c>
      <c r="BB90" s="1">
        <v>1</v>
      </c>
    </row>
    <row r="91" spans="1:54">
      <c r="A91" s="62"/>
      <c r="B91" s="52"/>
      <c r="C91" s="63"/>
      <c r="D91" s="63"/>
      <c r="E91" s="48"/>
      <c r="N91" s="9"/>
      <c r="O91" s="46"/>
      <c r="P91" s="21"/>
      <c r="AZ91" s="1">
        <v>28571.5</v>
      </c>
      <c r="BA91" s="1">
        <v>-1.9079234996752348E-2</v>
      </c>
      <c r="BB91" s="1">
        <v>1</v>
      </c>
    </row>
    <row r="92" spans="1:54">
      <c r="A92" s="62"/>
      <c r="B92" s="52"/>
      <c r="C92" s="63"/>
      <c r="D92" s="63"/>
      <c r="E92" s="48"/>
      <c r="N92" s="9"/>
      <c r="O92" s="46"/>
      <c r="P92" s="21"/>
      <c r="AZ92" s="1">
        <v>28632</v>
      </c>
      <c r="BA92" s="1">
        <v>-2.2591280001506675E-2</v>
      </c>
      <c r="BB92" s="1">
        <v>1</v>
      </c>
    </row>
    <row r="93" spans="1:54">
      <c r="A93" s="62"/>
      <c r="B93" s="52"/>
      <c r="C93" s="63"/>
      <c r="D93" s="63"/>
      <c r="E93" s="48"/>
      <c r="N93" s="9"/>
      <c r="O93" s="46"/>
      <c r="P93" s="21"/>
      <c r="AZ93" s="1">
        <v>28725</v>
      </c>
      <c r="BA93" s="1">
        <v>-2.0875249996606726E-2</v>
      </c>
      <c r="BB93" s="1">
        <v>0.5</v>
      </c>
    </row>
    <row r="94" spans="1:54">
      <c r="A94" s="62"/>
      <c r="B94" s="52"/>
      <c r="C94" s="63"/>
      <c r="D94" s="63"/>
      <c r="E94" s="48"/>
      <c r="N94" s="9"/>
      <c r="O94" s="46"/>
      <c r="P94" s="21"/>
      <c r="AZ94" s="1">
        <v>28736.5</v>
      </c>
      <c r="BA94" s="1">
        <v>-2.0512084993242752E-2</v>
      </c>
      <c r="BB94" s="1">
        <v>1</v>
      </c>
    </row>
    <row r="95" spans="1:54">
      <c r="A95" s="62"/>
      <c r="B95" s="75"/>
      <c r="C95" s="76"/>
      <c r="D95" s="76"/>
      <c r="E95" s="48"/>
      <c r="N95" s="9"/>
      <c r="O95" s="46"/>
      <c r="P95" s="21"/>
      <c r="AZ95" s="1">
        <v>28737</v>
      </c>
      <c r="BA95" s="1">
        <v>-1.9566729999496602E-2</v>
      </c>
      <c r="BB95" s="1">
        <v>0.6</v>
      </c>
    </row>
    <row r="96" spans="1:54">
      <c r="A96" s="62"/>
      <c r="B96" s="52"/>
      <c r="C96" s="63"/>
      <c r="D96" s="63"/>
      <c r="E96" s="48"/>
      <c r="N96" s="9"/>
      <c r="O96" s="46"/>
      <c r="P96" s="21"/>
      <c r="AZ96" s="1">
        <v>28742</v>
      </c>
      <c r="BA96" s="1">
        <v>-2.0813180002733134E-2</v>
      </c>
      <c r="BB96" s="1">
        <v>1</v>
      </c>
    </row>
    <row r="97" spans="1:54">
      <c r="A97" s="74"/>
      <c r="B97" s="75"/>
      <c r="C97" s="76"/>
      <c r="D97" s="76"/>
      <c r="E97" s="48"/>
      <c r="N97" s="9"/>
      <c r="O97" s="46"/>
      <c r="P97" s="21"/>
      <c r="AZ97" s="1">
        <v>28820.5</v>
      </c>
      <c r="BA97" s="1">
        <v>-2.1492444997420534E-2</v>
      </c>
      <c r="BB97" s="1">
        <v>0.6</v>
      </c>
    </row>
    <row r="98" spans="1:54">
      <c r="A98" s="62"/>
      <c r="B98" s="52"/>
      <c r="C98" s="63"/>
      <c r="D98" s="63"/>
      <c r="E98" s="48"/>
      <c r="N98" s="9"/>
      <c r="O98" s="46"/>
      <c r="P98" s="21"/>
      <c r="AZ98" s="1">
        <v>29696.5</v>
      </c>
      <c r="BA98" s="1">
        <v>-3.1230485001287889E-2</v>
      </c>
      <c r="BB98" s="1">
        <v>1</v>
      </c>
    </row>
    <row r="99" spans="1:54">
      <c r="A99" s="63"/>
      <c r="B99" s="75"/>
      <c r="C99" s="76"/>
      <c r="D99" s="76"/>
      <c r="E99" s="48"/>
      <c r="N99" s="9"/>
      <c r="O99" s="46"/>
      <c r="P99" s="21"/>
      <c r="AZ99" s="1">
        <v>29772</v>
      </c>
      <c r="BA99" s="1">
        <v>-2.1091880000312813E-2</v>
      </c>
      <c r="BB99" s="1">
        <v>0.5</v>
      </c>
    </row>
    <row r="100" spans="1:54">
      <c r="A100" s="63"/>
      <c r="B100" s="75"/>
      <c r="C100" s="76"/>
      <c r="D100" s="76"/>
      <c r="E100" s="48"/>
      <c r="N100" s="9"/>
      <c r="O100" s="46"/>
      <c r="P100" s="21"/>
      <c r="AZ100" s="1">
        <v>29772</v>
      </c>
      <c r="BA100" s="1">
        <v>-2.0691879995865747E-2</v>
      </c>
      <c r="BB100" s="1">
        <v>1</v>
      </c>
    </row>
    <row r="101" spans="1:54">
      <c r="A101" s="63"/>
      <c r="B101" s="75"/>
      <c r="C101" s="76"/>
      <c r="D101" s="76"/>
      <c r="E101" s="48"/>
      <c r="N101" s="9"/>
      <c r="O101" s="46"/>
      <c r="P101" s="21"/>
      <c r="AZ101" s="1">
        <v>29899</v>
      </c>
      <c r="BA101" s="1">
        <v>-2.196171000105096E-2</v>
      </c>
      <c r="BB101" s="1">
        <v>1</v>
      </c>
    </row>
    <row r="102" spans="1:54">
      <c r="A102" s="63"/>
      <c r="B102" s="75"/>
      <c r="C102" s="76"/>
      <c r="D102" s="76"/>
      <c r="E102" s="48"/>
      <c r="N102" s="9"/>
      <c r="O102" s="46"/>
      <c r="P102" s="21"/>
      <c r="AZ102" s="1">
        <v>29983</v>
      </c>
      <c r="BA102" s="1">
        <v>-2.2112070000730455E-2</v>
      </c>
      <c r="BB102" s="1">
        <v>0.5</v>
      </c>
    </row>
    <row r="103" spans="1:54">
      <c r="A103" s="159"/>
      <c r="B103" s="160"/>
      <c r="C103" s="159"/>
      <c r="D103" s="159"/>
      <c r="E103" s="48"/>
      <c r="N103" s="9"/>
      <c r="O103" s="46"/>
      <c r="P103" s="21"/>
      <c r="AZ103" s="1">
        <v>29983</v>
      </c>
      <c r="BA103" s="1">
        <v>-2.1612069998809602E-2</v>
      </c>
      <c r="BB103" s="1">
        <v>0.5</v>
      </c>
    </row>
    <row r="104" spans="1:54">
      <c r="A104" s="63"/>
      <c r="B104" s="75"/>
      <c r="C104" s="76"/>
      <c r="D104" s="76"/>
      <c r="E104" s="48"/>
      <c r="N104" s="9"/>
      <c r="O104" s="46"/>
      <c r="P104" s="21"/>
      <c r="AZ104" s="1">
        <v>29983</v>
      </c>
      <c r="BA104" s="1">
        <v>-2.1312069999112282E-2</v>
      </c>
      <c r="BB104" s="1">
        <v>0.5</v>
      </c>
    </row>
    <row r="105" spans="1:54">
      <c r="A105" s="63"/>
      <c r="B105" s="75"/>
      <c r="C105" s="76"/>
      <c r="D105" s="76"/>
      <c r="E105" s="48"/>
      <c r="N105" s="9"/>
      <c r="O105" s="46"/>
      <c r="P105" s="21"/>
      <c r="AZ105" s="1">
        <v>30527</v>
      </c>
      <c r="BA105" s="1">
        <v>-2.2395829997549299E-2</v>
      </c>
      <c r="BB105" s="1">
        <v>1</v>
      </c>
    </row>
    <row r="106" spans="1:54">
      <c r="A106" s="63"/>
      <c r="B106" s="75"/>
      <c r="C106" s="76"/>
      <c r="D106" s="76"/>
      <c r="E106" s="48"/>
      <c r="N106" s="9"/>
      <c r="O106" s="46"/>
      <c r="P106" s="21"/>
      <c r="AZ106" s="1">
        <v>30605</v>
      </c>
      <c r="BA106" s="1">
        <v>-2.2020450000127312E-2</v>
      </c>
      <c r="BB106" s="1">
        <v>1</v>
      </c>
    </row>
    <row r="107" spans="1:54">
      <c r="A107" s="63"/>
      <c r="B107" s="52"/>
      <c r="C107" s="63"/>
      <c r="D107" s="63"/>
      <c r="E107" s="48"/>
      <c r="N107" s="9"/>
      <c r="O107" s="46"/>
      <c r="P107" s="21"/>
      <c r="AZ107" s="1">
        <v>30682.5</v>
      </c>
      <c r="BA107" s="1">
        <v>-1.9490424994728528E-2</v>
      </c>
      <c r="BB107" s="1">
        <v>1</v>
      </c>
    </row>
    <row r="108" spans="1:54">
      <c r="A108" s="62"/>
      <c r="B108" s="52"/>
      <c r="C108" s="63"/>
      <c r="D108" s="63"/>
      <c r="E108" s="48"/>
      <c r="N108" s="9"/>
      <c r="O108" s="46"/>
      <c r="P108" s="21"/>
      <c r="AZ108" s="1">
        <v>30925.5</v>
      </c>
      <c r="BA108" s="1">
        <v>-2.154789499763865E-2</v>
      </c>
      <c r="BB108" s="1">
        <v>1</v>
      </c>
    </row>
    <row r="109" spans="1:54">
      <c r="A109" s="62"/>
      <c r="B109" s="75"/>
      <c r="C109" s="63"/>
      <c r="D109" s="63"/>
      <c r="N109" s="9"/>
      <c r="O109" s="46"/>
      <c r="P109" s="21"/>
      <c r="AZ109" s="1">
        <v>31595.5</v>
      </c>
      <c r="BA109" s="1">
        <v>-1.9472195002890658E-2</v>
      </c>
      <c r="BB109" s="1">
        <v>1</v>
      </c>
    </row>
    <row r="110" spans="1:54">
      <c r="A110" s="77"/>
      <c r="B110" s="161"/>
      <c r="C110" s="162"/>
      <c r="D110" s="162"/>
      <c r="E110" s="48"/>
      <c r="N110" s="9"/>
      <c r="O110" s="46"/>
      <c r="P110" s="21"/>
      <c r="AZ110" s="1">
        <v>31610</v>
      </c>
      <c r="BA110" s="1">
        <v>-2.0856899995123968E-2</v>
      </c>
      <c r="BB110" s="1">
        <v>1</v>
      </c>
    </row>
    <row r="111" spans="1:54">
      <c r="A111" s="62"/>
      <c r="B111" s="52"/>
      <c r="C111" s="63"/>
      <c r="D111" s="63"/>
      <c r="N111" s="9"/>
      <c r="O111" s="46"/>
      <c r="P111" s="21"/>
      <c r="AZ111" s="1">
        <v>31613</v>
      </c>
      <c r="BA111" s="1">
        <v>-2.2384769996278919E-2</v>
      </c>
      <c r="BB111" s="1">
        <v>1</v>
      </c>
    </row>
    <row r="112" spans="1:54">
      <c r="A112" s="63"/>
      <c r="B112" s="75"/>
      <c r="C112" s="76"/>
      <c r="D112" s="76"/>
      <c r="E112" s="48"/>
      <c r="N112" s="9"/>
      <c r="O112" s="46"/>
      <c r="P112" s="21"/>
      <c r="AZ112" s="1">
        <v>31621.5</v>
      </c>
      <c r="BA112" s="1">
        <v>-1.7513734994281549E-2</v>
      </c>
      <c r="BB112" s="1">
        <v>1</v>
      </c>
    </row>
    <row r="113" spans="1:54">
      <c r="A113" s="63"/>
      <c r="B113" s="52"/>
      <c r="C113" s="63"/>
      <c r="D113" s="63"/>
      <c r="E113" s="48"/>
      <c r="N113" s="9"/>
      <c r="O113" s="46"/>
      <c r="P113" s="21"/>
      <c r="AZ113" s="1">
        <v>31622</v>
      </c>
      <c r="BA113" s="1">
        <v>-2.0768379996297881E-2</v>
      </c>
      <c r="BB113" s="1">
        <v>1</v>
      </c>
    </row>
    <row r="114" spans="1:54">
      <c r="A114" s="63"/>
      <c r="B114" s="52"/>
      <c r="C114" s="63"/>
      <c r="D114" s="63"/>
      <c r="E114" s="48"/>
      <c r="N114" s="9"/>
      <c r="O114" s="46"/>
      <c r="P114" s="21"/>
      <c r="AZ114" s="1">
        <v>31665</v>
      </c>
      <c r="BA114" s="1">
        <v>-1.9467849997454323E-2</v>
      </c>
      <c r="BB114" s="1">
        <v>1</v>
      </c>
    </row>
    <row r="115" spans="1:54">
      <c r="A115" s="159"/>
      <c r="B115" s="160"/>
      <c r="C115" s="159"/>
      <c r="D115" s="159"/>
      <c r="E115" s="48"/>
      <c r="N115" s="9"/>
      <c r="O115" s="46"/>
      <c r="P115" s="21"/>
      <c r="AZ115" s="1">
        <v>31665.5</v>
      </c>
      <c r="BA115" s="1">
        <v>-1.8422494998958427E-2</v>
      </c>
      <c r="BB115" s="1">
        <v>1</v>
      </c>
    </row>
    <row r="116" spans="1:54">
      <c r="A116" s="63"/>
      <c r="B116" s="75"/>
      <c r="C116" s="76"/>
      <c r="D116" s="76"/>
      <c r="E116" s="48"/>
      <c r="N116" s="9"/>
      <c r="O116" s="46"/>
      <c r="P116" s="21"/>
      <c r="AZ116" s="1">
        <v>31715.5</v>
      </c>
      <c r="BA116" s="1">
        <v>-1.7886994995933492E-2</v>
      </c>
      <c r="BB116" s="1">
        <v>1</v>
      </c>
    </row>
    <row r="117" spans="1:54">
      <c r="A117" s="63"/>
      <c r="B117" s="52"/>
      <c r="C117" s="63"/>
      <c r="D117" s="63"/>
      <c r="E117" s="48"/>
      <c r="N117" s="9"/>
      <c r="O117" s="46"/>
      <c r="P117" s="21"/>
      <c r="AZ117" s="1">
        <v>32895</v>
      </c>
      <c r="BA117" s="1">
        <v>-2.1494549997441936E-2</v>
      </c>
      <c r="BB117" s="1">
        <v>1</v>
      </c>
    </row>
    <row r="118" spans="1:54">
      <c r="A118" s="63"/>
      <c r="B118" s="52"/>
      <c r="C118" s="63"/>
      <c r="D118" s="63"/>
      <c r="E118" s="48"/>
      <c r="N118" s="9"/>
      <c r="O118" s="46"/>
      <c r="P118" s="21"/>
      <c r="AZ118" s="1">
        <v>32935</v>
      </c>
      <c r="BA118" s="1">
        <v>-2.1166149999771733E-2</v>
      </c>
      <c r="BB118" s="1">
        <v>1</v>
      </c>
    </row>
    <row r="119" spans="1:54">
      <c r="A119" s="63"/>
      <c r="B119" s="52"/>
      <c r="C119" s="63"/>
      <c r="D119" s="63"/>
      <c r="E119" s="48"/>
      <c r="N119" s="9"/>
      <c r="O119" s="46"/>
      <c r="P119" s="21"/>
      <c r="AZ119" s="1">
        <v>32955</v>
      </c>
      <c r="BA119" s="1">
        <v>-2.1051949996035546E-2</v>
      </c>
      <c r="BB119" s="1">
        <v>1</v>
      </c>
    </row>
    <row r="120" spans="1:54">
      <c r="A120" s="53"/>
      <c r="B120" s="52"/>
      <c r="C120" s="51"/>
      <c r="D120" s="163"/>
      <c r="E120" s="48"/>
      <c r="N120" s="9"/>
      <c r="O120" s="46"/>
      <c r="P120" s="21"/>
      <c r="AZ120" s="1">
        <v>33172.5</v>
      </c>
      <c r="BA120" s="1">
        <v>-1.6422524997324217E-2</v>
      </c>
      <c r="BB120" s="1">
        <v>0.6</v>
      </c>
    </row>
    <row r="121" spans="1:54">
      <c r="A121" s="76"/>
      <c r="B121" s="75"/>
      <c r="C121" s="76"/>
      <c r="D121" s="76"/>
      <c r="E121" s="48"/>
      <c r="N121" s="9"/>
      <c r="O121" s="46"/>
      <c r="P121" s="21"/>
      <c r="AZ121" s="1">
        <v>33660</v>
      </c>
      <c r="BA121" s="1">
        <v>-1.9001400003617164E-2</v>
      </c>
      <c r="BB121" s="1">
        <v>1</v>
      </c>
    </row>
    <row r="122" spans="1:54">
      <c r="A122" s="63"/>
      <c r="B122" s="52"/>
      <c r="C122" s="63"/>
      <c r="D122" s="63"/>
      <c r="E122" s="48"/>
      <c r="N122" s="9"/>
      <c r="O122" s="46"/>
      <c r="P122" s="21"/>
      <c r="AZ122" s="1">
        <v>33767</v>
      </c>
      <c r="BA122" s="1">
        <v>-2.0195430006424431E-2</v>
      </c>
      <c r="BB122" s="1">
        <v>1</v>
      </c>
    </row>
    <row r="123" spans="1:54">
      <c r="A123" s="63"/>
      <c r="B123" s="52"/>
      <c r="C123" s="63"/>
      <c r="D123" s="63"/>
      <c r="E123" s="48"/>
      <c r="N123" s="9"/>
      <c r="O123" s="46"/>
      <c r="P123" s="21"/>
      <c r="AZ123" s="1">
        <v>33846.5</v>
      </c>
      <c r="BA123" s="1">
        <v>-2.0483984997554217E-2</v>
      </c>
      <c r="BB123" s="1">
        <v>1</v>
      </c>
    </row>
    <row r="124" spans="1:54">
      <c r="A124" s="76"/>
      <c r="B124" s="75"/>
      <c r="C124" s="76"/>
      <c r="D124" s="76"/>
      <c r="E124" s="48"/>
      <c r="N124" s="9"/>
      <c r="O124" s="46"/>
      <c r="P124" s="21"/>
      <c r="AZ124" s="1">
        <v>34032</v>
      </c>
      <c r="BA124" s="1">
        <v>-1.9857279999996535E-2</v>
      </c>
      <c r="BB124" s="1">
        <v>1</v>
      </c>
    </row>
    <row r="125" spans="1:54">
      <c r="A125" s="63"/>
      <c r="B125" s="52"/>
      <c r="C125" s="63"/>
      <c r="D125" s="63"/>
      <c r="E125" s="48"/>
      <c r="N125" s="9"/>
      <c r="O125" s="46"/>
      <c r="P125" s="21"/>
      <c r="AZ125" s="1">
        <v>34141</v>
      </c>
      <c r="BA125" s="1">
        <v>-1.8369890000030864E-2</v>
      </c>
      <c r="BB125" s="1">
        <v>0.1</v>
      </c>
    </row>
    <row r="126" spans="1:54">
      <c r="A126" s="63"/>
      <c r="B126" s="52"/>
      <c r="C126" s="63"/>
      <c r="D126" s="63"/>
      <c r="E126" s="48"/>
      <c r="N126" s="9"/>
      <c r="O126" s="46"/>
      <c r="P126" s="21"/>
    </row>
    <row r="127" spans="1:54">
      <c r="A127" s="63"/>
      <c r="B127" s="52"/>
      <c r="C127" s="63"/>
      <c r="D127" s="63"/>
      <c r="E127" s="48"/>
      <c r="N127" s="9"/>
      <c r="O127" s="46"/>
      <c r="P127" s="21"/>
    </row>
    <row r="128" spans="1:54">
      <c r="A128" s="63"/>
      <c r="B128" s="52"/>
      <c r="C128" s="63"/>
      <c r="D128" s="63"/>
      <c r="E128" s="48"/>
      <c r="N128" s="9"/>
      <c r="O128" s="46"/>
      <c r="P128" s="21"/>
    </row>
    <row r="129" spans="1:16">
      <c r="A129" s="63"/>
      <c r="B129" s="52"/>
      <c r="C129" s="63"/>
      <c r="D129" s="63"/>
      <c r="E129" s="48"/>
      <c r="N129" s="9"/>
      <c r="O129" s="46"/>
      <c r="P129" s="21"/>
    </row>
    <row r="130" spans="1:16">
      <c r="A130" s="63"/>
      <c r="B130" s="52"/>
      <c r="C130" s="63"/>
      <c r="D130" s="63"/>
      <c r="E130" s="48"/>
      <c r="N130" s="9"/>
      <c r="O130" s="46"/>
      <c r="P130" s="21"/>
    </row>
    <row r="131" spans="1:16">
      <c r="A131" s="63"/>
      <c r="B131" s="52"/>
      <c r="C131" s="63"/>
      <c r="D131" s="63"/>
      <c r="E131" s="48"/>
      <c r="N131" s="9"/>
      <c r="O131" s="46"/>
      <c r="P131" s="21"/>
    </row>
    <row r="132" spans="1:16">
      <c r="A132" s="164"/>
      <c r="B132" s="165"/>
      <c r="C132" s="166"/>
      <c r="D132" s="166"/>
      <c r="E132" s="48"/>
      <c r="N132" s="9"/>
      <c r="O132" s="46"/>
      <c r="P132" s="21"/>
    </row>
    <row r="133" spans="1:16">
      <c r="A133" s="164"/>
      <c r="B133" s="165"/>
      <c r="C133" s="166"/>
      <c r="D133" s="166"/>
      <c r="E133" s="48"/>
      <c r="N133" s="9"/>
      <c r="O133" s="46"/>
      <c r="P133" s="21"/>
    </row>
    <row r="134" spans="1:16">
      <c r="A134" s="164"/>
      <c r="B134" s="165"/>
      <c r="C134" s="166"/>
      <c r="D134" s="166"/>
      <c r="E134" s="48"/>
      <c r="N134" s="9"/>
      <c r="O134" s="46"/>
      <c r="P134" s="21"/>
    </row>
    <row r="135" spans="1:16">
      <c r="A135" s="159"/>
      <c r="B135" s="160"/>
      <c r="C135" s="159"/>
      <c r="D135" s="159"/>
      <c r="E135" s="48"/>
      <c r="N135" s="9"/>
      <c r="O135" s="46"/>
      <c r="P135" s="21"/>
    </row>
    <row r="136" spans="1:16">
      <c r="A136" s="164"/>
      <c r="B136" s="165"/>
      <c r="C136" s="166"/>
      <c r="D136" s="166"/>
      <c r="E136" s="48"/>
      <c r="N136" s="9"/>
      <c r="O136" s="46"/>
      <c r="P136" s="21"/>
    </row>
    <row r="137" spans="1:16">
      <c r="A137" s="164"/>
      <c r="B137" s="165"/>
      <c r="C137" s="166"/>
      <c r="D137" s="166"/>
      <c r="E137" s="48"/>
      <c r="N137" s="9"/>
      <c r="O137" s="46"/>
      <c r="P137" s="21"/>
    </row>
    <row r="138" spans="1:16">
      <c r="A138" s="167"/>
      <c r="B138" s="168"/>
      <c r="C138" s="169"/>
      <c r="D138" s="169"/>
      <c r="E138" s="48"/>
      <c r="N138" s="9"/>
      <c r="O138" s="46"/>
      <c r="P138" s="21"/>
    </row>
    <row r="139" spans="1:16">
      <c r="A139" s="53"/>
      <c r="C139" s="44"/>
      <c r="D139" s="44"/>
      <c r="E139" s="48"/>
      <c r="N139" s="9"/>
      <c r="O139" s="46"/>
    </row>
    <row r="140" spans="1:16">
      <c r="A140" s="159"/>
      <c r="B140" s="160"/>
      <c r="C140" s="159"/>
      <c r="D140" s="159"/>
      <c r="E140" s="48"/>
      <c r="N140" s="9"/>
      <c r="O140" s="46"/>
      <c r="P140" s="21"/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4"/>
  <sheetViews>
    <sheetView workbookViewId="0">
      <selection activeCell="A144" sqref="A1:C144"/>
    </sheetView>
  </sheetViews>
  <sheetFormatPr defaultRowHeight="12.75"/>
  <cols>
    <col min="1" max="16384" width="9.140625" style="1"/>
  </cols>
  <sheetData>
    <row r="1" spans="1:3">
      <c r="A1" s="1">
        <v>-31812.5</v>
      </c>
      <c r="B1" s="1">
        <v>-2.4211875002947636E-2</v>
      </c>
      <c r="C1" s="1">
        <v>1</v>
      </c>
    </row>
    <row r="2" spans="1:3">
      <c r="A2" s="1">
        <v>-28713</v>
      </c>
      <c r="B2" s="1">
        <v>-1.5556229998765048E-2</v>
      </c>
      <c r="C2" s="1">
        <v>1</v>
      </c>
    </row>
    <row r="3" spans="1:3">
      <c r="A3" s="1">
        <v>-26321.5</v>
      </c>
      <c r="B3" s="1">
        <v>-1.3123265001922846E-2</v>
      </c>
      <c r="C3" s="1">
        <v>1</v>
      </c>
    </row>
    <row r="4" spans="1:3">
      <c r="A4" s="1">
        <v>-24103.5</v>
      </c>
      <c r="B4" s="1">
        <v>-1.8928485005744733E-2</v>
      </c>
      <c r="C4" s="1">
        <v>1</v>
      </c>
    </row>
    <row r="5" spans="1:3">
      <c r="A5" s="1">
        <v>-21001.5</v>
      </c>
      <c r="B5" s="1">
        <v>-1.354606499808142E-2</v>
      </c>
      <c r="C5" s="1">
        <v>1</v>
      </c>
    </row>
    <row r="6" spans="1:3">
      <c r="A6" s="1">
        <v>-19995</v>
      </c>
      <c r="B6" s="1">
        <v>-7.7464499991037883E-3</v>
      </c>
      <c r="C6" s="1">
        <v>1</v>
      </c>
    </row>
    <row r="7" spans="1:3">
      <c r="A7" s="1">
        <v>-16716</v>
      </c>
      <c r="B7" s="1">
        <v>-1.0308360004273709E-2</v>
      </c>
      <c r="C7" s="1">
        <v>1</v>
      </c>
    </row>
    <row r="8" spans="1:3">
      <c r="A8" s="1">
        <v>-15695.5</v>
      </c>
      <c r="B8" s="1">
        <v>-9.2388050034060143E-3</v>
      </c>
      <c r="C8" s="1">
        <v>1</v>
      </c>
    </row>
    <row r="9" spans="1:3">
      <c r="A9" s="1">
        <v>-12518</v>
      </c>
      <c r="B9" s="1">
        <v>-9.5077799996943213E-3</v>
      </c>
      <c r="C9" s="1">
        <v>1</v>
      </c>
    </row>
    <row r="10" spans="1:3">
      <c r="A10" s="1">
        <v>-8328.5</v>
      </c>
      <c r="B10" s="1">
        <v>-1.9782349991146475E-3</v>
      </c>
      <c r="C10" s="1">
        <v>1</v>
      </c>
    </row>
    <row r="11" spans="1:3">
      <c r="A11" s="1">
        <v>-7319.5</v>
      </c>
      <c r="B11" s="1">
        <v>-2.4518450009054504E-3</v>
      </c>
      <c r="C11" s="1">
        <v>1</v>
      </c>
    </row>
    <row r="12" spans="1:3">
      <c r="A12" s="1">
        <v>-7316.5</v>
      </c>
      <c r="B12" s="1">
        <v>-1.1797150000347756E-3</v>
      </c>
      <c r="C12" s="1">
        <v>1</v>
      </c>
    </row>
    <row r="13" spans="1:3">
      <c r="A13" s="1">
        <v>-7308</v>
      </c>
      <c r="B13" s="1">
        <v>9.0913199965143576E-3</v>
      </c>
      <c r="C13" s="1">
        <v>0.1</v>
      </c>
    </row>
    <row r="14" spans="1:3">
      <c r="A14" s="1">
        <v>-7296.5</v>
      </c>
      <c r="B14" s="1">
        <v>-1.365514995995909E-3</v>
      </c>
      <c r="C14" s="1">
        <v>1</v>
      </c>
    </row>
    <row r="15" spans="1:3">
      <c r="A15" s="1">
        <v>-2941.5</v>
      </c>
      <c r="B15" s="1">
        <v>2.6765349975903518E-3</v>
      </c>
      <c r="C15" s="1">
        <v>1</v>
      </c>
    </row>
    <row r="16" spans="1:3">
      <c r="A16" s="1">
        <v>0</v>
      </c>
      <c r="B16" s="1">
        <v>-2.2000000026309863E-3</v>
      </c>
      <c r="C16" s="1">
        <v>1</v>
      </c>
    </row>
    <row r="17" spans="1:3">
      <c r="A17" s="1">
        <v>61</v>
      </c>
      <c r="B17" s="1">
        <v>-2.2666900040348992E-3</v>
      </c>
      <c r="C17" s="1">
        <v>1</v>
      </c>
    </row>
    <row r="18" spans="1:3">
      <c r="A18" s="1">
        <v>842.5</v>
      </c>
      <c r="B18" s="1">
        <v>-7.6824995630886406E-5</v>
      </c>
      <c r="C18" s="1">
        <v>0.2</v>
      </c>
    </row>
    <row r="19" spans="1:3">
      <c r="A19" s="1">
        <v>843</v>
      </c>
      <c r="B19" s="1">
        <v>1.4685300047858618E-3</v>
      </c>
      <c r="C19" s="1">
        <v>0.2</v>
      </c>
    </row>
    <row r="20" spans="1:3">
      <c r="A20" s="1">
        <v>906.5</v>
      </c>
      <c r="B20" s="1">
        <v>-1.2713850010186434E-3</v>
      </c>
      <c r="C20" s="1">
        <v>0.2</v>
      </c>
    </row>
    <row r="21" spans="1:3">
      <c r="A21" s="1">
        <v>2268.5</v>
      </c>
      <c r="B21" s="1">
        <v>1.2756349970004521E-3</v>
      </c>
      <c r="C21" s="1">
        <v>1</v>
      </c>
    </row>
    <row r="22" spans="1:3">
      <c r="A22" s="1">
        <v>2271.5</v>
      </c>
      <c r="B22" s="1">
        <v>-1.4522350029437803E-3</v>
      </c>
      <c r="C22" s="1">
        <v>1</v>
      </c>
    </row>
    <row r="23" spans="1:3">
      <c r="A23" s="1">
        <v>4365</v>
      </c>
      <c r="B23" s="1">
        <v>-1.2608499964699149E-3</v>
      </c>
      <c r="C23" s="1">
        <v>1</v>
      </c>
    </row>
    <row r="24" spans="1:3">
      <c r="A24" s="1">
        <v>4449</v>
      </c>
      <c r="B24" s="1">
        <v>4.1878999763866886E-4</v>
      </c>
      <c r="C24" s="1">
        <v>1</v>
      </c>
    </row>
    <row r="25" spans="1:3">
      <c r="A25" s="1">
        <v>4451.5</v>
      </c>
      <c r="B25" s="1">
        <v>-8.2443499559303746E-4</v>
      </c>
      <c r="C25" s="1">
        <v>1</v>
      </c>
    </row>
    <row r="26" spans="1:3">
      <c r="A26" s="1">
        <v>4452</v>
      </c>
      <c r="B26" s="1">
        <v>-1.6490800044266507E-3</v>
      </c>
      <c r="C26" s="1">
        <v>1</v>
      </c>
    </row>
    <row r="27" spans="1:3">
      <c r="A27" s="1">
        <v>4454.5</v>
      </c>
      <c r="B27" s="1">
        <v>-6.3230500381905586E-4</v>
      </c>
      <c r="C27" s="1">
        <v>1</v>
      </c>
    </row>
    <row r="28" spans="1:3">
      <c r="A28" s="1">
        <v>4455</v>
      </c>
      <c r="B28" s="1">
        <v>-2.2569499997189268E-3</v>
      </c>
      <c r="C28" s="1">
        <v>1</v>
      </c>
    </row>
    <row r="29" spans="1:3">
      <c r="A29" s="1">
        <v>4457.5</v>
      </c>
      <c r="B29" s="1">
        <v>-6.017499981680885E-5</v>
      </c>
      <c r="C29" s="1">
        <v>1</v>
      </c>
    </row>
    <row r="30" spans="1:3">
      <c r="A30" s="1">
        <v>4504</v>
      </c>
      <c r="B30" s="1">
        <v>-1.2821600030292757E-3</v>
      </c>
      <c r="C30" s="1">
        <v>1</v>
      </c>
    </row>
    <row r="31" spans="1:3">
      <c r="A31" s="1">
        <v>5214.5</v>
      </c>
      <c r="B31" s="1">
        <v>-1.5927049971651286E-3</v>
      </c>
      <c r="C31" s="1">
        <v>1</v>
      </c>
    </row>
    <row r="32" spans="1:3">
      <c r="A32" s="1">
        <v>5217.5</v>
      </c>
      <c r="B32" s="1">
        <v>-2.0574996597133577E-5</v>
      </c>
      <c r="C32" s="1">
        <v>1</v>
      </c>
    </row>
    <row r="33" spans="1:3">
      <c r="A33" s="1">
        <v>5229</v>
      </c>
      <c r="B33" s="1">
        <v>-1.7410005966667086E-5</v>
      </c>
      <c r="C33" s="1">
        <v>1</v>
      </c>
    </row>
    <row r="34" spans="1:3">
      <c r="A34" s="1">
        <v>5243.5</v>
      </c>
      <c r="B34" s="1">
        <v>-6.7211499845143408E-4</v>
      </c>
      <c r="C34" s="1">
        <v>1</v>
      </c>
    </row>
    <row r="35" spans="1:3">
      <c r="A35" s="1">
        <v>5244</v>
      </c>
      <c r="B35" s="1">
        <v>-8.4675999823957682E-4</v>
      </c>
      <c r="C35" s="1">
        <v>1</v>
      </c>
    </row>
    <row r="36" spans="1:3">
      <c r="A36" s="1">
        <v>6278.5</v>
      </c>
      <c r="B36" s="1">
        <v>8.127349938149564E-4</v>
      </c>
      <c r="C36" s="1">
        <v>1</v>
      </c>
    </row>
    <row r="37" spans="1:3">
      <c r="A37" s="1">
        <v>6551</v>
      </c>
      <c r="B37" s="1">
        <v>-5.8789999457076192E-5</v>
      </c>
      <c r="C37" s="1">
        <v>1</v>
      </c>
    </row>
    <row r="38" spans="1:3">
      <c r="A38" s="1">
        <v>6556.5</v>
      </c>
      <c r="B38" s="1">
        <v>2.4011500499909744E-4</v>
      </c>
      <c r="C38" s="1">
        <v>1</v>
      </c>
    </row>
    <row r="39" spans="1:3">
      <c r="A39" s="1">
        <v>7528</v>
      </c>
      <c r="B39" s="1">
        <v>1.3648800013470463E-3</v>
      </c>
      <c r="C39" s="1">
        <v>0.1</v>
      </c>
    </row>
    <row r="40" spans="1:3">
      <c r="A40" s="1">
        <v>7542.5</v>
      </c>
      <c r="B40" s="1">
        <v>3.1801750010345131E-3</v>
      </c>
      <c r="C40" s="1">
        <v>0.1</v>
      </c>
    </row>
    <row r="41" spans="1:3">
      <c r="A41" s="1">
        <v>7597.5</v>
      </c>
      <c r="B41" s="1">
        <v>6.1692250019405037E-3</v>
      </c>
      <c r="C41" s="1">
        <v>0.1</v>
      </c>
    </row>
    <row r="42" spans="1:3">
      <c r="A42" s="1">
        <v>8470.5</v>
      </c>
      <c r="B42" s="1">
        <v>-4.094500036444515E-5</v>
      </c>
      <c r="C42" s="1">
        <v>1</v>
      </c>
    </row>
    <row r="43" spans="1:3">
      <c r="A43" s="1">
        <v>8508</v>
      </c>
      <c r="B43" s="1">
        <v>-1.1393200038583018E-3</v>
      </c>
      <c r="C43" s="1">
        <v>1</v>
      </c>
    </row>
    <row r="44" spans="1:3">
      <c r="A44" s="1">
        <v>8537</v>
      </c>
      <c r="B44" s="1">
        <v>-8.0872999387793243E-4</v>
      </c>
      <c r="C44" s="1">
        <v>1</v>
      </c>
    </row>
    <row r="45" spans="1:3">
      <c r="A45" s="1">
        <v>8548.5</v>
      </c>
      <c r="B45" s="1">
        <v>1.3443499483400956E-4</v>
      </c>
      <c r="C45" s="1">
        <v>1</v>
      </c>
    </row>
    <row r="46" spans="1:3">
      <c r="A46" s="1">
        <v>8549</v>
      </c>
      <c r="B46" s="1">
        <v>-9.2021000455133617E-4</v>
      </c>
      <c r="C46" s="1">
        <v>1</v>
      </c>
    </row>
    <row r="47" spans="1:3">
      <c r="A47" s="1">
        <v>8629.5</v>
      </c>
      <c r="B47" s="1">
        <v>2.8194499464007095E-4</v>
      </c>
      <c r="C47" s="1">
        <v>0.2</v>
      </c>
    </row>
    <row r="48" spans="1:3">
      <c r="A48" s="1">
        <v>8690.5</v>
      </c>
      <c r="B48" s="1">
        <v>4.8152550007216632E-3</v>
      </c>
      <c r="C48" s="1">
        <v>0.2</v>
      </c>
    </row>
    <row r="49" spans="1:3">
      <c r="A49" s="1">
        <v>9720</v>
      </c>
      <c r="B49" s="1">
        <v>6.7011999999522232E-3</v>
      </c>
      <c r="C49" s="1">
        <v>1</v>
      </c>
    </row>
    <row r="50" spans="1:3">
      <c r="A50" s="1">
        <v>10483</v>
      </c>
      <c r="B50" s="1">
        <v>-9.8707000142894685E-4</v>
      </c>
      <c r="C50" s="1">
        <v>0.1</v>
      </c>
    </row>
    <row r="51" spans="1:3">
      <c r="A51" s="1">
        <v>10645</v>
      </c>
      <c r="B51" s="1">
        <v>1.4079499960644171E-3</v>
      </c>
      <c r="C51" s="1">
        <v>0.1</v>
      </c>
    </row>
    <row r="52" spans="1:3">
      <c r="A52" s="1">
        <v>10659</v>
      </c>
      <c r="B52" s="1">
        <v>8.7789000099292025E-4</v>
      </c>
      <c r="C52" s="1">
        <v>0.2</v>
      </c>
    </row>
    <row r="53" spans="1:3">
      <c r="A53" s="1">
        <v>10682.5</v>
      </c>
      <c r="B53" s="1">
        <v>-7.4904249995597638E-3</v>
      </c>
      <c r="C53" s="1">
        <v>1</v>
      </c>
    </row>
    <row r="54" spans="1:3">
      <c r="A54" s="1">
        <v>10688</v>
      </c>
      <c r="B54" s="1">
        <v>4.5084800003678538E-3</v>
      </c>
      <c r="C54" s="1">
        <v>1</v>
      </c>
    </row>
    <row r="55" spans="1:3">
      <c r="A55" s="1">
        <v>10728.5</v>
      </c>
      <c r="B55" s="1">
        <v>4.8822349999682046E-3</v>
      </c>
      <c r="C55" s="1">
        <v>0.1</v>
      </c>
    </row>
    <row r="56" spans="1:3">
      <c r="A56" s="1">
        <v>10731.5</v>
      </c>
      <c r="B56" s="1">
        <v>1.9543649978004396E-3</v>
      </c>
      <c r="C56" s="1">
        <v>1</v>
      </c>
    </row>
    <row r="57" spans="1:3">
      <c r="A57" s="1">
        <v>10746</v>
      </c>
      <c r="B57" s="1">
        <v>7.7696599983028136E-3</v>
      </c>
      <c r="C57" s="1">
        <v>1</v>
      </c>
    </row>
    <row r="58" spans="1:3">
      <c r="A58" s="1">
        <v>10749</v>
      </c>
      <c r="B58" s="1">
        <v>3.0417899979511276E-3</v>
      </c>
      <c r="C58" s="1">
        <v>0.2</v>
      </c>
    </row>
    <row r="59" spans="1:3">
      <c r="A59" s="1">
        <v>10763.5</v>
      </c>
      <c r="B59" s="1">
        <v>1.3570850060204975E-3</v>
      </c>
      <c r="C59" s="1">
        <v>1</v>
      </c>
    </row>
    <row r="60" spans="1:3">
      <c r="A60" s="1">
        <v>11506</v>
      </c>
      <c r="B60" s="1">
        <v>-3.2907400018302724E-3</v>
      </c>
      <c r="C60" s="1">
        <v>0.1</v>
      </c>
    </row>
    <row r="61" spans="1:3">
      <c r="A61" s="1">
        <v>11506.5</v>
      </c>
      <c r="B61" s="1">
        <v>-5.7453850022284314E-3</v>
      </c>
      <c r="C61" s="1">
        <v>0.1</v>
      </c>
    </row>
    <row r="62" spans="1:3">
      <c r="A62" s="1">
        <v>11711.5</v>
      </c>
      <c r="B62" s="1">
        <v>-4.1498350037727505E-3</v>
      </c>
      <c r="C62" s="1">
        <v>1</v>
      </c>
    </row>
    <row r="63" spans="1:3">
      <c r="A63" s="1">
        <v>12798.5</v>
      </c>
      <c r="B63" s="1">
        <v>-4.0480650059180334E-3</v>
      </c>
      <c r="C63" s="1">
        <v>1</v>
      </c>
    </row>
    <row r="64" spans="1:3">
      <c r="A64" s="1">
        <v>12799</v>
      </c>
      <c r="B64" s="1">
        <v>-5.4027100050006993E-3</v>
      </c>
      <c r="C64" s="1">
        <v>1</v>
      </c>
    </row>
    <row r="65" spans="1:3">
      <c r="A65" s="1">
        <v>12799</v>
      </c>
      <c r="B65" s="1">
        <v>-2.6027100029750727E-3</v>
      </c>
      <c r="C65" s="1">
        <v>1</v>
      </c>
    </row>
    <row r="66" spans="1:3">
      <c r="A66" s="1">
        <v>12859.5</v>
      </c>
      <c r="B66" s="1">
        <v>-6.1147550004534423E-3</v>
      </c>
      <c r="C66" s="1">
        <v>0.1</v>
      </c>
    </row>
    <row r="67" spans="1:3">
      <c r="A67" s="1">
        <v>13781.5</v>
      </c>
      <c r="B67" s="1">
        <v>-6.0801350045949221E-3</v>
      </c>
      <c r="C67" s="1">
        <v>1</v>
      </c>
    </row>
    <row r="68" spans="1:3">
      <c r="A68" s="1">
        <v>13781.5</v>
      </c>
      <c r="B68" s="1">
        <v>-4.9801350032794289E-3</v>
      </c>
      <c r="C68" s="1">
        <v>1</v>
      </c>
    </row>
    <row r="69" spans="1:3">
      <c r="A69" s="1">
        <v>13782</v>
      </c>
      <c r="B69" s="1">
        <v>-6.1347800001385622E-3</v>
      </c>
      <c r="C69" s="1">
        <v>1</v>
      </c>
    </row>
    <row r="70" spans="1:3">
      <c r="A70" s="1">
        <v>13782</v>
      </c>
      <c r="B70" s="1">
        <v>-4.8347799965995364E-3</v>
      </c>
      <c r="C70" s="1">
        <v>1</v>
      </c>
    </row>
    <row r="71" spans="1:3">
      <c r="A71" s="1">
        <v>14886.5</v>
      </c>
      <c r="B71" s="1">
        <v>-5.9455849986989051E-3</v>
      </c>
      <c r="C71" s="1">
        <v>0.1</v>
      </c>
    </row>
    <row r="72" spans="1:3">
      <c r="A72" s="1">
        <v>14889</v>
      </c>
      <c r="B72" s="1">
        <v>-7.8188100014813244E-3</v>
      </c>
      <c r="C72" s="1">
        <v>0.1</v>
      </c>
    </row>
    <row r="73" spans="1:3">
      <c r="A73" s="1">
        <v>16013</v>
      </c>
      <c r="B73" s="1">
        <v>-5.6607700025779195E-3</v>
      </c>
      <c r="C73" s="1">
        <v>0.2</v>
      </c>
    </row>
    <row r="74" spans="1:3">
      <c r="A74" s="1">
        <v>16016.5</v>
      </c>
      <c r="B74" s="1">
        <v>-6.2432850027107634E-3</v>
      </c>
      <c r="C74" s="1">
        <v>0.2</v>
      </c>
    </row>
    <row r="75" spans="1:3">
      <c r="A75" s="1">
        <v>16019.5</v>
      </c>
      <c r="B75" s="1">
        <v>-7.0711549997213297E-3</v>
      </c>
      <c r="C75" s="1">
        <v>0.2</v>
      </c>
    </row>
    <row r="76" spans="1:3">
      <c r="A76" s="1">
        <v>19239</v>
      </c>
      <c r="B76" s="1">
        <v>-1.1630310000327881E-2</v>
      </c>
      <c r="C76" s="1">
        <v>1</v>
      </c>
    </row>
    <row r="77" spans="1:3">
      <c r="A77" s="1">
        <v>20311.5</v>
      </c>
      <c r="B77" s="1">
        <v>-1.124383500427939E-2</v>
      </c>
      <c r="C77" s="1">
        <v>1</v>
      </c>
    </row>
    <row r="78" spans="1:3">
      <c r="A78" s="1">
        <v>23503</v>
      </c>
      <c r="B78" s="1">
        <v>-1.7342869999993127E-2</v>
      </c>
      <c r="C78" s="1">
        <v>1</v>
      </c>
    </row>
    <row r="79" spans="1:3">
      <c r="A79" s="1">
        <v>24283.5</v>
      </c>
      <c r="B79" s="1">
        <v>-1.1543714994331822E-2</v>
      </c>
      <c r="C79" s="1">
        <v>1</v>
      </c>
    </row>
    <row r="80" spans="1:3">
      <c r="A80" s="1">
        <v>24286.5</v>
      </c>
      <c r="B80" s="1">
        <v>-1.4371584999025799E-2</v>
      </c>
      <c r="C80" s="1">
        <v>1</v>
      </c>
    </row>
    <row r="81" spans="1:3">
      <c r="A81" s="1">
        <v>24289</v>
      </c>
      <c r="B81" s="1">
        <v>-1.8144809997465927E-2</v>
      </c>
      <c r="C81" s="1">
        <v>1</v>
      </c>
    </row>
    <row r="82" spans="1:3">
      <c r="A82" s="1">
        <v>24289.5</v>
      </c>
      <c r="B82" s="1">
        <v>-1.2899455003207549E-2</v>
      </c>
      <c r="C82" s="1">
        <v>1</v>
      </c>
    </row>
    <row r="83" spans="1:3">
      <c r="A83" s="1">
        <v>24350</v>
      </c>
      <c r="B83" s="1">
        <v>-1.5311499999370426E-2</v>
      </c>
      <c r="C83" s="1">
        <v>1</v>
      </c>
    </row>
    <row r="84" spans="1:3">
      <c r="A84" s="1">
        <v>24350.5</v>
      </c>
      <c r="B84" s="1">
        <v>-1.70661449956242E-2</v>
      </c>
      <c r="C84" s="1">
        <v>1</v>
      </c>
    </row>
    <row r="85" spans="1:3">
      <c r="A85" s="1">
        <v>24373</v>
      </c>
      <c r="B85" s="1">
        <v>-1.5725169992947485E-2</v>
      </c>
      <c r="C85" s="1">
        <v>1</v>
      </c>
    </row>
    <row r="86" spans="1:3">
      <c r="A86" s="1">
        <v>24419</v>
      </c>
      <c r="B86" s="1">
        <v>-1.7452510001021437E-2</v>
      </c>
      <c r="C86" s="1">
        <v>1</v>
      </c>
    </row>
    <row r="87" spans="1:3">
      <c r="A87" s="1">
        <v>25227</v>
      </c>
      <c r="B87" s="1">
        <v>-1.6658829998050351E-2</v>
      </c>
      <c r="C87" s="1">
        <v>1</v>
      </c>
    </row>
    <row r="88" spans="1:3">
      <c r="A88" s="1">
        <v>25342</v>
      </c>
      <c r="B88" s="1">
        <v>-1.6927180004131515E-2</v>
      </c>
      <c r="C88" s="1">
        <v>1</v>
      </c>
    </row>
    <row r="89" spans="1:3">
      <c r="A89" s="1">
        <v>25422.5</v>
      </c>
      <c r="B89" s="1">
        <v>-1.5925024999887682E-2</v>
      </c>
      <c r="C89" s="1">
        <v>1</v>
      </c>
    </row>
    <row r="90" spans="1:3">
      <c r="A90" s="1">
        <v>25499</v>
      </c>
      <c r="B90" s="1">
        <v>-1.6998200633679517E-2</v>
      </c>
      <c r="C90" s="1">
        <v>1</v>
      </c>
    </row>
    <row r="91" spans="1:3">
      <c r="A91" s="1">
        <v>25510.5</v>
      </c>
      <c r="B91" s="1">
        <v>-1.4542545002768748E-2</v>
      </c>
      <c r="C91" s="1">
        <v>1</v>
      </c>
    </row>
    <row r="92" spans="1:3">
      <c r="A92" s="1">
        <v>25527</v>
      </c>
      <c r="B92" s="1">
        <v>-1.3745830001425929E-2</v>
      </c>
      <c r="C92" s="1">
        <v>1</v>
      </c>
    </row>
    <row r="93" spans="1:3">
      <c r="A93" s="1">
        <v>25530</v>
      </c>
      <c r="B93" s="1">
        <v>-1.9973700000264216E-2</v>
      </c>
      <c r="C93" s="1">
        <v>1</v>
      </c>
    </row>
    <row r="94" spans="1:3">
      <c r="A94" s="1">
        <v>25550</v>
      </c>
      <c r="B94" s="1">
        <v>-1.5759499998239335E-2</v>
      </c>
      <c r="C94" s="1">
        <v>1</v>
      </c>
    </row>
    <row r="95" spans="1:3">
      <c r="A95" s="1">
        <v>25682.5</v>
      </c>
      <c r="B95" s="1">
        <v>-1.5940425000735559E-2</v>
      </c>
      <c r="C95" s="1">
        <v>1</v>
      </c>
    </row>
    <row r="96" spans="1:3">
      <c r="A96" s="1">
        <v>26298.5</v>
      </c>
      <c r="B96" s="1">
        <v>-1.2763065002218354E-2</v>
      </c>
      <c r="C96" s="1">
        <v>1</v>
      </c>
    </row>
    <row r="97" spans="1:3">
      <c r="A97" s="1">
        <v>26400</v>
      </c>
      <c r="B97" s="1">
        <v>-1.7556000006152317E-2</v>
      </c>
      <c r="C97" s="1">
        <v>1</v>
      </c>
    </row>
    <row r="98" spans="1:3">
      <c r="A98" s="1">
        <v>26620</v>
      </c>
      <c r="B98" s="1">
        <v>-2.5999799996498041E-2</v>
      </c>
      <c r="C98" s="1">
        <v>1</v>
      </c>
    </row>
    <row r="99" spans="1:3">
      <c r="A99" s="1">
        <v>26628</v>
      </c>
      <c r="B99" s="1">
        <v>-1.8274119996931404E-2</v>
      </c>
      <c r="C99" s="1">
        <v>1</v>
      </c>
    </row>
    <row r="100" spans="1:3">
      <c r="A100" s="1">
        <v>26634.5</v>
      </c>
      <c r="B100" s="1">
        <v>-1.8284504993062001E-2</v>
      </c>
      <c r="C100" s="1">
        <v>1</v>
      </c>
    </row>
    <row r="101" spans="1:3">
      <c r="A101" s="1">
        <v>26757</v>
      </c>
      <c r="B101" s="1">
        <v>-1.8472529998689424E-2</v>
      </c>
      <c r="C101" s="1">
        <v>1</v>
      </c>
    </row>
    <row r="102" spans="1:3">
      <c r="A102" s="1">
        <v>27488</v>
      </c>
      <c r="B102" s="1">
        <v>-1.1463520000688732E-2</v>
      </c>
      <c r="C102" s="1">
        <v>1</v>
      </c>
    </row>
    <row r="103" spans="1:3">
      <c r="A103" s="1">
        <v>27514</v>
      </c>
      <c r="B103" s="1">
        <v>-2.3605059999681544E-2</v>
      </c>
      <c r="C103" s="1">
        <v>1</v>
      </c>
    </row>
    <row r="104" spans="1:3">
      <c r="A104" s="1">
        <v>27517</v>
      </c>
      <c r="B104" s="1">
        <v>-2.2332930006086826E-2</v>
      </c>
      <c r="C104" s="1">
        <v>1</v>
      </c>
    </row>
    <row r="105" spans="1:3">
      <c r="A105" s="1">
        <v>27528.5</v>
      </c>
      <c r="B105" s="1">
        <v>-2.1389765002822969E-2</v>
      </c>
      <c r="C105" s="1">
        <v>1</v>
      </c>
    </row>
    <row r="106" spans="1:3">
      <c r="A106" s="1">
        <v>27540</v>
      </c>
      <c r="B106" s="1">
        <v>-2.2846599997137673E-2</v>
      </c>
      <c r="C106" s="1">
        <v>1</v>
      </c>
    </row>
    <row r="107" spans="1:3">
      <c r="A107" s="1">
        <v>27543</v>
      </c>
      <c r="B107" s="1">
        <v>-1.6674469996360131E-2</v>
      </c>
      <c r="C107" s="1">
        <v>1</v>
      </c>
    </row>
    <row r="108" spans="1:3">
      <c r="A108" s="1">
        <v>27551.5</v>
      </c>
      <c r="B108" s="1">
        <v>-1.8403434994979762E-2</v>
      </c>
      <c r="C108" s="1">
        <v>1</v>
      </c>
    </row>
    <row r="109" spans="1:3">
      <c r="A109" s="1">
        <v>27554.5</v>
      </c>
      <c r="B109" s="1">
        <v>-2.2031305001291912E-2</v>
      </c>
      <c r="C109" s="1">
        <v>1</v>
      </c>
    </row>
    <row r="110" spans="1:3">
      <c r="A110" s="1">
        <v>27567</v>
      </c>
      <c r="B110" s="1">
        <v>-1.8897429996286519E-2</v>
      </c>
      <c r="C110" s="1">
        <v>1</v>
      </c>
    </row>
    <row r="111" spans="1:3">
      <c r="A111" s="1">
        <v>27592</v>
      </c>
      <c r="B111" s="1">
        <v>-1.9829680000839289E-2</v>
      </c>
      <c r="C111" s="1">
        <v>1</v>
      </c>
    </row>
    <row r="112" spans="1:3">
      <c r="A112" s="1">
        <v>27620</v>
      </c>
      <c r="B112" s="1">
        <v>-1.9289800002297852E-2</v>
      </c>
      <c r="C112" s="1">
        <v>1</v>
      </c>
    </row>
    <row r="113" spans="1:3">
      <c r="A113" s="1">
        <v>27631.5</v>
      </c>
      <c r="B113" s="1">
        <v>-2.0546635001664981E-2</v>
      </c>
      <c r="C113" s="1">
        <v>1</v>
      </c>
    </row>
    <row r="114" spans="1:3">
      <c r="A114" s="1">
        <v>27753.5</v>
      </c>
      <c r="B114" s="1">
        <v>-2.1680015001038555E-2</v>
      </c>
      <c r="C114" s="1">
        <v>1</v>
      </c>
    </row>
    <row r="115" spans="1:3">
      <c r="A115" s="1">
        <v>28449.5</v>
      </c>
      <c r="B115" s="1">
        <v>-1.92458550009178E-2</v>
      </c>
      <c r="C115" s="1">
        <v>1</v>
      </c>
    </row>
    <row r="116" spans="1:3">
      <c r="A116" s="1">
        <v>28450</v>
      </c>
      <c r="B116" s="1">
        <v>-2.0000500000605825E-2</v>
      </c>
      <c r="C116" s="1">
        <v>1</v>
      </c>
    </row>
    <row r="117" spans="1:3">
      <c r="A117" s="1">
        <v>28473</v>
      </c>
      <c r="B117" s="1">
        <v>-2.0014170004287735E-2</v>
      </c>
      <c r="C117" s="1">
        <v>1</v>
      </c>
    </row>
    <row r="118" spans="1:3">
      <c r="A118" s="1">
        <v>28571</v>
      </c>
      <c r="B118" s="1">
        <v>-2.0324589997471776E-2</v>
      </c>
      <c r="C118" s="1">
        <v>1</v>
      </c>
    </row>
    <row r="119" spans="1:3">
      <c r="A119" s="1">
        <v>28571.5</v>
      </c>
      <c r="B119" s="1">
        <v>-1.9079234996752348E-2</v>
      </c>
      <c r="C119" s="1">
        <v>1</v>
      </c>
    </row>
    <row r="120" spans="1:3">
      <c r="A120" s="1">
        <v>28632</v>
      </c>
      <c r="B120" s="1">
        <v>-2.2591280001506675E-2</v>
      </c>
      <c r="C120" s="1">
        <v>1</v>
      </c>
    </row>
    <row r="121" spans="1:3">
      <c r="A121" s="1">
        <v>28725</v>
      </c>
      <c r="B121" s="1">
        <v>-2.0875249996606726E-2</v>
      </c>
      <c r="C121" s="1">
        <v>0.5</v>
      </c>
    </row>
    <row r="122" spans="1:3">
      <c r="A122" s="1">
        <v>28736.5</v>
      </c>
      <c r="B122" s="1">
        <v>-2.0512084993242752E-2</v>
      </c>
      <c r="C122" s="1">
        <v>1</v>
      </c>
    </row>
    <row r="123" spans="1:3">
      <c r="A123" s="1">
        <v>28737</v>
      </c>
      <c r="B123" s="1">
        <v>-1.9566729999496602E-2</v>
      </c>
      <c r="C123" s="1">
        <v>1</v>
      </c>
    </row>
    <row r="124" spans="1:3">
      <c r="A124" s="1">
        <v>28742</v>
      </c>
      <c r="B124" s="1">
        <v>-2.0813180002733134E-2</v>
      </c>
      <c r="C124" s="1">
        <v>1</v>
      </c>
    </row>
    <row r="125" spans="1:3">
      <c r="A125" s="1">
        <v>28820.5</v>
      </c>
      <c r="B125" s="1">
        <v>-2.1492444997420534E-2</v>
      </c>
      <c r="C125" s="1">
        <v>1</v>
      </c>
    </row>
    <row r="126" spans="1:3">
      <c r="A126" s="1">
        <v>29696.5</v>
      </c>
      <c r="B126" s="1">
        <v>-3.1230485001287889E-2</v>
      </c>
      <c r="C126" s="1">
        <v>1</v>
      </c>
    </row>
    <row r="127" spans="1:3">
      <c r="A127" s="1">
        <v>29772</v>
      </c>
      <c r="B127" s="1">
        <v>-2.1091880000312813E-2</v>
      </c>
      <c r="C127" s="1">
        <v>0.5</v>
      </c>
    </row>
    <row r="128" spans="1:3">
      <c r="A128" s="1">
        <v>29899</v>
      </c>
      <c r="B128" s="1">
        <v>-2.196171000105096E-2</v>
      </c>
      <c r="C128" s="1">
        <v>1</v>
      </c>
    </row>
    <row r="129" spans="1:3">
      <c r="A129" s="1">
        <v>29983</v>
      </c>
      <c r="B129" s="1">
        <v>-2.2112070000730455E-2</v>
      </c>
      <c r="C129" s="1">
        <v>0.5</v>
      </c>
    </row>
    <row r="130" spans="1:3">
      <c r="A130" s="1">
        <v>29983</v>
      </c>
      <c r="B130" s="1">
        <v>-2.1612069998809602E-2</v>
      </c>
      <c r="C130" s="1">
        <v>0.5</v>
      </c>
    </row>
    <row r="131" spans="1:3">
      <c r="A131" s="1">
        <v>29983</v>
      </c>
      <c r="B131" s="1">
        <v>-2.1312069999112282E-2</v>
      </c>
      <c r="C131" s="1">
        <v>0.5</v>
      </c>
    </row>
    <row r="132" spans="1:3">
      <c r="A132" s="1">
        <v>30527</v>
      </c>
      <c r="B132" s="1">
        <v>-2.2395829997549299E-2</v>
      </c>
      <c r="C132" s="1">
        <v>1</v>
      </c>
    </row>
    <row r="133" spans="1:3">
      <c r="A133" s="1">
        <v>30605</v>
      </c>
      <c r="B133" s="1">
        <v>-2.2020450000127312E-2</v>
      </c>
      <c r="C133" s="1">
        <v>1</v>
      </c>
    </row>
    <row r="134" spans="1:3">
      <c r="A134" s="1">
        <v>30682.5</v>
      </c>
      <c r="B134" s="1">
        <v>-1.9490424994728528E-2</v>
      </c>
      <c r="C134" s="1">
        <v>1</v>
      </c>
    </row>
    <row r="135" spans="1:3">
      <c r="A135" s="1">
        <v>30925.5</v>
      </c>
      <c r="B135" s="1">
        <v>-2.154789499763865E-2</v>
      </c>
      <c r="C135" s="1">
        <v>1</v>
      </c>
    </row>
    <row r="136" spans="1:3">
      <c r="A136" s="1">
        <v>31595.5</v>
      </c>
      <c r="B136" s="1">
        <v>-1.9472195002890658E-2</v>
      </c>
      <c r="C136" s="1">
        <v>1</v>
      </c>
    </row>
    <row r="137" spans="1:3">
      <c r="A137" s="1">
        <v>31610</v>
      </c>
      <c r="B137" s="1">
        <v>-2.0856899995123968E-2</v>
      </c>
      <c r="C137" s="1">
        <v>1</v>
      </c>
    </row>
    <row r="138" spans="1:3">
      <c r="A138" s="1">
        <v>31613</v>
      </c>
      <c r="B138" s="1">
        <v>-2.2384769996278919E-2</v>
      </c>
      <c r="C138" s="1">
        <v>1</v>
      </c>
    </row>
    <row r="139" spans="1:3">
      <c r="A139" s="1">
        <v>31621.5</v>
      </c>
      <c r="B139" s="1">
        <v>-1.7513734994281549E-2</v>
      </c>
      <c r="C139" s="1">
        <v>1</v>
      </c>
    </row>
    <row r="140" spans="1:3">
      <c r="A140" s="1">
        <v>31622</v>
      </c>
      <c r="B140" s="1">
        <v>-2.0768379996297881E-2</v>
      </c>
      <c r="C140" s="1">
        <v>1</v>
      </c>
    </row>
    <row r="141" spans="1:3">
      <c r="A141" s="1">
        <v>31665</v>
      </c>
      <c r="B141" s="1">
        <v>-1.9467849997454323E-2</v>
      </c>
      <c r="C141" s="1">
        <v>1</v>
      </c>
    </row>
    <row r="142" spans="1:3">
      <c r="A142" s="1">
        <v>31665.5</v>
      </c>
      <c r="B142" s="1">
        <v>-1.8422494998958427E-2</v>
      </c>
      <c r="C142" s="1">
        <v>1</v>
      </c>
    </row>
    <row r="143" spans="1:3">
      <c r="A143" s="1">
        <v>31715.5</v>
      </c>
      <c r="B143" s="1">
        <v>-1.7886994995933492E-2</v>
      </c>
      <c r="C143" s="1">
        <v>1</v>
      </c>
    </row>
    <row r="144" spans="1:3">
      <c r="A144" s="1">
        <v>34032</v>
      </c>
      <c r="B144" s="1">
        <v>-1.9857279999996535E-2</v>
      </c>
      <c r="C144" s="1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2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20114.042943739711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9" t="s">
        <v>85</v>
      </c>
      <c r="M2" s="91" t="s">
        <v>153</v>
      </c>
      <c r="N2" t="s">
        <v>154</v>
      </c>
      <c r="O2">
        <f ca="1">+F18*J18-H18*I18</f>
        <v>7373.7065541908232</v>
      </c>
      <c r="P2" t="s">
        <v>155</v>
      </c>
      <c r="U2">
        <v>-3.25</v>
      </c>
      <c r="V2">
        <f t="shared" ref="V2:V30" ca="1" si="0">+E$4+E$5*U2+E$6*U2^2</f>
        <v>-2.1728467619394884E-2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-862.17233285259863</v>
      </c>
      <c r="P3" t="s">
        <v>163</v>
      </c>
      <c r="U3">
        <v>-3</v>
      </c>
      <c r="V3">
        <f t="shared" ca="1" si="0"/>
        <v>-1.7987161239577679E-2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1.8091587261513339E-3</v>
      </c>
      <c r="F4" s="97">
        <f ca="1">+E7/O7*O18</f>
        <v>3.7054860382548181E-4</v>
      </c>
      <c r="G4" s="98">
        <f>+B18</f>
        <v>1</v>
      </c>
      <c r="H4" s="99">
        <f ca="1">ABS(F4/E4)</f>
        <v>0.20481818342924427</v>
      </c>
      <c r="M4" s="91" t="s">
        <v>168</v>
      </c>
      <c r="N4" t="s">
        <v>169</v>
      </c>
      <c r="O4">
        <f ca="1">+C18*J18-H18*H18</f>
        <v>15121.343134612569</v>
      </c>
      <c r="P4" t="s">
        <v>170</v>
      </c>
      <c r="U4">
        <v>-2.75</v>
      </c>
      <c r="V4">
        <f t="shared" ca="1" si="0"/>
        <v>-1.4567641482735826E-2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-1.1241056294987717E-3</v>
      </c>
      <c r="F5" s="103">
        <f ca="1">P18*E7/O7</f>
        <v>1.6112632155227199E-4</v>
      </c>
      <c r="G5" s="104">
        <f>+B18/A18</f>
        <v>1E-4</v>
      </c>
      <c r="H5" s="99">
        <f ca="1">ABS(F5/E5)</f>
        <v>0.14333734955505625</v>
      </c>
      <c r="M5" s="91" t="s">
        <v>174</v>
      </c>
      <c r="N5" t="s">
        <v>175</v>
      </c>
      <c r="O5">
        <f ca="1">+C18*I18-F18*H18</f>
        <v>4539.4139716674945</v>
      </c>
      <c r="P5" t="s">
        <v>176</v>
      </c>
      <c r="U5">
        <v>-2.5</v>
      </c>
      <c r="V5">
        <f t="shared" ca="1" si="0"/>
        <v>-1.1469908348869323E-2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-2.5742929838028141E-3</v>
      </c>
      <c r="F6" s="107">
        <f ca="1">Q18*E7/O7</f>
        <v>9.0524333099669446E-5</v>
      </c>
      <c r="G6" s="108">
        <f>+B18/A18^2</f>
        <v>1E-8</v>
      </c>
      <c r="H6" s="99">
        <f ca="1">ABS(F6/E6)</f>
        <v>3.5164735975756922E-2</v>
      </c>
      <c r="M6" s="109" t="s">
        <v>179</v>
      </c>
      <c r="N6" s="110" t="s">
        <v>180</v>
      </c>
      <c r="O6" s="110">
        <f ca="1">+C18*H18-F18*F18</f>
        <v>2349.2468175099993</v>
      </c>
      <c r="P6" t="s">
        <v>181</v>
      </c>
      <c r="U6">
        <v>-2.25</v>
      </c>
      <c r="V6">
        <f t="shared" ca="1" si="0"/>
        <v>-8.6939618379781765E-3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1.6256091856840555E-3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321497.58683825808</v>
      </c>
      <c r="U7">
        <v>-2</v>
      </c>
      <c r="V7">
        <f t="shared" ca="1" si="0"/>
        <v>-6.2398019500623791E-3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0.96014006628141668</v>
      </c>
      <c r="G8" s="111"/>
      <c r="K8" s="112"/>
      <c r="U8">
        <v>-1.75</v>
      </c>
      <c r="V8">
        <f t="shared" ca="1" si="0"/>
        <v>-4.1074286851219347E-3</v>
      </c>
      <c r="AA8">
        <v>8</v>
      </c>
      <c r="AB8" t="s">
        <v>189</v>
      </c>
    </row>
    <row r="9" spans="1:28">
      <c r="A9" s="34">
        <f>20+COUNT(A21:A1449)</f>
        <v>79</v>
      </c>
      <c r="B9" t="s">
        <v>190</v>
      </c>
      <c r="C9" s="113">
        <f>A9</f>
        <v>79</v>
      </c>
      <c r="E9" s="115">
        <f ca="1">E6*G6</f>
        <v>-2.574292983802814E-11</v>
      </c>
      <c r="F9" s="116">
        <f ca="1">H6</f>
        <v>3.5164735975756922E-2</v>
      </c>
      <c r="G9" s="117">
        <f ca="1">F8</f>
        <v>0.96014006628141668</v>
      </c>
      <c r="K9" s="112"/>
      <c r="U9">
        <v>-1.5</v>
      </c>
      <c r="V9">
        <f t="shared" ca="1" si="0"/>
        <v>-2.2968420431568408E-3</v>
      </c>
      <c r="AA9">
        <v>9</v>
      </c>
      <c r="AB9" t="s">
        <v>59</v>
      </c>
    </row>
    <row r="10" spans="1:28">
      <c r="A10" s="118" t="s">
        <v>14</v>
      </c>
      <c r="B10" s="119">
        <f>'A (5)'!C8</f>
        <v>0.34490939999999998</v>
      </c>
      <c r="D10" t="s">
        <v>191</v>
      </c>
      <c r="E10">
        <f ca="1">2*E9*365.2422/B10</f>
        <v>-5.4521009450522612E-8</v>
      </c>
      <c r="F10">
        <f ca="1">F9*E10</f>
        <v>-1.9172169024593758E-9</v>
      </c>
      <c r="G10" t="s">
        <v>192</v>
      </c>
      <c r="U10">
        <v>-1.25</v>
      </c>
      <c r="V10">
        <f t="shared" ca="1" si="0"/>
        <v>-8.0804202416709815E-4</v>
      </c>
      <c r="AA10">
        <v>10</v>
      </c>
      <c r="AB10" t="s">
        <v>193</v>
      </c>
    </row>
    <row r="11" spans="1:28">
      <c r="U11">
        <v>-1</v>
      </c>
      <c r="V11">
        <f t="shared" ca="1" si="0"/>
        <v>3.5897137184729127E-4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1.2041981448863296E-3</v>
      </c>
      <c r="AA12">
        <v>12</v>
      </c>
      <c r="AB12" t="s">
        <v>195</v>
      </c>
    </row>
    <row r="13" spans="1:28">
      <c r="C13" s="120" t="str">
        <f t="shared" si="1"/>
        <v>C79</v>
      </c>
      <c r="D13" s="120" t="str">
        <f t="shared" si="1"/>
        <v>D79</v>
      </c>
      <c r="E13" s="120" t="str">
        <f t="shared" si="1"/>
        <v>E79</v>
      </c>
      <c r="F13" s="120" t="str">
        <f t="shared" si="1"/>
        <v>F79</v>
      </c>
      <c r="G13" s="120" t="str">
        <f t="shared" ref="G13:Q13" si="3">G$15&amp;$C9</f>
        <v>G79</v>
      </c>
      <c r="H13" s="120" t="str">
        <f t="shared" si="3"/>
        <v>H79</v>
      </c>
      <c r="I13" s="120" t="str">
        <f t="shared" si="3"/>
        <v>I79</v>
      </c>
      <c r="J13" s="120" t="str">
        <f t="shared" si="3"/>
        <v>J79</v>
      </c>
      <c r="K13" s="120" t="str">
        <f t="shared" si="3"/>
        <v>K79</v>
      </c>
      <c r="L13" s="120" t="str">
        <f t="shared" si="3"/>
        <v>L79</v>
      </c>
      <c r="M13" s="120" t="str">
        <f t="shared" si="3"/>
        <v>M79</v>
      </c>
      <c r="N13" s="120" t="str">
        <f t="shared" si="3"/>
        <v>N79</v>
      </c>
      <c r="O13" s="120" t="str">
        <f t="shared" si="3"/>
        <v>O79</v>
      </c>
      <c r="P13" s="120" t="str">
        <f t="shared" si="3"/>
        <v>P79</v>
      </c>
      <c r="Q13" s="120" t="str">
        <f t="shared" si="3"/>
        <v>Q79</v>
      </c>
      <c r="U13">
        <v>-0.5</v>
      </c>
      <c r="V13">
        <f t="shared" ca="1" si="0"/>
        <v>1.7276382949500163E-3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1.9292918220383507E-3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59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1.8091587261513339E-3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1.3672390072889651E-3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6.035326654512444E-4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46.4</v>
      </c>
      <c r="D18" s="121">
        <f ca="1">SUM(INDIRECT(D12):INDIRECT(D13))</f>
        <v>45.347549999999998</v>
      </c>
      <c r="E18" s="121">
        <f ca="1">SUM(INDIRECT(E12):INDIRECT(E13))</f>
        <v>-0.43611969994526589</v>
      </c>
      <c r="F18" s="14">
        <f ca="1">SUM(INDIRECT(F12):INDIRECT(F13))</f>
        <v>66.054659999999998</v>
      </c>
      <c r="G18" s="14">
        <f ca="1">SUM(INDIRECT(G12):INDIRECT(G13))</f>
        <v>-0.36271803994459334</v>
      </c>
      <c r="H18" s="14">
        <f ca="1">SUM(INDIRECT(H12):INDIRECT(H13))</f>
        <v>144.665192354</v>
      </c>
      <c r="I18" s="14">
        <f ca="1">SUM(INDIRECT(I12):INDIRECT(I13))</f>
        <v>303.77638074236131</v>
      </c>
      <c r="J18" s="14">
        <f ca="1">SUM(INDIRECT(J12):INDIRECT(J13))</f>
        <v>776.9258839101808</v>
      </c>
      <c r="K18" s="14">
        <f ca="1">SUM(INDIRECT(K12):INDIRECT(K13))</f>
        <v>-0.82512499816576923</v>
      </c>
      <c r="L18" s="14">
        <f ca="1">SUM(INDIRECT(L12):INDIRECT(L13))</f>
        <v>-2.0797892964684319</v>
      </c>
      <c r="N18">
        <f ca="1">SUM(INDIRECT(N12):INDIRECT(N13))</f>
        <v>1.4798589257650115E-4</v>
      </c>
      <c r="O18">
        <f ca="1">SQRT(SUM(INDIRECT(O12):INDIRECT(O13)))</f>
        <v>73283.592997198823</v>
      </c>
      <c r="P18">
        <f ca="1">SQRT(SUM(INDIRECT(P12):INDIRECT(P13)))</f>
        <v>31866.037674597981</v>
      </c>
      <c r="Q18">
        <f ca="1">SQRT(SUM(INDIRECT(Q12):INDIRECT(Q13)))</f>
        <v>17903.045146389046</v>
      </c>
      <c r="U18">
        <v>0.75</v>
      </c>
      <c r="V18">
        <f t="shared" ca="1" si="0"/>
        <v>-4.8196029936182789E-4</v>
      </c>
      <c r="AA18">
        <v>18</v>
      </c>
      <c r="AB18" t="s">
        <v>203</v>
      </c>
    </row>
    <row r="19" spans="1:28">
      <c r="A19" s="122" t="s">
        <v>204</v>
      </c>
      <c r="C19">
        <v>0.1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-1.8892398871502519E-3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-3.6183060979140275E-3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70">
        <f>C$19</f>
        <v>0.1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-0.31812499999999999</v>
      </c>
      <c r="G21" s="34">
        <f t="shared" ref="G21:G84" si="8">$C21*E21</f>
        <v>-1.9312500000523869E-3</v>
      </c>
      <c r="H21" s="34">
        <f t="shared" ref="H21:H84" si="9">C21*D21*D21</f>
        <v>1.0120351562499998</v>
      </c>
      <c r="I21" s="34">
        <f t="shared" ref="I21:I84" si="10">C21*D21*D21*D21</f>
        <v>-3.2195368408203118</v>
      </c>
      <c r="J21" s="34">
        <f t="shared" ref="J21:J84" si="11">C21*D21*D21*D21*D21</f>
        <v>10.242151574859616</v>
      </c>
      <c r="K21" s="34">
        <f t="shared" ref="K21:K84" si="12">C21*E21*D21</f>
        <v>6.1437890626666559E-3</v>
      </c>
      <c r="L21" s="34">
        <f t="shared" ref="L21:L84" si="13">C21*E21*D21*D21</f>
        <v>-1.9544928955608297E-2</v>
      </c>
      <c r="M21" s="34">
        <f t="shared" ref="M21:M84" ca="1" si="14">+E$4+E$5*D21+E$6*D21^2</f>
        <v>-2.0667530260967296E-2</v>
      </c>
      <c r="N21" s="34">
        <f t="shared" ref="N21:N84" ca="1" si="15">C21*(M21-E21)^2</f>
        <v>1.8361070067173827E-7</v>
      </c>
      <c r="O21" s="35">
        <f t="shared" ref="O21:O84" ca="1" si="16">(C21*O$1-O$2*F21+O$3*H21)^2</f>
        <v>12142548.530392256</v>
      </c>
      <c r="P21" s="34">
        <f t="shared" ref="P21:P84" ca="1" si="17">(-C21*O$2+O$4*F21-O$5*H21)^2</f>
        <v>102858023.4044638</v>
      </c>
      <c r="Q21" s="34">
        <f t="shared" ref="Q21:Q84" ca="1" si="18">+(C21*O$3-F21*O$5+H21*O$6)^2</f>
        <v>13953244.585788544</v>
      </c>
      <c r="R21">
        <f t="shared" ref="R21:R84" ca="1" si="19">+E21-M21</f>
        <v>1.3550302604434274E-3</v>
      </c>
      <c r="T21" s="170">
        <v>1</v>
      </c>
      <c r="U21">
        <v>1.5</v>
      </c>
      <c r="V21">
        <f t="shared" ca="1" si="0"/>
        <v>-5.6691589316531562E-3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70">
        <f t="shared" ref="C22:C34" si="20">C$19</f>
        <v>0.1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-0.28713000000000005</v>
      </c>
      <c r="G22" s="34">
        <f t="shared" si="8"/>
        <v>-1.0997799996403047E-3</v>
      </c>
      <c r="H22" s="34">
        <f t="shared" si="9"/>
        <v>0.82443636900000017</v>
      </c>
      <c r="I22" s="34">
        <f t="shared" si="10"/>
        <v>-2.3672041463097004</v>
      </c>
      <c r="J22" s="34">
        <f t="shared" si="11"/>
        <v>6.7969532652990434</v>
      </c>
      <c r="K22" s="34">
        <f t="shared" si="12"/>
        <v>3.1577983129672071E-3</v>
      </c>
      <c r="L22" s="34">
        <f t="shared" si="13"/>
        <v>-9.0669862960227419E-3</v>
      </c>
      <c r="M22" s="34">
        <f t="shared" ca="1" si="14"/>
        <v>-1.6186604382954529E-2</v>
      </c>
      <c r="N22" s="34">
        <f t="shared" ca="1" si="15"/>
        <v>2.6923690961895918E-6</v>
      </c>
      <c r="O22" s="35">
        <f t="shared" ca="1" si="16"/>
        <v>11681428.133567933</v>
      </c>
      <c r="P22" s="34">
        <f t="shared" ca="1" si="17"/>
        <v>77820977.339847833</v>
      </c>
      <c r="Q22" s="34">
        <f t="shared" ca="1" si="18"/>
        <v>9947647.977876367</v>
      </c>
      <c r="R22">
        <f t="shared" ca="1" si="19"/>
        <v>5.1888043865514835E-3</v>
      </c>
      <c r="T22" s="171">
        <v>1</v>
      </c>
      <c r="U22">
        <v>1.75</v>
      </c>
      <c r="V22">
        <f t="shared" ca="1" si="0"/>
        <v>-8.041798388367636E-3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70">
        <f t="shared" si="20"/>
        <v>0.1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-0.26321500000000003</v>
      </c>
      <c r="G23" s="34">
        <f t="shared" si="8"/>
        <v>-8.8278999974136243E-4</v>
      </c>
      <c r="H23" s="34">
        <f t="shared" si="9"/>
        <v>0.69282136225000013</v>
      </c>
      <c r="I23" s="34">
        <f t="shared" si="10"/>
        <v>-1.8236097486463381</v>
      </c>
      <c r="J23" s="34">
        <f t="shared" si="11"/>
        <v>4.8000143998994593</v>
      </c>
      <c r="K23" s="34">
        <f t="shared" si="12"/>
        <v>2.3236356978192274E-3</v>
      </c>
      <c r="L23" s="34">
        <f t="shared" si="13"/>
        <v>-6.1161577020148799E-3</v>
      </c>
      <c r="M23" s="34">
        <f t="shared" ca="1" si="14"/>
        <v>-1.3067278359852304E-2</v>
      </c>
      <c r="N23" s="34">
        <f t="shared" ca="1" si="15"/>
        <v>1.7972328899913266E-6</v>
      </c>
      <c r="O23" s="35">
        <f t="shared" ca="1" si="16"/>
        <v>11255642.90158223</v>
      </c>
      <c r="P23" s="34">
        <f t="shared" ca="1" si="17"/>
        <v>61819503.176584326</v>
      </c>
      <c r="Q23" s="34">
        <f t="shared" ca="1" si="18"/>
        <v>7486971.0064069116</v>
      </c>
      <c r="R23">
        <f t="shared" ca="1" si="19"/>
        <v>4.23937836243868E-3</v>
      </c>
      <c r="T23" s="171">
        <v>1</v>
      </c>
      <c r="U23">
        <v>2</v>
      </c>
      <c r="V23">
        <f t="shared" ca="1" si="0"/>
        <v>-1.0736224468057467E-2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70">
        <f t="shared" si="20"/>
        <v>0.1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-0.24103500000000003</v>
      </c>
      <c r="G24" s="34">
        <f t="shared" si="8"/>
        <v>-1.487710000219522E-3</v>
      </c>
      <c r="H24" s="34">
        <f t="shared" si="9"/>
        <v>0.58097871225000008</v>
      </c>
      <c r="I24" s="34">
        <f t="shared" si="10"/>
        <v>-1.4003620390717879</v>
      </c>
      <c r="J24" s="34">
        <f t="shared" si="11"/>
        <v>3.3753626408766841</v>
      </c>
      <c r="K24" s="34">
        <f t="shared" si="12"/>
        <v>3.5859017990291253E-3</v>
      </c>
      <c r="L24" s="34">
        <f t="shared" si="13"/>
        <v>-8.6432784012898528E-3</v>
      </c>
      <c r="M24" s="34">
        <f t="shared" ca="1" si="14"/>
        <v>-1.0437447496625996E-2</v>
      </c>
      <c r="N24" s="34">
        <f t="shared" ca="1" si="15"/>
        <v>1.9710514370207091E-6</v>
      </c>
      <c r="O24" s="35">
        <f t="shared" ca="1" si="16"/>
        <v>10809772.727659883</v>
      </c>
      <c r="P24" s="34">
        <f t="shared" ca="1" si="17"/>
        <v>49272628.906635188</v>
      </c>
      <c r="Q24" s="34">
        <f t="shared" ca="1" si="18"/>
        <v>5630193.147476946</v>
      </c>
      <c r="R24">
        <f t="shared" ca="1" si="19"/>
        <v>-4.4396525055692242E-3</v>
      </c>
      <c r="T24" s="171">
        <v>1</v>
      </c>
      <c r="U24">
        <v>2.25</v>
      </c>
      <c r="V24">
        <f t="shared" ca="1" si="0"/>
        <v>-1.3752437170722649E-2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70">
        <f t="shared" si="20"/>
        <v>0.1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-0.21001500000000003</v>
      </c>
      <c r="G25" s="34">
        <f t="shared" si="8"/>
        <v>-9.8358999966876594E-4</v>
      </c>
      <c r="H25" s="34">
        <f t="shared" si="9"/>
        <v>0.44106300225000011</v>
      </c>
      <c r="I25" s="34">
        <f t="shared" si="10"/>
        <v>-0.92629846417533779</v>
      </c>
      <c r="J25" s="34">
        <f t="shared" si="11"/>
        <v>1.9453657195378358</v>
      </c>
      <c r="K25" s="34">
        <f t="shared" si="12"/>
        <v>2.0656865378043589E-3</v>
      </c>
      <c r="L25" s="34">
        <f t="shared" si="13"/>
        <v>-4.3382515823698247E-3</v>
      </c>
      <c r="M25" s="34">
        <f t="shared" ca="1" si="14"/>
        <v>-7.1843047571286192E-3</v>
      </c>
      <c r="N25" s="34">
        <f t="shared" ca="1" si="15"/>
        <v>7.0309573144521573E-7</v>
      </c>
      <c r="O25" s="35">
        <f t="shared" ca="1" si="16"/>
        <v>10110625.375625333</v>
      </c>
      <c r="P25" s="34">
        <f t="shared" ca="1" si="17"/>
        <v>34990148.119593054</v>
      </c>
      <c r="Q25" s="34">
        <f t="shared" ca="1" si="18"/>
        <v>3622526.704166647</v>
      </c>
      <c r="R25">
        <f t="shared" ca="1" si="19"/>
        <v>-2.6515952395590389E-3</v>
      </c>
      <c r="T25" s="171">
        <v>1</v>
      </c>
      <c r="U25">
        <v>2.5</v>
      </c>
      <c r="V25">
        <f t="shared" ca="1" si="0"/>
        <v>-1.7090436496363184E-2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70">
        <f t="shared" si="20"/>
        <v>0.1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-0.19995000000000002</v>
      </c>
      <c r="G26" s="34">
        <f t="shared" si="8"/>
        <v>-4.1469999996479601E-4</v>
      </c>
      <c r="H26" s="34">
        <f t="shared" si="9"/>
        <v>0.39980002500000006</v>
      </c>
      <c r="I26" s="34">
        <f t="shared" si="10"/>
        <v>-0.79940014998750009</v>
      </c>
      <c r="J26" s="34">
        <f t="shared" si="11"/>
        <v>1.5984005999000064</v>
      </c>
      <c r="K26" s="34">
        <f t="shared" si="12"/>
        <v>8.2919264992960967E-4</v>
      </c>
      <c r="L26" s="34">
        <f t="shared" si="13"/>
        <v>-1.6579707035342547E-3</v>
      </c>
      <c r="M26" s="34">
        <f t="shared" ca="1" si="14"/>
        <v>-6.2352160604827699E-3</v>
      </c>
      <c r="N26" s="34">
        <f t="shared" ca="1" si="15"/>
        <v>4.3606463167284503E-7</v>
      </c>
      <c r="O26" s="35">
        <f t="shared" ca="1" si="16"/>
        <v>9866386.0771008898</v>
      </c>
      <c r="P26" s="34">
        <f t="shared" ca="1" si="17"/>
        <v>31088888.084285304</v>
      </c>
      <c r="Q26" s="34">
        <f t="shared" ca="1" si="18"/>
        <v>3099950.1396509842</v>
      </c>
      <c r="R26">
        <f t="shared" ca="1" si="19"/>
        <v>2.0882160608348098E-3</v>
      </c>
      <c r="T26" s="171">
        <v>1</v>
      </c>
      <c r="U26">
        <v>2.75</v>
      </c>
      <c r="V26">
        <f t="shared" ca="1" si="0"/>
        <v>-2.0750222444979073E-2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70">
        <f t="shared" si="20"/>
        <v>0.1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-0.16716</v>
      </c>
      <c r="G27" s="34">
        <f t="shared" si="8"/>
        <v>-7.0696000038878999E-4</v>
      </c>
      <c r="H27" s="34">
        <f t="shared" si="9"/>
        <v>0.27942465599999999</v>
      </c>
      <c r="I27" s="34">
        <f t="shared" si="10"/>
        <v>-0.46708625496959999</v>
      </c>
      <c r="J27" s="34">
        <f t="shared" si="11"/>
        <v>0.78078138380718332</v>
      </c>
      <c r="K27" s="34">
        <f t="shared" si="12"/>
        <v>1.1817543366499012E-3</v>
      </c>
      <c r="L27" s="34">
        <f t="shared" si="13"/>
        <v>-1.975420549143975E-3</v>
      </c>
      <c r="M27" s="34">
        <f t="shared" ca="1" si="14"/>
        <v>-3.5049956180016684E-3</v>
      </c>
      <c r="N27" s="34">
        <f t="shared" ca="1" si="15"/>
        <v>1.2706404427879354E-6</v>
      </c>
      <c r="O27" s="35">
        <f t="shared" ca="1" si="16"/>
        <v>9018494.7385021169</v>
      </c>
      <c r="P27" s="34">
        <f t="shared" ca="1" si="17"/>
        <v>20552427.865546413</v>
      </c>
      <c r="Q27" s="34">
        <f t="shared" ca="1" si="18"/>
        <v>1766317.259003941</v>
      </c>
      <c r="R27">
        <f t="shared" ca="1" si="19"/>
        <v>-3.5646043858862308E-3</v>
      </c>
      <c r="T27" s="171">
        <v>1</v>
      </c>
      <c r="U27">
        <v>3</v>
      </c>
      <c r="V27">
        <f t="shared" ca="1" si="0"/>
        <v>-2.4731795016570308E-2</v>
      </c>
    </row>
    <row r="28" spans="1:28">
      <c r="A28" s="124">
        <v>-15695.5</v>
      </c>
      <c r="B28" s="124">
        <v>-6.1123000050429255E-3</v>
      </c>
      <c r="C28" s="170">
        <f t="shared" si="20"/>
        <v>0.1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-0.15695500000000001</v>
      </c>
      <c r="G28" s="34">
        <f t="shared" si="8"/>
        <v>-6.1123000050429261E-4</v>
      </c>
      <c r="H28" s="34">
        <f t="shared" si="9"/>
        <v>0.24634872025000001</v>
      </c>
      <c r="I28" s="34">
        <f t="shared" si="10"/>
        <v>-0.3866566338683875</v>
      </c>
      <c r="J28" s="34">
        <f t="shared" si="11"/>
        <v>0.60687691968812763</v>
      </c>
      <c r="K28" s="34">
        <f t="shared" si="12"/>
        <v>9.5935604729151247E-4</v>
      </c>
      <c r="L28" s="34">
        <f t="shared" si="13"/>
        <v>-1.5057572840263935E-3</v>
      </c>
      <c r="M28" s="34">
        <f t="shared" ca="1" si="14"/>
        <v>-2.768239104152641E-3</v>
      </c>
      <c r="N28" s="34">
        <f t="shared" ca="1" si="15"/>
        <v>1.1182743308863141E-6</v>
      </c>
      <c r="O28" s="35">
        <f t="shared" ca="1" si="16"/>
        <v>8740001.5132658947</v>
      </c>
      <c r="P28" s="34">
        <f t="shared" ca="1" si="17"/>
        <v>17884609.227625836</v>
      </c>
      <c r="Q28" s="34">
        <f t="shared" ca="1" si="18"/>
        <v>1452026.0451757014</v>
      </c>
      <c r="R28">
        <f t="shared" ca="1" si="19"/>
        <v>-3.3440609008902845E-3</v>
      </c>
      <c r="T28" s="171">
        <v>1</v>
      </c>
      <c r="U28">
        <v>3.25</v>
      </c>
      <c r="V28">
        <f t="shared" ca="1" si="0"/>
        <v>-2.9035154211136897E-2</v>
      </c>
    </row>
    <row r="29" spans="1:28">
      <c r="A29" s="124">
        <v>-12518</v>
      </c>
      <c r="B29" s="124">
        <v>-6.7307999997865409E-3</v>
      </c>
      <c r="C29" s="170">
        <f t="shared" si="20"/>
        <v>0.1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-0.12518000000000001</v>
      </c>
      <c r="G29" s="34">
        <f t="shared" si="8"/>
        <v>-6.7307999997865417E-4</v>
      </c>
      <c r="H29" s="34">
        <f t="shared" si="9"/>
        <v>0.15670032400000003</v>
      </c>
      <c r="I29" s="34">
        <f t="shared" si="10"/>
        <v>-0.19615746558320005</v>
      </c>
      <c r="J29" s="34">
        <f t="shared" si="11"/>
        <v>0.24554991541704982</v>
      </c>
      <c r="K29" s="34">
        <f t="shared" si="12"/>
        <v>8.4256154397327932E-4</v>
      </c>
      <c r="L29" s="34">
        <f t="shared" si="13"/>
        <v>-1.054718540745751E-3</v>
      </c>
      <c r="M29" s="34">
        <f t="shared" ca="1" si="14"/>
        <v>-8.1761129317038054E-4</v>
      </c>
      <c r="N29" s="34">
        <f t="shared" ca="1" si="15"/>
        <v>3.4965800680052904E-6</v>
      </c>
      <c r="O29" s="35">
        <f t="shared" ca="1" si="16"/>
        <v>7836316.7354890294</v>
      </c>
      <c r="P29" s="34">
        <f t="shared" ca="1" si="17"/>
        <v>11166210.556493804</v>
      </c>
      <c r="Q29" s="34">
        <f t="shared" ca="1" si="18"/>
        <v>722762.41057379183</v>
      </c>
      <c r="R29">
        <f t="shared" ca="1" si="19"/>
        <v>-5.9131887066161603E-3</v>
      </c>
      <c r="T29" s="171">
        <v>1</v>
      </c>
      <c r="U29">
        <v>3.5</v>
      </c>
      <c r="V29">
        <f t="shared" ca="1" si="0"/>
        <v>-3.3660300028678841E-2</v>
      </c>
    </row>
    <row r="30" spans="1:28">
      <c r="A30" s="124">
        <v>-8328.5</v>
      </c>
      <c r="B30" s="124">
        <v>3.3790000452427194E-4</v>
      </c>
      <c r="C30" s="170">
        <f t="shared" si="20"/>
        <v>0.1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-8.3284999999999998E-2</v>
      </c>
      <c r="G30" s="34">
        <f t="shared" si="8"/>
        <v>3.3790000452427192E-5</v>
      </c>
      <c r="H30" s="34">
        <f t="shared" si="9"/>
        <v>6.9363912249999993E-2</v>
      </c>
      <c r="I30" s="34">
        <f t="shared" si="10"/>
        <v>-5.7769734317412495E-2</v>
      </c>
      <c r="J30" s="34">
        <f t="shared" si="11"/>
        <v>4.8113523226256998E-2</v>
      </c>
      <c r="K30" s="34">
        <f t="shared" si="12"/>
        <v>-2.8142001876803986E-5</v>
      </c>
      <c r="L30" s="34">
        <f t="shared" si="13"/>
        <v>2.3438066263096198E-5</v>
      </c>
      <c r="M30" s="34">
        <f t="shared" ca="1" si="14"/>
        <v>9.5973977333649535E-4</v>
      </c>
      <c r="N30" s="34">
        <f t="shared" ca="1" si="15"/>
        <v>3.866846980764395E-8</v>
      </c>
      <c r="O30" s="35">
        <f t="shared" ca="1" si="16"/>
        <v>6582918.0854380298</v>
      </c>
      <c r="P30" s="34">
        <f t="shared" ca="1" si="17"/>
        <v>5343601.9610931287</v>
      </c>
      <c r="Q30" s="34">
        <f t="shared" ca="1" si="18"/>
        <v>206843.77627494058</v>
      </c>
      <c r="R30">
        <f t="shared" ca="1" si="19"/>
        <v>-6.2183976881222342E-4</v>
      </c>
      <c r="T30" s="171">
        <v>1</v>
      </c>
      <c r="U30">
        <v>3.75</v>
      </c>
      <c r="V30">
        <f t="shared" ca="1" si="0"/>
        <v>-3.8607232469196132E-2</v>
      </c>
    </row>
    <row r="31" spans="1:28">
      <c r="A31" s="124">
        <v>-7319.5</v>
      </c>
      <c r="B31" s="124">
        <v>-2.4670000129844993E-4</v>
      </c>
      <c r="C31" s="170">
        <f t="shared" si="20"/>
        <v>0.1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-7.3194999999999996E-2</v>
      </c>
      <c r="G31" s="34">
        <f t="shared" si="8"/>
        <v>-2.4670000129844993E-5</v>
      </c>
      <c r="H31" s="34">
        <f t="shared" si="9"/>
        <v>5.3575080249999997E-2</v>
      </c>
      <c r="I31" s="34">
        <f t="shared" si="10"/>
        <v>-3.9214279988987494E-2</v>
      </c>
      <c r="J31" s="34">
        <f t="shared" si="11"/>
        <v>2.8702892237939395E-2</v>
      </c>
      <c r="K31" s="34">
        <f t="shared" si="12"/>
        <v>1.8057206595040043E-5</v>
      </c>
      <c r="L31" s="34">
        <f t="shared" si="13"/>
        <v>-1.321697236723956E-5</v>
      </c>
      <c r="M31" s="34">
        <f t="shared" ca="1" si="14"/>
        <v>1.2527683097204828E-3</v>
      </c>
      <c r="N31" s="34">
        <f t="shared" ca="1" si="15"/>
        <v>2.248405215749971E-7</v>
      </c>
      <c r="O31" s="35">
        <f t="shared" ca="1" si="16"/>
        <v>6274683.2910192674</v>
      </c>
      <c r="P31" s="34">
        <f t="shared" ca="1" si="17"/>
        <v>4357142.0470242901</v>
      </c>
      <c r="Q31" s="34">
        <f t="shared" ca="1" si="18"/>
        <v>138314.26559204436</v>
      </c>
      <c r="R31">
        <f t="shared" ca="1" si="19"/>
        <v>-1.4994683110189327E-3</v>
      </c>
      <c r="T31" s="171">
        <v>1</v>
      </c>
    </row>
    <row r="32" spans="1:28">
      <c r="A32" s="124">
        <v>-7316.5</v>
      </c>
      <c r="B32" s="124">
        <v>1.0250999985146336E-3</v>
      </c>
      <c r="C32" s="170">
        <f t="shared" si="20"/>
        <v>0.1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-7.3165000000000008E-2</v>
      </c>
      <c r="G32" s="34">
        <f t="shared" si="8"/>
        <v>1.0250999985146337E-4</v>
      </c>
      <c r="H32" s="34">
        <f t="shared" si="9"/>
        <v>5.3531172250000009E-2</v>
      </c>
      <c r="I32" s="34">
        <f t="shared" si="10"/>
        <v>-3.9166082176712511E-2</v>
      </c>
      <c r="J32" s="34">
        <f t="shared" si="11"/>
        <v>2.865586402459171E-2</v>
      </c>
      <c r="K32" s="34">
        <f t="shared" si="12"/>
        <v>-7.5001441391323186E-5</v>
      </c>
      <c r="L32" s="34">
        <f t="shared" si="13"/>
        <v>5.487480459396161E-5</v>
      </c>
      <c r="M32" s="34">
        <f t="shared" ca="1" si="14"/>
        <v>1.2535613985949611E-3</v>
      </c>
      <c r="N32" s="34">
        <f t="shared" ca="1" si="15"/>
        <v>5.2194611326663468E-9</v>
      </c>
      <c r="O32" s="35">
        <f t="shared" ca="1" si="16"/>
        <v>6273764.7414317131</v>
      </c>
      <c r="P32" s="34">
        <f t="shared" ca="1" si="17"/>
        <v>4354416.5392358862</v>
      </c>
      <c r="Q32" s="34">
        <f t="shared" ca="1" si="18"/>
        <v>138136.3038805683</v>
      </c>
      <c r="R32">
        <f t="shared" ca="1" si="19"/>
        <v>-2.2846140008032749E-4</v>
      </c>
      <c r="T32" s="171">
        <v>1</v>
      </c>
    </row>
    <row r="33" spans="1:20">
      <c r="A33" s="124">
        <v>-7296.5</v>
      </c>
      <c r="B33" s="124">
        <v>8.3710000035353005E-4</v>
      </c>
      <c r="C33" s="170">
        <f t="shared" si="20"/>
        <v>0.1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-7.2965000000000002E-2</v>
      </c>
      <c r="G33" s="34">
        <f t="shared" si="8"/>
        <v>8.371000003535301E-5</v>
      </c>
      <c r="H33" s="34">
        <f t="shared" si="9"/>
        <v>5.3238912250000006E-2</v>
      </c>
      <c r="I33" s="34">
        <f t="shared" si="10"/>
        <v>-3.8845772323212506E-2</v>
      </c>
      <c r="J33" s="34">
        <f t="shared" si="11"/>
        <v>2.8343817775632007E-2</v>
      </c>
      <c r="K33" s="34">
        <f t="shared" si="12"/>
        <v>-6.1079001525795321E-5</v>
      </c>
      <c r="L33" s="34">
        <f t="shared" si="13"/>
        <v>4.4566293463296557E-5</v>
      </c>
      <c r="M33" s="34">
        <f t="shared" ca="1" si="14"/>
        <v>1.2588368160104256E-3</v>
      </c>
      <c r="N33" s="34">
        <f t="shared" ca="1" si="15"/>
        <v>1.7786194168041831E-8</v>
      </c>
      <c r="O33" s="35">
        <f t="shared" ca="1" si="16"/>
        <v>6267640.8100276822</v>
      </c>
      <c r="P33" s="34">
        <f t="shared" ca="1" si="17"/>
        <v>4336276.9752010861</v>
      </c>
      <c r="Q33" s="34">
        <f t="shared" ca="1" si="18"/>
        <v>136953.61997240435</v>
      </c>
      <c r="R33">
        <f t="shared" ca="1" si="19"/>
        <v>-4.2173681565689557E-4</v>
      </c>
      <c r="T33" s="171">
        <v>1</v>
      </c>
    </row>
    <row r="34" spans="1:20">
      <c r="A34" s="148">
        <v>-2941.5</v>
      </c>
      <c r="B34" s="148">
        <v>4.4000999987474643E-3</v>
      </c>
      <c r="C34" s="170">
        <f t="shared" si="20"/>
        <v>0.1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-2.9415000000000004E-2</v>
      </c>
      <c r="G34" s="34">
        <f t="shared" si="8"/>
        <v>4.4000999987474647E-4</v>
      </c>
      <c r="H34" s="34">
        <f t="shared" si="9"/>
        <v>8.6524222500000015E-3</v>
      </c>
      <c r="I34" s="34">
        <f t="shared" si="10"/>
        <v>-2.5451100048375008E-3</v>
      </c>
      <c r="J34" s="34">
        <f t="shared" si="11"/>
        <v>7.4864410792295087E-4</v>
      </c>
      <c r="K34" s="34">
        <f t="shared" si="12"/>
        <v>-1.2942894146315668E-4</v>
      </c>
      <c r="L34" s="34">
        <f t="shared" si="13"/>
        <v>3.8071523131387542E-5</v>
      </c>
      <c r="M34" s="34">
        <f t="shared" ca="1" si="14"/>
        <v>1.9170756981576539E-3</v>
      </c>
      <c r="N34" s="34">
        <f t="shared" ca="1" si="15"/>
        <v>6.1654096773195166E-7</v>
      </c>
      <c r="O34" s="35">
        <f t="shared" ca="1" si="16"/>
        <v>4932139.160490077</v>
      </c>
      <c r="P34" s="34">
        <f t="shared" ca="1" si="17"/>
        <v>1491920.291072146</v>
      </c>
      <c r="Q34" s="34">
        <f t="shared" ca="1" si="18"/>
        <v>4574.669635811877</v>
      </c>
      <c r="R34">
        <f t="shared" ca="1" si="19"/>
        <v>2.4830243005898103E-3</v>
      </c>
      <c r="T34" s="171">
        <v>1</v>
      </c>
    </row>
    <row r="35" spans="1:20">
      <c r="A35" s="125">
        <v>0</v>
      </c>
      <c r="B35" s="125">
        <v>-8.0000000161817297E-4</v>
      </c>
      <c r="C35" s="170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1.8091587261513339E-3</v>
      </c>
      <c r="N35" s="34">
        <f t="shared" ca="1" si="15"/>
        <v>6.8077092666957914E-6</v>
      </c>
      <c r="O35" s="35">
        <f t="shared" ca="1" si="16"/>
        <v>404574723.54260522</v>
      </c>
      <c r="P35" s="34">
        <f t="shared" ca="1" si="17"/>
        <v>54371548.347316705</v>
      </c>
      <c r="Q35" s="34">
        <f t="shared" ca="1" si="18"/>
        <v>743341.13153649215</v>
      </c>
      <c r="R35">
        <f t="shared" ca="1" si="19"/>
        <v>-2.6091587277695069E-3</v>
      </c>
      <c r="T35" s="171">
        <v>1</v>
      </c>
    </row>
    <row r="36" spans="1:20">
      <c r="A36" s="124">
        <v>0</v>
      </c>
      <c r="B36" s="124">
        <v>1.4000000010128133E-3</v>
      </c>
      <c r="C36" s="171">
        <v>1</v>
      </c>
      <c r="D36" s="126">
        <f t="shared" si="5"/>
        <v>0</v>
      </c>
      <c r="E36" s="126">
        <f t="shared" si="6"/>
        <v>1.4000000010128133E-3</v>
      </c>
      <c r="F36" s="34">
        <f t="shared" si="7"/>
        <v>0</v>
      </c>
      <c r="G36" s="34">
        <f t="shared" si="8"/>
        <v>1.4000000010128133E-3</v>
      </c>
      <c r="H36" s="34">
        <f t="shared" si="9"/>
        <v>0</v>
      </c>
      <c r="I36" s="34">
        <f t="shared" si="10"/>
        <v>0</v>
      </c>
      <c r="J36" s="34">
        <f t="shared" si="11"/>
        <v>0</v>
      </c>
      <c r="K36" s="34">
        <f t="shared" si="12"/>
        <v>0</v>
      </c>
      <c r="L36" s="34">
        <f t="shared" si="13"/>
        <v>0</v>
      </c>
      <c r="M36" s="34">
        <f t="shared" ca="1" si="14"/>
        <v>1.8091587261513339E-3</v>
      </c>
      <c r="N36" s="34">
        <f t="shared" ca="1" si="15"/>
        <v>1.6741086235697943E-7</v>
      </c>
      <c r="O36" s="35">
        <f t="shared" ca="1" si="16"/>
        <v>404574723.54260522</v>
      </c>
      <c r="P36" s="34">
        <f t="shared" ca="1" si="17"/>
        <v>54371548.347316705</v>
      </c>
      <c r="Q36" s="34">
        <f t="shared" ca="1" si="18"/>
        <v>743341.13153649215</v>
      </c>
      <c r="R36">
        <f t="shared" ca="1" si="19"/>
        <v>-4.0915872513852059E-4</v>
      </c>
      <c r="T36" s="171">
        <v>1</v>
      </c>
    </row>
    <row r="37" spans="1:20">
      <c r="A37" s="124">
        <v>61</v>
      </c>
      <c r="B37" s="124">
        <v>-8.7340000027325004E-4</v>
      </c>
      <c r="C37" s="170">
        <v>1</v>
      </c>
      <c r="D37" s="126">
        <f t="shared" si="5"/>
        <v>6.1000000000000004E-3</v>
      </c>
      <c r="E37" s="126">
        <f t="shared" si="6"/>
        <v>-8.7340000027325004E-4</v>
      </c>
      <c r="F37" s="34">
        <f t="shared" si="7"/>
        <v>6.1000000000000004E-3</v>
      </c>
      <c r="G37" s="34">
        <f t="shared" si="8"/>
        <v>-8.7340000027325004E-4</v>
      </c>
      <c r="H37" s="34">
        <f t="shared" si="9"/>
        <v>3.7210000000000005E-5</v>
      </c>
      <c r="I37" s="34">
        <f t="shared" si="10"/>
        <v>2.2698100000000004E-7</v>
      </c>
      <c r="J37" s="34">
        <f t="shared" si="11"/>
        <v>1.3845841000000003E-9</v>
      </c>
      <c r="K37" s="34">
        <f t="shared" si="12"/>
        <v>-5.3277400016668254E-6</v>
      </c>
      <c r="L37" s="34">
        <f t="shared" si="13"/>
        <v>-3.2499214010167639E-8</v>
      </c>
      <c r="M37" s="34">
        <f t="shared" ca="1" si="14"/>
        <v>1.802205892369464E-3</v>
      </c>
      <c r="N37" s="34">
        <f t="shared" ca="1" si="15"/>
        <v>7.1588668927444157E-6</v>
      </c>
      <c r="O37" s="35">
        <f t="shared" ca="1" si="16"/>
        <v>402766015.40686339</v>
      </c>
      <c r="P37" s="34">
        <f t="shared" ca="1" si="17"/>
        <v>53022212.244098298</v>
      </c>
      <c r="Q37" s="34">
        <f t="shared" ca="1" si="18"/>
        <v>791700.16030907456</v>
      </c>
      <c r="R37">
        <f t="shared" ca="1" si="19"/>
        <v>-2.6756058926427143E-3</v>
      </c>
      <c r="T37" s="171">
        <v>1</v>
      </c>
    </row>
    <row r="38" spans="1:20">
      <c r="A38" s="124">
        <v>61</v>
      </c>
      <c r="B38" s="124">
        <v>4.9265999987255782E-3</v>
      </c>
      <c r="C38" s="171">
        <v>1</v>
      </c>
      <c r="D38" s="126">
        <f t="shared" si="5"/>
        <v>6.1000000000000004E-3</v>
      </c>
      <c r="E38" s="126">
        <f t="shared" si="6"/>
        <v>4.9265999987255782E-3</v>
      </c>
      <c r="F38" s="34">
        <f t="shared" si="7"/>
        <v>6.1000000000000004E-3</v>
      </c>
      <c r="G38" s="34">
        <f t="shared" si="8"/>
        <v>4.9265999987255782E-3</v>
      </c>
      <c r="H38" s="34">
        <f t="shared" si="9"/>
        <v>3.7210000000000005E-5</v>
      </c>
      <c r="I38" s="34">
        <f t="shared" si="10"/>
        <v>2.2698100000000004E-7</v>
      </c>
      <c r="J38" s="34">
        <f t="shared" si="11"/>
        <v>1.3845841000000003E-9</v>
      </c>
      <c r="K38" s="34">
        <f t="shared" si="12"/>
        <v>3.0052259992226027E-5</v>
      </c>
      <c r="L38" s="34">
        <f t="shared" si="13"/>
        <v>1.8331878595257877E-7</v>
      </c>
      <c r="M38" s="34">
        <f t="shared" ca="1" si="14"/>
        <v>1.802205892369464E-3</v>
      </c>
      <c r="N38" s="34">
        <f t="shared" ca="1" si="15"/>
        <v>9.7618385318328201E-6</v>
      </c>
      <c r="O38" s="35">
        <f t="shared" ca="1" si="16"/>
        <v>402766015.40686339</v>
      </c>
      <c r="P38" s="34">
        <f t="shared" ca="1" si="17"/>
        <v>53022212.244098298</v>
      </c>
      <c r="Q38" s="34">
        <f t="shared" ca="1" si="18"/>
        <v>791700.16030907456</v>
      </c>
      <c r="R38">
        <f t="shared" ca="1" si="19"/>
        <v>3.124394106356114E-3</v>
      </c>
      <c r="T38" s="171">
        <v>1</v>
      </c>
    </row>
    <row r="39" spans="1:20">
      <c r="A39" s="124">
        <v>2268.5</v>
      </c>
      <c r="B39" s="124">
        <v>2.4260999998659827E-3</v>
      </c>
      <c r="C39" s="170">
        <v>1</v>
      </c>
      <c r="D39" s="126">
        <f t="shared" si="5"/>
        <v>0.22685</v>
      </c>
      <c r="E39" s="126">
        <f t="shared" si="6"/>
        <v>2.4260999998659827E-3</v>
      </c>
      <c r="F39" s="34">
        <f t="shared" si="7"/>
        <v>0.22685</v>
      </c>
      <c r="G39" s="34">
        <f t="shared" si="8"/>
        <v>2.4260999998659827E-3</v>
      </c>
      <c r="H39" s="34">
        <f t="shared" si="9"/>
        <v>5.1460922499999999E-2</v>
      </c>
      <c r="I39" s="34">
        <f t="shared" si="10"/>
        <v>1.1673910269124999E-2</v>
      </c>
      <c r="J39" s="34">
        <f t="shared" si="11"/>
        <v>2.6482265445510059E-3</v>
      </c>
      <c r="K39" s="34">
        <f t="shared" si="12"/>
        <v>5.5036078496959817E-4</v>
      </c>
      <c r="L39" s="34">
        <f t="shared" si="13"/>
        <v>1.2484934407035335E-4</v>
      </c>
      <c r="M39" s="34">
        <f t="shared" ca="1" si="14"/>
        <v>1.4216798723677673E-3</v>
      </c>
      <c r="N39" s="34">
        <f t="shared" ca="1" si="15"/>
        <v>1.0088597925235312E-6</v>
      </c>
      <c r="O39" s="35">
        <f t="shared" ca="1" si="16"/>
        <v>338447748.26812506</v>
      </c>
      <c r="P39" s="34">
        <f t="shared" ca="1" si="17"/>
        <v>17447598.790927988</v>
      </c>
      <c r="Q39" s="34">
        <f t="shared" ca="1" si="18"/>
        <v>3136596.792965468</v>
      </c>
      <c r="R39">
        <f t="shared" ca="1" si="19"/>
        <v>1.0044201274982153E-3</v>
      </c>
      <c r="T39" s="171">
        <v>1</v>
      </c>
    </row>
    <row r="40" spans="1:20">
      <c r="A40" s="124">
        <v>2271.5</v>
      </c>
      <c r="B40" s="124">
        <v>-3.0210000113584101E-4</v>
      </c>
      <c r="C40" s="171">
        <v>1</v>
      </c>
      <c r="D40" s="126">
        <f t="shared" si="5"/>
        <v>0.22714999999999999</v>
      </c>
      <c r="E40" s="126">
        <f t="shared" si="6"/>
        <v>-3.0210000113584101E-4</v>
      </c>
      <c r="F40" s="34">
        <f t="shared" si="7"/>
        <v>0.22714999999999999</v>
      </c>
      <c r="G40" s="34">
        <f t="shared" si="8"/>
        <v>-3.0210000113584101E-4</v>
      </c>
      <c r="H40" s="34">
        <f t="shared" si="9"/>
        <v>5.1597122499999995E-2</v>
      </c>
      <c r="I40" s="34">
        <f t="shared" si="10"/>
        <v>1.1720286375874998E-2</v>
      </c>
      <c r="J40" s="34">
        <f t="shared" si="11"/>
        <v>2.6622630502800056E-3</v>
      </c>
      <c r="K40" s="34">
        <f t="shared" si="12"/>
        <v>-6.8622015258006279E-5</v>
      </c>
      <c r="L40" s="34">
        <f t="shared" si="13"/>
        <v>-1.5587490765856127E-5</v>
      </c>
      <c r="M40" s="34">
        <f t="shared" ca="1" si="14"/>
        <v>1.4209920219745236E-3</v>
      </c>
      <c r="N40" s="34">
        <f t="shared" ca="1" si="15"/>
        <v>2.9690461201065693E-6</v>
      </c>
      <c r="O40" s="35">
        <f t="shared" ca="1" si="16"/>
        <v>338362040.8416993</v>
      </c>
      <c r="P40" s="34">
        <f t="shared" ca="1" si="17"/>
        <v>17414881.791874349</v>
      </c>
      <c r="Q40" s="34">
        <f t="shared" ca="1" si="18"/>
        <v>3140288.2267777817</v>
      </c>
      <c r="R40">
        <f t="shared" ca="1" si="19"/>
        <v>-1.7230920231103646E-3</v>
      </c>
      <c r="T40" s="171">
        <v>1</v>
      </c>
    </row>
    <row r="41" spans="1:20">
      <c r="A41" s="124">
        <v>6551</v>
      </c>
      <c r="B41" s="124">
        <v>6.2059999618213624E-4</v>
      </c>
      <c r="C41" s="170">
        <v>1</v>
      </c>
      <c r="D41" s="126">
        <f t="shared" si="5"/>
        <v>0.65510000000000002</v>
      </c>
      <c r="E41" s="126">
        <f t="shared" si="6"/>
        <v>6.2059999618213624E-4</v>
      </c>
      <c r="F41" s="34">
        <f t="shared" si="7"/>
        <v>0.65510000000000002</v>
      </c>
      <c r="G41" s="34">
        <f t="shared" si="8"/>
        <v>6.2059999618213624E-4</v>
      </c>
      <c r="H41" s="34">
        <f t="shared" si="9"/>
        <v>0.42915601000000003</v>
      </c>
      <c r="I41" s="34">
        <f t="shared" si="10"/>
        <v>0.28114010215100005</v>
      </c>
      <c r="J41" s="34">
        <f t="shared" si="11"/>
        <v>0.18417488091912013</v>
      </c>
      <c r="K41" s="34">
        <f t="shared" si="12"/>
        <v>4.0655505749891748E-4</v>
      </c>
      <c r="L41" s="34">
        <f t="shared" si="13"/>
        <v>2.6633421816754085E-4</v>
      </c>
      <c r="M41" s="34">
        <f t="shared" ca="1" si="14"/>
        <v>-3.2016177233121787E-5</v>
      </c>
      <c r="N41" s="34">
        <f t="shared" ca="1" si="15"/>
        <v>4.2590786980317414E-7</v>
      </c>
      <c r="O41" s="35">
        <f t="shared" ca="1" si="16"/>
        <v>222413118.81202248</v>
      </c>
      <c r="P41" s="34">
        <f t="shared" ca="1" si="17"/>
        <v>341252.88952213776</v>
      </c>
      <c r="Q41" s="34">
        <f t="shared" ca="1" si="18"/>
        <v>7996164.6048539877</v>
      </c>
      <c r="R41">
        <f t="shared" ca="1" si="19"/>
        <v>6.5261617341525802E-4</v>
      </c>
      <c r="T41" s="171">
        <v>1</v>
      </c>
    </row>
    <row r="42" spans="1:20">
      <c r="A42" s="124">
        <v>6556.5</v>
      </c>
      <c r="B42" s="124">
        <v>9.1890000476269051E-4</v>
      </c>
      <c r="C42" s="171">
        <v>1</v>
      </c>
      <c r="D42" s="126">
        <f t="shared" si="5"/>
        <v>0.65564999999999996</v>
      </c>
      <c r="E42" s="126">
        <f t="shared" si="6"/>
        <v>9.1890000476269051E-4</v>
      </c>
      <c r="F42" s="34">
        <f t="shared" si="7"/>
        <v>0.65564999999999996</v>
      </c>
      <c r="G42" s="34">
        <f t="shared" si="8"/>
        <v>9.1890000476269051E-4</v>
      </c>
      <c r="H42" s="34">
        <f t="shared" si="9"/>
        <v>0.42987692249999992</v>
      </c>
      <c r="I42" s="34">
        <f t="shared" si="10"/>
        <v>0.28184880423712494</v>
      </c>
      <c r="J42" s="34">
        <f t="shared" si="11"/>
        <v>0.18479416849807095</v>
      </c>
      <c r="K42" s="34">
        <f t="shared" si="12"/>
        <v>6.0247678812265797E-4</v>
      </c>
      <c r="L42" s="34">
        <f t="shared" si="13"/>
        <v>3.9501390613262065E-4</v>
      </c>
      <c r="M42" s="34">
        <f t="shared" ca="1" si="14"/>
        <v>-3.4490275320031832E-5</v>
      </c>
      <c r="N42" s="34">
        <f t="shared" ca="1" si="15"/>
        <v>9.0895302615621179E-7</v>
      </c>
      <c r="O42" s="35">
        <f t="shared" ca="1" si="16"/>
        <v>222273636.94152072</v>
      </c>
      <c r="P42" s="34">
        <f t="shared" ca="1" si="17"/>
        <v>347171.68117093953</v>
      </c>
      <c r="Q42" s="34">
        <f t="shared" ca="1" si="18"/>
        <v>8000707.0461828392</v>
      </c>
      <c r="R42">
        <f t="shared" ca="1" si="19"/>
        <v>9.5339028008272235E-4</v>
      </c>
      <c r="T42" s="171">
        <v>1</v>
      </c>
    </row>
    <row r="43" spans="1:20">
      <c r="A43" s="124">
        <v>8470.5</v>
      </c>
      <c r="B43" s="124">
        <v>3.2729999657021835E-4</v>
      </c>
      <c r="C43" s="170">
        <v>1</v>
      </c>
      <c r="D43" s="126">
        <f t="shared" si="5"/>
        <v>0.84704999999999997</v>
      </c>
      <c r="E43" s="126">
        <f t="shared" si="6"/>
        <v>3.2729999657021835E-4</v>
      </c>
      <c r="F43" s="34">
        <f t="shared" si="7"/>
        <v>0.84704999999999997</v>
      </c>
      <c r="G43" s="34">
        <f t="shared" si="8"/>
        <v>3.2729999657021835E-4</v>
      </c>
      <c r="H43" s="34">
        <f t="shared" si="9"/>
        <v>0.7174937025</v>
      </c>
      <c r="I43" s="34">
        <f t="shared" si="10"/>
        <v>0.60775304070262492</v>
      </c>
      <c r="J43" s="34">
        <f t="shared" si="11"/>
        <v>0.51479721312715843</v>
      </c>
      <c r="K43" s="34">
        <f t="shared" si="12"/>
        <v>2.7723946209480343E-4</v>
      </c>
      <c r="L43" s="34">
        <f t="shared" si="13"/>
        <v>2.3483568636740323E-4</v>
      </c>
      <c r="M43" s="34">
        <f t="shared" ca="1" si="14"/>
        <v>-9.9005395158405425E-4</v>
      </c>
      <c r="N43" s="34">
        <f t="shared" ca="1" si="15"/>
        <v>1.7354214247176499E-6</v>
      </c>
      <c r="O43" s="35">
        <f t="shared" ca="1" si="16"/>
        <v>175550352.28474566</v>
      </c>
      <c r="P43" s="34">
        <f t="shared" ca="1" si="17"/>
        <v>4742927.0021425262</v>
      </c>
      <c r="Q43" s="34">
        <f t="shared" ca="1" si="18"/>
        <v>9130750.3026965614</v>
      </c>
      <c r="R43">
        <f t="shared" ca="1" si="19"/>
        <v>1.3173539481542726E-3</v>
      </c>
      <c r="T43" s="171">
        <v>1</v>
      </c>
    </row>
    <row r="44" spans="1:20">
      <c r="A44" s="124">
        <v>8470.5</v>
      </c>
      <c r="B44" s="124">
        <v>5.27299998793751E-4</v>
      </c>
      <c r="C44" s="171">
        <v>1</v>
      </c>
      <c r="D44" s="126">
        <f t="shared" si="5"/>
        <v>0.84704999999999997</v>
      </c>
      <c r="E44" s="126">
        <f t="shared" si="6"/>
        <v>5.27299998793751E-4</v>
      </c>
      <c r="F44" s="34">
        <f t="shared" si="7"/>
        <v>0.84704999999999997</v>
      </c>
      <c r="G44" s="34">
        <f t="shared" si="8"/>
        <v>5.27299998793751E-4</v>
      </c>
      <c r="H44" s="34">
        <f t="shared" si="9"/>
        <v>0.7174937025</v>
      </c>
      <c r="I44" s="34">
        <f t="shared" si="10"/>
        <v>0.60775304070262492</v>
      </c>
      <c r="J44" s="34">
        <f t="shared" si="11"/>
        <v>0.51479721312715843</v>
      </c>
      <c r="K44" s="34">
        <f t="shared" si="12"/>
        <v>4.4664946397824675E-4</v>
      </c>
      <c r="L44" s="34">
        <f t="shared" si="13"/>
        <v>3.7833442846277391E-4</v>
      </c>
      <c r="M44" s="34">
        <f t="shared" ca="1" si="14"/>
        <v>-9.9005395158405425E-4</v>
      </c>
      <c r="N44" s="34">
        <f t="shared" ca="1" si="15"/>
        <v>2.3023630107271312E-6</v>
      </c>
      <c r="O44" s="35">
        <f t="shared" ca="1" si="16"/>
        <v>175550352.28474566</v>
      </c>
      <c r="P44" s="34">
        <f t="shared" ca="1" si="17"/>
        <v>4742927.0021425262</v>
      </c>
      <c r="Q44" s="34">
        <f t="shared" ca="1" si="18"/>
        <v>9130750.3026965614</v>
      </c>
      <c r="R44">
        <f t="shared" ca="1" si="19"/>
        <v>1.5173539503778052E-3</v>
      </c>
      <c r="T44" s="171">
        <v>1</v>
      </c>
    </row>
    <row r="45" spans="1:20">
      <c r="A45" s="124">
        <v>8508</v>
      </c>
      <c r="B45" s="124">
        <v>-7.7519999467767775E-4</v>
      </c>
      <c r="C45" s="170">
        <v>1</v>
      </c>
      <c r="D45" s="126">
        <f t="shared" si="5"/>
        <v>0.8508</v>
      </c>
      <c r="E45" s="126">
        <f t="shared" si="6"/>
        <v>-7.7519999467767775E-4</v>
      </c>
      <c r="F45" s="34">
        <f t="shared" si="7"/>
        <v>0.8508</v>
      </c>
      <c r="G45" s="34">
        <f t="shared" si="8"/>
        <v>-7.7519999467767775E-4</v>
      </c>
      <c r="H45" s="34">
        <f t="shared" si="9"/>
        <v>0.72386064000000006</v>
      </c>
      <c r="I45" s="34">
        <f t="shared" si="10"/>
        <v>0.61586063251200007</v>
      </c>
      <c r="J45" s="34">
        <f t="shared" si="11"/>
        <v>0.5239742261412097</v>
      </c>
      <c r="K45" s="34">
        <f t="shared" si="12"/>
        <v>-6.5954015547176818E-4</v>
      </c>
      <c r="L45" s="34">
        <f t="shared" si="13"/>
        <v>-5.6113676427538034E-4</v>
      </c>
      <c r="M45" s="34">
        <f t="shared" ca="1" si="14"/>
        <v>-1.0106597102292358E-3</v>
      </c>
      <c r="N45" s="34">
        <f t="shared" ca="1" si="15"/>
        <v>5.5441277647620625E-8</v>
      </c>
      <c r="O45" s="35">
        <f t="shared" ca="1" si="16"/>
        <v>174673249.8626672</v>
      </c>
      <c r="P45" s="34">
        <f t="shared" ca="1" si="17"/>
        <v>4864799.6472820081</v>
      </c>
      <c r="Q45" s="34">
        <f t="shared" ca="1" si="18"/>
        <v>9143236.0246154238</v>
      </c>
      <c r="R45">
        <f t="shared" ca="1" si="19"/>
        <v>2.3545971555155804E-4</v>
      </c>
      <c r="T45" s="171">
        <v>1</v>
      </c>
    </row>
    <row r="46" spans="1:20">
      <c r="A46" s="124">
        <v>8508</v>
      </c>
      <c r="B46" s="124">
        <v>-5.751999924541451E-4</v>
      </c>
      <c r="C46" s="171">
        <v>1</v>
      </c>
      <c r="D46" s="126">
        <f t="shared" si="5"/>
        <v>0.8508</v>
      </c>
      <c r="E46" s="126">
        <f t="shared" si="6"/>
        <v>-5.751999924541451E-4</v>
      </c>
      <c r="F46" s="34">
        <f t="shared" si="7"/>
        <v>0.8508</v>
      </c>
      <c r="G46" s="34">
        <f t="shared" si="8"/>
        <v>-5.751999924541451E-4</v>
      </c>
      <c r="H46" s="34">
        <f t="shared" si="9"/>
        <v>0.72386064000000006</v>
      </c>
      <c r="I46" s="34">
        <f t="shared" si="10"/>
        <v>0.61586063251200007</v>
      </c>
      <c r="J46" s="34">
        <f t="shared" si="11"/>
        <v>0.5239742261412097</v>
      </c>
      <c r="K46" s="34">
        <f t="shared" si="12"/>
        <v>-4.8938015357998671E-4</v>
      </c>
      <c r="L46" s="34">
        <f t="shared" si="13"/>
        <v>-4.1636463466585271E-4</v>
      </c>
      <c r="M46" s="34">
        <f t="shared" ca="1" si="14"/>
        <v>-1.0106597102292358E-3</v>
      </c>
      <c r="N46" s="34">
        <f t="shared" ca="1" si="15"/>
        <v>1.8962516580476163E-7</v>
      </c>
      <c r="O46" s="35">
        <f t="shared" ca="1" si="16"/>
        <v>174673249.8626672</v>
      </c>
      <c r="P46" s="34">
        <f t="shared" ca="1" si="17"/>
        <v>4864799.6472820081</v>
      </c>
      <c r="Q46" s="34">
        <f t="shared" ca="1" si="18"/>
        <v>9143236.0246154238</v>
      </c>
      <c r="R46">
        <f t="shared" ca="1" si="19"/>
        <v>4.3545971777509069E-4</v>
      </c>
      <c r="T46" s="171">
        <v>1</v>
      </c>
    </row>
    <row r="47" spans="1:20">
      <c r="A47" s="124">
        <v>8537</v>
      </c>
      <c r="B47" s="124">
        <v>-1.0477999967406504E-3</v>
      </c>
      <c r="C47" s="170">
        <v>1</v>
      </c>
      <c r="D47" s="126">
        <f t="shared" si="5"/>
        <v>0.85370000000000001</v>
      </c>
      <c r="E47" s="126">
        <f t="shared" si="6"/>
        <v>-1.0477999967406504E-3</v>
      </c>
      <c r="F47" s="34">
        <f t="shared" si="7"/>
        <v>0.85370000000000001</v>
      </c>
      <c r="G47" s="34">
        <f t="shared" si="8"/>
        <v>-1.0477999967406504E-3</v>
      </c>
      <c r="H47" s="34">
        <f t="shared" si="9"/>
        <v>0.72880369</v>
      </c>
      <c r="I47" s="34">
        <f t="shared" si="10"/>
        <v>0.622179710153</v>
      </c>
      <c r="J47" s="34">
        <f t="shared" si="11"/>
        <v>0.53115481855761615</v>
      </c>
      <c r="K47" s="34">
        <f t="shared" si="12"/>
        <v>-8.9450685721749327E-4</v>
      </c>
      <c r="L47" s="34">
        <f t="shared" si="13"/>
        <v>-7.63640504006574E-4</v>
      </c>
      <c r="M47" s="34">
        <f t="shared" ca="1" si="14"/>
        <v>-1.0266444754883687E-3</v>
      </c>
      <c r="N47" s="34">
        <f t="shared" ca="1" si="15"/>
        <v>4.4755607945574283E-10</v>
      </c>
      <c r="O47" s="35">
        <f t="shared" ca="1" si="16"/>
        <v>173996024.87869501</v>
      </c>
      <c r="P47" s="34">
        <f t="shared" ca="1" si="17"/>
        <v>4959717.9709413955</v>
      </c>
      <c r="Q47" s="34">
        <f t="shared" ca="1" si="18"/>
        <v>9152623.3705079667</v>
      </c>
      <c r="R47">
        <f t="shared" ca="1" si="19"/>
        <v>-2.1155521252281704E-5</v>
      </c>
      <c r="T47" s="171">
        <v>1</v>
      </c>
    </row>
    <row r="48" spans="1:20">
      <c r="A48" s="124">
        <v>8537</v>
      </c>
      <c r="B48" s="124">
        <v>-3.4779999259626493E-4</v>
      </c>
      <c r="C48" s="171">
        <v>1</v>
      </c>
      <c r="D48" s="126">
        <f t="shared" si="5"/>
        <v>0.85370000000000001</v>
      </c>
      <c r="E48" s="126">
        <f t="shared" si="6"/>
        <v>-3.4779999259626493E-4</v>
      </c>
      <c r="F48" s="34">
        <f t="shared" si="7"/>
        <v>0.85370000000000001</v>
      </c>
      <c r="G48" s="34">
        <f t="shared" si="8"/>
        <v>-3.4779999259626493E-4</v>
      </c>
      <c r="H48" s="34">
        <f t="shared" si="9"/>
        <v>0.72880369</v>
      </c>
      <c r="I48" s="34">
        <f t="shared" si="10"/>
        <v>0.622179710153</v>
      </c>
      <c r="J48" s="34">
        <f t="shared" si="11"/>
        <v>0.53115481855761615</v>
      </c>
      <c r="K48" s="34">
        <f t="shared" si="12"/>
        <v>-2.9691685367943139E-4</v>
      </c>
      <c r="L48" s="34">
        <f t="shared" si="13"/>
        <v>-2.5347791798613058E-4</v>
      </c>
      <c r="M48" s="34">
        <f t="shared" ca="1" si="14"/>
        <v>-1.0266444754883687E-3</v>
      </c>
      <c r="N48" s="34">
        <f t="shared" ca="1" si="15"/>
        <v>4.6082983195304775E-7</v>
      </c>
      <c r="O48" s="35">
        <f t="shared" ca="1" si="16"/>
        <v>173996024.87869501</v>
      </c>
      <c r="P48" s="34">
        <f t="shared" ca="1" si="17"/>
        <v>4959717.9709413955</v>
      </c>
      <c r="Q48" s="34">
        <f t="shared" ca="1" si="18"/>
        <v>9152623.3705079667</v>
      </c>
      <c r="R48">
        <f t="shared" ca="1" si="19"/>
        <v>6.7884448289210375E-4</v>
      </c>
      <c r="T48" s="171">
        <v>1</v>
      </c>
    </row>
    <row r="49" spans="1:20">
      <c r="A49" s="124">
        <v>8548.5</v>
      </c>
      <c r="B49" s="124">
        <v>5.9409999812487513E-4</v>
      </c>
      <c r="C49" s="170">
        <v>1</v>
      </c>
      <c r="D49" s="126">
        <f t="shared" si="5"/>
        <v>0.85485</v>
      </c>
      <c r="E49" s="126">
        <f t="shared" si="6"/>
        <v>5.9409999812487513E-4</v>
      </c>
      <c r="F49" s="34">
        <f t="shared" si="7"/>
        <v>0.85485</v>
      </c>
      <c r="G49" s="34">
        <f t="shared" si="8"/>
        <v>5.9409999812487513E-4</v>
      </c>
      <c r="H49" s="34">
        <f t="shared" si="9"/>
        <v>0.73076852250000002</v>
      </c>
      <c r="I49" s="34">
        <f t="shared" si="10"/>
        <v>0.62469747145912502</v>
      </c>
      <c r="J49" s="34">
        <f t="shared" si="11"/>
        <v>0.53402263347683299</v>
      </c>
      <c r="K49" s="34">
        <f t="shared" si="12"/>
        <v>5.0786638339704951E-4</v>
      </c>
      <c r="L49" s="34">
        <f t="shared" si="13"/>
        <v>4.3414957784696775E-4</v>
      </c>
      <c r="M49" s="34">
        <f t="shared" ca="1" si="14"/>
        <v>-1.0329952514813901E-3</v>
      </c>
      <c r="N49" s="34">
        <f t="shared" ca="1" si="15"/>
        <v>2.6474389512912745E-6</v>
      </c>
      <c r="O49" s="35">
        <f t="shared" ca="1" si="16"/>
        <v>173727728.52183673</v>
      </c>
      <c r="P49" s="34">
        <f t="shared" ca="1" si="17"/>
        <v>4997517.404482902</v>
      </c>
      <c r="Q49" s="34">
        <f t="shared" ca="1" si="18"/>
        <v>9156281.0550535303</v>
      </c>
      <c r="R49">
        <f t="shared" ca="1" si="19"/>
        <v>1.6270952496062652E-3</v>
      </c>
      <c r="T49" s="171">
        <v>1</v>
      </c>
    </row>
    <row r="50" spans="1:20">
      <c r="A50" s="124">
        <v>8548.5</v>
      </c>
      <c r="B50" s="124">
        <v>5.9409999812487513E-4</v>
      </c>
      <c r="C50" s="171">
        <v>1</v>
      </c>
      <c r="D50" s="126">
        <f t="shared" si="5"/>
        <v>0.85485</v>
      </c>
      <c r="E50" s="126">
        <f t="shared" si="6"/>
        <v>5.9409999812487513E-4</v>
      </c>
      <c r="F50" s="34">
        <f t="shared" si="7"/>
        <v>0.85485</v>
      </c>
      <c r="G50" s="34">
        <f t="shared" si="8"/>
        <v>5.9409999812487513E-4</v>
      </c>
      <c r="H50" s="34">
        <f t="shared" si="9"/>
        <v>0.73076852250000002</v>
      </c>
      <c r="I50" s="34">
        <f t="shared" si="10"/>
        <v>0.62469747145912502</v>
      </c>
      <c r="J50" s="34">
        <f t="shared" si="11"/>
        <v>0.53402263347683299</v>
      </c>
      <c r="K50" s="34">
        <f t="shared" si="12"/>
        <v>5.0786638339704951E-4</v>
      </c>
      <c r="L50" s="34">
        <f t="shared" si="13"/>
        <v>4.3414957784696775E-4</v>
      </c>
      <c r="M50" s="34">
        <f t="shared" ca="1" si="14"/>
        <v>-1.0329952514813901E-3</v>
      </c>
      <c r="N50" s="34">
        <f t="shared" ca="1" si="15"/>
        <v>2.6474389512912745E-6</v>
      </c>
      <c r="O50" s="35">
        <f t="shared" ca="1" si="16"/>
        <v>173727728.52183673</v>
      </c>
      <c r="P50" s="34">
        <f t="shared" ca="1" si="17"/>
        <v>4997517.404482902</v>
      </c>
      <c r="Q50" s="34">
        <f t="shared" ca="1" si="18"/>
        <v>9156281.0550535303</v>
      </c>
      <c r="R50">
        <f t="shared" ca="1" si="19"/>
        <v>1.6270952496062652E-3</v>
      </c>
      <c r="T50" s="171">
        <v>1</v>
      </c>
    </row>
    <row r="51" spans="1:20">
      <c r="A51" s="124">
        <v>8549</v>
      </c>
      <c r="B51" s="124">
        <v>-6.6059999517165124E-4</v>
      </c>
      <c r="C51" s="170">
        <v>1</v>
      </c>
      <c r="D51" s="126">
        <f t="shared" si="5"/>
        <v>0.85489999999999999</v>
      </c>
      <c r="E51" s="126">
        <f t="shared" si="6"/>
        <v>-6.6059999517165124E-4</v>
      </c>
      <c r="F51" s="34">
        <f t="shared" si="7"/>
        <v>0.85489999999999999</v>
      </c>
      <c r="G51" s="34">
        <f t="shared" si="8"/>
        <v>-6.6059999517165124E-4</v>
      </c>
      <c r="H51" s="34">
        <f t="shared" si="9"/>
        <v>0.73085400999999994</v>
      </c>
      <c r="I51" s="34">
        <f t="shared" si="10"/>
        <v>0.62480709314899996</v>
      </c>
      <c r="J51" s="34">
        <f t="shared" si="11"/>
        <v>0.53414758393308004</v>
      </c>
      <c r="K51" s="34">
        <f t="shared" si="12"/>
        <v>-5.6474693587224469E-4</v>
      </c>
      <c r="L51" s="34">
        <f t="shared" si="13"/>
        <v>-4.8280215547718197E-4</v>
      </c>
      <c r="M51" s="34">
        <f t="shared" ca="1" si="14"/>
        <v>-1.0332715266343176E-3</v>
      </c>
      <c r="N51" s="34">
        <f t="shared" ca="1" si="15"/>
        <v>1.3888407036272916E-7</v>
      </c>
      <c r="O51" s="35">
        <f t="shared" ca="1" si="16"/>
        <v>173716066.79513827</v>
      </c>
      <c r="P51" s="34">
        <f t="shared" ca="1" si="17"/>
        <v>4999162.895224073</v>
      </c>
      <c r="Q51" s="34">
        <f t="shared" ca="1" si="18"/>
        <v>9156439.2483447324</v>
      </c>
      <c r="R51">
        <f t="shared" ca="1" si="19"/>
        <v>3.7267153146266639E-4</v>
      </c>
      <c r="T51" s="171">
        <v>1</v>
      </c>
    </row>
    <row r="52" spans="1:20">
      <c r="A52" s="124">
        <v>8549</v>
      </c>
      <c r="B52" s="124">
        <v>-2.6059999800054356E-4</v>
      </c>
      <c r="C52" s="171">
        <v>1</v>
      </c>
      <c r="D52" s="126">
        <f t="shared" si="5"/>
        <v>0.85489999999999999</v>
      </c>
      <c r="E52" s="126">
        <f t="shared" si="6"/>
        <v>-2.6059999800054356E-4</v>
      </c>
      <c r="F52" s="34">
        <f t="shared" si="7"/>
        <v>0.85489999999999999</v>
      </c>
      <c r="G52" s="34">
        <f t="shared" si="8"/>
        <v>-2.6059999800054356E-4</v>
      </c>
      <c r="H52" s="34">
        <f t="shared" si="9"/>
        <v>0.73085400999999994</v>
      </c>
      <c r="I52" s="34">
        <f t="shared" si="10"/>
        <v>0.62480709314899996</v>
      </c>
      <c r="J52" s="34">
        <f t="shared" si="11"/>
        <v>0.53414758393308004</v>
      </c>
      <c r="K52" s="34">
        <f t="shared" si="12"/>
        <v>-2.2278693829066469E-4</v>
      </c>
      <c r="L52" s="34">
        <f t="shared" si="13"/>
        <v>-1.9046055354468924E-4</v>
      </c>
      <c r="M52" s="34">
        <f t="shared" ca="1" si="14"/>
        <v>-1.0332715266343176E-3</v>
      </c>
      <c r="N52" s="34">
        <f t="shared" ca="1" si="15"/>
        <v>5.9702129116125316E-7</v>
      </c>
      <c r="O52" s="35">
        <f t="shared" ca="1" si="16"/>
        <v>173716066.79513827</v>
      </c>
      <c r="P52" s="34">
        <f t="shared" ca="1" si="17"/>
        <v>4999162.895224073</v>
      </c>
      <c r="Q52" s="34">
        <f t="shared" ca="1" si="18"/>
        <v>9156439.2483447324</v>
      </c>
      <c r="R52">
        <f t="shared" ca="1" si="19"/>
        <v>7.7267152863377407E-4</v>
      </c>
      <c r="T52" s="171">
        <v>1</v>
      </c>
    </row>
    <row r="53" spans="1:20">
      <c r="A53" s="124">
        <v>12798.5</v>
      </c>
      <c r="B53" s="124">
        <v>-4.055900004459545E-3</v>
      </c>
      <c r="C53" s="170">
        <v>1</v>
      </c>
      <c r="D53" s="126">
        <f t="shared" si="5"/>
        <v>1.2798499999999999</v>
      </c>
      <c r="E53" s="126">
        <f t="shared" si="6"/>
        <v>-4.055900004459545E-3</v>
      </c>
      <c r="F53" s="34">
        <f t="shared" si="7"/>
        <v>1.2798499999999999</v>
      </c>
      <c r="G53" s="34">
        <f t="shared" si="8"/>
        <v>-4.055900004459545E-3</v>
      </c>
      <c r="H53" s="34">
        <f t="shared" si="9"/>
        <v>1.6380160224999998</v>
      </c>
      <c r="I53" s="34">
        <f t="shared" si="10"/>
        <v>2.0964148063966248</v>
      </c>
      <c r="J53" s="34">
        <f t="shared" si="11"/>
        <v>2.68309648996672</v>
      </c>
      <c r="K53" s="34">
        <f t="shared" si="12"/>
        <v>-5.1909436207075487E-3</v>
      </c>
      <c r="L53" s="34">
        <f t="shared" si="13"/>
        <v>-6.6436291929625555E-3</v>
      </c>
      <c r="M53" s="34">
        <f t="shared" ca="1" si="14"/>
        <v>-3.8462610178410105E-3</v>
      </c>
      <c r="N53" s="34">
        <f t="shared" ca="1" si="15"/>
        <v>4.3948504710446105E-8</v>
      </c>
      <c r="O53" s="35">
        <f t="shared" ca="1" si="16"/>
        <v>85831933.30300431</v>
      </c>
      <c r="P53" s="34">
        <f t="shared" ca="1" si="17"/>
        <v>20645315.451944329</v>
      </c>
      <c r="Q53" s="34">
        <f t="shared" ca="1" si="18"/>
        <v>7974057.5294985818</v>
      </c>
      <c r="R53">
        <f t="shared" ca="1" si="19"/>
        <v>-2.0963898661853454E-4</v>
      </c>
      <c r="T53" s="171">
        <v>1</v>
      </c>
    </row>
    <row r="54" spans="1:20">
      <c r="A54" s="124">
        <v>12799</v>
      </c>
      <c r="B54" s="124">
        <v>-5.4106000025058165E-3</v>
      </c>
      <c r="C54" s="171">
        <v>1</v>
      </c>
      <c r="D54" s="126">
        <f t="shared" si="5"/>
        <v>1.2799</v>
      </c>
      <c r="E54" s="126">
        <f t="shared" si="6"/>
        <v>-5.4106000025058165E-3</v>
      </c>
      <c r="F54" s="34">
        <f t="shared" si="7"/>
        <v>1.2799</v>
      </c>
      <c r="G54" s="34">
        <f t="shared" si="8"/>
        <v>-5.4106000025058165E-3</v>
      </c>
      <c r="H54" s="34">
        <f t="shared" si="9"/>
        <v>1.6381440100000002</v>
      </c>
      <c r="I54" s="34">
        <f t="shared" si="10"/>
        <v>2.0966605183990001</v>
      </c>
      <c r="J54" s="34">
        <f t="shared" si="11"/>
        <v>2.6835157974988801</v>
      </c>
      <c r="K54" s="34">
        <f t="shared" si="12"/>
        <v>-6.9250269432071946E-3</v>
      </c>
      <c r="L54" s="34">
        <f t="shared" si="13"/>
        <v>-8.8633419846108879E-3</v>
      </c>
      <c r="M54" s="34">
        <f t="shared" ca="1" si="14"/>
        <v>-3.8466467004457522E-3</v>
      </c>
      <c r="N54" s="34">
        <f t="shared" ca="1" si="15"/>
        <v>2.4459499310245789E-6</v>
      </c>
      <c r="O54" s="35">
        <f t="shared" ca="1" si="16"/>
        <v>85823057.486948624</v>
      </c>
      <c r="P54" s="34">
        <f t="shared" ca="1" si="17"/>
        <v>20646906.498768281</v>
      </c>
      <c r="Q54" s="34">
        <f t="shared" ca="1" si="18"/>
        <v>7973641.2813738137</v>
      </c>
      <c r="R54">
        <f t="shared" ca="1" si="19"/>
        <v>-1.5639533020600643E-3</v>
      </c>
      <c r="T54" s="171">
        <v>1</v>
      </c>
    </row>
    <row r="55" spans="1:20">
      <c r="A55" s="124">
        <v>12799</v>
      </c>
      <c r="B55" s="124">
        <v>-2.6106000004801899E-3</v>
      </c>
      <c r="C55" s="170">
        <v>1</v>
      </c>
      <c r="D55" s="126">
        <f t="shared" si="5"/>
        <v>1.2799</v>
      </c>
      <c r="E55" s="126">
        <f t="shared" si="6"/>
        <v>-2.6106000004801899E-3</v>
      </c>
      <c r="F55" s="34">
        <f t="shared" si="7"/>
        <v>1.2799</v>
      </c>
      <c r="G55" s="34">
        <f t="shared" si="8"/>
        <v>-2.6106000004801899E-3</v>
      </c>
      <c r="H55" s="34">
        <f t="shared" si="9"/>
        <v>1.6381440100000002</v>
      </c>
      <c r="I55" s="34">
        <f t="shared" si="10"/>
        <v>2.0966605183990001</v>
      </c>
      <c r="J55" s="34">
        <f t="shared" si="11"/>
        <v>2.6835157974988801</v>
      </c>
      <c r="K55" s="34">
        <f t="shared" si="12"/>
        <v>-3.3413069406145954E-3</v>
      </c>
      <c r="L55" s="34">
        <f t="shared" si="13"/>
        <v>-4.2765387532926209E-3</v>
      </c>
      <c r="M55" s="34">
        <f t="shared" ca="1" si="14"/>
        <v>-3.8466467004457522E-3</v>
      </c>
      <c r="N55" s="34">
        <f t="shared" ca="1" si="15"/>
        <v>1.5278114444957568E-6</v>
      </c>
      <c r="O55" s="35">
        <f t="shared" ca="1" si="16"/>
        <v>85823057.486948624</v>
      </c>
      <c r="P55" s="34">
        <f t="shared" ca="1" si="17"/>
        <v>20646906.498768281</v>
      </c>
      <c r="Q55" s="34">
        <f t="shared" ca="1" si="18"/>
        <v>7973641.2813738137</v>
      </c>
      <c r="R55">
        <f t="shared" ca="1" si="19"/>
        <v>1.2360466999655623E-3</v>
      </c>
      <c r="T55" s="171">
        <v>1</v>
      </c>
    </row>
    <row r="56" spans="1:20">
      <c r="A56" s="124">
        <v>13781.5</v>
      </c>
      <c r="B56" s="124">
        <v>-6.1961000028531998E-3</v>
      </c>
      <c r="C56" s="171">
        <v>1</v>
      </c>
      <c r="D56" s="126">
        <f t="shared" si="5"/>
        <v>1.37815</v>
      </c>
      <c r="E56" s="126">
        <f t="shared" si="6"/>
        <v>-6.1961000028531998E-3</v>
      </c>
      <c r="F56" s="34">
        <f t="shared" si="7"/>
        <v>1.37815</v>
      </c>
      <c r="G56" s="34">
        <f t="shared" si="8"/>
        <v>-6.1961000028531998E-3</v>
      </c>
      <c r="H56" s="34">
        <f t="shared" si="9"/>
        <v>1.8992974224999999</v>
      </c>
      <c r="I56" s="34">
        <f t="shared" si="10"/>
        <v>2.617516742818375</v>
      </c>
      <c r="J56" s="34">
        <f t="shared" si="11"/>
        <v>3.6073306991151433</v>
      </c>
      <c r="K56" s="34">
        <f t="shared" si="12"/>
        <v>-8.5391552189321377E-3</v>
      </c>
      <c r="L56" s="34">
        <f t="shared" si="13"/>
        <v>-1.1768236764971325E-2</v>
      </c>
      <c r="M56" s="34">
        <f t="shared" ca="1" si="14"/>
        <v>-4.6293754760389173E-3</v>
      </c>
      <c r="N56" s="34">
        <f t="shared" ca="1" si="15"/>
        <v>2.4546257429214373E-6</v>
      </c>
      <c r="O56" s="35">
        <f t="shared" ca="1" si="16"/>
        <v>69130038.33680737</v>
      </c>
      <c r="P56" s="34">
        <f t="shared" ca="1" si="17"/>
        <v>23465064.840942144</v>
      </c>
      <c r="Q56" s="34">
        <f t="shared" ca="1" si="18"/>
        <v>7055649.5731582111</v>
      </c>
      <c r="R56">
        <f t="shared" ca="1" si="19"/>
        <v>-1.5667245268142825E-3</v>
      </c>
      <c r="T56" s="171">
        <v>1</v>
      </c>
    </row>
    <row r="57" spans="1:20">
      <c r="A57" s="124">
        <v>13781.5</v>
      </c>
      <c r="B57" s="124">
        <v>-5.0961000015377067E-3</v>
      </c>
      <c r="C57" s="170">
        <v>1</v>
      </c>
      <c r="D57" s="126">
        <f t="shared" si="5"/>
        <v>1.37815</v>
      </c>
      <c r="E57" s="126">
        <f t="shared" si="6"/>
        <v>-5.0961000015377067E-3</v>
      </c>
      <c r="F57" s="34">
        <f t="shared" si="7"/>
        <v>1.37815</v>
      </c>
      <c r="G57" s="34">
        <f t="shared" si="8"/>
        <v>-5.0961000015377067E-3</v>
      </c>
      <c r="H57" s="34">
        <f t="shared" si="9"/>
        <v>1.8992974224999999</v>
      </c>
      <c r="I57" s="34">
        <f t="shared" si="10"/>
        <v>2.617516742818375</v>
      </c>
      <c r="J57" s="34">
        <f t="shared" si="11"/>
        <v>3.6073306991151433</v>
      </c>
      <c r="K57" s="34">
        <f t="shared" si="12"/>
        <v>-7.0231902171191901E-3</v>
      </c>
      <c r="L57" s="34">
        <f t="shared" si="13"/>
        <v>-9.6790095977228111E-3</v>
      </c>
      <c r="M57" s="34">
        <f t="shared" ca="1" si="14"/>
        <v>-4.6293754760389173E-3</v>
      </c>
      <c r="N57" s="34">
        <f t="shared" ca="1" si="15"/>
        <v>2.1783178270207013E-7</v>
      </c>
      <c r="O57" s="35">
        <f t="shared" ca="1" si="16"/>
        <v>69130038.33680737</v>
      </c>
      <c r="P57" s="34">
        <f t="shared" ca="1" si="17"/>
        <v>23465064.840942144</v>
      </c>
      <c r="Q57" s="34">
        <f t="shared" ca="1" si="18"/>
        <v>7055649.5731582111</v>
      </c>
      <c r="R57">
        <f t="shared" ca="1" si="19"/>
        <v>-4.6672452549878941E-4</v>
      </c>
      <c r="T57" s="171">
        <v>1</v>
      </c>
    </row>
    <row r="58" spans="1:20">
      <c r="A58" s="124">
        <v>13782</v>
      </c>
      <c r="B58" s="124">
        <v>-6.2507999973604456E-3</v>
      </c>
      <c r="C58" s="171">
        <v>1</v>
      </c>
      <c r="D58" s="126">
        <f t="shared" si="5"/>
        <v>1.3782000000000001</v>
      </c>
      <c r="E58" s="126">
        <f t="shared" si="6"/>
        <v>-6.2507999973604456E-3</v>
      </c>
      <c r="F58" s="34">
        <f t="shared" si="7"/>
        <v>1.3782000000000001</v>
      </c>
      <c r="G58" s="34">
        <f t="shared" si="8"/>
        <v>-6.2507999973604456E-3</v>
      </c>
      <c r="H58" s="34">
        <f t="shared" si="9"/>
        <v>1.8994352400000003</v>
      </c>
      <c r="I58" s="34">
        <f t="shared" si="10"/>
        <v>2.6178016477680006</v>
      </c>
      <c r="J58" s="34">
        <f t="shared" si="11"/>
        <v>3.6078542309538588</v>
      </c>
      <c r="K58" s="34">
        <f t="shared" si="12"/>
        <v>-8.6148525563621674E-3</v>
      </c>
      <c r="L58" s="34">
        <f t="shared" si="13"/>
        <v>-1.1872989793178339E-2</v>
      </c>
      <c r="M58" s="34">
        <f t="shared" ca="1" si="14"/>
        <v>-4.6297864639436885E-3</v>
      </c>
      <c r="N58" s="34">
        <f t="shared" ca="1" si="15"/>
        <v>2.62768487552028E-6</v>
      </c>
      <c r="O58" s="35">
        <f t="shared" ca="1" si="16"/>
        <v>69121931.859000474</v>
      </c>
      <c r="P58" s="34">
        <f t="shared" ca="1" si="17"/>
        <v>23466328.739887442</v>
      </c>
      <c r="Q58" s="34">
        <f t="shared" ca="1" si="18"/>
        <v>7055135.3509871447</v>
      </c>
      <c r="R58">
        <f t="shared" ca="1" si="19"/>
        <v>-1.6210135334167571E-3</v>
      </c>
      <c r="T58" s="171">
        <v>1</v>
      </c>
    </row>
    <row r="59" spans="1:20">
      <c r="A59" s="124">
        <v>13782</v>
      </c>
      <c r="B59" s="124">
        <v>-4.9507999938214198E-3</v>
      </c>
      <c r="C59" s="170">
        <v>1</v>
      </c>
      <c r="D59" s="126">
        <f t="shared" si="5"/>
        <v>1.3782000000000001</v>
      </c>
      <c r="E59" s="126">
        <f t="shared" si="6"/>
        <v>-4.9507999938214198E-3</v>
      </c>
      <c r="F59" s="34">
        <f t="shared" si="7"/>
        <v>1.3782000000000001</v>
      </c>
      <c r="G59" s="34">
        <f t="shared" si="8"/>
        <v>-4.9507999938214198E-3</v>
      </c>
      <c r="H59" s="34">
        <f t="shared" si="9"/>
        <v>1.8994352400000003</v>
      </c>
      <c r="I59" s="34">
        <f t="shared" si="10"/>
        <v>2.6178016477680006</v>
      </c>
      <c r="J59" s="34">
        <f t="shared" si="11"/>
        <v>3.6078542309538588</v>
      </c>
      <c r="K59" s="34">
        <f t="shared" si="12"/>
        <v>-6.8231925514846813E-3</v>
      </c>
      <c r="L59" s="34">
        <f t="shared" si="13"/>
        <v>-9.4037239744561886E-3</v>
      </c>
      <c r="M59" s="34">
        <f t="shared" ca="1" si="14"/>
        <v>-4.6297864639436885E-3</v>
      </c>
      <c r="N59" s="34">
        <f t="shared" ca="1" si="15"/>
        <v>1.0304968636456109E-7</v>
      </c>
      <c r="O59" s="35">
        <f t="shared" ca="1" si="16"/>
        <v>69121931.859000474</v>
      </c>
      <c r="P59" s="34">
        <f t="shared" ca="1" si="17"/>
        <v>23466328.739887442</v>
      </c>
      <c r="Q59" s="34">
        <f t="shared" ca="1" si="18"/>
        <v>7055135.3509871447</v>
      </c>
      <c r="R59">
        <f t="shared" ca="1" si="19"/>
        <v>-3.210135298777313E-4</v>
      </c>
      <c r="T59" s="171">
        <v>1</v>
      </c>
    </row>
    <row r="60" spans="1:20">
      <c r="A60" s="124">
        <v>20180</v>
      </c>
      <c r="B60" s="124">
        <v>-1.2492000001657289E-2</v>
      </c>
      <c r="C60" s="171">
        <v>1</v>
      </c>
      <c r="D60" s="126">
        <f t="shared" si="5"/>
        <v>2.0179999999999998</v>
      </c>
      <c r="E60" s="126">
        <f t="shared" si="6"/>
        <v>-1.2492000001657289E-2</v>
      </c>
      <c r="F60" s="34">
        <f t="shared" si="7"/>
        <v>2.0179999999999998</v>
      </c>
      <c r="G60" s="34">
        <f t="shared" si="8"/>
        <v>-1.2492000001657289E-2</v>
      </c>
      <c r="H60" s="34">
        <f t="shared" si="9"/>
        <v>4.0723239999999992</v>
      </c>
      <c r="I60" s="34">
        <f t="shared" si="10"/>
        <v>8.2179498319999968</v>
      </c>
      <c r="J60" s="34">
        <f t="shared" si="11"/>
        <v>16.583822760975991</v>
      </c>
      <c r="K60" s="34">
        <f t="shared" si="12"/>
        <v>-2.5208856003344406E-2</v>
      </c>
      <c r="L60" s="34">
        <f t="shared" si="13"/>
        <v>-5.0871471414749007E-2</v>
      </c>
      <c r="M60" s="34">
        <f t="shared" ca="1" si="14"/>
        <v>-1.0942641535148996E-2</v>
      </c>
      <c r="N60" s="34">
        <f t="shared" ca="1" si="15"/>
        <v>2.4005116577409285E-6</v>
      </c>
      <c r="O60" s="35">
        <f t="shared" ca="1" si="16"/>
        <v>2968239.8059075843</v>
      </c>
      <c r="P60" s="34">
        <f t="shared" ca="1" si="17"/>
        <v>21670881.720973328</v>
      </c>
      <c r="Q60" s="34">
        <f t="shared" ca="1" si="18"/>
        <v>207767.79812579078</v>
      </c>
      <c r="R60">
        <f t="shared" ca="1" si="19"/>
        <v>-1.5493584665082927E-3</v>
      </c>
      <c r="T60" s="171">
        <v>1</v>
      </c>
    </row>
    <row r="61" spans="1:20">
      <c r="A61" s="124">
        <v>20191.5</v>
      </c>
      <c r="B61" s="124">
        <v>-1.1850099996081553E-2</v>
      </c>
      <c r="C61" s="170">
        <v>1</v>
      </c>
      <c r="D61" s="126">
        <f t="shared" si="5"/>
        <v>2.0191499999999998</v>
      </c>
      <c r="E61" s="126">
        <f t="shared" si="6"/>
        <v>-1.1850099996081553E-2</v>
      </c>
      <c r="F61" s="34">
        <f t="shared" si="7"/>
        <v>2.0191499999999998</v>
      </c>
      <c r="G61" s="34">
        <f t="shared" si="8"/>
        <v>-1.1850099996081553E-2</v>
      </c>
      <c r="H61" s="34">
        <f t="shared" si="9"/>
        <v>4.076966722499999</v>
      </c>
      <c r="I61" s="34">
        <f t="shared" si="10"/>
        <v>8.2320073577358723</v>
      </c>
      <c r="J61" s="34">
        <f t="shared" si="11"/>
        <v>16.621657656372385</v>
      </c>
      <c r="K61" s="34">
        <f t="shared" si="12"/>
        <v>-2.3927129407088066E-2</v>
      </c>
      <c r="L61" s="34">
        <f t="shared" si="13"/>
        <v>-4.8312463342321865E-2</v>
      </c>
      <c r="M61" s="34">
        <f t="shared" ca="1" si="14"/>
        <v>-1.0955885984580412E-2</v>
      </c>
      <c r="N61" s="34">
        <f t="shared" ca="1" si="15"/>
        <v>7.9961869836496299E-7</v>
      </c>
      <c r="O61" s="35">
        <f t="shared" ca="1" si="16"/>
        <v>2925384.1619869121</v>
      </c>
      <c r="P61" s="34">
        <f t="shared" ca="1" si="17"/>
        <v>21636580.016866967</v>
      </c>
      <c r="Q61" s="34">
        <f t="shared" ca="1" si="18"/>
        <v>202616.07686555543</v>
      </c>
      <c r="R61">
        <f t="shared" ca="1" si="19"/>
        <v>-8.9421401150114113E-4</v>
      </c>
      <c r="T61" s="171">
        <v>1</v>
      </c>
    </row>
    <row r="62" spans="1:20">
      <c r="A62" s="124">
        <v>24315</v>
      </c>
      <c r="B62" s="124">
        <v>-1.6961000001174398E-2</v>
      </c>
      <c r="C62" s="171">
        <v>1</v>
      </c>
      <c r="D62" s="126">
        <f t="shared" si="5"/>
        <v>2.4315000000000002</v>
      </c>
      <c r="E62" s="126">
        <f t="shared" si="6"/>
        <v>-1.6961000001174398E-2</v>
      </c>
      <c r="F62" s="34">
        <f t="shared" si="7"/>
        <v>2.4315000000000002</v>
      </c>
      <c r="G62" s="34">
        <f t="shared" si="8"/>
        <v>-1.6961000001174398E-2</v>
      </c>
      <c r="H62" s="34">
        <f t="shared" si="9"/>
        <v>5.9121922500000013</v>
      </c>
      <c r="I62" s="34">
        <f t="shared" si="10"/>
        <v>14.375495455875004</v>
      </c>
      <c r="J62" s="34">
        <f t="shared" si="11"/>
        <v>34.954017200960074</v>
      </c>
      <c r="K62" s="34">
        <f t="shared" si="12"/>
        <v>-4.1240671502855548E-2</v>
      </c>
      <c r="L62" s="34">
        <f t="shared" si="13"/>
        <v>-0.10027669275919328</v>
      </c>
      <c r="M62" s="34">
        <f t="shared" ca="1" si="14"/>
        <v>-1.6143819140043307E-2</v>
      </c>
      <c r="N62" s="34">
        <f t="shared" ca="1" si="15"/>
        <v>6.67784559798951E-7</v>
      </c>
      <c r="O62" s="35">
        <f t="shared" ca="1" si="16"/>
        <v>8482383.2183166482</v>
      </c>
      <c r="P62" s="34">
        <f t="shared" ca="1" si="17"/>
        <v>6532886.4078866309</v>
      </c>
      <c r="Q62" s="34">
        <f t="shared" ca="1" si="18"/>
        <v>3957877.1749819638</v>
      </c>
      <c r="R62">
        <f t="shared" ca="1" si="19"/>
        <v>-8.1718086113109073E-4</v>
      </c>
      <c r="T62" s="171">
        <v>1</v>
      </c>
    </row>
    <row r="63" spans="1:20">
      <c r="A63" s="124">
        <v>24367.5</v>
      </c>
      <c r="B63" s="124">
        <v>-1.5904499996395316E-2</v>
      </c>
      <c r="C63" s="170">
        <v>1</v>
      </c>
      <c r="D63" s="126">
        <f t="shared" si="5"/>
        <v>2.43675</v>
      </c>
      <c r="E63" s="126">
        <f t="shared" si="6"/>
        <v>-1.5904499996395316E-2</v>
      </c>
      <c r="F63" s="34">
        <f t="shared" si="7"/>
        <v>2.43675</v>
      </c>
      <c r="G63" s="34">
        <f t="shared" si="8"/>
        <v>-1.5904499996395316E-2</v>
      </c>
      <c r="H63" s="34">
        <f t="shared" si="9"/>
        <v>5.9377505624999998</v>
      </c>
      <c r="I63" s="34">
        <f t="shared" si="10"/>
        <v>14.468813683171874</v>
      </c>
      <c r="J63" s="34">
        <f t="shared" si="11"/>
        <v>35.256881742469062</v>
      </c>
      <c r="K63" s="34">
        <f t="shared" si="12"/>
        <v>-3.8755290366216284E-2</v>
      </c>
      <c r="L63" s="34">
        <f t="shared" si="13"/>
        <v>-9.4436953799877529E-2</v>
      </c>
      <c r="M63" s="34">
        <f t="shared" ca="1" si="14"/>
        <v>-1.6215515279144763E-2</v>
      </c>
      <c r="N63" s="34">
        <f t="shared" ca="1" si="15"/>
        <v>9.673050610371826E-8</v>
      </c>
      <c r="O63" s="35">
        <f t="shared" ca="1" si="16"/>
        <v>8839922.738762768</v>
      </c>
      <c r="P63" s="34">
        <f t="shared" ca="1" si="17"/>
        <v>6346965.5300415643</v>
      </c>
      <c r="Q63" s="34">
        <f t="shared" ca="1" si="18"/>
        <v>4103267.1748964335</v>
      </c>
      <c r="R63">
        <f t="shared" ca="1" si="19"/>
        <v>3.1101528274944668E-4</v>
      </c>
      <c r="T63" s="171">
        <v>1</v>
      </c>
    </row>
    <row r="64" spans="1:20">
      <c r="A64" s="124">
        <v>24497.5</v>
      </c>
      <c r="B64" s="124">
        <v>-1.5526499999396037E-2</v>
      </c>
      <c r="C64" s="171">
        <v>1</v>
      </c>
      <c r="D64" s="126">
        <f t="shared" si="5"/>
        <v>2.4497499999999999</v>
      </c>
      <c r="E64" s="126">
        <f t="shared" si="6"/>
        <v>-1.5526499999396037E-2</v>
      </c>
      <c r="F64" s="34">
        <f t="shared" si="7"/>
        <v>2.4497499999999999</v>
      </c>
      <c r="G64" s="34">
        <f t="shared" si="8"/>
        <v>-1.5526499999396037E-2</v>
      </c>
      <c r="H64" s="34">
        <f t="shared" si="9"/>
        <v>6.0012750624999995</v>
      </c>
      <c r="I64" s="34">
        <f t="shared" si="10"/>
        <v>14.701623584359373</v>
      </c>
      <c r="J64" s="34">
        <f t="shared" si="11"/>
        <v>36.015302375784373</v>
      </c>
      <c r="K64" s="34">
        <f t="shared" si="12"/>
        <v>-3.8036043373520442E-2</v>
      </c>
      <c r="L64" s="34">
        <f t="shared" si="13"/>
        <v>-9.3178797254281701E-2</v>
      </c>
      <c r="M64" s="34">
        <f t="shared" ca="1" si="14"/>
        <v>-1.6393659326977825E-2</v>
      </c>
      <c r="N64" s="34">
        <f t="shared" ca="1" si="15"/>
        <v>7.5196529941209759E-7</v>
      </c>
      <c r="O64" s="35">
        <f t="shared" ca="1" si="16"/>
        <v>9758301.4242837839</v>
      </c>
      <c r="P64" s="34">
        <f t="shared" ca="1" si="17"/>
        <v>5892911.2386119524</v>
      </c>
      <c r="Q64" s="34">
        <f t="shared" ca="1" si="18"/>
        <v>4476925.4567974117</v>
      </c>
      <c r="R64">
        <f t="shared" ca="1" si="19"/>
        <v>8.6715932758178738E-4</v>
      </c>
      <c r="T64" s="171">
        <v>1</v>
      </c>
    </row>
    <row r="65" spans="1:20">
      <c r="A65" s="124">
        <v>24498</v>
      </c>
      <c r="B65" s="124">
        <v>-1.8581199998152442E-2</v>
      </c>
      <c r="C65" s="170">
        <v>1</v>
      </c>
      <c r="D65" s="126">
        <f t="shared" si="5"/>
        <v>2.4498000000000002</v>
      </c>
      <c r="E65" s="126">
        <f t="shared" si="6"/>
        <v>-1.8581199998152442E-2</v>
      </c>
      <c r="F65" s="34">
        <f t="shared" si="7"/>
        <v>2.4498000000000002</v>
      </c>
      <c r="G65" s="34">
        <f t="shared" si="8"/>
        <v>-1.8581199998152442E-2</v>
      </c>
      <c r="H65" s="34">
        <f t="shared" si="9"/>
        <v>6.0015200400000008</v>
      </c>
      <c r="I65" s="34">
        <f t="shared" si="10"/>
        <v>14.702523793992004</v>
      </c>
      <c r="J65" s="34">
        <f t="shared" si="11"/>
        <v>36.018242790521612</v>
      </c>
      <c r="K65" s="34">
        <f t="shared" si="12"/>
        <v>-4.5520223755473856E-2</v>
      </c>
      <c r="L65" s="34">
        <f t="shared" si="13"/>
        <v>-0.11151544415615985</v>
      </c>
      <c r="M65" s="34">
        <f t="shared" ca="1" si="14"/>
        <v>-1.6394346176118742E-2</v>
      </c>
      <c r="N65" s="34">
        <f t="shared" ca="1" si="15"/>
        <v>4.7823296389434042E-6</v>
      </c>
      <c r="O65" s="35">
        <f t="shared" ca="1" si="16"/>
        <v>9761924.7647336889</v>
      </c>
      <c r="P65" s="34">
        <f t="shared" ca="1" si="17"/>
        <v>5891183.0250964491</v>
      </c>
      <c r="Q65" s="34">
        <f t="shared" ca="1" si="18"/>
        <v>4478400.520265202</v>
      </c>
      <c r="R65">
        <f t="shared" ca="1" si="19"/>
        <v>-2.1868538220337005E-3</v>
      </c>
      <c r="T65" s="171">
        <v>1</v>
      </c>
    </row>
    <row r="66" spans="1:20">
      <c r="A66" s="124">
        <v>25227</v>
      </c>
      <c r="B66" s="124">
        <v>-1.8033799991826527E-2</v>
      </c>
      <c r="C66" s="171">
        <v>1</v>
      </c>
      <c r="D66" s="126">
        <f t="shared" si="5"/>
        <v>2.5226999999999999</v>
      </c>
      <c r="E66" s="126">
        <f t="shared" si="6"/>
        <v>-1.8033799991826527E-2</v>
      </c>
      <c r="F66" s="34">
        <f t="shared" si="7"/>
        <v>2.5226999999999999</v>
      </c>
      <c r="G66" s="34">
        <f t="shared" si="8"/>
        <v>-1.8033799991826527E-2</v>
      </c>
      <c r="H66" s="34">
        <f t="shared" si="9"/>
        <v>6.3640152899999993</v>
      </c>
      <c r="I66" s="34">
        <f t="shared" si="10"/>
        <v>16.054501372082999</v>
      </c>
      <c r="J66" s="34">
        <f t="shared" si="11"/>
        <v>40.500690611353782</v>
      </c>
      <c r="K66" s="34">
        <f t="shared" si="12"/>
        <v>-4.5493867239380779E-2</v>
      </c>
      <c r="L66" s="34">
        <f t="shared" si="13"/>
        <v>-0.11476737888478589</v>
      </c>
      <c r="M66" s="34">
        <f t="shared" ca="1" si="14"/>
        <v>-1.7409462455246046E-2</v>
      </c>
      <c r="N66" s="34">
        <f t="shared" ca="1" si="15"/>
        <v>3.8979735958338289E-7</v>
      </c>
      <c r="O66" s="35">
        <f t="shared" ca="1" si="16"/>
        <v>15796526.956531949</v>
      </c>
      <c r="P66" s="34">
        <f t="shared" ca="1" si="17"/>
        <v>3549478.0359189659</v>
      </c>
      <c r="Q66" s="34">
        <f t="shared" ca="1" si="18"/>
        <v>6953192.60297966</v>
      </c>
      <c r="R66">
        <f t="shared" ca="1" si="19"/>
        <v>-6.2433753658048055E-4</v>
      </c>
      <c r="T66" s="171">
        <v>1</v>
      </c>
    </row>
    <row r="67" spans="1:20">
      <c r="A67" s="124">
        <v>24283.5</v>
      </c>
      <c r="B67" s="124">
        <v>-1.2814899993827567E-2</v>
      </c>
      <c r="C67" s="170">
        <v>1</v>
      </c>
      <c r="D67" s="126">
        <f t="shared" si="5"/>
        <v>2.42835</v>
      </c>
      <c r="E67" s="126">
        <f t="shared" si="6"/>
        <v>-1.2814899993827567E-2</v>
      </c>
      <c r="F67" s="34">
        <f t="shared" si="7"/>
        <v>2.42835</v>
      </c>
      <c r="G67" s="34">
        <f t="shared" si="8"/>
        <v>-1.2814899993827567E-2</v>
      </c>
      <c r="H67" s="34">
        <f t="shared" si="9"/>
        <v>5.8968837225000001</v>
      </c>
      <c r="I67" s="34">
        <f t="shared" si="10"/>
        <v>14.319697587532875</v>
      </c>
      <c r="J67" s="34">
        <f t="shared" si="11"/>
        <v>34.773237636685458</v>
      </c>
      <c r="K67" s="34">
        <f t="shared" si="12"/>
        <v>-3.1119062400011173E-2</v>
      </c>
      <c r="L67" s="34">
        <f t="shared" si="13"/>
        <v>-7.5567975179067132E-2</v>
      </c>
      <c r="M67" s="34">
        <f t="shared" ca="1" si="14"/>
        <v>-1.610086957237478E-2</v>
      </c>
      <c r="N67" s="34">
        <f t="shared" ca="1" si="15"/>
        <v>1.0797596071137751E-5</v>
      </c>
      <c r="O67" s="35">
        <f t="shared" ca="1" si="16"/>
        <v>8271533.3911021706</v>
      </c>
      <c r="P67" s="34">
        <f t="shared" ca="1" si="17"/>
        <v>6645107.940746367</v>
      </c>
      <c r="Q67" s="34">
        <f t="shared" ca="1" si="18"/>
        <v>3872146.5868211742</v>
      </c>
      <c r="R67">
        <f t="shared" ca="1" si="19"/>
        <v>3.2859695785472133E-3</v>
      </c>
      <c r="T67" s="171">
        <v>1</v>
      </c>
    </row>
    <row r="68" spans="1:20">
      <c r="A68" s="124">
        <v>24286.5</v>
      </c>
      <c r="B68" s="124">
        <v>-1.5643099999579135E-2</v>
      </c>
      <c r="C68" s="171">
        <v>1</v>
      </c>
      <c r="D68" s="126">
        <f t="shared" si="5"/>
        <v>2.4286500000000002</v>
      </c>
      <c r="E68" s="126">
        <f t="shared" si="6"/>
        <v>-1.5643099999579135E-2</v>
      </c>
      <c r="F68" s="34">
        <f t="shared" si="7"/>
        <v>2.4286500000000002</v>
      </c>
      <c r="G68" s="34">
        <f t="shared" si="8"/>
        <v>-1.5643099999579135E-2</v>
      </c>
      <c r="H68" s="34">
        <f t="shared" si="9"/>
        <v>5.8983408225000007</v>
      </c>
      <c r="I68" s="34">
        <f t="shared" si="10"/>
        <v>14.325005438564627</v>
      </c>
      <c r="J68" s="34">
        <f t="shared" si="11"/>
        <v>34.790424458369984</v>
      </c>
      <c r="K68" s="34">
        <f t="shared" si="12"/>
        <v>-3.7991614813977871E-2</v>
      </c>
      <c r="L68" s="34">
        <f t="shared" si="13"/>
        <v>-9.2268335317967368E-2</v>
      </c>
      <c r="M68" s="34">
        <f t="shared" ca="1" si="14"/>
        <v>-1.6104957806370331E-2</v>
      </c>
      <c r="N68" s="34">
        <f t="shared" ca="1" si="15"/>
        <v>2.1331263369397363E-7</v>
      </c>
      <c r="O68" s="35">
        <f t="shared" ca="1" si="16"/>
        <v>8291495.7511766683</v>
      </c>
      <c r="P68" s="34">
        <f t="shared" ca="1" si="17"/>
        <v>6634398.9952841401</v>
      </c>
      <c r="Q68" s="34">
        <f t="shared" ca="1" si="18"/>
        <v>3880263.0491130012</v>
      </c>
      <c r="R68">
        <f t="shared" ca="1" si="19"/>
        <v>4.618578067911959E-4</v>
      </c>
      <c r="T68" s="171">
        <v>1</v>
      </c>
    </row>
    <row r="69" spans="1:20">
      <c r="A69" s="124">
        <v>24289</v>
      </c>
      <c r="B69" s="124">
        <v>-1.9416600000113249E-2</v>
      </c>
      <c r="C69" s="170">
        <v>1</v>
      </c>
      <c r="D69" s="126">
        <f t="shared" si="5"/>
        <v>2.4289000000000001</v>
      </c>
      <c r="E69" s="126">
        <f t="shared" si="6"/>
        <v>-1.9416600000113249E-2</v>
      </c>
      <c r="F69" s="34">
        <f t="shared" si="7"/>
        <v>2.4289000000000001</v>
      </c>
      <c r="G69" s="34">
        <f t="shared" si="8"/>
        <v>-1.9416600000113249E-2</v>
      </c>
      <c r="H69" s="34">
        <f t="shared" si="9"/>
        <v>5.8995552099999999</v>
      </c>
      <c r="I69" s="34">
        <f t="shared" si="10"/>
        <v>14.329429649569001</v>
      </c>
      <c r="J69" s="34">
        <f t="shared" si="11"/>
        <v>34.804751675838148</v>
      </c>
      <c r="K69" s="34">
        <f t="shared" si="12"/>
        <v>-4.7160979740275069E-2</v>
      </c>
      <c r="L69" s="34">
        <f t="shared" si="13"/>
        <v>-0.11454930369115411</v>
      </c>
      <c r="M69" s="34">
        <f t="shared" ca="1" si="14"/>
        <v>-1.6108365021998569E-2</v>
      </c>
      <c r="N69" s="34">
        <f t="shared" ca="1" si="15"/>
        <v>1.0944418670421435E-5</v>
      </c>
      <c r="O69" s="35">
        <f t="shared" ca="1" si="16"/>
        <v>8308150.1133265793</v>
      </c>
      <c r="P69" s="34">
        <f t="shared" ca="1" si="17"/>
        <v>6625478.2577682603</v>
      </c>
      <c r="Q69" s="34">
        <f t="shared" ca="1" si="18"/>
        <v>3887034.5326316436</v>
      </c>
      <c r="R69">
        <f t="shared" ca="1" si="19"/>
        <v>-3.3082349781146797E-3</v>
      </c>
      <c r="T69" s="171">
        <v>1</v>
      </c>
    </row>
    <row r="70" spans="1:20">
      <c r="A70" s="124">
        <v>24289.5</v>
      </c>
      <c r="B70" s="124">
        <v>-1.4171299997542519E-2</v>
      </c>
      <c r="C70" s="171">
        <v>1</v>
      </c>
      <c r="D70" s="126">
        <f t="shared" si="5"/>
        <v>2.4289499999999999</v>
      </c>
      <c r="E70" s="126">
        <f t="shared" si="6"/>
        <v>-1.4171299997542519E-2</v>
      </c>
      <c r="F70" s="34">
        <f t="shared" si="7"/>
        <v>2.4289499999999999</v>
      </c>
      <c r="G70" s="34">
        <f t="shared" si="8"/>
        <v>-1.4171299997542519E-2</v>
      </c>
      <c r="H70" s="34">
        <f t="shared" si="9"/>
        <v>5.8997981025000001</v>
      </c>
      <c r="I70" s="34">
        <f t="shared" si="10"/>
        <v>14.330314601067375</v>
      </c>
      <c r="J70" s="34">
        <f t="shared" si="11"/>
        <v>34.8076176502626</v>
      </c>
      <c r="K70" s="34">
        <f t="shared" si="12"/>
        <v>-3.4421379129030899E-2</v>
      </c>
      <c r="L70" s="34">
        <f t="shared" si="13"/>
        <v>-8.3607808835459596E-2</v>
      </c>
      <c r="M70" s="34">
        <f t="shared" ca="1" si="14"/>
        <v>-1.6109046503738615E-2</v>
      </c>
      <c r="N70" s="34">
        <f t="shared" ca="1" si="15"/>
        <v>3.7548615222751771E-6</v>
      </c>
      <c r="O70" s="35">
        <f t="shared" ca="1" si="16"/>
        <v>8311483.0654364955</v>
      </c>
      <c r="P70" s="34">
        <f t="shared" ca="1" si="17"/>
        <v>6623694.4799623862</v>
      </c>
      <c r="Q70" s="34">
        <f t="shared" ca="1" si="18"/>
        <v>3888389.6767105623</v>
      </c>
      <c r="R70">
        <f t="shared" ca="1" si="19"/>
        <v>1.9377465061960961E-3</v>
      </c>
      <c r="T70" s="171">
        <v>0.6</v>
      </c>
    </row>
    <row r="71" spans="1:20">
      <c r="A71" s="124">
        <v>24350</v>
      </c>
      <c r="B71" s="124">
        <v>-1.6589999999268912E-2</v>
      </c>
      <c r="C71" s="170">
        <v>1</v>
      </c>
      <c r="D71" s="126">
        <f t="shared" si="5"/>
        <v>2.4350000000000001</v>
      </c>
      <c r="E71" s="126">
        <f t="shared" si="6"/>
        <v>-1.6589999999268912E-2</v>
      </c>
      <c r="F71" s="34">
        <f t="shared" si="7"/>
        <v>2.4350000000000001</v>
      </c>
      <c r="G71" s="34">
        <f t="shared" si="8"/>
        <v>-1.6589999999268912E-2</v>
      </c>
      <c r="H71" s="34">
        <f t="shared" si="9"/>
        <v>5.9292250000000006</v>
      </c>
      <c r="I71" s="34">
        <f t="shared" si="10"/>
        <v>14.437662875000003</v>
      </c>
      <c r="J71" s="34">
        <f t="shared" si="11"/>
        <v>35.15570910062501</v>
      </c>
      <c r="K71" s="34">
        <f t="shared" si="12"/>
        <v>-4.0396649998219798E-2</v>
      </c>
      <c r="L71" s="34">
        <f t="shared" si="13"/>
        <v>-9.8365842745665205E-2</v>
      </c>
      <c r="M71" s="34">
        <f t="shared" ca="1" si="14"/>
        <v>-1.6191600798566418E-2</v>
      </c>
      <c r="N71" s="34">
        <f t="shared" ca="1" si="15"/>
        <v>1.5872192312038569E-7</v>
      </c>
      <c r="O71" s="35">
        <f t="shared" ca="1" si="16"/>
        <v>8719891.6497232541</v>
      </c>
      <c r="P71" s="34">
        <f t="shared" ca="1" si="17"/>
        <v>6408781.7172846999</v>
      </c>
      <c r="Q71" s="34">
        <f t="shared" ca="1" si="18"/>
        <v>4054454.5107294852</v>
      </c>
      <c r="R71">
        <f t="shared" ca="1" si="19"/>
        <v>-3.9839920070249349E-4</v>
      </c>
      <c r="T71" s="171">
        <v>0.4</v>
      </c>
    </row>
    <row r="72" spans="1:20">
      <c r="A72" s="124">
        <v>24350.5</v>
      </c>
      <c r="B72" s="124">
        <v>-1.8344699994486291E-2</v>
      </c>
      <c r="C72" s="171">
        <v>1</v>
      </c>
      <c r="D72" s="126">
        <f t="shared" si="5"/>
        <v>2.4350499999999999</v>
      </c>
      <c r="E72" s="126">
        <f t="shared" si="6"/>
        <v>-1.8344699994486291E-2</v>
      </c>
      <c r="F72" s="34">
        <f t="shared" si="7"/>
        <v>2.4350499999999999</v>
      </c>
      <c r="G72" s="34">
        <f t="shared" si="8"/>
        <v>-1.8344699994486291E-2</v>
      </c>
      <c r="H72" s="34">
        <f t="shared" si="9"/>
        <v>5.9294685024999998</v>
      </c>
      <c r="I72" s="34">
        <f t="shared" si="10"/>
        <v>14.438552277012624</v>
      </c>
      <c r="J72" s="34">
        <f t="shared" si="11"/>
        <v>35.158596722139592</v>
      </c>
      <c r="K72" s="34">
        <f t="shared" si="12"/>
        <v>-4.4670261721573845E-2</v>
      </c>
      <c r="L72" s="34">
        <f t="shared" si="13"/>
        <v>-0.10877432080511838</v>
      </c>
      <c r="M72" s="34">
        <f t="shared" ca="1" si="14"/>
        <v>-1.619228385062518E-2</v>
      </c>
      <c r="N72" s="34">
        <f t="shared" ca="1" si="15"/>
        <v>4.632895256353936E-6</v>
      </c>
      <c r="O72" s="35">
        <f t="shared" ca="1" si="16"/>
        <v>8723309.2901391555</v>
      </c>
      <c r="P72" s="34">
        <f t="shared" ca="1" si="17"/>
        <v>6407013.3365159547</v>
      </c>
      <c r="Q72" s="34">
        <f t="shared" ca="1" si="18"/>
        <v>4055844.3006384503</v>
      </c>
      <c r="R72">
        <f t="shared" ca="1" si="19"/>
        <v>-2.1524161438611113E-3</v>
      </c>
      <c r="T72" s="171">
        <v>0.4</v>
      </c>
    </row>
    <row r="73" spans="1:20">
      <c r="A73" s="124">
        <v>24373</v>
      </c>
      <c r="B73" s="124">
        <v>-1.7006199996103533E-2</v>
      </c>
      <c r="C73" s="170">
        <v>1</v>
      </c>
      <c r="D73" s="126">
        <f t="shared" si="5"/>
        <v>2.4373</v>
      </c>
      <c r="E73" s="126">
        <f t="shared" si="6"/>
        <v>-1.7006199996103533E-2</v>
      </c>
      <c r="F73" s="34">
        <f t="shared" si="7"/>
        <v>2.4373</v>
      </c>
      <c r="G73" s="34">
        <f t="shared" si="8"/>
        <v>-1.7006199996103533E-2</v>
      </c>
      <c r="H73" s="34">
        <f t="shared" si="9"/>
        <v>5.9404312900000003</v>
      </c>
      <c r="I73" s="34">
        <f t="shared" si="10"/>
        <v>14.478613183117</v>
      </c>
      <c r="J73" s="34">
        <f t="shared" si="11"/>
        <v>35.288723911211065</v>
      </c>
      <c r="K73" s="34">
        <f t="shared" si="12"/>
        <v>-4.1449211250503139E-2</v>
      </c>
      <c r="L73" s="34">
        <f t="shared" si="13"/>
        <v>-0.1010241625808513</v>
      </c>
      <c r="M73" s="34">
        <f t="shared" ca="1" si="14"/>
        <v>-1.6223034515235723E-2</v>
      </c>
      <c r="N73" s="34">
        <f t="shared" ca="1" si="15"/>
        <v>6.1334817042290762E-7</v>
      </c>
      <c r="O73" s="35">
        <f t="shared" ca="1" si="16"/>
        <v>8877822.7506851312</v>
      </c>
      <c r="P73" s="34">
        <f t="shared" ca="1" si="17"/>
        <v>6327570.5667952802</v>
      </c>
      <c r="Q73" s="34">
        <f t="shared" ca="1" si="18"/>
        <v>4118680.683370973</v>
      </c>
      <c r="R73">
        <f t="shared" ca="1" si="19"/>
        <v>-7.8316548086780971E-4</v>
      </c>
      <c r="T73" s="171">
        <v>0.5</v>
      </c>
    </row>
    <row r="74" spans="1:20">
      <c r="A74" s="124">
        <v>25289.5</v>
      </c>
      <c r="B74" s="124">
        <v>-1.7071299997041933E-2</v>
      </c>
      <c r="C74" s="171">
        <v>1</v>
      </c>
      <c r="D74" s="126">
        <f t="shared" si="5"/>
        <v>2.52895</v>
      </c>
      <c r="E74" s="126">
        <f t="shared" si="6"/>
        <v>-1.7071299997041933E-2</v>
      </c>
      <c r="F74" s="34">
        <f t="shared" si="7"/>
        <v>2.52895</v>
      </c>
      <c r="G74" s="34">
        <f t="shared" si="8"/>
        <v>-1.7071299997041933E-2</v>
      </c>
      <c r="H74" s="34">
        <f t="shared" si="9"/>
        <v>6.3955881025000005</v>
      </c>
      <c r="I74" s="34">
        <f t="shared" si="10"/>
        <v>16.174122531817378</v>
      </c>
      <c r="J74" s="34">
        <f t="shared" si="11"/>
        <v>40.90354717683956</v>
      </c>
      <c r="K74" s="34">
        <f t="shared" si="12"/>
        <v>-4.3172464127519197E-2</v>
      </c>
      <c r="L74" s="34">
        <f t="shared" si="13"/>
        <v>-0.10918100315528967</v>
      </c>
      <c r="M74" s="34">
        <f t="shared" ca="1" si="14"/>
        <v>-1.7497765785128089E-2</v>
      </c>
      <c r="N74" s="34">
        <f t="shared" ca="1" si="15"/>
        <v>1.8187306840794633E-7</v>
      </c>
      <c r="O74" s="35">
        <f t="shared" ca="1" si="16"/>
        <v>16384614.900388388</v>
      </c>
      <c r="P74" s="34">
        <f t="shared" ca="1" si="17"/>
        <v>3367930.3249390838</v>
      </c>
      <c r="Q74" s="34">
        <f t="shared" ca="1" si="18"/>
        <v>7196834.7540394897</v>
      </c>
      <c r="R74">
        <f t="shared" ca="1" si="19"/>
        <v>4.2646578808615623E-4</v>
      </c>
      <c r="T74" s="171">
        <v>1</v>
      </c>
    </row>
    <row r="75" spans="1:20">
      <c r="A75" s="124">
        <v>25527</v>
      </c>
      <c r="B75" s="124">
        <v>-1.5153799999097828E-2</v>
      </c>
      <c r="C75" s="170">
        <v>1</v>
      </c>
      <c r="D75" s="126">
        <f t="shared" si="5"/>
        <v>2.5527000000000002</v>
      </c>
      <c r="E75" s="126">
        <f t="shared" si="6"/>
        <v>-1.5153799999097828E-2</v>
      </c>
      <c r="F75" s="34">
        <f t="shared" si="7"/>
        <v>2.5527000000000002</v>
      </c>
      <c r="G75" s="34">
        <f t="shared" si="8"/>
        <v>-1.5153799999097828E-2</v>
      </c>
      <c r="H75" s="34">
        <f t="shared" si="9"/>
        <v>6.5162772900000006</v>
      </c>
      <c r="I75" s="34">
        <f t="shared" si="10"/>
        <v>16.634101038183001</v>
      </c>
      <c r="J75" s="34">
        <f t="shared" si="11"/>
        <v>42.461869720169751</v>
      </c>
      <c r="K75" s="34">
        <f t="shared" si="12"/>
        <v>-3.8683105257697026E-2</v>
      </c>
      <c r="L75" s="34">
        <f t="shared" si="13"/>
        <v>-9.8746362791323206E-2</v>
      </c>
      <c r="M75" s="34">
        <f t="shared" ca="1" si="14"/>
        <v>-1.7835152622430798E-2</v>
      </c>
      <c r="N75" s="34">
        <f t="shared" ca="1" si="15"/>
        <v>7.1896518906546003E-6</v>
      </c>
      <c r="O75" s="35">
        <f t="shared" ca="1" si="16"/>
        <v>18722684.696446374</v>
      </c>
      <c r="P75" s="34">
        <f t="shared" ca="1" si="17"/>
        <v>2710849.9336809851</v>
      </c>
      <c r="Q75" s="34">
        <f t="shared" ca="1" si="18"/>
        <v>8170503.7675846023</v>
      </c>
      <c r="R75">
        <f t="shared" ca="1" si="19"/>
        <v>2.68135262333297E-3</v>
      </c>
      <c r="T75" s="171">
        <v>0.3</v>
      </c>
    </row>
    <row r="76" spans="1:20">
      <c r="A76" s="124">
        <v>25530</v>
      </c>
      <c r="B76" s="124">
        <v>-2.1381999998993706E-2</v>
      </c>
      <c r="C76" s="171">
        <v>1</v>
      </c>
      <c r="D76" s="126">
        <f t="shared" si="5"/>
        <v>2.5529999999999999</v>
      </c>
      <c r="E76" s="126">
        <f t="shared" si="6"/>
        <v>-2.1381999998993706E-2</v>
      </c>
      <c r="F76" s="34">
        <f t="shared" si="7"/>
        <v>2.5529999999999999</v>
      </c>
      <c r="G76" s="34">
        <f t="shared" si="8"/>
        <v>-2.1381999998993706E-2</v>
      </c>
      <c r="H76" s="34">
        <f t="shared" si="9"/>
        <v>6.5178089999999997</v>
      </c>
      <c r="I76" s="34">
        <f t="shared" si="10"/>
        <v>16.639966377</v>
      </c>
      <c r="J76" s="34">
        <f t="shared" si="11"/>
        <v>42.481834160481</v>
      </c>
      <c r="K76" s="34">
        <f t="shared" si="12"/>
        <v>-5.458824599743093E-2</v>
      </c>
      <c r="L76" s="34">
        <f t="shared" si="13"/>
        <v>-0.13936379203144117</v>
      </c>
      <c r="M76" s="34">
        <f t="shared" ca="1" si="14"/>
        <v>-1.7839432924425865E-2</v>
      </c>
      <c r="N76" s="34">
        <f t="shared" ca="1" si="15"/>
        <v>1.2549781477812154E-5</v>
      </c>
      <c r="O76" s="35">
        <f t="shared" ca="1" si="16"/>
        <v>18753269.048936687</v>
      </c>
      <c r="P76" s="34">
        <f t="shared" ca="1" si="17"/>
        <v>2702897.8680821881</v>
      </c>
      <c r="Q76" s="34">
        <f t="shared" ca="1" si="18"/>
        <v>8183294.666926248</v>
      </c>
      <c r="R76">
        <f t="shared" ca="1" si="19"/>
        <v>-3.5425670745678414E-3</v>
      </c>
      <c r="T76" s="171">
        <v>0.4</v>
      </c>
    </row>
    <row r="77" spans="1:20">
      <c r="A77" s="124">
        <v>25550</v>
      </c>
      <c r="B77" s="124">
        <v>-1.7169999999168795E-2</v>
      </c>
      <c r="C77" s="170">
        <v>1</v>
      </c>
      <c r="D77" s="126">
        <f t="shared" si="5"/>
        <v>2.5550000000000002</v>
      </c>
      <c r="E77" s="126">
        <f t="shared" si="6"/>
        <v>-1.7169999999168795E-2</v>
      </c>
      <c r="F77" s="34">
        <f t="shared" si="7"/>
        <v>2.5550000000000002</v>
      </c>
      <c r="G77" s="34">
        <f t="shared" si="8"/>
        <v>-1.7169999999168795E-2</v>
      </c>
      <c r="H77" s="34">
        <f t="shared" si="9"/>
        <v>6.5280250000000004</v>
      </c>
      <c r="I77" s="34">
        <f t="shared" si="10"/>
        <v>16.679103875000003</v>
      </c>
      <c r="J77" s="34">
        <f t="shared" si="11"/>
        <v>42.615110400625007</v>
      </c>
      <c r="K77" s="34">
        <f t="shared" si="12"/>
        <v>-4.386934999787627E-2</v>
      </c>
      <c r="L77" s="34">
        <f t="shared" si="13"/>
        <v>-0.11208618924457388</v>
      </c>
      <c r="M77" s="34">
        <f t="shared" ca="1" si="14"/>
        <v>-1.7867980112807394E-2</v>
      </c>
      <c r="N77" s="34">
        <f t="shared" ca="1" si="15"/>
        <v>4.8717623903495203E-7</v>
      </c>
      <c r="O77" s="35">
        <f t="shared" ca="1" si="16"/>
        <v>18957837.137219567</v>
      </c>
      <c r="P77" s="34">
        <f t="shared" ca="1" si="17"/>
        <v>2650114.6130557978</v>
      </c>
      <c r="Q77" s="34">
        <f t="shared" ca="1" si="18"/>
        <v>8268885.1425272534</v>
      </c>
      <c r="R77">
        <f t="shared" ca="1" si="19"/>
        <v>6.9798011363859935E-4</v>
      </c>
      <c r="T77" s="171">
        <v>0.6</v>
      </c>
    </row>
    <row r="78" spans="1:20">
      <c r="A78" s="124">
        <v>25342</v>
      </c>
      <c r="B78" s="124">
        <v>-1.8314799999643583E-2</v>
      </c>
      <c r="C78" s="171">
        <v>1</v>
      </c>
      <c r="D78" s="126">
        <f t="shared" si="5"/>
        <v>2.5341999999999998</v>
      </c>
      <c r="E78" s="126">
        <f t="shared" si="6"/>
        <v>-1.8314799999643583E-2</v>
      </c>
      <c r="F78" s="34">
        <f t="shared" si="7"/>
        <v>2.5341999999999998</v>
      </c>
      <c r="G78" s="34">
        <f t="shared" si="8"/>
        <v>-1.8314799999643583E-2</v>
      </c>
      <c r="H78" s="34">
        <f t="shared" si="9"/>
        <v>6.422169639999999</v>
      </c>
      <c r="I78" s="34">
        <f t="shared" si="10"/>
        <v>16.275062301687996</v>
      </c>
      <c r="J78" s="34">
        <f t="shared" si="11"/>
        <v>41.244262884937712</v>
      </c>
      <c r="K78" s="34">
        <f t="shared" si="12"/>
        <v>-4.6413366159096761E-2</v>
      </c>
      <c r="L78" s="34">
        <f t="shared" si="13"/>
        <v>-0.117620752520383</v>
      </c>
      <c r="M78" s="34">
        <f t="shared" ca="1" si="14"/>
        <v>-1.7572096005167896E-2</v>
      </c>
      <c r="N78" s="34">
        <f t="shared" ca="1" si="15"/>
        <v>5.5160922341014081E-7</v>
      </c>
      <c r="O78" s="35">
        <f t="shared" ca="1" si="16"/>
        <v>16887342.48710664</v>
      </c>
      <c r="P78" s="34">
        <f t="shared" ca="1" si="17"/>
        <v>3218129.6828994886</v>
      </c>
      <c r="Q78" s="34">
        <f t="shared" ca="1" si="18"/>
        <v>7405508.3508412084</v>
      </c>
      <c r="R78">
        <f t="shared" ca="1" si="19"/>
        <v>-7.4270399447568664E-4</v>
      </c>
      <c r="T78" s="171">
        <v>1</v>
      </c>
    </row>
    <row r="79" spans="1:20">
      <c r="A79" s="124">
        <v>26298.5</v>
      </c>
      <c r="B79" s="124">
        <v>-1.4255900001444388E-2</v>
      </c>
      <c r="C79" s="170">
        <v>1</v>
      </c>
      <c r="D79" s="126">
        <f t="shared" si="5"/>
        <v>2.6298499999999998</v>
      </c>
      <c r="E79" s="126">
        <f t="shared" si="6"/>
        <v>-1.4255900001444388E-2</v>
      </c>
      <c r="F79" s="34">
        <f t="shared" si="7"/>
        <v>2.6298499999999998</v>
      </c>
      <c r="G79" s="34">
        <f t="shared" si="8"/>
        <v>-1.4255900001444388E-2</v>
      </c>
      <c r="H79" s="34">
        <f t="shared" si="9"/>
        <v>6.9161110224999991</v>
      </c>
      <c r="I79" s="34">
        <f t="shared" si="10"/>
        <v>18.188334572521622</v>
      </c>
      <c r="J79" s="34">
        <f t="shared" si="11"/>
        <v>47.832591675545984</v>
      </c>
      <c r="K79" s="34">
        <f t="shared" si="12"/>
        <v>-3.7490878618798525E-2</v>
      </c>
      <c r="L79" s="34">
        <f t="shared" si="13"/>
        <v>-9.8595387135647292E-2</v>
      </c>
      <c r="M79" s="34">
        <f t="shared" ca="1" si="14"/>
        <v>-1.8951166544009065E-2</v>
      </c>
      <c r="N79" s="34">
        <f t="shared" ca="1" si="15"/>
        <v>2.2045527905727257E-5</v>
      </c>
      <c r="O79" s="35">
        <f t="shared" ca="1" si="16"/>
        <v>27463666.288298916</v>
      </c>
      <c r="P79" s="34">
        <f t="shared" ca="1" si="17"/>
        <v>996137.10417369928</v>
      </c>
      <c r="Q79" s="34">
        <f t="shared" ca="1" si="18"/>
        <v>11885267.577878134</v>
      </c>
      <c r="R79">
        <f t="shared" ca="1" si="19"/>
        <v>4.6952665425646772E-3</v>
      </c>
      <c r="T79" s="171">
        <v>1</v>
      </c>
    </row>
    <row r="80" spans="1:20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1.8091587261513339E-3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-1.8091587261513339E-3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1.8091587261513339E-3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-1.8091587261513339E-3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1.8091587261513339E-3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-1.8091587261513339E-3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1.8091587261513339E-3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-1.8091587261513339E-3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1.8091587261513339E-3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-1.8091587261513339E-3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1.8091587261513339E-3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-1.8091587261513339E-3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1.8091587261513339E-3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-1.8091587261513339E-3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1.8091587261513339E-3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-1.8091587261513339E-3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1.8091587261513339E-3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-1.8091587261513339E-3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1.8091587261513339E-3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-1.8091587261513339E-3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1.8091587261513339E-3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-1.8091587261513339E-3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1.8091587261513339E-3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-1.8091587261513339E-3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1.8091587261513339E-3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-1.8091587261513339E-3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1.8091587261513339E-3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-1.8091587261513339E-3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1.8091587261513339E-3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-1.8091587261513339E-3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1.8091587261513339E-3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-1.8091587261513339E-3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1.8091587261513339E-3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-1.8091587261513339E-3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1.8091587261513339E-3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-1.8091587261513339E-3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1.8091587261513339E-3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-1.8091587261513339E-3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1.8091587261513339E-3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-1.8091587261513339E-3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1.8091587261513339E-3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-1.8091587261513339E-3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1.8091587261513339E-3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-1.8091587261513339E-3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1.8091587261513339E-3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-1.8091587261513339E-3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1.8091587261513339E-3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-1.8091587261513339E-3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1.8091587261513339E-3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-1.8091587261513339E-3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1.8091587261513339E-3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-1.8091587261513339E-3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1.8091587261513339E-3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-1.8091587261513339E-3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1.8091587261513339E-3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-1.8091587261513339E-3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1.8091587261513339E-3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-1.8091587261513339E-3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1.8091587261513339E-3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-1.8091587261513339E-3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1.8091587261513339E-3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-1.8091587261513339E-3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1.8091587261513339E-3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-1.8091587261513339E-3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1.8091587261513339E-3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-1.8091587261513339E-3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1.8091587261513339E-3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-1.8091587261513339E-3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1.8091587261513339E-3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-1.8091587261513339E-3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1.8091587261513339E-3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-1.8091587261513339E-3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1.8091587261513339E-3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-1.8091587261513339E-3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1.8091587261513339E-3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-1.8091587261513339E-3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1.8091587261513339E-3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-1.8091587261513339E-3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1.8091587261513339E-3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-1.8091587261513339E-3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1.8091587261513339E-3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-1.8091587261513339E-3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1.8091587261513339E-3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-1.8091587261513339E-3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1.8091587261513339E-3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-1.8091587261513339E-3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1.8091587261513339E-3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-1.8091587261513339E-3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1.8091587261513339E-3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-1.8091587261513339E-3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1.8091587261513339E-3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-1.8091587261513339E-3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1.8091587261513339E-3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-1.8091587261513339E-3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1.8091587261513339E-3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-1.8091587261513339E-3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1.8091587261513339E-3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-1.8091587261513339E-3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1.8091587261513339E-3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-1.8091587261513339E-3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1.8091587261513339E-3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-1.8091587261513339E-3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1.8091587261513339E-3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-1.8091587261513339E-3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1.8091587261513339E-3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-1.8091587261513339E-3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1.8091587261513339E-3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-1.8091587261513339E-3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1.8091587261513339E-3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-1.8091587261513339E-3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1.8091587261513339E-3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-1.8091587261513339E-3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1.8091587261513339E-3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-1.8091587261513339E-3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1.8091587261513339E-3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-1.8091587261513339E-3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1.8091587261513339E-3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-1.8091587261513339E-3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1.8091587261513339E-3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-1.8091587261513339E-3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1.8091587261513339E-3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-1.8091587261513339E-3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1.8091587261513339E-3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-1.8091587261513339E-3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1.8091587261513339E-3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-1.8091587261513339E-3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1.8091587261513339E-3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-1.8091587261513339E-3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1.8091587261513339E-3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-1.8091587261513339E-3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1.8091587261513339E-3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-1.8091587261513339E-3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1.8091587261513339E-3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-1.8091587261513339E-3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1.8091587261513339E-3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-1.8091587261513339E-3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1.8091587261513339E-3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-1.8091587261513339E-3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1.8091587261513339E-3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-1.8091587261513339E-3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1.8091587261513339E-3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-1.8091587261513339E-3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1.8091587261513339E-3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-1.8091587261513339E-3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1.8091587261513339E-3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-1.8091587261513339E-3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1.8091587261513339E-3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-1.8091587261513339E-3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1.8091587261513339E-3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-1.8091587261513339E-3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1.8091587261513339E-3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-1.8091587261513339E-3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1.8091587261513339E-3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-1.8091587261513339E-3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1.8091587261513339E-3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-1.8091587261513339E-3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1.8091587261513339E-3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-1.8091587261513339E-3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1.8091587261513339E-3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-1.8091587261513339E-3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1.8091587261513339E-3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-1.8091587261513339E-3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1.8091587261513339E-3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-1.8091587261513339E-3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1.8091587261513339E-3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-1.8091587261513339E-3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1.8091587261513339E-3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-1.8091587261513339E-3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1.8091587261513339E-3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-1.8091587261513339E-3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1.8091587261513339E-3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-1.8091587261513339E-3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1.8091587261513339E-3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-1.8091587261513339E-3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1.8091587261513339E-3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-1.8091587261513339E-3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1.8091587261513339E-3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-1.8091587261513339E-3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1.8091587261513339E-3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-1.8091587261513339E-3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1.8091587261513339E-3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-1.8091587261513339E-3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1.8091587261513339E-3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-1.8091587261513339E-3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1.8091587261513339E-3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-1.8091587261513339E-3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1.8091587261513339E-3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-1.8091587261513339E-3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1.8091587261513339E-3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-1.8091587261513339E-3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1.8091587261513339E-3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-1.8091587261513339E-3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1.8091587261513339E-3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-1.8091587261513339E-3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1.8091587261513339E-3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-1.8091587261513339E-3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1.8091587261513339E-3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-1.8091587261513339E-3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1.8091587261513339E-3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-1.8091587261513339E-3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1.8091587261513339E-3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-1.8091587261513339E-3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1.8091587261513339E-3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-1.8091587261513339E-3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1.8091587261513339E-3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-1.8091587261513339E-3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1.8091587261513339E-3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-1.8091587261513339E-3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1.8091587261513339E-3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-1.8091587261513339E-3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1.8091587261513339E-3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-1.8091587261513339E-3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1.8091587261513339E-3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-1.8091587261513339E-3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1.8091587261513339E-3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-1.8091587261513339E-3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1.8091587261513339E-3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-1.8091587261513339E-3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1.8091587261513339E-3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-1.8091587261513339E-3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1.8091587261513339E-3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-1.8091587261513339E-3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1.8091587261513339E-3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-1.8091587261513339E-3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1.8091587261513339E-3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-1.8091587261513339E-3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1.8091587261513339E-3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-1.8091587261513339E-3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1.8091587261513339E-3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-1.8091587261513339E-3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1.8091587261513339E-3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-1.8091587261513339E-3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1.8091587261513339E-3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-1.8091587261513339E-3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1.8091587261513339E-3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-1.8091587261513339E-3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1.8091587261513339E-3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-1.8091587261513339E-3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1.8091587261513339E-3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-1.8091587261513339E-3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1.8091587261513339E-3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-1.8091587261513339E-3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1.8091587261513339E-3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-1.8091587261513339E-3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1.8091587261513339E-3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-1.8091587261513339E-3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1.8091587261513339E-3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-1.8091587261513339E-3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1.8091587261513339E-3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-1.8091587261513339E-3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1.8091587261513339E-3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-1.8091587261513339E-3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1.8091587261513339E-3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-1.8091587261513339E-3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1.8091587261513339E-3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-1.8091587261513339E-3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1.8091587261513339E-3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-1.8091587261513339E-3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1.8091587261513339E-3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-1.8091587261513339E-3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1.8091587261513339E-3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-1.8091587261513339E-3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1.8091587261513339E-3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-1.8091587261513339E-3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1.8091587261513339E-3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-1.8091587261513339E-3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1.8091587261513339E-3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-1.8091587261513339E-3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1.8091587261513339E-3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-1.8091587261513339E-3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1.8091587261513339E-3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-1.8091587261513339E-3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1.8091587261513339E-3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-1.8091587261513339E-3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1.8091587261513339E-3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-1.8091587261513339E-3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1.8091587261513339E-3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-1.8091587261513339E-3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1.8091587261513339E-3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-1.8091587261513339E-3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1.8091587261513339E-3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-1.8091587261513339E-3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1.8091587261513339E-3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-1.8091587261513339E-3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1.8091587261513339E-3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-1.8091587261513339E-3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1.8091587261513339E-3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-1.8091587261513339E-3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1.8091587261513339E-3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-1.8091587261513339E-3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1.8091587261513339E-3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-1.8091587261513339E-3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1.8091587261513339E-3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-1.8091587261513339E-3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1.8091587261513339E-3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-1.8091587261513339E-3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1.8091587261513339E-3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-1.8091587261513339E-3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1.8091587261513339E-3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-1.8091587261513339E-3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1.8091587261513339E-3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-1.8091587261513339E-3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1.8091587261513339E-3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-1.8091587261513339E-3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1.8091587261513339E-3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-1.8091587261513339E-3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1.8091587261513339E-3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-1.8091587261513339E-3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1.8091587261513339E-3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-1.8091587261513339E-3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1.8091587261513339E-3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-1.8091587261513339E-3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1.8091587261513339E-3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-1.8091587261513339E-3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1.8091587261513339E-3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-1.8091587261513339E-3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1.8091587261513339E-3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-1.8091587261513339E-3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1.8091587261513339E-3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-1.8091587261513339E-3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1.8091587261513339E-3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-1.8091587261513339E-3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1.8091587261513339E-3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-1.8091587261513339E-3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1.8091587261513339E-3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-1.8091587261513339E-3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1.8091587261513339E-3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-1.8091587261513339E-3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1.8091587261513339E-3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-1.8091587261513339E-3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1.8091587261513339E-3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-1.8091587261513339E-3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1.8091587261513339E-3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-1.8091587261513339E-3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1.8091587261513339E-3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-1.8091587261513339E-3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1.8091587261513339E-3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-1.8091587261513339E-3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1.8091587261513339E-3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-1.8091587261513339E-3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1.8091587261513339E-3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-1.8091587261513339E-3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1.8091587261513339E-3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-1.8091587261513339E-3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1.8091587261513339E-3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-1.8091587261513339E-3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1.8091587261513339E-3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-1.8091587261513339E-3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1.8091587261513339E-3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-1.8091587261513339E-3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1.8091587261513339E-3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-1.8091587261513339E-3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1.8091587261513339E-3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-1.8091587261513339E-3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1.8091587261513339E-3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-1.8091587261513339E-3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1.8091587261513339E-3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-1.8091587261513339E-3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1.8091587261513339E-3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-1.8091587261513339E-3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1.8091587261513339E-3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-1.8091587261513339E-3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1.8091587261513339E-3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-1.8091587261513339E-3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1.8091587261513339E-3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-1.8091587261513339E-3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1.8091587261513339E-3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-1.8091587261513339E-3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1.8091587261513339E-3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-1.8091587261513339E-3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1.8091587261513339E-3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-1.8091587261513339E-3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1.8091587261513339E-3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-1.8091587261513339E-3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1.8091587261513339E-3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-1.8091587261513339E-3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1.8091587261513339E-3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-1.8091587261513339E-3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1.8091587261513339E-3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-1.8091587261513339E-3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1.8091587261513339E-3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-1.8091587261513339E-3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1.8091587261513339E-3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-1.8091587261513339E-3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1.8091587261513339E-3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-1.8091587261513339E-3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1.8091587261513339E-3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-1.8091587261513339E-3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1.8091587261513339E-3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-1.8091587261513339E-3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1.8091587261513339E-3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-1.8091587261513339E-3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1.8091587261513339E-3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-1.8091587261513339E-3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1.8091587261513339E-3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-1.8091587261513339E-3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1.8091587261513339E-3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-1.8091587261513339E-3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1.8091587261513339E-3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-1.8091587261513339E-3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1.8091587261513339E-3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-1.8091587261513339E-3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1.8091587261513339E-3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-1.8091587261513339E-3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1.8091587261513339E-3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-1.8091587261513339E-3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1.8091587261513339E-3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-1.8091587261513339E-3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1.8091587261513339E-3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-1.8091587261513339E-3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1.8091587261513339E-3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-1.8091587261513339E-3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1.8091587261513339E-3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-1.8091587261513339E-3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1.8091587261513339E-3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-1.8091587261513339E-3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1.8091587261513339E-3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-1.8091587261513339E-3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1.8091587261513339E-3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-1.8091587261513339E-3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1.8091587261513339E-3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-1.8091587261513339E-3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1.8091587261513339E-3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-1.8091587261513339E-3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1.8091587261513339E-3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-1.8091587261513339E-3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1.8091587261513339E-3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-1.8091587261513339E-3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1.8091587261513339E-3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-1.8091587261513339E-3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1.8091587261513339E-3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-1.8091587261513339E-3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1.8091587261513339E-3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-1.8091587261513339E-3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1.8091587261513339E-3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-1.8091587261513339E-3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1.8091587261513339E-3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-1.8091587261513339E-3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1.8091587261513339E-3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-1.8091587261513339E-3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1.8091587261513339E-3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-1.8091587261513339E-3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1.8091587261513339E-3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-1.8091587261513339E-3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1.8091587261513339E-3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-1.8091587261513339E-3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1.8091587261513339E-3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-1.8091587261513339E-3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1.8091587261513339E-3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-1.8091587261513339E-3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1.8091587261513339E-3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-1.8091587261513339E-3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1.8091587261513339E-3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-1.8091587261513339E-3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1.8091587261513339E-3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-1.8091587261513339E-3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1.8091587261513339E-3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-1.8091587261513339E-3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1.8091587261513339E-3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-1.8091587261513339E-3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1.8091587261513339E-3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-1.8091587261513339E-3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1.8091587261513339E-3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-1.8091587261513339E-3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1.8091587261513339E-3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-1.8091587261513339E-3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1.8091587261513339E-3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-1.8091587261513339E-3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1.8091587261513339E-3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-1.8091587261513339E-3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1.8091587261513339E-3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-1.8091587261513339E-3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1.8091587261513339E-3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-1.8091587261513339E-3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1.8091587261513339E-3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-1.8091587261513339E-3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1.8091587261513339E-3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-1.8091587261513339E-3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1.8091587261513339E-3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-1.8091587261513339E-3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1.8091587261513339E-3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-1.8091587261513339E-3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1.8091587261513339E-3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-1.8091587261513339E-3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1.8091587261513339E-3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-1.8091587261513339E-3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1.8091587261513339E-3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-1.8091587261513339E-3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1.8091587261513339E-3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-1.8091587261513339E-3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1.8091587261513339E-3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-1.8091587261513339E-3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1.8091587261513339E-3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-1.8091587261513339E-3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1.8091587261513339E-3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-1.8091587261513339E-3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1.8091587261513339E-3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-1.8091587261513339E-3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1.8091587261513339E-3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-1.8091587261513339E-3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1.8091587261513339E-3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-1.8091587261513339E-3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1.8091587261513339E-3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-1.8091587261513339E-3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1.8091587261513339E-3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-1.8091587261513339E-3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1.8091587261513339E-3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-1.8091587261513339E-3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1.8091587261513339E-3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-1.8091587261513339E-3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1.8091587261513339E-3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-1.8091587261513339E-3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1.8091587261513339E-3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-1.8091587261513339E-3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1.8091587261513339E-3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-1.8091587261513339E-3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1.8091587261513339E-3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-1.8091587261513339E-3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1.8091587261513339E-3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-1.8091587261513339E-3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1.8091587261513339E-3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-1.8091587261513339E-3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1.8091587261513339E-3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-1.8091587261513339E-3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1.8091587261513339E-3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-1.8091587261513339E-3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7"/>
  <sheetViews>
    <sheetView topLeftCell="A189" workbookViewId="0">
      <selection activeCell="A172" sqref="A172:D227"/>
    </sheetView>
  </sheetViews>
  <sheetFormatPr defaultRowHeight="12.75"/>
  <cols>
    <col min="1" max="1" width="19.7109375" style="172" customWidth="1"/>
    <col min="2" max="2" width="4.42578125" customWidth="1"/>
    <col min="3" max="3" width="12.7109375" style="172" customWidth="1"/>
    <col min="4" max="4" width="5.42578125" customWidth="1"/>
    <col min="5" max="5" width="14.85546875" customWidth="1"/>
    <col min="7" max="7" width="12" customWidth="1"/>
    <col min="8" max="8" width="14.140625" style="1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3" t="s">
        <v>315</v>
      </c>
      <c r="I1" s="174" t="s">
        <v>164</v>
      </c>
      <c r="J1" s="135" t="s">
        <v>31</v>
      </c>
    </row>
    <row r="2" spans="1:16">
      <c r="I2" s="175" t="s">
        <v>177</v>
      </c>
      <c r="J2" s="136" t="s">
        <v>28</v>
      </c>
    </row>
    <row r="3" spans="1:16">
      <c r="A3" s="176" t="s">
        <v>316</v>
      </c>
      <c r="I3" s="175" t="s">
        <v>182</v>
      </c>
      <c r="J3" s="136" t="s">
        <v>22</v>
      </c>
    </row>
    <row r="4" spans="1:16">
      <c r="I4" s="175" t="s">
        <v>200</v>
      </c>
      <c r="J4" s="136" t="s">
        <v>22</v>
      </c>
    </row>
    <row r="5" spans="1:16">
      <c r="I5" s="177" t="s">
        <v>137</v>
      </c>
      <c r="J5" s="137" t="s">
        <v>25</v>
      </c>
    </row>
    <row r="11" spans="1:16" ht="12.75" customHeight="1">
      <c r="A11" s="172" t="str">
        <f t="shared" ref="A11:A74" si="0">P11</f>
        <v>IBVS 2443 </v>
      </c>
      <c r="B11" s="120" t="str">
        <f t="shared" ref="B11:B74" si="1">IF(H11=INT(H11),"I","II")</f>
        <v>II</v>
      </c>
      <c r="C11" s="172">
        <f t="shared" ref="C11:C74" si="2">1*G11</f>
        <v>32881.46</v>
      </c>
      <c r="D11" t="str">
        <f t="shared" ref="D11:D74" si="3">VLOOKUP(F11,I$1:J$5,2,FALSE)</f>
        <v>vis</v>
      </c>
      <c r="E11">
        <f>VLOOKUP(C11,'Active 1'!C$21:E$969,3,FALSE)</f>
        <v>-31812.570197804765</v>
      </c>
      <c r="F11" s="120" t="s">
        <v>137</v>
      </c>
      <c r="G11" t="str">
        <f t="shared" ref="G11:G74" si="4">MID(I11,3,LEN(I11)-3)</f>
        <v>32881.460</v>
      </c>
      <c r="H11" s="172">
        <f t="shared" ref="H11:H74" si="5">1*K11</f>
        <v>-31873.5</v>
      </c>
      <c r="I11" s="178" t="s">
        <v>317</v>
      </c>
      <c r="J11" s="179" t="s">
        <v>318</v>
      </c>
      <c r="K11" s="178">
        <v>-31873.5</v>
      </c>
      <c r="L11" s="178" t="s">
        <v>319</v>
      </c>
      <c r="M11" s="179" t="s">
        <v>320</v>
      </c>
      <c r="N11" s="179"/>
      <c r="O11" s="180" t="s">
        <v>321</v>
      </c>
      <c r="P11" s="181" t="s">
        <v>322</v>
      </c>
    </row>
    <row r="12" spans="1:16" ht="12.75" customHeight="1">
      <c r="A12" s="172" t="str">
        <f t="shared" si="0"/>
        <v>IBVS 2443 </v>
      </c>
      <c r="B12" s="120" t="str">
        <f t="shared" si="1"/>
        <v>I</v>
      </c>
      <c r="C12" s="172">
        <f t="shared" si="2"/>
        <v>33950.514999999999</v>
      </c>
      <c r="D12" t="str">
        <f t="shared" si="3"/>
        <v>vis</v>
      </c>
      <c r="E12">
        <f>VLOOKUP(C12,'Active 1'!C$21:E$969,3,FALSE)</f>
        <v>-28713.045102380402</v>
      </c>
      <c r="F12" s="120" t="s">
        <v>137</v>
      </c>
      <c r="G12" t="str">
        <f t="shared" si="4"/>
        <v>33950.515</v>
      </c>
      <c r="H12" s="172">
        <f t="shared" si="5"/>
        <v>-28774</v>
      </c>
      <c r="I12" s="178" t="s">
        <v>323</v>
      </c>
      <c r="J12" s="179" t="s">
        <v>324</v>
      </c>
      <c r="K12" s="178">
        <v>-28774</v>
      </c>
      <c r="L12" s="178" t="s">
        <v>325</v>
      </c>
      <c r="M12" s="179" t="s">
        <v>320</v>
      </c>
      <c r="N12" s="179"/>
      <c r="O12" s="180" t="s">
        <v>321</v>
      </c>
      <c r="P12" s="181" t="s">
        <v>322</v>
      </c>
    </row>
    <row r="13" spans="1:16" ht="12.75" customHeight="1">
      <c r="A13" s="172" t="str">
        <f t="shared" si="0"/>
        <v>IBVS 2443 </v>
      </c>
      <c r="B13" s="120" t="str">
        <f t="shared" si="1"/>
        <v>II</v>
      </c>
      <c r="C13" s="172">
        <f t="shared" si="2"/>
        <v>34775.368000000002</v>
      </c>
      <c r="D13" t="str">
        <f t="shared" si="3"/>
        <v>vis</v>
      </c>
      <c r="E13">
        <f>VLOOKUP(C13,'Active 1'!C$21:E$969,3,FALSE)</f>
        <v>-26321.538048453258</v>
      </c>
      <c r="F13" s="120" t="s">
        <v>137</v>
      </c>
      <c r="G13" t="str">
        <f t="shared" si="4"/>
        <v>34775.368</v>
      </c>
      <c r="H13" s="172">
        <f t="shared" si="5"/>
        <v>-26382.5</v>
      </c>
      <c r="I13" s="178" t="s">
        <v>326</v>
      </c>
      <c r="J13" s="179" t="s">
        <v>327</v>
      </c>
      <c r="K13" s="178">
        <v>-26382.5</v>
      </c>
      <c r="L13" s="178" t="s">
        <v>328</v>
      </c>
      <c r="M13" s="179" t="s">
        <v>320</v>
      </c>
      <c r="N13" s="179"/>
      <c r="O13" s="180" t="s">
        <v>321</v>
      </c>
      <c r="P13" s="181" t="s">
        <v>322</v>
      </c>
    </row>
    <row r="14" spans="1:16" ht="12.75" customHeight="1">
      <c r="A14" s="172" t="str">
        <f t="shared" si="0"/>
        <v>IBVS 2443 </v>
      </c>
      <c r="B14" s="120" t="str">
        <f t="shared" si="1"/>
        <v>II</v>
      </c>
      <c r="C14" s="172">
        <f t="shared" si="2"/>
        <v>35540.370999999999</v>
      </c>
      <c r="D14" t="str">
        <f t="shared" si="3"/>
        <v>vis</v>
      </c>
      <c r="E14">
        <f>VLOOKUP(C14,'Active 1'!C$21:E$969,3,FALSE)</f>
        <v>-24103.554879603274</v>
      </c>
      <c r="F14" s="120" t="s">
        <v>137</v>
      </c>
      <c r="G14" t="str">
        <f t="shared" si="4"/>
        <v>35540.371</v>
      </c>
      <c r="H14" s="172">
        <f t="shared" si="5"/>
        <v>-24164.5</v>
      </c>
      <c r="I14" s="178" t="s">
        <v>329</v>
      </c>
      <c r="J14" s="179" t="s">
        <v>330</v>
      </c>
      <c r="K14" s="178">
        <v>-24164.5</v>
      </c>
      <c r="L14" s="178" t="s">
        <v>319</v>
      </c>
      <c r="M14" s="179" t="s">
        <v>320</v>
      </c>
      <c r="N14" s="179"/>
      <c r="O14" s="180" t="s">
        <v>321</v>
      </c>
      <c r="P14" s="181" t="s">
        <v>322</v>
      </c>
    </row>
    <row r="15" spans="1:16" ht="12.75" customHeight="1">
      <c r="A15" s="172" t="str">
        <f t="shared" si="0"/>
        <v>IBVS 2443 </v>
      </c>
      <c r="B15" s="120" t="str">
        <f t="shared" si="1"/>
        <v>II</v>
      </c>
      <c r="C15" s="172">
        <f t="shared" si="2"/>
        <v>36610.285000000003</v>
      </c>
      <c r="D15" t="str">
        <f t="shared" si="3"/>
        <v>vis</v>
      </c>
      <c r="E15">
        <f>VLOOKUP(C15,'Active 1'!C$21:E$969,3,FALSE)</f>
        <v>-21001.539274282804</v>
      </c>
      <c r="F15" s="120" t="s">
        <v>137</v>
      </c>
      <c r="G15" t="str">
        <f t="shared" si="4"/>
        <v>36610.285</v>
      </c>
      <c r="H15" s="172">
        <f t="shared" si="5"/>
        <v>-21062.5</v>
      </c>
      <c r="I15" s="178" t="s">
        <v>331</v>
      </c>
      <c r="J15" s="179" t="s">
        <v>332</v>
      </c>
      <c r="K15" s="178">
        <v>-21062.5</v>
      </c>
      <c r="L15" s="178" t="s">
        <v>333</v>
      </c>
      <c r="M15" s="179" t="s">
        <v>320</v>
      </c>
      <c r="N15" s="179"/>
      <c r="O15" s="180" t="s">
        <v>321</v>
      </c>
      <c r="P15" s="181" t="s">
        <v>322</v>
      </c>
    </row>
    <row r="16" spans="1:16" ht="12.75" customHeight="1">
      <c r="A16" s="172" t="str">
        <f t="shared" si="0"/>
        <v> MHAR 16.10 </v>
      </c>
      <c r="B16" s="120" t="str">
        <f t="shared" si="1"/>
        <v>I</v>
      </c>
      <c r="C16" s="172">
        <f t="shared" si="2"/>
        <v>36637.334999999999</v>
      </c>
      <c r="D16" t="str">
        <f t="shared" si="3"/>
        <v>vis</v>
      </c>
      <c r="E16">
        <f>VLOOKUP(C16,'Active 1'!C$21:E$969,3,FALSE)</f>
        <v>-20923.11285671662</v>
      </c>
      <c r="F16" s="120" t="s">
        <v>137</v>
      </c>
      <c r="G16" t="str">
        <f t="shared" si="4"/>
        <v>36637.335</v>
      </c>
      <c r="H16" s="172">
        <f t="shared" si="5"/>
        <v>-20984</v>
      </c>
      <c r="I16" s="178" t="s">
        <v>334</v>
      </c>
      <c r="J16" s="179" t="s">
        <v>335</v>
      </c>
      <c r="K16" s="178">
        <v>-20984</v>
      </c>
      <c r="L16" s="178" t="s">
        <v>336</v>
      </c>
      <c r="M16" s="179" t="s">
        <v>320</v>
      </c>
      <c r="N16" s="179"/>
      <c r="O16" s="180" t="s">
        <v>321</v>
      </c>
      <c r="P16" s="180" t="s">
        <v>337</v>
      </c>
    </row>
    <row r="17" spans="1:16" ht="12.75" customHeight="1">
      <c r="A17" s="172" t="str">
        <f t="shared" si="0"/>
        <v>IBVS 2443 </v>
      </c>
      <c r="B17" s="120" t="str">
        <f t="shared" si="1"/>
        <v>I</v>
      </c>
      <c r="C17" s="172">
        <f t="shared" si="2"/>
        <v>36957.442000000003</v>
      </c>
      <c r="D17" t="str">
        <f t="shared" si="3"/>
        <v>vis</v>
      </c>
      <c r="E17">
        <f>VLOOKUP(C17,'Active 1'!C$21:E$969,3,FALSE)</f>
        <v>-19995.022459383446</v>
      </c>
      <c r="F17" s="120" t="s">
        <v>137</v>
      </c>
      <c r="G17" t="str">
        <f t="shared" si="4"/>
        <v>36957.442</v>
      </c>
      <c r="H17" s="172">
        <f t="shared" si="5"/>
        <v>-20056</v>
      </c>
      <c r="I17" s="178" t="s">
        <v>338</v>
      </c>
      <c r="J17" s="179" t="s">
        <v>339</v>
      </c>
      <c r="K17" s="178">
        <v>-20056</v>
      </c>
      <c r="L17" s="178" t="s">
        <v>340</v>
      </c>
      <c r="M17" s="179" t="s">
        <v>320</v>
      </c>
      <c r="N17" s="179"/>
      <c r="O17" s="180" t="s">
        <v>321</v>
      </c>
      <c r="P17" s="181" t="s">
        <v>322</v>
      </c>
    </row>
    <row r="18" spans="1:16" ht="12.75" customHeight="1">
      <c r="A18" s="172" t="str">
        <f t="shared" si="0"/>
        <v> MHAR 16.10 </v>
      </c>
      <c r="B18" s="120" t="str">
        <f t="shared" si="1"/>
        <v>I</v>
      </c>
      <c r="C18" s="172">
        <f t="shared" si="2"/>
        <v>38002.478999999999</v>
      </c>
      <c r="D18" t="str">
        <f t="shared" si="3"/>
        <v>vis</v>
      </c>
      <c r="E18">
        <f>VLOOKUP(C18,'Active 1'!C$21:E$969,3,FALSE)</f>
        <v>-16965.133064406589</v>
      </c>
      <c r="F18" s="120" t="s">
        <v>137</v>
      </c>
      <c r="G18" t="str">
        <f t="shared" si="4"/>
        <v>38002.479</v>
      </c>
      <c r="H18" s="172">
        <f t="shared" si="5"/>
        <v>-17026</v>
      </c>
      <c r="I18" s="178" t="s">
        <v>341</v>
      </c>
      <c r="J18" s="179" t="s">
        <v>342</v>
      </c>
      <c r="K18" s="178">
        <v>-17026</v>
      </c>
      <c r="L18" s="178" t="s">
        <v>343</v>
      </c>
      <c r="M18" s="179" t="s">
        <v>320</v>
      </c>
      <c r="N18" s="179"/>
      <c r="O18" s="180" t="s">
        <v>321</v>
      </c>
      <c r="P18" s="180" t="s">
        <v>337</v>
      </c>
    </row>
    <row r="19" spans="1:16" ht="12.75" customHeight="1">
      <c r="A19" s="172" t="str">
        <f t="shared" si="0"/>
        <v>IBVS 2443 </v>
      </c>
      <c r="B19" s="120" t="str">
        <f t="shared" si="1"/>
        <v>I</v>
      </c>
      <c r="C19" s="172">
        <f t="shared" si="2"/>
        <v>38088.396999999997</v>
      </c>
      <c r="D19" t="str">
        <f t="shared" si="3"/>
        <v>vis</v>
      </c>
      <c r="E19">
        <f>VLOOKUP(C19,'Active 1'!C$21:E$969,3,FALSE)</f>
        <v>-16716.029887162516</v>
      </c>
      <c r="F19" s="120" t="s">
        <v>137</v>
      </c>
      <c r="G19" t="str">
        <f t="shared" si="4"/>
        <v>38088.397</v>
      </c>
      <c r="H19" s="172">
        <f t="shared" si="5"/>
        <v>-16777</v>
      </c>
      <c r="I19" s="178" t="s">
        <v>344</v>
      </c>
      <c r="J19" s="179" t="s">
        <v>345</v>
      </c>
      <c r="K19" s="178">
        <v>-16777</v>
      </c>
      <c r="L19" s="178" t="s">
        <v>333</v>
      </c>
      <c r="M19" s="179" t="s">
        <v>320</v>
      </c>
      <c r="N19" s="179"/>
      <c r="O19" s="180" t="s">
        <v>321</v>
      </c>
      <c r="P19" s="181" t="s">
        <v>322</v>
      </c>
    </row>
    <row r="20" spans="1:16" ht="12.75" customHeight="1">
      <c r="A20" s="172" t="str">
        <f t="shared" si="0"/>
        <v>IBVS 2443 </v>
      </c>
      <c r="B20" s="120" t="str">
        <f t="shared" si="1"/>
        <v>II</v>
      </c>
      <c r="C20" s="172">
        <f t="shared" si="2"/>
        <v>38440.377999999997</v>
      </c>
      <c r="D20" t="str">
        <f t="shared" si="3"/>
        <v>vis</v>
      </c>
      <c r="E20">
        <f>VLOOKUP(C20,'Active 1'!C$21:E$969,3,FALSE)</f>
        <v>-15695.526786187764</v>
      </c>
      <c r="F20" s="120" t="s">
        <v>137</v>
      </c>
      <c r="G20" t="str">
        <f t="shared" si="4"/>
        <v>38440.378</v>
      </c>
      <c r="H20" s="172">
        <f t="shared" si="5"/>
        <v>-15756.5</v>
      </c>
      <c r="I20" s="178" t="s">
        <v>346</v>
      </c>
      <c r="J20" s="179" t="s">
        <v>347</v>
      </c>
      <c r="K20" s="178">
        <v>-15756.5</v>
      </c>
      <c r="L20" s="178" t="s">
        <v>333</v>
      </c>
      <c r="M20" s="179" t="s">
        <v>320</v>
      </c>
      <c r="N20" s="179"/>
      <c r="O20" s="180" t="s">
        <v>321</v>
      </c>
      <c r="P20" s="181" t="s">
        <v>322</v>
      </c>
    </row>
    <row r="21" spans="1:16" ht="12.75" customHeight="1">
      <c r="A21" s="172" t="str">
        <f t="shared" si="0"/>
        <v>IBVS 2443 </v>
      </c>
      <c r="B21" s="120" t="str">
        <f t="shared" si="1"/>
        <v>I</v>
      </c>
      <c r="C21" s="172">
        <f t="shared" si="2"/>
        <v>39536.326999999997</v>
      </c>
      <c r="D21" t="str">
        <f t="shared" si="3"/>
        <v>vis</v>
      </c>
      <c r="E21">
        <f>VLOOKUP(C21,'Active 1'!C$21:E$969,3,FALSE)</f>
        <v>-12518.027566030485</v>
      </c>
      <c r="F21" s="120" t="s">
        <v>137</v>
      </c>
      <c r="G21" t="str">
        <f t="shared" si="4"/>
        <v>39536.327</v>
      </c>
      <c r="H21" s="172">
        <f t="shared" si="5"/>
        <v>-12579</v>
      </c>
      <c r="I21" s="178" t="s">
        <v>348</v>
      </c>
      <c r="J21" s="179" t="s">
        <v>349</v>
      </c>
      <c r="K21" s="178">
        <v>-12579</v>
      </c>
      <c r="L21" s="178" t="s">
        <v>350</v>
      </c>
      <c r="M21" s="179" t="s">
        <v>320</v>
      </c>
      <c r="N21" s="179"/>
      <c r="O21" s="180" t="s">
        <v>321</v>
      </c>
      <c r="P21" s="181" t="s">
        <v>322</v>
      </c>
    </row>
    <row r="22" spans="1:16" ht="12.75" customHeight="1">
      <c r="A22" s="172" t="str">
        <f t="shared" si="0"/>
        <v>IBVS 2443 </v>
      </c>
      <c r="B22" s="120" t="str">
        <f t="shared" si="1"/>
        <v>II</v>
      </c>
      <c r="C22" s="172">
        <f t="shared" si="2"/>
        <v>40981.332000000002</v>
      </c>
      <c r="D22" t="str">
        <f t="shared" si="3"/>
        <v>vis</v>
      </c>
      <c r="E22">
        <f>VLOOKUP(C22,'Active 1'!C$21:E$969,3,FALSE)</f>
        <v>-8328.5057355225144</v>
      </c>
      <c r="F22" s="120" t="s">
        <v>137</v>
      </c>
      <c r="G22" t="str">
        <f t="shared" si="4"/>
        <v>40981.332</v>
      </c>
      <c r="H22" s="172">
        <f t="shared" si="5"/>
        <v>-8389.5</v>
      </c>
      <c r="I22" s="178" t="s">
        <v>351</v>
      </c>
      <c r="J22" s="179" t="s">
        <v>352</v>
      </c>
      <c r="K22" s="178">
        <v>-8389.5</v>
      </c>
      <c r="L22" s="178" t="s">
        <v>353</v>
      </c>
      <c r="M22" s="179" t="s">
        <v>320</v>
      </c>
      <c r="N22" s="179"/>
      <c r="O22" s="180" t="s">
        <v>321</v>
      </c>
      <c r="P22" s="181" t="s">
        <v>322</v>
      </c>
    </row>
    <row r="23" spans="1:16" ht="12.75" customHeight="1">
      <c r="A23" s="172" t="str">
        <f t="shared" si="0"/>
        <v>IBVS 2443 </v>
      </c>
      <c r="B23" s="120" t="str">
        <f t="shared" si="1"/>
        <v>II</v>
      </c>
      <c r="C23" s="172">
        <f t="shared" si="2"/>
        <v>41329.345000000001</v>
      </c>
      <c r="D23" t="str">
        <f t="shared" si="3"/>
        <v>vis</v>
      </c>
      <c r="E23">
        <f>VLOOKUP(C23,'Active 1'!C$21:E$969,3,FALSE)</f>
        <v>-7319.5071086661628</v>
      </c>
      <c r="F23" s="120" t="s">
        <v>137</v>
      </c>
      <c r="G23" t="str">
        <f t="shared" si="4"/>
        <v>41329.345</v>
      </c>
      <c r="H23" s="172">
        <f t="shared" si="5"/>
        <v>-7380.5</v>
      </c>
      <c r="I23" s="178" t="s">
        <v>354</v>
      </c>
      <c r="J23" s="179" t="s">
        <v>355</v>
      </c>
      <c r="K23" s="178">
        <v>-7380.5</v>
      </c>
      <c r="L23" s="178" t="s">
        <v>356</v>
      </c>
      <c r="M23" s="179" t="s">
        <v>320</v>
      </c>
      <c r="N23" s="179"/>
      <c r="O23" s="180" t="s">
        <v>321</v>
      </c>
      <c r="P23" s="181" t="s">
        <v>322</v>
      </c>
    </row>
    <row r="24" spans="1:16" ht="12.75" customHeight="1">
      <c r="A24" s="172" t="str">
        <f t="shared" si="0"/>
        <v>IBVS 2443 </v>
      </c>
      <c r="B24" s="120" t="str">
        <f t="shared" si="1"/>
        <v>II</v>
      </c>
      <c r="C24" s="172">
        <f t="shared" si="2"/>
        <v>41330.381000000001</v>
      </c>
      <c r="D24" t="str">
        <f t="shared" si="3"/>
        <v>vis</v>
      </c>
      <c r="E24">
        <f>VLOOKUP(C24,'Active 1'!C$21:E$969,3,FALSE)</f>
        <v>-7316.503420363073</v>
      </c>
      <c r="F24" s="120" t="s">
        <v>137</v>
      </c>
      <c r="G24" t="str">
        <f t="shared" si="4"/>
        <v>41330.381</v>
      </c>
      <c r="H24" s="172">
        <f t="shared" si="5"/>
        <v>-7377.5</v>
      </c>
      <c r="I24" s="178" t="s">
        <v>357</v>
      </c>
      <c r="J24" s="179" t="s">
        <v>358</v>
      </c>
      <c r="K24" s="178">
        <v>-7377.5</v>
      </c>
      <c r="L24" s="178" t="s">
        <v>325</v>
      </c>
      <c r="M24" s="179" t="s">
        <v>320</v>
      </c>
      <c r="N24" s="179"/>
      <c r="O24" s="180" t="s">
        <v>321</v>
      </c>
      <c r="P24" s="181" t="s">
        <v>322</v>
      </c>
    </row>
    <row r="25" spans="1:16" ht="12.75" customHeight="1">
      <c r="A25" s="172" t="str">
        <f t="shared" si="0"/>
        <v> MHAR 16.10 </v>
      </c>
      <c r="B25" s="120" t="str">
        <f t="shared" si="1"/>
        <v>I</v>
      </c>
      <c r="C25" s="172">
        <f t="shared" si="2"/>
        <v>41333.322999999997</v>
      </c>
      <c r="D25" t="str">
        <f t="shared" si="3"/>
        <v>vis</v>
      </c>
      <c r="E25">
        <f>VLOOKUP(C25,'Active 1'!C$21:E$969,3,FALSE)</f>
        <v>-7307.9736414174395</v>
      </c>
      <c r="F25" s="120" t="s">
        <v>137</v>
      </c>
      <c r="G25" t="str">
        <f t="shared" si="4"/>
        <v>41333.323</v>
      </c>
      <c r="H25" s="172">
        <f t="shared" si="5"/>
        <v>-7369</v>
      </c>
      <c r="I25" s="178" t="s">
        <v>359</v>
      </c>
      <c r="J25" s="179" t="s">
        <v>360</v>
      </c>
      <c r="K25" s="178">
        <v>-7369</v>
      </c>
      <c r="L25" s="178" t="s">
        <v>361</v>
      </c>
      <c r="M25" s="179" t="s">
        <v>320</v>
      </c>
      <c r="N25" s="179"/>
      <c r="O25" s="180" t="s">
        <v>321</v>
      </c>
      <c r="P25" s="180" t="s">
        <v>337</v>
      </c>
    </row>
    <row r="26" spans="1:16" ht="12.75" customHeight="1">
      <c r="A26" s="172" t="str">
        <f t="shared" si="0"/>
        <v>IBVS 2443 </v>
      </c>
      <c r="B26" s="120" t="str">
        <f t="shared" si="1"/>
        <v>II</v>
      </c>
      <c r="C26" s="172">
        <f t="shared" si="2"/>
        <v>41337.279000000002</v>
      </c>
      <c r="D26" t="str">
        <f t="shared" si="3"/>
        <v>vis</v>
      </c>
      <c r="E26">
        <f>VLOOKUP(C26,'Active 1'!C$21:E$969,3,FALSE)</f>
        <v>-7296.5039590554316</v>
      </c>
      <c r="F26" s="120" t="s">
        <v>137</v>
      </c>
      <c r="G26" t="str">
        <f t="shared" si="4"/>
        <v>41337.279</v>
      </c>
      <c r="H26" s="172">
        <f t="shared" si="5"/>
        <v>-7357.5</v>
      </c>
      <c r="I26" s="178" t="s">
        <v>362</v>
      </c>
      <c r="J26" s="179" t="s">
        <v>363</v>
      </c>
      <c r="K26" s="178">
        <v>-7357.5</v>
      </c>
      <c r="L26" s="178" t="s">
        <v>353</v>
      </c>
      <c r="M26" s="179" t="s">
        <v>320</v>
      </c>
      <c r="N26" s="179"/>
      <c r="O26" s="180" t="s">
        <v>321</v>
      </c>
      <c r="P26" s="181" t="s">
        <v>322</v>
      </c>
    </row>
    <row r="27" spans="1:16" ht="12.75" customHeight="1">
      <c r="A27" s="172" t="str">
        <f t="shared" si="0"/>
        <v> MHAR 16.10 </v>
      </c>
      <c r="B27" s="120" t="str">
        <f t="shared" si="1"/>
        <v>II</v>
      </c>
      <c r="C27" s="172">
        <f t="shared" si="2"/>
        <v>42074.394999999997</v>
      </c>
      <c r="D27" t="str">
        <f t="shared" si="3"/>
        <v>vis</v>
      </c>
      <c r="E27">
        <f>VLOOKUP(C27,'Active 1'!C$21:E$969,3,FALSE)</f>
        <v>-5159.3739327810026</v>
      </c>
      <c r="F27" s="120" t="s">
        <v>137</v>
      </c>
      <c r="G27" t="str">
        <f t="shared" si="4"/>
        <v>42074.395</v>
      </c>
      <c r="H27" s="172">
        <f t="shared" si="5"/>
        <v>-5220.5</v>
      </c>
      <c r="I27" s="178" t="s">
        <v>364</v>
      </c>
      <c r="J27" s="179" t="s">
        <v>365</v>
      </c>
      <c r="K27" s="178">
        <v>-5220.5</v>
      </c>
      <c r="L27" s="178" t="s">
        <v>366</v>
      </c>
      <c r="M27" s="179" t="s">
        <v>320</v>
      </c>
      <c r="N27" s="179"/>
      <c r="O27" s="180" t="s">
        <v>321</v>
      </c>
      <c r="P27" s="180" t="s">
        <v>337</v>
      </c>
    </row>
    <row r="28" spans="1:16" ht="12.75" customHeight="1">
      <c r="A28" s="172" t="str">
        <f t="shared" si="0"/>
        <v>IBVS 2443 </v>
      </c>
      <c r="B28" s="120" t="str">
        <f t="shared" si="1"/>
        <v>II</v>
      </c>
      <c r="C28" s="172">
        <f t="shared" si="2"/>
        <v>42839.362999999998</v>
      </c>
      <c r="D28" t="str">
        <f t="shared" si="3"/>
        <v>vis</v>
      </c>
      <c r="E28">
        <f>VLOOKUP(C28,'Active 1'!C$21:E$969,3,FALSE)</f>
        <v>-2941.4922398871963</v>
      </c>
      <c r="F28" s="120" t="s">
        <v>137</v>
      </c>
      <c r="G28" t="str">
        <f t="shared" si="4"/>
        <v>42839.363</v>
      </c>
      <c r="H28" s="172">
        <f t="shared" si="5"/>
        <v>-3002.5</v>
      </c>
      <c r="I28" s="178" t="s">
        <v>367</v>
      </c>
      <c r="J28" s="179" t="s">
        <v>368</v>
      </c>
      <c r="K28" s="178">
        <v>-3002.5</v>
      </c>
      <c r="L28" s="178" t="s">
        <v>325</v>
      </c>
      <c r="M28" s="179" t="s">
        <v>320</v>
      </c>
      <c r="N28" s="179"/>
      <c r="O28" s="180" t="s">
        <v>321</v>
      </c>
      <c r="P28" s="181" t="s">
        <v>322</v>
      </c>
    </row>
    <row r="29" spans="1:16" ht="12.75" customHeight="1">
      <c r="A29" s="172" t="str">
        <f t="shared" si="0"/>
        <v>IBVS 1556 </v>
      </c>
      <c r="B29" s="120" t="str">
        <f t="shared" si="1"/>
        <v>I</v>
      </c>
      <c r="C29" s="172">
        <f t="shared" si="2"/>
        <v>43853.911</v>
      </c>
      <c r="D29" t="str">
        <f t="shared" si="3"/>
        <v>vis</v>
      </c>
      <c r="E29" t="e">
        <f>VLOOKUP(C29,'Active 1'!C$21:E$969,3,FALSE)</f>
        <v>#N/A</v>
      </c>
      <c r="F29" s="120" t="s">
        <v>137</v>
      </c>
      <c r="G29" t="str">
        <f t="shared" si="4"/>
        <v>43853.911</v>
      </c>
      <c r="H29" s="172">
        <f t="shared" si="5"/>
        <v>-61</v>
      </c>
      <c r="I29" s="178" t="s">
        <v>369</v>
      </c>
      <c r="J29" s="179" t="s">
        <v>370</v>
      </c>
      <c r="K29" s="178">
        <v>-61</v>
      </c>
      <c r="L29" s="178" t="s">
        <v>371</v>
      </c>
      <c r="M29" s="179" t="s">
        <v>372</v>
      </c>
      <c r="N29" s="179" t="s">
        <v>373</v>
      </c>
      <c r="O29" s="180" t="s">
        <v>374</v>
      </c>
      <c r="P29" s="181" t="s">
        <v>375</v>
      </c>
    </row>
    <row r="30" spans="1:16" ht="12.75" customHeight="1">
      <c r="A30" s="172" t="str">
        <f t="shared" si="0"/>
        <v>IBVS 1556 </v>
      </c>
      <c r="B30" s="120" t="str">
        <f t="shared" si="1"/>
        <v>I</v>
      </c>
      <c r="C30" s="172">
        <f t="shared" si="2"/>
        <v>43874.953999999998</v>
      </c>
      <c r="D30" t="str">
        <f t="shared" si="3"/>
        <v>vis</v>
      </c>
      <c r="E30" t="e">
        <f>VLOOKUP(C30,'Active 1'!C$21:E$969,3,FALSE)</f>
        <v>#N/A</v>
      </c>
      <c r="F30" s="120" t="s">
        <v>137</v>
      </c>
      <c r="G30" t="str">
        <f t="shared" si="4"/>
        <v>43874.954</v>
      </c>
      <c r="H30" s="172">
        <f t="shared" si="5"/>
        <v>0</v>
      </c>
      <c r="I30" s="178" t="s">
        <v>376</v>
      </c>
      <c r="J30" s="179" t="s">
        <v>377</v>
      </c>
      <c r="K30" s="178">
        <v>0</v>
      </c>
      <c r="L30" s="178" t="s">
        <v>353</v>
      </c>
      <c r="M30" s="179" t="s">
        <v>372</v>
      </c>
      <c r="N30" s="179" t="s">
        <v>373</v>
      </c>
      <c r="O30" s="180" t="s">
        <v>374</v>
      </c>
      <c r="P30" s="181" t="s">
        <v>375</v>
      </c>
    </row>
    <row r="31" spans="1:16" ht="12.75" customHeight="1">
      <c r="A31" s="172" t="str">
        <f t="shared" si="0"/>
        <v> VSSC 59 </v>
      </c>
      <c r="B31" s="120" t="str">
        <f t="shared" si="1"/>
        <v>II</v>
      </c>
      <c r="C31" s="172">
        <f t="shared" si="2"/>
        <v>44144.497000000003</v>
      </c>
      <c r="D31" t="str">
        <f t="shared" si="3"/>
        <v>vis</v>
      </c>
      <c r="E31">
        <f>VLOOKUP(C31,'Active 1'!C$21:E$969,3,FALSE)</f>
        <v>842.49977726028487</v>
      </c>
      <c r="F31" s="120" t="s">
        <v>137</v>
      </c>
      <c r="G31" t="str">
        <f t="shared" si="4"/>
        <v>44144.497</v>
      </c>
      <c r="H31" s="172">
        <f t="shared" si="5"/>
        <v>781.5</v>
      </c>
      <c r="I31" s="178" t="s">
        <v>378</v>
      </c>
      <c r="J31" s="179" t="s">
        <v>379</v>
      </c>
      <c r="K31" s="178">
        <v>781.5</v>
      </c>
      <c r="L31" s="178" t="s">
        <v>350</v>
      </c>
      <c r="M31" s="179" t="s">
        <v>380</v>
      </c>
      <c r="N31" s="179"/>
      <c r="O31" s="180" t="s">
        <v>381</v>
      </c>
      <c r="P31" s="180" t="s">
        <v>382</v>
      </c>
    </row>
    <row r="32" spans="1:16" ht="12.75" customHeight="1">
      <c r="A32" s="172" t="str">
        <f t="shared" si="0"/>
        <v> VSSC 59 </v>
      </c>
      <c r="B32" s="120" t="str">
        <f t="shared" si="1"/>
        <v>I</v>
      </c>
      <c r="C32" s="172">
        <f t="shared" si="2"/>
        <v>44144.671000000002</v>
      </c>
      <c r="D32" t="str">
        <f t="shared" si="3"/>
        <v>vis</v>
      </c>
      <c r="E32">
        <f>VLOOKUP(C32,'Active 1'!C$21:E$969,3,FALSE)</f>
        <v>843.00425772817562</v>
      </c>
      <c r="F32" s="120" t="s">
        <v>137</v>
      </c>
      <c r="G32" t="str">
        <f t="shared" si="4"/>
        <v>44144.671</v>
      </c>
      <c r="H32" s="172">
        <f t="shared" si="5"/>
        <v>782</v>
      </c>
      <c r="I32" s="178" t="s">
        <v>383</v>
      </c>
      <c r="J32" s="179" t="s">
        <v>384</v>
      </c>
      <c r="K32" s="178">
        <v>782</v>
      </c>
      <c r="L32" s="178" t="s">
        <v>371</v>
      </c>
      <c r="M32" s="179" t="s">
        <v>380</v>
      </c>
      <c r="N32" s="179"/>
      <c r="O32" s="180" t="s">
        <v>381</v>
      </c>
      <c r="P32" s="180" t="s">
        <v>382</v>
      </c>
    </row>
    <row r="33" spans="1:16" ht="12.75" customHeight="1">
      <c r="A33" s="172" t="str">
        <f t="shared" si="0"/>
        <v> VSSC 59 </v>
      </c>
      <c r="B33" s="120" t="str">
        <f t="shared" si="1"/>
        <v>II</v>
      </c>
      <c r="C33" s="172">
        <f t="shared" si="2"/>
        <v>44166.57</v>
      </c>
      <c r="D33" t="str">
        <f t="shared" si="3"/>
        <v>vis</v>
      </c>
      <c r="E33">
        <f>VLOOKUP(C33,'Active 1'!C$21:E$969,3,FALSE)</f>
        <v>906.49631385689747</v>
      </c>
      <c r="F33" s="120" t="s">
        <v>137</v>
      </c>
      <c r="G33" t="str">
        <f t="shared" si="4"/>
        <v>44166.570</v>
      </c>
      <c r="H33" s="172">
        <f t="shared" si="5"/>
        <v>845.5</v>
      </c>
      <c r="I33" s="178" t="s">
        <v>385</v>
      </c>
      <c r="J33" s="179" t="s">
        <v>386</v>
      </c>
      <c r="K33" s="178">
        <v>845.5</v>
      </c>
      <c r="L33" s="178" t="s">
        <v>319</v>
      </c>
      <c r="M33" s="179" t="s">
        <v>380</v>
      </c>
      <c r="N33" s="179"/>
      <c r="O33" s="180" t="s">
        <v>381</v>
      </c>
      <c r="P33" s="180" t="s">
        <v>382</v>
      </c>
    </row>
    <row r="34" spans="1:16" ht="12.75" customHeight="1">
      <c r="A34" s="172" t="str">
        <f t="shared" si="0"/>
        <v> BBS 53 </v>
      </c>
      <c r="B34" s="120" t="str">
        <f t="shared" si="1"/>
        <v>II</v>
      </c>
      <c r="C34" s="172">
        <f t="shared" si="2"/>
        <v>44636.339</v>
      </c>
      <c r="D34" t="str">
        <f t="shared" si="3"/>
        <v>vis</v>
      </c>
      <c r="E34">
        <f>VLOOKUP(C34,'Active 1'!C$21:E$969,3,FALSE)</f>
        <v>2268.503698465182</v>
      </c>
      <c r="F34" s="120" t="s">
        <v>137</v>
      </c>
      <c r="G34" t="str">
        <f t="shared" si="4"/>
        <v>44636.339</v>
      </c>
      <c r="H34" s="172">
        <f t="shared" si="5"/>
        <v>2207.5</v>
      </c>
      <c r="I34" s="178" t="s">
        <v>387</v>
      </c>
      <c r="J34" s="179" t="s">
        <v>388</v>
      </c>
      <c r="K34" s="178">
        <v>2207.5</v>
      </c>
      <c r="L34" s="178" t="s">
        <v>350</v>
      </c>
      <c r="M34" s="179" t="s">
        <v>372</v>
      </c>
      <c r="N34" s="179" t="s">
        <v>373</v>
      </c>
      <c r="O34" s="180" t="s">
        <v>389</v>
      </c>
      <c r="P34" s="180" t="s">
        <v>390</v>
      </c>
    </row>
    <row r="35" spans="1:16" ht="12.75" customHeight="1">
      <c r="A35" s="172" t="str">
        <f t="shared" si="0"/>
        <v> BBS 53 </v>
      </c>
      <c r="B35" s="120" t="str">
        <f t="shared" si="1"/>
        <v>II</v>
      </c>
      <c r="C35" s="172">
        <f t="shared" si="2"/>
        <v>44637.370999999999</v>
      </c>
      <c r="D35" t="str">
        <f t="shared" si="3"/>
        <v>vis</v>
      </c>
      <c r="E35">
        <f>VLOOKUP(C35,'Active 1'!C$21:E$969,3,FALSE)</f>
        <v>2271.4957895161338</v>
      </c>
      <c r="F35" s="120" t="s">
        <v>137</v>
      </c>
      <c r="G35" t="str">
        <f t="shared" si="4"/>
        <v>44637.371</v>
      </c>
      <c r="H35" s="172">
        <f t="shared" si="5"/>
        <v>2210.5</v>
      </c>
      <c r="I35" s="178" t="s">
        <v>391</v>
      </c>
      <c r="J35" s="179" t="s">
        <v>392</v>
      </c>
      <c r="K35" s="178">
        <v>2210.5</v>
      </c>
      <c r="L35" s="178" t="s">
        <v>393</v>
      </c>
      <c r="M35" s="179" t="s">
        <v>372</v>
      </c>
      <c r="N35" s="179" t="s">
        <v>373</v>
      </c>
      <c r="O35" s="180" t="s">
        <v>389</v>
      </c>
      <c r="P35" s="180" t="s">
        <v>390</v>
      </c>
    </row>
    <row r="36" spans="1:16" ht="12.75" customHeight="1">
      <c r="A36" s="172" t="str">
        <f t="shared" si="0"/>
        <v> BBS 53 </v>
      </c>
      <c r="B36" s="120" t="str">
        <f t="shared" si="1"/>
        <v>I</v>
      </c>
      <c r="C36" s="172">
        <f t="shared" si="2"/>
        <v>44691.330999999998</v>
      </c>
      <c r="D36" t="str">
        <f t="shared" si="3"/>
        <v>vis</v>
      </c>
      <c r="E36">
        <f>VLOOKUP(C36,'Active 1'!C$21:E$969,3,FALSE)</f>
        <v>2427.9427208237803</v>
      </c>
      <c r="F36" s="120" t="s">
        <v>137</v>
      </c>
      <c r="G36" t="str">
        <f t="shared" si="4"/>
        <v>44691.331</v>
      </c>
      <c r="H36" s="172">
        <f t="shared" si="5"/>
        <v>2367</v>
      </c>
      <c r="I36" s="178" t="s">
        <v>394</v>
      </c>
      <c r="J36" s="179" t="s">
        <v>395</v>
      </c>
      <c r="K36" s="178">
        <v>2367</v>
      </c>
      <c r="L36" s="178" t="s">
        <v>396</v>
      </c>
      <c r="M36" s="179" t="s">
        <v>372</v>
      </c>
      <c r="N36" s="179" t="s">
        <v>373</v>
      </c>
      <c r="O36" s="180" t="s">
        <v>389</v>
      </c>
      <c r="P36" s="180" t="s">
        <v>390</v>
      </c>
    </row>
    <row r="37" spans="1:16" ht="12.75" customHeight="1">
      <c r="A37" s="172" t="str">
        <f t="shared" si="0"/>
        <v> AAP 452,959-967 </v>
      </c>
      <c r="B37" s="120" t="str">
        <f t="shared" si="1"/>
        <v>II</v>
      </c>
      <c r="C37" s="172">
        <f t="shared" si="2"/>
        <v>45390.308799999999</v>
      </c>
      <c r="D37" t="str">
        <f t="shared" si="3"/>
        <v>vis</v>
      </c>
      <c r="E37">
        <f>VLOOKUP(C37,'Active 1'!C$21:E$969,3,FALSE)</f>
        <v>4454.4981667498687</v>
      </c>
      <c r="F37" s="120" t="s">
        <v>137</v>
      </c>
      <c r="G37" t="str">
        <f t="shared" si="4"/>
        <v>45390.3088</v>
      </c>
      <c r="H37" s="172">
        <f t="shared" si="5"/>
        <v>4393.5</v>
      </c>
      <c r="I37" s="178" t="s">
        <v>397</v>
      </c>
      <c r="J37" s="179" t="s">
        <v>398</v>
      </c>
      <c r="K37" s="178">
        <v>4393.5</v>
      </c>
      <c r="L37" s="178" t="s">
        <v>399</v>
      </c>
      <c r="M37" s="179" t="s">
        <v>372</v>
      </c>
      <c r="N37" s="179" t="s">
        <v>373</v>
      </c>
      <c r="O37" s="180" t="s">
        <v>400</v>
      </c>
      <c r="P37" s="180" t="s">
        <v>401</v>
      </c>
    </row>
    <row r="38" spans="1:16" ht="12.75" customHeight="1">
      <c r="A38" s="172" t="str">
        <f t="shared" si="0"/>
        <v> AAP 452,959-967 </v>
      </c>
      <c r="B38" s="120" t="str">
        <f t="shared" si="1"/>
        <v>II</v>
      </c>
      <c r="C38" s="172">
        <f t="shared" si="2"/>
        <v>45391.344100000002</v>
      </c>
      <c r="D38" t="str">
        <f t="shared" si="3"/>
        <v>vis</v>
      </c>
      <c r="E38">
        <f>VLOOKUP(C38,'Active 1'!C$21:E$969,3,FALSE)</f>
        <v>4457.4998255338442</v>
      </c>
      <c r="F38" s="120" t="s">
        <v>137</v>
      </c>
      <c r="G38" t="str">
        <f t="shared" si="4"/>
        <v>45391.3441</v>
      </c>
      <c r="H38" s="172">
        <f t="shared" si="5"/>
        <v>4396.5</v>
      </c>
      <c r="I38" s="178" t="s">
        <v>402</v>
      </c>
      <c r="J38" s="179" t="s">
        <v>403</v>
      </c>
      <c r="K38" s="178">
        <v>4396.5</v>
      </c>
      <c r="L38" s="178" t="s">
        <v>404</v>
      </c>
      <c r="M38" s="179" t="s">
        <v>372</v>
      </c>
      <c r="N38" s="179" t="s">
        <v>373</v>
      </c>
      <c r="O38" s="180" t="s">
        <v>400</v>
      </c>
      <c r="P38" s="180" t="s">
        <v>401</v>
      </c>
    </row>
    <row r="39" spans="1:16" ht="12.75" customHeight="1">
      <c r="A39" s="172" t="str">
        <f t="shared" si="0"/>
        <v> AAP 452,959-967 </v>
      </c>
      <c r="B39" s="120" t="str">
        <f t="shared" si="1"/>
        <v>II</v>
      </c>
      <c r="C39" s="172">
        <f t="shared" si="2"/>
        <v>45652.438900000001</v>
      </c>
      <c r="D39" t="str">
        <f t="shared" si="3"/>
        <v>vis</v>
      </c>
      <c r="E39">
        <f>VLOOKUP(C39,'Active 1'!C$21:E$969,3,FALSE)</f>
        <v>5214.4953822496373</v>
      </c>
      <c r="F39" s="120" t="s">
        <v>137</v>
      </c>
      <c r="G39" t="str">
        <f t="shared" si="4"/>
        <v>45652.4389</v>
      </c>
      <c r="H39" s="172">
        <f t="shared" si="5"/>
        <v>5153.5</v>
      </c>
      <c r="I39" s="178" t="s">
        <v>405</v>
      </c>
      <c r="J39" s="179" t="s">
        <v>406</v>
      </c>
      <c r="K39" s="178">
        <v>5153.5</v>
      </c>
      <c r="L39" s="178" t="s">
        <v>407</v>
      </c>
      <c r="M39" s="179" t="s">
        <v>372</v>
      </c>
      <c r="N39" s="179" t="s">
        <v>373</v>
      </c>
      <c r="O39" s="180" t="s">
        <v>400</v>
      </c>
      <c r="P39" s="180" t="s">
        <v>401</v>
      </c>
    </row>
    <row r="40" spans="1:16" ht="12.75" customHeight="1">
      <c r="A40" s="172" t="str">
        <f t="shared" si="0"/>
        <v> AAP 452,959-967 </v>
      </c>
      <c r="B40" s="120" t="str">
        <f t="shared" si="1"/>
        <v>II</v>
      </c>
      <c r="C40" s="172">
        <f t="shared" si="2"/>
        <v>45653.475200000001</v>
      </c>
      <c r="D40" t="str">
        <f t="shared" si="3"/>
        <v>vis</v>
      </c>
      <c r="E40">
        <f>VLOOKUP(C40,'Active 1'!C$21:E$969,3,FALSE)</f>
        <v>5217.4999403466363</v>
      </c>
      <c r="F40" s="120" t="s">
        <v>137</v>
      </c>
      <c r="G40" t="str">
        <f t="shared" si="4"/>
        <v>45653.4752</v>
      </c>
      <c r="H40" s="172">
        <f t="shared" si="5"/>
        <v>5156.5</v>
      </c>
      <c r="I40" s="178" t="s">
        <v>408</v>
      </c>
      <c r="J40" s="179" t="s">
        <v>409</v>
      </c>
      <c r="K40" s="178">
        <v>5156.5</v>
      </c>
      <c r="L40" s="178" t="s">
        <v>410</v>
      </c>
      <c r="M40" s="179" t="s">
        <v>372</v>
      </c>
      <c r="N40" s="179" t="s">
        <v>373</v>
      </c>
      <c r="O40" s="180" t="s">
        <v>400</v>
      </c>
      <c r="P40" s="180" t="s">
        <v>401</v>
      </c>
    </row>
    <row r="41" spans="1:16" ht="12.75" customHeight="1">
      <c r="A41" s="172" t="str">
        <f t="shared" si="0"/>
        <v>IBVS 3078 </v>
      </c>
      <c r="B41" s="120" t="str">
        <f t="shared" si="1"/>
        <v>I</v>
      </c>
      <c r="C41" s="172">
        <f t="shared" si="2"/>
        <v>46113.411699999997</v>
      </c>
      <c r="D41" t="str">
        <f t="shared" si="3"/>
        <v>vis</v>
      </c>
      <c r="E41">
        <f>VLOOKUP(C41,'Active 1'!C$21:E$969,3,FALSE)</f>
        <v>6550.9998295493779</v>
      </c>
      <c r="F41" s="120" t="s">
        <v>137</v>
      </c>
      <c r="G41" t="str">
        <f t="shared" si="4"/>
        <v>46113.4117</v>
      </c>
      <c r="H41" s="172">
        <f t="shared" si="5"/>
        <v>6490</v>
      </c>
      <c r="I41" s="178" t="s">
        <v>411</v>
      </c>
      <c r="J41" s="179" t="s">
        <v>412</v>
      </c>
      <c r="K41" s="178">
        <v>6490</v>
      </c>
      <c r="L41" s="178" t="s">
        <v>413</v>
      </c>
      <c r="M41" s="179" t="s">
        <v>372</v>
      </c>
      <c r="N41" s="179" t="s">
        <v>373</v>
      </c>
      <c r="O41" s="180" t="s">
        <v>414</v>
      </c>
      <c r="P41" s="181" t="s">
        <v>415</v>
      </c>
    </row>
    <row r="42" spans="1:16" ht="12.75" customHeight="1">
      <c r="A42" s="172" t="str">
        <f t="shared" si="0"/>
        <v>IBVS 3078 </v>
      </c>
      <c r="B42" s="120" t="str">
        <f t="shared" si="1"/>
        <v>II</v>
      </c>
      <c r="C42" s="172">
        <f t="shared" si="2"/>
        <v>46115.309000000001</v>
      </c>
      <c r="D42" t="str">
        <f t="shared" si="3"/>
        <v>vis</v>
      </c>
      <c r="E42">
        <f>VLOOKUP(C42,'Active 1'!C$21:E$969,3,FALSE)</f>
        <v>6556.5006961685522</v>
      </c>
      <c r="F42" s="120" t="s">
        <v>137</v>
      </c>
      <c r="G42" t="str">
        <f t="shared" si="4"/>
        <v>46115.309</v>
      </c>
      <c r="H42" s="172">
        <f t="shared" si="5"/>
        <v>6495.5</v>
      </c>
      <c r="I42" s="178" t="s">
        <v>416</v>
      </c>
      <c r="J42" s="179" t="s">
        <v>417</v>
      </c>
      <c r="K42" s="178">
        <v>6495.5</v>
      </c>
      <c r="L42" s="178" t="s">
        <v>418</v>
      </c>
      <c r="M42" s="179" t="s">
        <v>372</v>
      </c>
      <c r="N42" s="179" t="s">
        <v>373</v>
      </c>
      <c r="O42" s="180" t="s">
        <v>419</v>
      </c>
      <c r="P42" s="181" t="s">
        <v>415</v>
      </c>
    </row>
    <row r="43" spans="1:16" ht="12.75" customHeight="1">
      <c r="A43" s="172" t="str">
        <f t="shared" si="0"/>
        <v> VSSC 68.35 </v>
      </c>
      <c r="B43" s="120" t="str">
        <f t="shared" si="1"/>
        <v>I</v>
      </c>
      <c r="C43" s="172">
        <f t="shared" si="2"/>
        <v>46450.389499999997</v>
      </c>
      <c r="D43" t="str">
        <f t="shared" si="3"/>
        <v>vis</v>
      </c>
      <c r="E43">
        <f>VLOOKUP(C43,'Active 1'!C$21:E$969,3,FALSE)</f>
        <v>7528.0039572143669</v>
      </c>
      <c r="F43" s="120" t="s">
        <v>137</v>
      </c>
      <c r="G43" t="str">
        <f t="shared" si="4"/>
        <v>46450.3895</v>
      </c>
      <c r="H43" s="172">
        <f t="shared" si="5"/>
        <v>7467</v>
      </c>
      <c r="I43" s="178" t="s">
        <v>420</v>
      </c>
      <c r="J43" s="179" t="s">
        <v>421</v>
      </c>
      <c r="K43" s="178">
        <v>7467</v>
      </c>
      <c r="L43" s="178" t="s">
        <v>422</v>
      </c>
      <c r="M43" s="179" t="s">
        <v>372</v>
      </c>
      <c r="N43" s="179" t="s">
        <v>373</v>
      </c>
      <c r="O43" s="180" t="s">
        <v>423</v>
      </c>
      <c r="P43" s="180" t="s">
        <v>424</v>
      </c>
    </row>
    <row r="44" spans="1:16" ht="12.75" customHeight="1">
      <c r="A44" s="172" t="str">
        <f t="shared" si="0"/>
        <v> VSSC 68.35 </v>
      </c>
      <c r="B44" s="120" t="str">
        <f t="shared" si="1"/>
        <v>II</v>
      </c>
      <c r="C44" s="172">
        <f t="shared" si="2"/>
        <v>46455.392500000002</v>
      </c>
      <c r="D44" t="str">
        <f t="shared" si="3"/>
        <v>vis</v>
      </c>
      <c r="E44">
        <f>VLOOKUP(C44,'Active 1'!C$21:E$969,3,FALSE)</f>
        <v>7542.5092203228332</v>
      </c>
      <c r="F44" s="120" t="s">
        <v>137</v>
      </c>
      <c r="G44" t="str">
        <f t="shared" si="4"/>
        <v>46455.3925</v>
      </c>
      <c r="H44" s="172">
        <f t="shared" si="5"/>
        <v>7481.5</v>
      </c>
      <c r="I44" s="178" t="s">
        <v>425</v>
      </c>
      <c r="J44" s="179" t="s">
        <v>426</v>
      </c>
      <c r="K44" s="178">
        <v>7481.5</v>
      </c>
      <c r="L44" s="178" t="s">
        <v>427</v>
      </c>
      <c r="M44" s="179" t="s">
        <v>372</v>
      </c>
      <c r="N44" s="179" t="s">
        <v>373</v>
      </c>
      <c r="O44" s="180" t="s">
        <v>423</v>
      </c>
      <c r="P44" s="180" t="s">
        <v>424</v>
      </c>
    </row>
    <row r="45" spans="1:16" ht="12.75" customHeight="1">
      <c r="A45" s="172" t="str">
        <f t="shared" si="0"/>
        <v> VSSC 68.35 </v>
      </c>
      <c r="B45" s="120" t="str">
        <f t="shared" si="1"/>
        <v>II</v>
      </c>
      <c r="C45" s="172">
        <f t="shared" si="2"/>
        <v>46474.3655</v>
      </c>
      <c r="D45" t="str">
        <f t="shared" si="3"/>
        <v>vis</v>
      </c>
      <c r="E45">
        <f>VLOOKUP(C45,'Active 1'!C$21:E$969,3,FALSE)</f>
        <v>7597.5178865144517</v>
      </c>
      <c r="F45" s="120" t="s">
        <v>137</v>
      </c>
      <c r="G45" t="str">
        <f t="shared" si="4"/>
        <v>46474.3655</v>
      </c>
      <c r="H45" s="172">
        <f t="shared" si="5"/>
        <v>7536.5</v>
      </c>
      <c r="I45" s="178" t="s">
        <v>428</v>
      </c>
      <c r="J45" s="179" t="s">
        <v>429</v>
      </c>
      <c r="K45" s="178">
        <v>7536.5</v>
      </c>
      <c r="L45" s="178" t="s">
        <v>430</v>
      </c>
      <c r="M45" s="179" t="s">
        <v>372</v>
      </c>
      <c r="N45" s="179" t="s">
        <v>373</v>
      </c>
      <c r="O45" s="180" t="s">
        <v>431</v>
      </c>
      <c r="P45" s="180" t="s">
        <v>424</v>
      </c>
    </row>
    <row r="46" spans="1:16" ht="12.75" customHeight="1">
      <c r="A46" s="172" t="str">
        <f t="shared" si="0"/>
        <v> MVS 11.156 </v>
      </c>
      <c r="B46" s="120" t="str">
        <f t="shared" si="1"/>
        <v>II</v>
      </c>
      <c r="C46" s="172">
        <f t="shared" si="2"/>
        <v>46830.305999999997</v>
      </c>
      <c r="D46" t="str">
        <f t="shared" si="3"/>
        <v>vis</v>
      </c>
      <c r="E46">
        <f>VLOOKUP(C46,'Active 1'!C$21:E$969,3,FALSE)</f>
        <v>8629.5008174468039</v>
      </c>
      <c r="F46" s="120" t="s">
        <v>137</v>
      </c>
      <c r="G46" t="str">
        <f t="shared" si="4"/>
        <v>46830.306</v>
      </c>
      <c r="H46" s="172">
        <f t="shared" si="5"/>
        <v>8568.5</v>
      </c>
      <c r="I46" s="178" t="s">
        <v>432</v>
      </c>
      <c r="J46" s="179" t="s">
        <v>433</v>
      </c>
      <c r="K46" s="178">
        <v>8568.5</v>
      </c>
      <c r="L46" s="178" t="s">
        <v>434</v>
      </c>
      <c r="M46" s="179" t="s">
        <v>435</v>
      </c>
      <c r="N46" s="179"/>
      <c r="O46" s="180" t="s">
        <v>321</v>
      </c>
      <c r="P46" s="180" t="s">
        <v>436</v>
      </c>
    </row>
    <row r="47" spans="1:16" ht="12.75" customHeight="1">
      <c r="A47" s="172" t="str">
        <f t="shared" si="0"/>
        <v> MVS 11.156 </v>
      </c>
      <c r="B47" s="120" t="str">
        <f t="shared" si="1"/>
        <v>II</v>
      </c>
      <c r="C47" s="172">
        <f t="shared" si="2"/>
        <v>46851.35</v>
      </c>
      <c r="D47" t="str">
        <f t="shared" si="3"/>
        <v>vis</v>
      </c>
      <c r="E47">
        <f>VLOOKUP(C47,'Active 1'!C$21:E$969,3,FALSE)</f>
        <v>8690.5139609315793</v>
      </c>
      <c r="F47" s="120" t="s">
        <v>137</v>
      </c>
      <c r="G47" t="str">
        <f t="shared" si="4"/>
        <v>46851.350</v>
      </c>
      <c r="H47" s="172">
        <f t="shared" si="5"/>
        <v>8629.5</v>
      </c>
      <c r="I47" s="178" t="s">
        <v>437</v>
      </c>
      <c r="J47" s="179" t="s">
        <v>438</v>
      </c>
      <c r="K47" s="178">
        <v>8629.5</v>
      </c>
      <c r="L47" s="178" t="s">
        <v>319</v>
      </c>
      <c r="M47" s="179" t="s">
        <v>435</v>
      </c>
      <c r="N47" s="179"/>
      <c r="O47" s="180" t="s">
        <v>321</v>
      </c>
      <c r="P47" s="180" t="s">
        <v>436</v>
      </c>
    </row>
    <row r="48" spans="1:16" ht="12.75" customHeight="1">
      <c r="A48" s="172" t="str">
        <f t="shared" si="0"/>
        <v>IBVS 3355 </v>
      </c>
      <c r="B48" s="120" t="str">
        <f t="shared" si="1"/>
        <v>I</v>
      </c>
      <c r="C48" s="172">
        <f t="shared" si="2"/>
        <v>47206.436000000002</v>
      </c>
      <c r="D48" t="str">
        <f t="shared" si="3"/>
        <v>vis</v>
      </c>
      <c r="E48">
        <f>VLOOKUP(C48,'Active 1'!C$21:E$969,3,FALSE)</f>
        <v>9720.0194288765069</v>
      </c>
      <c r="F48" s="120" t="s">
        <v>137</v>
      </c>
      <c r="G48" t="str">
        <f t="shared" si="4"/>
        <v>47206.436</v>
      </c>
      <c r="H48" s="172">
        <f t="shared" si="5"/>
        <v>9659</v>
      </c>
      <c r="I48" s="178" t="s">
        <v>439</v>
      </c>
      <c r="J48" s="179" t="s">
        <v>440</v>
      </c>
      <c r="K48" s="178">
        <v>9659</v>
      </c>
      <c r="L48" s="178" t="s">
        <v>350</v>
      </c>
      <c r="M48" s="179" t="s">
        <v>372</v>
      </c>
      <c r="N48" s="179" t="s">
        <v>373</v>
      </c>
      <c r="O48" s="180" t="s">
        <v>441</v>
      </c>
      <c r="P48" s="181" t="s">
        <v>442</v>
      </c>
    </row>
    <row r="49" spans="1:16" ht="12.75" customHeight="1">
      <c r="A49" s="172" t="str">
        <f t="shared" si="0"/>
        <v> VSSC 72.27 </v>
      </c>
      <c r="B49" s="120" t="str">
        <f t="shared" si="1"/>
        <v>I</v>
      </c>
      <c r="C49" s="172">
        <f t="shared" si="2"/>
        <v>47469.594100000002</v>
      </c>
      <c r="D49" t="str">
        <f t="shared" si="3"/>
        <v>vis</v>
      </c>
      <c r="E49">
        <f>VLOOKUP(C49,'Active 1'!C$21:E$969,3,FALSE)</f>
        <v>10482.997138175089</v>
      </c>
      <c r="F49" s="120" t="s">
        <v>137</v>
      </c>
      <c r="G49" t="str">
        <f t="shared" si="4"/>
        <v>47469.5941</v>
      </c>
      <c r="H49" s="172">
        <f t="shared" si="5"/>
        <v>10422</v>
      </c>
      <c r="I49" s="178" t="s">
        <v>443</v>
      </c>
      <c r="J49" s="179" t="s">
        <v>444</v>
      </c>
      <c r="K49" s="178">
        <v>10422</v>
      </c>
      <c r="L49" s="178" t="s">
        <v>445</v>
      </c>
      <c r="M49" s="179" t="s">
        <v>372</v>
      </c>
      <c r="N49" s="179" t="s">
        <v>373</v>
      </c>
      <c r="O49" s="180" t="s">
        <v>423</v>
      </c>
      <c r="P49" s="180" t="s">
        <v>446</v>
      </c>
    </row>
    <row r="50" spans="1:16" ht="12.75" customHeight="1">
      <c r="A50" s="172" t="str">
        <f t="shared" si="0"/>
        <v> MVS 12.17 </v>
      </c>
      <c r="B50" s="120" t="str">
        <f t="shared" si="1"/>
        <v>I</v>
      </c>
      <c r="C50" s="172">
        <f t="shared" si="2"/>
        <v>47530.3</v>
      </c>
      <c r="D50" t="str">
        <f t="shared" si="3"/>
        <v>vis</v>
      </c>
      <c r="E50">
        <f>VLOOKUP(C50,'Active 1'!C$21:E$969,3,FALSE)</f>
        <v>10659.002545277928</v>
      </c>
      <c r="F50" s="120" t="s">
        <v>137</v>
      </c>
      <c r="G50" t="str">
        <f t="shared" si="4"/>
        <v>47530.300</v>
      </c>
      <c r="H50" s="172">
        <f t="shared" si="5"/>
        <v>10598</v>
      </c>
      <c r="I50" s="178" t="s">
        <v>447</v>
      </c>
      <c r="J50" s="179" t="s">
        <v>448</v>
      </c>
      <c r="K50" s="178">
        <v>10598</v>
      </c>
      <c r="L50" s="178" t="s">
        <v>449</v>
      </c>
      <c r="M50" s="179" t="s">
        <v>435</v>
      </c>
      <c r="N50" s="179"/>
      <c r="O50" s="180" t="s">
        <v>321</v>
      </c>
      <c r="P50" s="180" t="s">
        <v>450</v>
      </c>
    </row>
    <row r="51" spans="1:16" ht="12.75" customHeight="1">
      <c r="A51" s="172" t="str">
        <f t="shared" si="0"/>
        <v> BBS 91 </v>
      </c>
      <c r="B51" s="120" t="str">
        <f t="shared" si="1"/>
        <v>II</v>
      </c>
      <c r="C51" s="172">
        <f t="shared" si="2"/>
        <v>47538.396999999997</v>
      </c>
      <c r="D51" t="str">
        <f t="shared" si="3"/>
        <v>vis</v>
      </c>
      <c r="E51">
        <f>VLOOKUP(C51,'Active 1'!C$21:E$969,3,FALSE)</f>
        <v>10682.47828291316</v>
      </c>
      <c r="F51" s="120" t="s">
        <v>137</v>
      </c>
      <c r="G51" t="str">
        <f t="shared" si="4"/>
        <v>47538.397</v>
      </c>
      <c r="H51" s="172">
        <f t="shared" si="5"/>
        <v>10621.5</v>
      </c>
      <c r="I51" s="178" t="s">
        <v>451</v>
      </c>
      <c r="J51" s="179" t="s">
        <v>452</v>
      </c>
      <c r="K51" s="178">
        <v>10621.5</v>
      </c>
      <c r="L51" s="178" t="s">
        <v>453</v>
      </c>
      <c r="M51" s="179" t="s">
        <v>372</v>
      </c>
      <c r="N51" s="179" t="s">
        <v>373</v>
      </c>
      <c r="O51" s="180" t="s">
        <v>389</v>
      </c>
      <c r="P51" s="180" t="s">
        <v>454</v>
      </c>
    </row>
    <row r="52" spans="1:16" ht="12.75" customHeight="1">
      <c r="A52" s="172" t="str">
        <f t="shared" si="0"/>
        <v> BBS 91 </v>
      </c>
      <c r="B52" s="120" t="str">
        <f t="shared" si="1"/>
        <v>I</v>
      </c>
      <c r="C52" s="172">
        <f t="shared" si="2"/>
        <v>47540.305999999997</v>
      </c>
      <c r="D52" t="str">
        <f t="shared" si="3"/>
        <v>vis</v>
      </c>
      <c r="E52">
        <f>VLOOKUP(C52,'Active 1'!C$21:E$969,3,FALSE)</f>
        <v>10688.013071494819</v>
      </c>
      <c r="F52" s="120" t="s">
        <v>137</v>
      </c>
      <c r="G52" t="str">
        <f t="shared" si="4"/>
        <v>47540.306</v>
      </c>
      <c r="H52" s="172">
        <f t="shared" si="5"/>
        <v>10627</v>
      </c>
      <c r="I52" s="178" t="s">
        <v>455</v>
      </c>
      <c r="J52" s="179" t="s">
        <v>456</v>
      </c>
      <c r="K52" s="178">
        <v>10627</v>
      </c>
      <c r="L52" s="178" t="s">
        <v>393</v>
      </c>
      <c r="M52" s="179" t="s">
        <v>372</v>
      </c>
      <c r="N52" s="179" t="s">
        <v>373</v>
      </c>
      <c r="O52" s="180" t="s">
        <v>389</v>
      </c>
      <c r="P52" s="180" t="s">
        <v>454</v>
      </c>
    </row>
    <row r="53" spans="1:16" ht="12.75" customHeight="1">
      <c r="A53" s="172" t="str">
        <f t="shared" si="0"/>
        <v> BBS 129 </v>
      </c>
      <c r="B53" s="120" t="str">
        <f t="shared" si="1"/>
        <v>I</v>
      </c>
      <c r="C53" s="172">
        <f t="shared" si="2"/>
        <v>47550.322</v>
      </c>
      <c r="D53" t="str">
        <f t="shared" si="3"/>
        <v>vis</v>
      </c>
      <c r="E53">
        <f>VLOOKUP(C53,'Active 1'!C$21:E$969,3,FALSE)</f>
        <v>10717.052590842073</v>
      </c>
      <c r="F53" s="120" t="s">
        <v>137</v>
      </c>
      <c r="G53" t="str">
        <f t="shared" si="4"/>
        <v>47550.322</v>
      </c>
      <c r="H53" s="172">
        <f t="shared" si="5"/>
        <v>10656</v>
      </c>
      <c r="I53" s="178" t="s">
        <v>457</v>
      </c>
      <c r="J53" s="179" t="s">
        <v>458</v>
      </c>
      <c r="K53" s="178">
        <v>10656</v>
      </c>
      <c r="L53" s="178" t="s">
        <v>459</v>
      </c>
      <c r="M53" s="179" t="s">
        <v>380</v>
      </c>
      <c r="N53" s="179"/>
      <c r="O53" s="180" t="s">
        <v>460</v>
      </c>
      <c r="P53" s="180" t="s">
        <v>70</v>
      </c>
    </row>
    <row r="54" spans="1:16" ht="12.75" customHeight="1">
      <c r="A54" s="172" t="str">
        <f t="shared" si="0"/>
        <v>BAVM 56 </v>
      </c>
      <c r="B54" s="120" t="str">
        <f t="shared" si="1"/>
        <v>II</v>
      </c>
      <c r="C54" s="172">
        <f t="shared" si="2"/>
        <v>47554.275199999996</v>
      </c>
      <c r="D54" t="str">
        <f t="shared" si="3"/>
        <v>vis</v>
      </c>
      <c r="E54">
        <f>VLOOKUP(C54,'Active 1'!C$21:E$969,3,FALSE)</f>
        <v>10728.514155127559</v>
      </c>
      <c r="F54" s="120" t="s">
        <v>137</v>
      </c>
      <c r="G54" t="str">
        <f t="shared" si="4"/>
        <v>47554.2752</v>
      </c>
      <c r="H54" s="172">
        <f t="shared" si="5"/>
        <v>10667.5</v>
      </c>
      <c r="I54" s="178" t="s">
        <v>461</v>
      </c>
      <c r="J54" s="179" t="s">
        <v>462</v>
      </c>
      <c r="K54" s="178">
        <v>10667.5</v>
      </c>
      <c r="L54" s="178" t="s">
        <v>463</v>
      </c>
      <c r="M54" s="179" t="s">
        <v>372</v>
      </c>
      <c r="N54" s="179" t="s">
        <v>464</v>
      </c>
      <c r="O54" s="180" t="s">
        <v>465</v>
      </c>
      <c r="P54" s="181" t="s">
        <v>466</v>
      </c>
    </row>
    <row r="55" spans="1:16" ht="12.75" customHeight="1">
      <c r="A55" s="172" t="str">
        <f t="shared" si="0"/>
        <v> BBS 91 </v>
      </c>
      <c r="B55" s="120" t="str">
        <f t="shared" si="1"/>
        <v>II</v>
      </c>
      <c r="C55" s="172">
        <f t="shared" si="2"/>
        <v>47555.307000000001</v>
      </c>
      <c r="D55" t="str">
        <f t="shared" si="3"/>
        <v>vis</v>
      </c>
      <c r="E55">
        <f>VLOOKUP(C55,'Active 1'!C$21:E$969,3,FALSE)</f>
        <v>10731.505666315919</v>
      </c>
      <c r="F55" s="120" t="s">
        <v>137</v>
      </c>
      <c r="G55" t="str">
        <f t="shared" si="4"/>
        <v>47555.307</v>
      </c>
      <c r="H55" s="172">
        <f t="shared" si="5"/>
        <v>10670.5</v>
      </c>
      <c r="I55" s="178" t="s">
        <v>467</v>
      </c>
      <c r="J55" s="179" t="s">
        <v>468</v>
      </c>
      <c r="K55" s="178">
        <v>10670.5</v>
      </c>
      <c r="L55" s="178" t="s">
        <v>434</v>
      </c>
      <c r="M55" s="179" t="s">
        <v>372</v>
      </c>
      <c r="N55" s="179" t="s">
        <v>373</v>
      </c>
      <c r="O55" s="180" t="s">
        <v>389</v>
      </c>
      <c r="P55" s="180" t="s">
        <v>454</v>
      </c>
    </row>
    <row r="56" spans="1:16" ht="12.75" customHeight="1">
      <c r="A56" s="172" t="str">
        <f t="shared" si="0"/>
        <v> BBS 129 </v>
      </c>
      <c r="B56" s="120" t="str">
        <f t="shared" si="1"/>
        <v>I</v>
      </c>
      <c r="C56" s="172">
        <f t="shared" si="2"/>
        <v>47560.313999999998</v>
      </c>
      <c r="D56" t="str">
        <f t="shared" si="3"/>
        <v>vis</v>
      </c>
      <c r="E56">
        <f>VLOOKUP(C56,'Active 1'!C$21:E$969,3,FALSE)</f>
        <v>10746.022526676503</v>
      </c>
      <c r="F56" s="120" t="s">
        <v>137</v>
      </c>
      <c r="G56" t="str">
        <f t="shared" si="4"/>
        <v>47560.314</v>
      </c>
      <c r="H56" s="172">
        <f t="shared" si="5"/>
        <v>10685</v>
      </c>
      <c r="I56" s="178" t="s">
        <v>469</v>
      </c>
      <c r="J56" s="179" t="s">
        <v>470</v>
      </c>
      <c r="K56" s="178">
        <v>10685</v>
      </c>
      <c r="L56" s="178" t="s">
        <v>371</v>
      </c>
      <c r="M56" s="179" t="s">
        <v>380</v>
      </c>
      <c r="N56" s="179"/>
      <c r="O56" s="180" t="s">
        <v>460</v>
      </c>
      <c r="P56" s="180" t="s">
        <v>70</v>
      </c>
    </row>
    <row r="57" spans="1:16" ht="12.75" customHeight="1">
      <c r="A57" s="172" t="str">
        <f t="shared" si="0"/>
        <v> MVS 12.17 </v>
      </c>
      <c r="B57" s="120" t="str">
        <f t="shared" si="1"/>
        <v>I</v>
      </c>
      <c r="C57" s="172">
        <f t="shared" si="2"/>
        <v>47561.343999999997</v>
      </c>
      <c r="D57" t="str">
        <f t="shared" si="3"/>
        <v>vis</v>
      </c>
      <c r="E57">
        <f>VLOOKUP(C57,'Active 1'!C$21:E$969,3,FALSE)</f>
        <v>10749.008819101386</v>
      </c>
      <c r="F57" s="120" t="s">
        <v>137</v>
      </c>
      <c r="G57" t="str">
        <f t="shared" si="4"/>
        <v>47561.344</v>
      </c>
      <c r="H57" s="172">
        <f t="shared" si="5"/>
        <v>10688</v>
      </c>
      <c r="I57" s="178" t="s">
        <v>471</v>
      </c>
      <c r="J57" s="179" t="s">
        <v>472</v>
      </c>
      <c r="K57" s="178">
        <v>10688</v>
      </c>
      <c r="L57" s="178" t="s">
        <v>418</v>
      </c>
      <c r="M57" s="179" t="s">
        <v>435</v>
      </c>
      <c r="N57" s="179"/>
      <c r="O57" s="180" t="s">
        <v>321</v>
      </c>
      <c r="P57" s="180" t="s">
        <v>450</v>
      </c>
    </row>
    <row r="58" spans="1:16" ht="12.75" customHeight="1">
      <c r="A58" s="172" t="str">
        <f t="shared" si="0"/>
        <v> BBS 91 </v>
      </c>
      <c r="B58" s="120" t="str">
        <f t="shared" si="1"/>
        <v>II</v>
      </c>
      <c r="C58" s="172">
        <f t="shared" si="2"/>
        <v>47566.343500000003</v>
      </c>
      <c r="D58" t="str">
        <f t="shared" si="3"/>
        <v>vis</v>
      </c>
      <c r="E58">
        <f>VLOOKUP(C58,'Active 1'!C$21:E$969,3,FALSE)</f>
        <v>10763.503934614237</v>
      </c>
      <c r="F58" s="120" t="s">
        <v>137</v>
      </c>
      <c r="G58" t="str">
        <f t="shared" si="4"/>
        <v>47566.3435</v>
      </c>
      <c r="H58" s="172">
        <f t="shared" si="5"/>
        <v>10702.5</v>
      </c>
      <c r="I58" s="178" t="s">
        <v>473</v>
      </c>
      <c r="J58" s="179" t="s">
        <v>474</v>
      </c>
      <c r="K58" s="178">
        <v>10702.5</v>
      </c>
      <c r="L58" s="178" t="s">
        <v>475</v>
      </c>
      <c r="M58" s="179" t="s">
        <v>372</v>
      </c>
      <c r="N58" s="179" t="s">
        <v>373</v>
      </c>
      <c r="O58" s="180" t="s">
        <v>389</v>
      </c>
      <c r="P58" s="180" t="s">
        <v>454</v>
      </c>
    </row>
    <row r="59" spans="1:16" ht="12.75" customHeight="1">
      <c r="A59" s="172" t="str">
        <f t="shared" si="0"/>
        <v>BAVM 56 </v>
      </c>
      <c r="B59" s="120" t="str">
        <f t="shared" si="1"/>
        <v>I</v>
      </c>
      <c r="C59" s="172">
        <f t="shared" si="2"/>
        <v>47822.434000000001</v>
      </c>
      <c r="D59" t="str">
        <f t="shared" si="3"/>
        <v>vis</v>
      </c>
      <c r="E59">
        <f>VLOOKUP(C59,'Active 1'!C$21:E$969,3,FALSE)</f>
        <v>11505.990459114631</v>
      </c>
      <c r="F59" s="120" t="s">
        <v>137</v>
      </c>
      <c r="G59" t="str">
        <f t="shared" si="4"/>
        <v>47822.434</v>
      </c>
      <c r="H59" s="172">
        <f t="shared" si="5"/>
        <v>11445</v>
      </c>
      <c r="I59" s="178" t="s">
        <v>476</v>
      </c>
      <c r="J59" s="179" t="s">
        <v>477</v>
      </c>
      <c r="K59" s="178">
        <v>11445</v>
      </c>
      <c r="L59" s="178" t="s">
        <v>478</v>
      </c>
      <c r="M59" s="179" t="s">
        <v>435</v>
      </c>
      <c r="N59" s="179"/>
      <c r="O59" s="180" t="s">
        <v>479</v>
      </c>
      <c r="P59" s="181" t="s">
        <v>466</v>
      </c>
    </row>
    <row r="60" spans="1:16" ht="12.75" customHeight="1">
      <c r="A60" s="172" t="str">
        <f t="shared" si="0"/>
        <v>BAVM 56 </v>
      </c>
      <c r="B60" s="120" t="str">
        <f t="shared" si="1"/>
        <v>II</v>
      </c>
      <c r="C60" s="172">
        <f t="shared" si="2"/>
        <v>47822.603999999999</v>
      </c>
      <c r="D60" t="str">
        <f t="shared" si="3"/>
        <v>vis</v>
      </c>
      <c r="E60">
        <f>VLOOKUP(C60,'Active 1'!C$21:E$969,3,FALSE)</f>
        <v>11506.483342330384</v>
      </c>
      <c r="F60" s="120" t="s">
        <v>137</v>
      </c>
      <c r="G60" t="str">
        <f t="shared" si="4"/>
        <v>47822.604</v>
      </c>
      <c r="H60" s="172">
        <f t="shared" si="5"/>
        <v>11445.5</v>
      </c>
      <c r="I60" s="178" t="s">
        <v>480</v>
      </c>
      <c r="J60" s="179" t="s">
        <v>481</v>
      </c>
      <c r="K60" s="178">
        <v>11445.5</v>
      </c>
      <c r="L60" s="178" t="s">
        <v>482</v>
      </c>
      <c r="M60" s="179" t="s">
        <v>435</v>
      </c>
      <c r="N60" s="179"/>
      <c r="O60" s="180" t="s">
        <v>479</v>
      </c>
      <c r="P60" s="181" t="s">
        <v>466</v>
      </c>
    </row>
    <row r="61" spans="1:16" ht="12.75" customHeight="1">
      <c r="A61" s="172" t="str">
        <f t="shared" si="0"/>
        <v> BBS 93 </v>
      </c>
      <c r="B61" s="120" t="str">
        <f t="shared" si="1"/>
        <v>II</v>
      </c>
      <c r="C61" s="172">
        <f t="shared" si="2"/>
        <v>47893.311999999998</v>
      </c>
      <c r="D61" t="str">
        <f t="shared" si="3"/>
        <v>vis</v>
      </c>
      <c r="E61">
        <f>VLOOKUP(C61,'Active 1'!C$21:E$969,3,FALSE)</f>
        <v>11711.487968329291</v>
      </c>
      <c r="F61" s="120" t="s">
        <v>137</v>
      </c>
      <c r="G61" t="str">
        <f t="shared" si="4"/>
        <v>47893.312</v>
      </c>
      <c r="H61" s="172">
        <f t="shared" si="5"/>
        <v>11650.5</v>
      </c>
      <c r="I61" s="178" t="s">
        <v>483</v>
      </c>
      <c r="J61" s="179" t="s">
        <v>484</v>
      </c>
      <c r="K61" s="178">
        <v>11650.5</v>
      </c>
      <c r="L61" s="178" t="s">
        <v>485</v>
      </c>
      <c r="M61" s="179" t="s">
        <v>372</v>
      </c>
      <c r="N61" s="179" t="s">
        <v>373</v>
      </c>
      <c r="O61" s="180" t="s">
        <v>389</v>
      </c>
      <c r="P61" s="180" t="s">
        <v>486</v>
      </c>
    </row>
    <row r="62" spans="1:16" ht="12.75" customHeight="1">
      <c r="A62" s="172" t="str">
        <f t="shared" si="0"/>
        <v>IBVS 3760 </v>
      </c>
      <c r="B62" s="120" t="str">
        <f t="shared" si="1"/>
        <v>II</v>
      </c>
      <c r="C62" s="172">
        <f t="shared" si="2"/>
        <v>48268.228499999997</v>
      </c>
      <c r="D62" t="str">
        <f t="shared" si="3"/>
        <v>vis</v>
      </c>
      <c r="E62">
        <f>VLOOKUP(C62,'Active 1'!C$21:E$969,3,FALSE)</f>
        <v>12798.488263392377</v>
      </c>
      <c r="F62" s="120" t="s">
        <v>137</v>
      </c>
      <c r="G62" t="str">
        <f t="shared" si="4"/>
        <v>48268.2285</v>
      </c>
      <c r="H62" s="172">
        <f t="shared" si="5"/>
        <v>12737.5</v>
      </c>
      <c r="I62" s="178" t="s">
        <v>487</v>
      </c>
      <c r="J62" s="179" t="s">
        <v>488</v>
      </c>
      <c r="K62" s="178">
        <v>12737.5</v>
      </c>
      <c r="L62" s="178" t="s">
        <v>489</v>
      </c>
      <c r="M62" s="179" t="s">
        <v>372</v>
      </c>
      <c r="N62" s="179" t="s">
        <v>373</v>
      </c>
      <c r="O62" s="180" t="s">
        <v>490</v>
      </c>
      <c r="P62" s="181" t="s">
        <v>491</v>
      </c>
    </row>
    <row r="63" spans="1:16" ht="12.75" customHeight="1">
      <c r="A63" s="172" t="str">
        <f t="shared" si="0"/>
        <v>IBVS 3760 </v>
      </c>
      <c r="B63" s="120" t="str">
        <f t="shared" si="1"/>
        <v>I</v>
      </c>
      <c r="C63" s="172">
        <f t="shared" si="2"/>
        <v>48268.399599999997</v>
      </c>
      <c r="D63" t="str">
        <f t="shared" si="3"/>
        <v>vis</v>
      </c>
      <c r="E63">
        <f>VLOOKUP(C63,'Active 1'!C$21:E$969,3,FALSE)</f>
        <v>12798.98433585247</v>
      </c>
      <c r="F63" s="120" t="s">
        <v>137</v>
      </c>
      <c r="G63" t="str">
        <f t="shared" si="4"/>
        <v>48268.3996</v>
      </c>
      <c r="H63" s="172">
        <f t="shared" si="5"/>
        <v>12738</v>
      </c>
      <c r="I63" s="178" t="s">
        <v>492</v>
      </c>
      <c r="J63" s="179" t="s">
        <v>493</v>
      </c>
      <c r="K63" s="178">
        <v>12738</v>
      </c>
      <c r="L63" s="178" t="s">
        <v>494</v>
      </c>
      <c r="M63" s="179" t="s">
        <v>372</v>
      </c>
      <c r="N63" s="179" t="s">
        <v>83</v>
      </c>
      <c r="O63" s="180" t="s">
        <v>490</v>
      </c>
      <c r="P63" s="181" t="s">
        <v>491</v>
      </c>
    </row>
    <row r="64" spans="1:16" ht="12.75" customHeight="1">
      <c r="A64" s="172" t="str">
        <f t="shared" si="0"/>
        <v>IBVS 3760 </v>
      </c>
      <c r="B64" s="120" t="str">
        <f t="shared" si="1"/>
        <v>I</v>
      </c>
      <c r="C64" s="172">
        <f t="shared" si="2"/>
        <v>48268.402399999999</v>
      </c>
      <c r="D64" t="str">
        <f t="shared" si="3"/>
        <v>vis</v>
      </c>
      <c r="E64">
        <f>VLOOKUP(C64,'Active 1'!C$21:E$969,3,FALSE)</f>
        <v>12798.992453928971</v>
      </c>
      <c r="F64" s="120" t="s">
        <v>137</v>
      </c>
      <c r="G64" t="str">
        <f t="shared" si="4"/>
        <v>48268.4024</v>
      </c>
      <c r="H64" s="172">
        <f t="shared" si="5"/>
        <v>12738</v>
      </c>
      <c r="I64" s="178" t="s">
        <v>495</v>
      </c>
      <c r="J64" s="179" t="s">
        <v>496</v>
      </c>
      <c r="K64" s="178">
        <v>12738</v>
      </c>
      <c r="L64" s="178" t="s">
        <v>497</v>
      </c>
      <c r="M64" s="179" t="s">
        <v>372</v>
      </c>
      <c r="N64" s="179" t="s">
        <v>186</v>
      </c>
      <c r="O64" s="180" t="s">
        <v>490</v>
      </c>
      <c r="P64" s="181" t="s">
        <v>491</v>
      </c>
    </row>
    <row r="65" spans="1:16" ht="12.75" customHeight="1">
      <c r="A65" s="172" t="str">
        <f t="shared" si="0"/>
        <v>BAVM 59 </v>
      </c>
      <c r="B65" s="120" t="str">
        <f t="shared" si="1"/>
        <v>II</v>
      </c>
      <c r="C65" s="172">
        <f t="shared" si="2"/>
        <v>48289.265899999999</v>
      </c>
      <c r="D65" t="str">
        <f t="shared" si="3"/>
        <v>vis</v>
      </c>
      <c r="E65">
        <f>VLOOKUP(C65,'Active 1'!C$21:E$969,3,FALSE)</f>
        <v>12859.482271411125</v>
      </c>
      <c r="F65" s="120" t="s">
        <v>137</v>
      </c>
      <c r="G65" t="str">
        <f t="shared" si="4"/>
        <v>48289.2659</v>
      </c>
      <c r="H65" s="172">
        <f t="shared" si="5"/>
        <v>12798.5</v>
      </c>
      <c r="I65" s="178" t="s">
        <v>498</v>
      </c>
      <c r="J65" s="179" t="s">
        <v>499</v>
      </c>
      <c r="K65" s="178">
        <v>12798.5</v>
      </c>
      <c r="L65" s="178" t="s">
        <v>500</v>
      </c>
      <c r="M65" s="179" t="s">
        <v>372</v>
      </c>
      <c r="N65" s="179" t="s">
        <v>464</v>
      </c>
      <c r="O65" s="180" t="s">
        <v>465</v>
      </c>
      <c r="P65" s="181" t="s">
        <v>501</v>
      </c>
    </row>
    <row r="66" spans="1:16" ht="12.75" customHeight="1">
      <c r="A66" s="172" t="str">
        <f t="shared" si="0"/>
        <v>IBVS 3760 </v>
      </c>
      <c r="B66" s="120" t="str">
        <f t="shared" si="1"/>
        <v>II</v>
      </c>
      <c r="C66" s="172">
        <f t="shared" si="2"/>
        <v>48607.272299999997</v>
      </c>
      <c r="D66" t="str">
        <f t="shared" si="3"/>
        <v>vis</v>
      </c>
      <c r="E66">
        <f>VLOOKUP(C66,'Active 1'!C$21:E$969,3,FALSE)</f>
        <v>13781.482371785338</v>
      </c>
      <c r="F66" s="120" t="s">
        <v>137</v>
      </c>
      <c r="G66" t="str">
        <f t="shared" si="4"/>
        <v>48607.2723</v>
      </c>
      <c r="H66" s="172">
        <f t="shared" si="5"/>
        <v>13720.5</v>
      </c>
      <c r="I66" s="178" t="s">
        <v>502</v>
      </c>
      <c r="J66" s="179" t="s">
        <v>503</v>
      </c>
      <c r="K66" s="178">
        <v>13720.5</v>
      </c>
      <c r="L66" s="178" t="s">
        <v>504</v>
      </c>
      <c r="M66" s="179" t="s">
        <v>372</v>
      </c>
      <c r="N66" s="179" t="s">
        <v>186</v>
      </c>
      <c r="O66" s="180" t="s">
        <v>505</v>
      </c>
      <c r="P66" s="181" t="s">
        <v>491</v>
      </c>
    </row>
    <row r="67" spans="1:16" ht="12.75" customHeight="1">
      <c r="A67" s="172" t="str">
        <f t="shared" si="0"/>
        <v>IBVS 3760 </v>
      </c>
      <c r="B67" s="120" t="str">
        <f t="shared" si="1"/>
        <v>II</v>
      </c>
      <c r="C67" s="172">
        <f t="shared" si="2"/>
        <v>48607.273399999998</v>
      </c>
      <c r="D67" t="str">
        <f t="shared" si="3"/>
        <v>PE</v>
      </c>
      <c r="E67">
        <f>VLOOKUP(C67,'Active 1'!C$21:E$969,3,FALSE)</f>
        <v>13781.48556102968</v>
      </c>
      <c r="F67" s="120" t="str">
        <f>LEFT(M67,1)</f>
        <v>E</v>
      </c>
      <c r="G67" t="str">
        <f t="shared" si="4"/>
        <v>48607.2734</v>
      </c>
      <c r="H67" s="172">
        <f t="shared" si="5"/>
        <v>13720.5</v>
      </c>
      <c r="I67" s="178" t="s">
        <v>506</v>
      </c>
      <c r="J67" s="179" t="s">
        <v>507</v>
      </c>
      <c r="K67" s="178">
        <v>13720.5</v>
      </c>
      <c r="L67" s="178" t="s">
        <v>508</v>
      </c>
      <c r="M67" s="179" t="s">
        <v>372</v>
      </c>
      <c r="N67" s="179" t="s">
        <v>83</v>
      </c>
      <c r="O67" s="180" t="s">
        <v>505</v>
      </c>
      <c r="P67" s="181" t="s">
        <v>491</v>
      </c>
    </row>
    <row r="68" spans="1:16" ht="12.75" customHeight="1">
      <c r="A68" s="172" t="str">
        <f t="shared" si="0"/>
        <v>IBVS 3760 </v>
      </c>
      <c r="B68" s="120" t="str">
        <f t="shared" si="1"/>
        <v>I</v>
      </c>
      <c r="C68" s="172">
        <f t="shared" si="2"/>
        <v>48607.4447</v>
      </c>
      <c r="D68" t="str">
        <f t="shared" si="3"/>
        <v>PE</v>
      </c>
      <c r="E68">
        <f>VLOOKUP(C68,'Active 1'!C$21:E$969,3,FALSE)</f>
        <v>13781.982213352387</v>
      </c>
      <c r="F68" s="120" t="str">
        <f>LEFT(M68,1)</f>
        <v>E</v>
      </c>
      <c r="G68" t="str">
        <f t="shared" si="4"/>
        <v>48607.4447</v>
      </c>
      <c r="H68" s="172">
        <f t="shared" si="5"/>
        <v>13721</v>
      </c>
      <c r="I68" s="178" t="s">
        <v>509</v>
      </c>
      <c r="J68" s="179" t="s">
        <v>510</v>
      </c>
      <c r="K68" s="178">
        <v>13721</v>
      </c>
      <c r="L68" s="178" t="s">
        <v>504</v>
      </c>
      <c r="M68" s="179" t="s">
        <v>372</v>
      </c>
      <c r="N68" s="179" t="s">
        <v>83</v>
      </c>
      <c r="O68" s="180" t="s">
        <v>505</v>
      </c>
      <c r="P68" s="181" t="s">
        <v>491</v>
      </c>
    </row>
    <row r="69" spans="1:16" ht="12.75" customHeight="1">
      <c r="A69" s="172" t="str">
        <f t="shared" si="0"/>
        <v>IBVS 3760 </v>
      </c>
      <c r="B69" s="120" t="str">
        <f t="shared" si="1"/>
        <v>I</v>
      </c>
      <c r="C69" s="172">
        <f t="shared" si="2"/>
        <v>48607.446000000004</v>
      </c>
      <c r="D69" t="str">
        <f t="shared" si="3"/>
        <v>PE</v>
      </c>
      <c r="E69">
        <f>VLOOKUP(C69,'Active 1'!C$21:E$969,3,FALSE)</f>
        <v>13781.98598245934</v>
      </c>
      <c r="F69" s="120" t="str">
        <f>LEFT(M69,1)</f>
        <v>E</v>
      </c>
      <c r="G69" t="str">
        <f t="shared" si="4"/>
        <v>48607.4460</v>
      </c>
      <c r="H69" s="172">
        <f t="shared" si="5"/>
        <v>13721</v>
      </c>
      <c r="I69" s="178" t="s">
        <v>511</v>
      </c>
      <c r="J69" s="179" t="s">
        <v>512</v>
      </c>
      <c r="K69" s="178">
        <v>13721</v>
      </c>
      <c r="L69" s="178" t="s">
        <v>513</v>
      </c>
      <c r="M69" s="179" t="s">
        <v>372</v>
      </c>
      <c r="N69" s="179" t="s">
        <v>186</v>
      </c>
      <c r="O69" s="180" t="s">
        <v>505</v>
      </c>
      <c r="P69" s="181" t="s">
        <v>491</v>
      </c>
    </row>
    <row r="70" spans="1:16" ht="12.75" customHeight="1">
      <c r="A70" s="172" t="str">
        <f t="shared" si="0"/>
        <v>BAVM 62 </v>
      </c>
      <c r="B70" s="120" t="str">
        <f t="shared" si="1"/>
        <v>II</v>
      </c>
      <c r="C70" s="172">
        <f t="shared" si="2"/>
        <v>48988.397199999999</v>
      </c>
      <c r="D70" t="str">
        <f t="shared" si="3"/>
        <v>PE</v>
      </c>
      <c r="E70">
        <f>VLOOKUP(C70,'Active 1'!C$21:E$969,3,FALSE)</f>
        <v>14886.482761887915</v>
      </c>
      <c r="F70" s="120" t="str">
        <f>LEFT(M70,1)</f>
        <v>E</v>
      </c>
      <c r="G70" t="str">
        <f t="shared" si="4"/>
        <v>48988.3972</v>
      </c>
      <c r="H70" s="172">
        <f t="shared" si="5"/>
        <v>14825.5</v>
      </c>
      <c r="I70" s="178" t="s">
        <v>514</v>
      </c>
      <c r="J70" s="179" t="s">
        <v>515</v>
      </c>
      <c r="K70" s="178">
        <v>14825.5</v>
      </c>
      <c r="L70" s="178" t="s">
        <v>516</v>
      </c>
      <c r="M70" s="179" t="s">
        <v>372</v>
      </c>
      <c r="N70" s="179" t="s">
        <v>464</v>
      </c>
      <c r="O70" s="180" t="s">
        <v>465</v>
      </c>
      <c r="P70" s="181" t="s">
        <v>517</v>
      </c>
    </row>
    <row r="71" spans="1:16" ht="12.75" customHeight="1">
      <c r="A71" s="172" t="str">
        <f t="shared" si="0"/>
        <v>BAVM 62 </v>
      </c>
      <c r="B71" s="120" t="str">
        <f t="shared" si="1"/>
        <v>II</v>
      </c>
      <c r="C71" s="172">
        <f t="shared" si="2"/>
        <v>48988.397199999999</v>
      </c>
      <c r="D71" t="str">
        <f t="shared" si="3"/>
        <v>PE</v>
      </c>
      <c r="E71">
        <f>VLOOKUP(C71,'Active 1'!C$21:E$969,3,FALSE)</f>
        <v>14886.482761887915</v>
      </c>
      <c r="F71" s="120" t="str">
        <f>LEFT(M71,1)</f>
        <v>E</v>
      </c>
      <c r="G71" t="str">
        <f t="shared" si="4"/>
        <v>48988.3972</v>
      </c>
      <c r="H71" s="172">
        <f t="shared" si="5"/>
        <v>14825.5</v>
      </c>
      <c r="I71" s="178" t="s">
        <v>514</v>
      </c>
      <c r="J71" s="179" t="s">
        <v>515</v>
      </c>
      <c r="K71" s="178">
        <v>14825.5</v>
      </c>
      <c r="L71" s="178" t="s">
        <v>516</v>
      </c>
      <c r="M71" s="179" t="s">
        <v>372</v>
      </c>
      <c r="N71" s="179" t="s">
        <v>186</v>
      </c>
      <c r="O71" s="180" t="s">
        <v>465</v>
      </c>
      <c r="P71" s="181" t="s">
        <v>517</v>
      </c>
    </row>
    <row r="72" spans="1:16" ht="12.75" customHeight="1">
      <c r="A72" s="172" t="str">
        <f t="shared" si="0"/>
        <v>BAVM 62 </v>
      </c>
      <c r="B72" s="120" t="str">
        <f t="shared" si="1"/>
        <v>I</v>
      </c>
      <c r="C72" s="172">
        <f t="shared" si="2"/>
        <v>48989.257599999997</v>
      </c>
      <c r="D72" t="str">
        <f t="shared" si="3"/>
        <v>vis</v>
      </c>
      <c r="E72">
        <f>VLOOKUP(C72,'Active 1'!C$21:E$969,3,FALSE)</f>
        <v>14888.97733082225</v>
      </c>
      <c r="F72" s="120" t="s">
        <v>137</v>
      </c>
      <c r="G72" t="str">
        <f t="shared" si="4"/>
        <v>48989.2576</v>
      </c>
      <c r="H72" s="172">
        <f t="shared" si="5"/>
        <v>14828</v>
      </c>
      <c r="I72" s="178" t="s">
        <v>518</v>
      </c>
      <c r="J72" s="179" t="s">
        <v>519</v>
      </c>
      <c r="K72" s="178">
        <v>14828</v>
      </c>
      <c r="L72" s="178" t="s">
        <v>520</v>
      </c>
      <c r="M72" s="179" t="s">
        <v>372</v>
      </c>
      <c r="N72" s="179" t="s">
        <v>464</v>
      </c>
      <c r="O72" s="180" t="s">
        <v>465</v>
      </c>
      <c r="P72" s="181" t="s">
        <v>517</v>
      </c>
    </row>
    <row r="73" spans="1:16" ht="12.75" customHeight="1">
      <c r="A73" s="172" t="str">
        <f t="shared" si="0"/>
        <v>BAVM 62 </v>
      </c>
      <c r="B73" s="120" t="str">
        <f t="shared" si="1"/>
        <v>I</v>
      </c>
      <c r="C73" s="172">
        <f t="shared" si="2"/>
        <v>48989.257599999997</v>
      </c>
      <c r="D73" t="str">
        <f t="shared" si="3"/>
        <v>vis</v>
      </c>
      <c r="E73">
        <f>VLOOKUP(C73,'Active 1'!C$21:E$969,3,FALSE)</f>
        <v>14888.97733082225</v>
      </c>
      <c r="F73" s="120" t="s">
        <v>137</v>
      </c>
      <c r="G73" t="str">
        <f t="shared" si="4"/>
        <v>48989.2576</v>
      </c>
      <c r="H73" s="172">
        <f t="shared" si="5"/>
        <v>14828</v>
      </c>
      <c r="I73" s="178" t="s">
        <v>518</v>
      </c>
      <c r="J73" s="179" t="s">
        <v>519</v>
      </c>
      <c r="K73" s="178">
        <v>14828</v>
      </c>
      <c r="L73" s="178" t="s">
        <v>520</v>
      </c>
      <c r="M73" s="179" t="s">
        <v>372</v>
      </c>
      <c r="N73" s="179" t="s">
        <v>186</v>
      </c>
      <c r="O73" s="180" t="s">
        <v>465</v>
      </c>
      <c r="P73" s="181" t="s">
        <v>517</v>
      </c>
    </row>
    <row r="74" spans="1:16" ht="12.75" customHeight="1">
      <c r="A74" s="172" t="str">
        <f t="shared" si="0"/>
        <v> SRFU 54.1 </v>
      </c>
      <c r="B74" s="120" t="str">
        <f t="shared" si="1"/>
        <v>I</v>
      </c>
      <c r="C74" s="172">
        <f t="shared" si="2"/>
        <v>49376.9378</v>
      </c>
      <c r="D74" t="str">
        <f t="shared" si="3"/>
        <v>vis</v>
      </c>
      <c r="E74">
        <f>VLOOKUP(C74,'Active 1'!C$21:E$969,3,FALSE)</f>
        <v>16012.983587655757</v>
      </c>
      <c r="F74" s="120" t="s">
        <v>137</v>
      </c>
      <c r="G74" t="str">
        <f t="shared" si="4"/>
        <v>49376.9378</v>
      </c>
      <c r="H74" s="172">
        <f t="shared" si="5"/>
        <v>15952</v>
      </c>
      <c r="I74" s="178" t="s">
        <v>521</v>
      </c>
      <c r="J74" s="179" t="s">
        <v>522</v>
      </c>
      <c r="K74" s="178">
        <v>15952</v>
      </c>
      <c r="L74" s="178" t="s">
        <v>523</v>
      </c>
      <c r="M74" s="179" t="s">
        <v>372</v>
      </c>
      <c r="N74" s="179" t="s">
        <v>373</v>
      </c>
      <c r="O74" s="180" t="s">
        <v>524</v>
      </c>
      <c r="P74" s="180" t="s">
        <v>525</v>
      </c>
    </row>
    <row r="75" spans="1:16" ht="12.75" customHeight="1">
      <c r="A75" s="172" t="str">
        <f t="shared" ref="A75:A138" si="6">P75</f>
        <v> SRFU 54.1 </v>
      </c>
      <c r="B75" s="120" t="str">
        <f t="shared" ref="B75:B138" si="7">IF(H75=INT(H75),"I","II")</f>
        <v>II</v>
      </c>
      <c r="C75" s="172">
        <f t="shared" ref="C75:C138" si="8">1*G75</f>
        <v>49378.144399999997</v>
      </c>
      <c r="D75" t="str">
        <f t="shared" ref="D75:D138" si="9">VLOOKUP(F75,I$1:J$5,2,FALSE)</f>
        <v>vis</v>
      </c>
      <c r="E75">
        <f>VLOOKUP(C75,'Active 1'!C$21:E$969,3,FALSE)</f>
        <v>16016.481898762418</v>
      </c>
      <c r="F75" s="120" t="s">
        <v>137</v>
      </c>
      <c r="G75" t="str">
        <f t="shared" ref="G75:G138" si="10">MID(I75,3,LEN(I75)-3)</f>
        <v>49378.1444</v>
      </c>
      <c r="H75" s="172">
        <f t="shared" ref="H75:H138" si="11">1*K75</f>
        <v>15955.5</v>
      </c>
      <c r="I75" s="178" t="s">
        <v>526</v>
      </c>
      <c r="J75" s="179" t="s">
        <v>527</v>
      </c>
      <c r="K75" s="178">
        <v>15955.5</v>
      </c>
      <c r="L75" s="178" t="s">
        <v>528</v>
      </c>
      <c r="M75" s="179" t="s">
        <v>372</v>
      </c>
      <c r="N75" s="179" t="s">
        <v>373</v>
      </c>
      <c r="O75" s="180" t="s">
        <v>524</v>
      </c>
      <c r="P75" s="180" t="s">
        <v>525</v>
      </c>
    </row>
    <row r="76" spans="1:16" ht="12.75" customHeight="1">
      <c r="A76" s="172" t="str">
        <f t="shared" si="6"/>
        <v> SRFU 54.1 </v>
      </c>
      <c r="B76" s="120" t="str">
        <f t="shared" si="7"/>
        <v>II</v>
      </c>
      <c r="C76" s="172">
        <f t="shared" si="8"/>
        <v>49379.1783</v>
      </c>
      <c r="D76" t="str">
        <f t="shared" si="9"/>
        <v>vis</v>
      </c>
      <c r="E76">
        <f>VLOOKUP(C76,'Active 1'!C$21:E$969,3,FALSE)</f>
        <v>16019.479498508144</v>
      </c>
      <c r="F76" s="120" t="s">
        <v>137</v>
      </c>
      <c r="G76" t="str">
        <f t="shared" si="10"/>
        <v>49379.1783</v>
      </c>
      <c r="H76" s="172">
        <f t="shared" si="11"/>
        <v>15958.5</v>
      </c>
      <c r="I76" s="178" t="s">
        <v>529</v>
      </c>
      <c r="J76" s="179" t="s">
        <v>530</v>
      </c>
      <c r="K76" s="178">
        <v>15958.5</v>
      </c>
      <c r="L76" s="178" t="s">
        <v>520</v>
      </c>
      <c r="M76" s="179" t="s">
        <v>372</v>
      </c>
      <c r="N76" s="179" t="s">
        <v>373</v>
      </c>
      <c r="O76" s="180" t="s">
        <v>524</v>
      </c>
      <c r="P76" s="180" t="s">
        <v>525</v>
      </c>
    </row>
    <row r="77" spans="1:16" ht="12.75" customHeight="1">
      <c r="A77" s="172" t="str">
        <f t="shared" si="6"/>
        <v>OEJV 0060 </v>
      </c>
      <c r="B77" s="120" t="str">
        <f t="shared" si="7"/>
        <v>I</v>
      </c>
      <c r="C77" s="172">
        <f t="shared" si="8"/>
        <v>50105.37</v>
      </c>
      <c r="D77" t="str">
        <f t="shared" si="9"/>
        <v>vis</v>
      </c>
      <c r="E77">
        <f>VLOOKUP(C77,'Active 1'!C$21:E$969,3,FALSE)</f>
        <v>18124.936559406688</v>
      </c>
      <c r="F77" s="120" t="s">
        <v>137</v>
      </c>
      <c r="G77" t="str">
        <f t="shared" si="10"/>
        <v>50105.370</v>
      </c>
      <c r="H77" s="172">
        <f t="shared" si="11"/>
        <v>18064</v>
      </c>
      <c r="I77" s="178" t="s">
        <v>531</v>
      </c>
      <c r="J77" s="179" t="s">
        <v>532</v>
      </c>
      <c r="K77" s="178">
        <v>18064</v>
      </c>
      <c r="L77" s="178" t="s">
        <v>533</v>
      </c>
      <c r="M77" s="179" t="s">
        <v>380</v>
      </c>
      <c r="N77" s="179"/>
      <c r="O77" s="180" t="s">
        <v>534</v>
      </c>
      <c r="P77" s="181" t="s">
        <v>535</v>
      </c>
    </row>
    <row r="78" spans="1:16" ht="12.75" customHeight="1">
      <c r="A78" s="172" t="str">
        <f t="shared" si="6"/>
        <v>OEJV 0060 </v>
      </c>
      <c r="B78" s="120" t="str">
        <f t="shared" si="7"/>
        <v>II</v>
      </c>
      <c r="C78" s="172">
        <f t="shared" si="8"/>
        <v>50180.398999999998</v>
      </c>
      <c r="D78" t="str">
        <f t="shared" si="9"/>
        <v>vis</v>
      </c>
      <c r="E78">
        <f>VLOOKUP(C78,'Active 1'!C$21:E$969,3,FALSE)</f>
        <v>18342.469117024935</v>
      </c>
      <c r="F78" s="120" t="s">
        <v>137</v>
      </c>
      <c r="G78" t="str">
        <f t="shared" si="10"/>
        <v>50180.399</v>
      </c>
      <c r="H78" s="172">
        <f t="shared" si="11"/>
        <v>18281.5</v>
      </c>
      <c r="I78" s="178" t="s">
        <v>536</v>
      </c>
      <c r="J78" s="179" t="s">
        <v>537</v>
      </c>
      <c r="K78" s="178">
        <v>18281.5</v>
      </c>
      <c r="L78" s="178" t="s">
        <v>538</v>
      </c>
      <c r="M78" s="179" t="s">
        <v>380</v>
      </c>
      <c r="N78" s="179"/>
      <c r="O78" s="180" t="s">
        <v>534</v>
      </c>
      <c r="P78" s="181" t="s">
        <v>535</v>
      </c>
    </row>
    <row r="79" spans="1:16" ht="12.75" customHeight="1">
      <c r="A79" s="172" t="str">
        <f t="shared" si="6"/>
        <v>OEJV 0060 </v>
      </c>
      <c r="B79" s="120" t="str">
        <f t="shared" si="7"/>
        <v>I</v>
      </c>
      <c r="C79" s="172">
        <f t="shared" si="8"/>
        <v>50181.273999999998</v>
      </c>
      <c r="D79" t="str">
        <f t="shared" si="9"/>
        <v>vis</v>
      </c>
      <c r="E79">
        <f>VLOOKUP(C79,'Active 1'!C$21:E$969,3,FALSE)</f>
        <v>18345.006015929575</v>
      </c>
      <c r="F79" s="120" t="s">
        <v>137</v>
      </c>
      <c r="G79" t="str">
        <f t="shared" si="10"/>
        <v>50181.274</v>
      </c>
      <c r="H79" s="172">
        <f t="shared" si="11"/>
        <v>18284</v>
      </c>
      <c r="I79" s="178" t="s">
        <v>539</v>
      </c>
      <c r="J79" s="179" t="s">
        <v>540</v>
      </c>
      <c r="K79" s="178">
        <v>18284</v>
      </c>
      <c r="L79" s="178" t="s">
        <v>541</v>
      </c>
      <c r="M79" s="179" t="s">
        <v>380</v>
      </c>
      <c r="N79" s="179"/>
      <c r="O79" s="180" t="s">
        <v>534</v>
      </c>
      <c r="P79" s="181" t="s">
        <v>535</v>
      </c>
    </row>
    <row r="80" spans="1:16" ht="12.75" customHeight="1">
      <c r="A80" s="172" t="str">
        <f t="shared" si="6"/>
        <v> BBS 114 </v>
      </c>
      <c r="B80" s="120" t="str">
        <f t="shared" si="7"/>
        <v>I</v>
      </c>
      <c r="C80" s="172">
        <f t="shared" si="8"/>
        <v>50489.609199999999</v>
      </c>
      <c r="D80" t="str">
        <f t="shared" si="9"/>
        <v>vis</v>
      </c>
      <c r="E80">
        <f>VLOOKUP(C80,'Active 1'!C$21:E$969,3,FALSE)</f>
        <v>19238.966280090626</v>
      </c>
      <c r="F80" s="120" t="s">
        <v>137</v>
      </c>
      <c r="G80" t="str">
        <f t="shared" si="10"/>
        <v>50489.6092</v>
      </c>
      <c r="H80" s="172">
        <f t="shared" si="11"/>
        <v>19178</v>
      </c>
      <c r="I80" s="178" t="s">
        <v>542</v>
      </c>
      <c r="J80" s="179" t="s">
        <v>543</v>
      </c>
      <c r="K80" s="178">
        <v>19178</v>
      </c>
      <c r="L80" s="178" t="s">
        <v>544</v>
      </c>
      <c r="M80" s="179" t="s">
        <v>372</v>
      </c>
      <c r="N80" s="179" t="s">
        <v>373</v>
      </c>
      <c r="O80" s="180" t="s">
        <v>545</v>
      </c>
      <c r="P80" s="180" t="s">
        <v>546</v>
      </c>
    </row>
    <row r="81" spans="1:16" ht="12.75" customHeight="1">
      <c r="A81" s="172" t="str">
        <f t="shared" si="6"/>
        <v> BBS 117 </v>
      </c>
      <c r="B81" s="120" t="str">
        <f t="shared" si="7"/>
        <v>II</v>
      </c>
      <c r="C81" s="172">
        <f t="shared" si="8"/>
        <v>50859.524799999999</v>
      </c>
      <c r="D81" t="str">
        <f t="shared" si="9"/>
        <v>vis</v>
      </c>
      <c r="E81">
        <f>VLOOKUP(C81,'Active 1'!C$21:E$969,3,FALSE)</f>
        <v>20311.467400602633</v>
      </c>
      <c r="F81" s="120" t="s">
        <v>137</v>
      </c>
      <c r="G81" t="str">
        <f t="shared" si="10"/>
        <v>50859.5248</v>
      </c>
      <c r="H81" s="172">
        <f t="shared" si="11"/>
        <v>20250.5</v>
      </c>
      <c r="I81" s="178" t="s">
        <v>547</v>
      </c>
      <c r="J81" s="179" t="s">
        <v>548</v>
      </c>
      <c r="K81" s="178">
        <v>20250.5</v>
      </c>
      <c r="L81" s="178" t="s">
        <v>549</v>
      </c>
      <c r="M81" s="179" t="s">
        <v>372</v>
      </c>
      <c r="N81" s="179" t="s">
        <v>373</v>
      </c>
      <c r="O81" s="180" t="s">
        <v>545</v>
      </c>
      <c r="P81" s="180" t="s">
        <v>550</v>
      </c>
    </row>
    <row r="82" spans="1:16" ht="12.75" customHeight="1">
      <c r="A82" s="172" t="str">
        <f t="shared" si="6"/>
        <v> BBS 124 </v>
      </c>
      <c r="B82" s="120" t="str">
        <f t="shared" si="7"/>
        <v>I</v>
      </c>
      <c r="C82" s="172">
        <f t="shared" si="8"/>
        <v>51960.296699999999</v>
      </c>
      <c r="D82" t="str">
        <f t="shared" si="9"/>
        <v>vis</v>
      </c>
      <c r="E82">
        <f>VLOOKUP(C82,'Active 1'!C$21:E$969,3,FALSE)</f>
        <v>23502.949717590964</v>
      </c>
      <c r="F82" s="120" t="s">
        <v>137</v>
      </c>
      <c r="G82" t="str">
        <f t="shared" si="10"/>
        <v>51960.2967</v>
      </c>
      <c r="H82" s="172">
        <f t="shared" si="11"/>
        <v>23442</v>
      </c>
      <c r="I82" s="178" t="s">
        <v>551</v>
      </c>
      <c r="J82" s="179" t="s">
        <v>552</v>
      </c>
      <c r="K82" s="178">
        <v>23442</v>
      </c>
      <c r="L82" s="178" t="s">
        <v>553</v>
      </c>
      <c r="M82" s="179" t="s">
        <v>372</v>
      </c>
      <c r="N82" s="179" t="s">
        <v>373</v>
      </c>
      <c r="O82" s="180" t="s">
        <v>389</v>
      </c>
      <c r="P82" s="180" t="s">
        <v>554</v>
      </c>
    </row>
    <row r="83" spans="1:16" ht="12.75" customHeight="1">
      <c r="A83" s="172" t="str">
        <f t="shared" si="6"/>
        <v>IBVS 5391 </v>
      </c>
      <c r="B83" s="120" t="str">
        <f t="shared" si="7"/>
        <v>II</v>
      </c>
      <c r="C83" s="172">
        <f t="shared" si="8"/>
        <v>52229.504200000003</v>
      </c>
      <c r="D83" t="str">
        <f t="shared" si="9"/>
        <v>vis</v>
      </c>
      <c r="E83">
        <f>VLOOKUP(C83,'Active 1'!C$21:E$969,3,FALSE)</f>
        <v>24283.46653115665</v>
      </c>
      <c r="F83" s="120" t="s">
        <v>137</v>
      </c>
      <c r="G83" t="str">
        <f t="shared" si="10"/>
        <v>52229.5042</v>
      </c>
      <c r="H83" s="172">
        <f t="shared" si="11"/>
        <v>24222.5</v>
      </c>
      <c r="I83" s="178" t="s">
        <v>555</v>
      </c>
      <c r="J83" s="179" t="s">
        <v>556</v>
      </c>
      <c r="K83" s="178">
        <v>24222.5</v>
      </c>
      <c r="L83" s="178" t="s">
        <v>557</v>
      </c>
      <c r="M83" s="179" t="s">
        <v>372</v>
      </c>
      <c r="N83" s="179" t="s">
        <v>83</v>
      </c>
      <c r="O83" s="180" t="s">
        <v>558</v>
      </c>
      <c r="P83" s="181" t="s">
        <v>559</v>
      </c>
    </row>
    <row r="84" spans="1:16" ht="12.75" customHeight="1">
      <c r="A84" s="172" t="str">
        <f t="shared" si="6"/>
        <v>IBVS 5391 </v>
      </c>
      <c r="B84" s="120" t="str">
        <f t="shared" si="7"/>
        <v>II</v>
      </c>
      <c r="C84" s="172">
        <f t="shared" si="8"/>
        <v>52230.536099999998</v>
      </c>
      <c r="D84" t="str">
        <f t="shared" si="9"/>
        <v>vis</v>
      </c>
      <c r="E84">
        <f>VLOOKUP(C84,'Active 1'!C$21:E$969,3,FALSE)</f>
        <v>24286.458332276285</v>
      </c>
      <c r="F84" s="120" t="s">
        <v>137</v>
      </c>
      <c r="G84" t="str">
        <f t="shared" si="10"/>
        <v>52230.5361</v>
      </c>
      <c r="H84" s="172">
        <f t="shared" si="11"/>
        <v>24225.5</v>
      </c>
      <c r="I84" s="178" t="s">
        <v>560</v>
      </c>
      <c r="J84" s="179" t="s">
        <v>561</v>
      </c>
      <c r="K84" s="178">
        <v>24225.5</v>
      </c>
      <c r="L84" s="178" t="s">
        <v>562</v>
      </c>
      <c r="M84" s="179" t="s">
        <v>372</v>
      </c>
      <c r="N84" s="179" t="s">
        <v>83</v>
      </c>
      <c r="O84" s="180" t="s">
        <v>558</v>
      </c>
      <c r="P84" s="181" t="s">
        <v>559</v>
      </c>
    </row>
    <row r="85" spans="1:16" ht="12.75" customHeight="1">
      <c r="A85" s="172" t="str">
        <f t="shared" si="6"/>
        <v>IBVS 5391 </v>
      </c>
      <c r="B85" s="120" t="str">
        <f t="shared" si="7"/>
        <v>I</v>
      </c>
      <c r="C85" s="172">
        <f t="shared" si="8"/>
        <v>52231.3946</v>
      </c>
      <c r="D85" t="str">
        <f t="shared" si="9"/>
        <v>vis</v>
      </c>
      <c r="E85">
        <f>VLOOKUP(C85,'Active 1'!C$21:E$969,3,FALSE)</f>
        <v>24288.947392515871</v>
      </c>
      <c r="F85" s="120" t="s">
        <v>137</v>
      </c>
      <c r="G85" t="str">
        <f t="shared" si="10"/>
        <v>52231.3946</v>
      </c>
      <c r="H85" s="172">
        <f t="shared" si="11"/>
        <v>24228</v>
      </c>
      <c r="I85" s="178" t="s">
        <v>563</v>
      </c>
      <c r="J85" s="179" t="s">
        <v>564</v>
      </c>
      <c r="K85" s="178">
        <v>24228</v>
      </c>
      <c r="L85" s="178" t="s">
        <v>565</v>
      </c>
      <c r="M85" s="179" t="s">
        <v>372</v>
      </c>
      <c r="N85" s="179" t="s">
        <v>83</v>
      </c>
      <c r="O85" s="180" t="s">
        <v>558</v>
      </c>
      <c r="P85" s="181" t="s">
        <v>559</v>
      </c>
    </row>
    <row r="86" spans="1:16" ht="12.75" customHeight="1">
      <c r="A86" s="172" t="str">
        <f t="shared" si="6"/>
        <v>IBVS 5391 </v>
      </c>
      <c r="B86" s="120" t="str">
        <f t="shared" si="7"/>
        <v>II</v>
      </c>
      <c r="C86" s="172">
        <f t="shared" si="8"/>
        <v>52231.5723</v>
      </c>
      <c r="D86" t="str">
        <f t="shared" si="9"/>
        <v>vis</v>
      </c>
      <c r="E86">
        <f>VLOOKUP(C86,'Active 1'!C$21:E$969,3,FALSE)</f>
        <v>24289.462600441988</v>
      </c>
      <c r="F86" s="120" t="s">
        <v>137</v>
      </c>
      <c r="G86" t="str">
        <f t="shared" si="10"/>
        <v>52231.5723</v>
      </c>
      <c r="H86" s="172">
        <f t="shared" si="11"/>
        <v>24228.5</v>
      </c>
      <c r="I86" s="178" t="s">
        <v>566</v>
      </c>
      <c r="J86" s="179" t="s">
        <v>567</v>
      </c>
      <c r="K86" s="178">
        <v>24228.5</v>
      </c>
      <c r="L86" s="178" t="s">
        <v>568</v>
      </c>
      <c r="M86" s="179" t="s">
        <v>372</v>
      </c>
      <c r="N86" s="179" t="s">
        <v>83</v>
      </c>
      <c r="O86" s="180" t="s">
        <v>558</v>
      </c>
      <c r="P86" s="181" t="s">
        <v>559</v>
      </c>
    </row>
    <row r="87" spans="1:16" ht="12.75" customHeight="1">
      <c r="A87" s="172" t="str">
        <f t="shared" si="6"/>
        <v>IBVS 5391 </v>
      </c>
      <c r="B87" s="120" t="str">
        <f t="shared" si="7"/>
        <v>I</v>
      </c>
      <c r="C87" s="172">
        <f t="shared" si="8"/>
        <v>52252.436900000001</v>
      </c>
      <c r="D87" t="str">
        <f t="shared" si="9"/>
        <v>vis</v>
      </c>
      <c r="E87">
        <f>VLOOKUP(C87,'Active 1'!C$21:E$969,3,FALSE)</f>
        <v>24349.955607168486</v>
      </c>
      <c r="F87" s="120" t="s">
        <v>137</v>
      </c>
      <c r="G87" t="str">
        <f t="shared" si="10"/>
        <v>52252.4369</v>
      </c>
      <c r="H87" s="172">
        <f t="shared" si="11"/>
        <v>24289</v>
      </c>
      <c r="I87" s="178" t="s">
        <v>569</v>
      </c>
      <c r="J87" s="179" t="s">
        <v>570</v>
      </c>
      <c r="K87" s="178">
        <v>24289</v>
      </c>
      <c r="L87" s="178" t="s">
        <v>571</v>
      </c>
      <c r="M87" s="179" t="s">
        <v>372</v>
      </c>
      <c r="N87" s="179" t="s">
        <v>83</v>
      </c>
      <c r="O87" s="180" t="s">
        <v>558</v>
      </c>
      <c r="P87" s="181" t="s">
        <v>559</v>
      </c>
    </row>
    <row r="88" spans="1:16" ht="12.75" customHeight="1">
      <c r="A88" s="172" t="str">
        <f t="shared" si="6"/>
        <v>IBVS 5391 </v>
      </c>
      <c r="B88" s="120" t="str">
        <f t="shared" si="7"/>
        <v>II</v>
      </c>
      <c r="C88" s="172">
        <f t="shared" si="8"/>
        <v>52252.607600000003</v>
      </c>
      <c r="D88" t="str">
        <f t="shared" si="9"/>
        <v>vis</v>
      </c>
      <c r="E88">
        <f>VLOOKUP(C88,'Active 1'!C$21:E$969,3,FALSE)</f>
        <v>24350.450519903374</v>
      </c>
      <c r="F88" s="120" t="s">
        <v>137</v>
      </c>
      <c r="G88" t="str">
        <f t="shared" si="10"/>
        <v>52252.6076</v>
      </c>
      <c r="H88" s="172">
        <f t="shared" si="11"/>
        <v>24289.5</v>
      </c>
      <c r="I88" s="178" t="s">
        <v>572</v>
      </c>
      <c r="J88" s="179" t="s">
        <v>573</v>
      </c>
      <c r="K88" s="178">
        <v>24289.5</v>
      </c>
      <c r="L88" s="178" t="s">
        <v>574</v>
      </c>
      <c r="M88" s="179" t="s">
        <v>372</v>
      </c>
      <c r="N88" s="179" t="s">
        <v>83</v>
      </c>
      <c r="O88" s="180" t="s">
        <v>558</v>
      </c>
      <c r="P88" s="181" t="s">
        <v>559</v>
      </c>
    </row>
    <row r="89" spans="1:16" ht="12.75" customHeight="1">
      <c r="A89" s="172" t="str">
        <f t="shared" si="6"/>
        <v>IBVS 5391 </v>
      </c>
      <c r="B89" s="120" t="str">
        <f t="shared" si="7"/>
        <v>I</v>
      </c>
      <c r="C89" s="172">
        <f t="shared" si="8"/>
        <v>52260.369400000003</v>
      </c>
      <c r="D89" t="str">
        <f t="shared" si="9"/>
        <v>vis</v>
      </c>
      <c r="E89">
        <f>VLOOKUP(C89,'Active 1'!C$21:E$969,3,FALSE)</f>
        <v>24372.95440780967</v>
      </c>
      <c r="F89" s="120" t="s">
        <v>137</v>
      </c>
      <c r="G89" t="str">
        <f t="shared" si="10"/>
        <v>52260.3694</v>
      </c>
      <c r="H89" s="172">
        <f t="shared" si="11"/>
        <v>24312</v>
      </c>
      <c r="I89" s="178" t="s">
        <v>575</v>
      </c>
      <c r="J89" s="179" t="s">
        <v>576</v>
      </c>
      <c r="K89" s="178">
        <v>24312</v>
      </c>
      <c r="L89" s="178" t="s">
        <v>577</v>
      </c>
      <c r="M89" s="179" t="s">
        <v>372</v>
      </c>
      <c r="N89" s="179" t="s">
        <v>83</v>
      </c>
      <c r="O89" s="180" t="s">
        <v>558</v>
      </c>
      <c r="P89" s="181" t="s">
        <v>559</v>
      </c>
    </row>
    <row r="90" spans="1:16" ht="12.75" customHeight="1">
      <c r="A90" s="172" t="str">
        <f t="shared" si="6"/>
        <v> BBS 127 </v>
      </c>
      <c r="B90" s="120" t="str">
        <f t="shared" si="7"/>
        <v>I</v>
      </c>
      <c r="C90" s="172">
        <f t="shared" si="8"/>
        <v>52276.233500000002</v>
      </c>
      <c r="D90" t="str">
        <f t="shared" si="9"/>
        <v>vis</v>
      </c>
      <c r="E90">
        <f>VLOOKUP(C90,'Active 1'!C$21:E$969,3,FALSE)</f>
        <v>24418.949399710291</v>
      </c>
      <c r="F90" s="120" t="s">
        <v>137</v>
      </c>
      <c r="G90" t="str">
        <f t="shared" si="10"/>
        <v>52276.2335</v>
      </c>
      <c r="H90" s="172">
        <f t="shared" si="11"/>
        <v>24358</v>
      </c>
      <c r="I90" s="178" t="s">
        <v>578</v>
      </c>
      <c r="J90" s="179" t="s">
        <v>579</v>
      </c>
      <c r="K90" s="178">
        <v>24358</v>
      </c>
      <c r="L90" s="178" t="s">
        <v>580</v>
      </c>
      <c r="M90" s="179" t="s">
        <v>372</v>
      </c>
      <c r="N90" s="179" t="s">
        <v>373</v>
      </c>
      <c r="O90" s="180" t="s">
        <v>581</v>
      </c>
      <c r="P90" s="180" t="s">
        <v>582</v>
      </c>
    </row>
    <row r="91" spans="1:16" ht="12.75" customHeight="1">
      <c r="A91" s="172" t="str">
        <f t="shared" si="6"/>
        <v>IBVS 5371 </v>
      </c>
      <c r="B91" s="120" t="str">
        <f t="shared" si="7"/>
        <v>I</v>
      </c>
      <c r="C91" s="172">
        <f t="shared" si="8"/>
        <v>52554.921000000002</v>
      </c>
      <c r="D91" t="str">
        <f t="shared" si="9"/>
        <v>vis</v>
      </c>
      <c r="E91">
        <f>VLOOKUP(C91,'Active 1'!C$21:E$969,3,FALSE)</f>
        <v>25226.95170083706</v>
      </c>
      <c r="F91" s="120" t="s">
        <v>137</v>
      </c>
      <c r="G91" t="str">
        <f t="shared" si="10"/>
        <v>52554.9210</v>
      </c>
      <c r="H91" s="172">
        <f t="shared" si="11"/>
        <v>25166</v>
      </c>
      <c r="I91" s="178" t="s">
        <v>583</v>
      </c>
      <c r="J91" s="179" t="s">
        <v>584</v>
      </c>
      <c r="K91" s="178">
        <v>25166</v>
      </c>
      <c r="L91" s="178" t="s">
        <v>585</v>
      </c>
      <c r="M91" s="179" t="s">
        <v>372</v>
      </c>
      <c r="N91" s="179" t="s">
        <v>186</v>
      </c>
      <c r="O91" s="180" t="s">
        <v>586</v>
      </c>
      <c r="P91" s="181" t="s">
        <v>587</v>
      </c>
    </row>
    <row r="92" spans="1:16" ht="12.75" customHeight="1">
      <c r="A92" s="172" t="str">
        <f t="shared" si="6"/>
        <v>IBVS 5407 </v>
      </c>
      <c r="B92" s="120" t="str">
        <f t="shared" si="7"/>
        <v>I</v>
      </c>
      <c r="C92" s="172">
        <f t="shared" si="8"/>
        <v>52594.585299999999</v>
      </c>
      <c r="D92" t="str">
        <f t="shared" si="9"/>
        <v>vis</v>
      </c>
      <c r="E92">
        <f>VLOOKUP(C92,'Active 1'!C$21:E$969,3,FALSE)</f>
        <v>25341.950922806398</v>
      </c>
      <c r="F92" s="120" t="s">
        <v>137</v>
      </c>
      <c r="G92" t="str">
        <f t="shared" si="10"/>
        <v>52594.5853</v>
      </c>
      <c r="H92" s="172">
        <f t="shared" si="11"/>
        <v>25281</v>
      </c>
      <c r="I92" s="178" t="s">
        <v>588</v>
      </c>
      <c r="J92" s="179" t="s">
        <v>589</v>
      </c>
      <c r="K92" s="178">
        <v>25281</v>
      </c>
      <c r="L92" s="178" t="s">
        <v>590</v>
      </c>
      <c r="M92" s="179" t="s">
        <v>372</v>
      </c>
      <c r="N92" s="179" t="s">
        <v>373</v>
      </c>
      <c r="O92" s="180" t="s">
        <v>591</v>
      </c>
      <c r="P92" s="181" t="s">
        <v>592</v>
      </c>
    </row>
    <row r="93" spans="1:16" ht="12.75" customHeight="1">
      <c r="A93" s="172" t="str">
        <f t="shared" si="6"/>
        <v> JAAVSO 41;122 </v>
      </c>
      <c r="B93" s="120" t="str">
        <f t="shared" si="7"/>
        <v>I</v>
      </c>
      <c r="C93" s="172">
        <f t="shared" si="8"/>
        <v>52597.689599999998</v>
      </c>
      <c r="D93" t="str">
        <f t="shared" si="9"/>
        <v>vis</v>
      </c>
      <c r="E93">
        <f>VLOOKUP(C93,'Active 1'!C$21:E$969,3,FALSE)</f>
        <v>25350.95126025744</v>
      </c>
      <c r="F93" s="120" t="s">
        <v>137</v>
      </c>
      <c r="G93" t="str">
        <f t="shared" si="10"/>
        <v>52597.6896</v>
      </c>
      <c r="H93" s="172">
        <f t="shared" si="11"/>
        <v>25290</v>
      </c>
      <c r="I93" s="178" t="s">
        <v>593</v>
      </c>
      <c r="J93" s="179" t="s">
        <v>594</v>
      </c>
      <c r="K93" s="178">
        <v>25290</v>
      </c>
      <c r="L93" s="178" t="s">
        <v>580</v>
      </c>
      <c r="M93" s="179" t="s">
        <v>595</v>
      </c>
      <c r="N93" s="179" t="s">
        <v>380</v>
      </c>
      <c r="O93" s="180" t="s">
        <v>596</v>
      </c>
      <c r="P93" s="180" t="s">
        <v>597</v>
      </c>
    </row>
    <row r="94" spans="1:16" ht="12.75" customHeight="1">
      <c r="A94" s="172" t="str">
        <f t="shared" si="6"/>
        <v> BBS 129 </v>
      </c>
      <c r="B94" s="120" t="str">
        <f t="shared" si="7"/>
        <v>II</v>
      </c>
      <c r="C94" s="172">
        <f t="shared" si="8"/>
        <v>52622.351499999997</v>
      </c>
      <c r="D94" t="str">
        <f t="shared" si="9"/>
        <v>vis</v>
      </c>
      <c r="E94">
        <f>VLOOKUP(C94,'Active 1'!C$21:E$969,3,FALSE)</f>
        <v>25422.453828367445</v>
      </c>
      <c r="F94" s="120" t="s">
        <v>137</v>
      </c>
      <c r="G94" t="str">
        <f t="shared" si="10"/>
        <v>52622.3515</v>
      </c>
      <c r="H94" s="172">
        <f t="shared" si="11"/>
        <v>25361.5</v>
      </c>
      <c r="I94" s="178" t="s">
        <v>598</v>
      </c>
      <c r="J94" s="179" t="s">
        <v>599</v>
      </c>
      <c r="K94" s="178">
        <v>25361.5</v>
      </c>
      <c r="L94" s="178" t="s">
        <v>553</v>
      </c>
      <c r="M94" s="179" t="s">
        <v>372</v>
      </c>
      <c r="N94" s="179" t="s">
        <v>373</v>
      </c>
      <c r="O94" s="180" t="s">
        <v>581</v>
      </c>
      <c r="P94" s="180" t="s">
        <v>70</v>
      </c>
    </row>
    <row r="95" spans="1:16" ht="12.75" customHeight="1">
      <c r="A95" s="172" t="str">
        <f t="shared" si="6"/>
        <v>IBVS 5391 </v>
      </c>
      <c r="B95" s="120" t="str">
        <f t="shared" si="7"/>
        <v>I</v>
      </c>
      <c r="C95" s="172">
        <f t="shared" si="8"/>
        <v>52658.396699999998</v>
      </c>
      <c r="D95" t="str">
        <f t="shared" si="9"/>
        <v>vis</v>
      </c>
      <c r="E95">
        <f>VLOOKUP(C95,'Active 1'!C$21:E$969,3,FALSE)</f>
        <v>25526.960146535916</v>
      </c>
      <c r="F95" s="120" t="s">
        <v>137</v>
      </c>
      <c r="G95" t="str">
        <f t="shared" si="10"/>
        <v>52658.3967</v>
      </c>
      <c r="H95" s="172">
        <f t="shared" si="11"/>
        <v>25466</v>
      </c>
      <c r="I95" s="178" t="s">
        <v>600</v>
      </c>
      <c r="J95" s="179" t="s">
        <v>601</v>
      </c>
      <c r="K95" s="178">
        <v>25466</v>
      </c>
      <c r="L95" s="178" t="s">
        <v>602</v>
      </c>
      <c r="M95" s="179" t="s">
        <v>372</v>
      </c>
      <c r="N95" s="179" t="s">
        <v>186</v>
      </c>
      <c r="O95" s="180" t="s">
        <v>558</v>
      </c>
      <c r="P95" s="181" t="s">
        <v>559</v>
      </c>
    </row>
    <row r="96" spans="1:16" ht="12.75" customHeight="1">
      <c r="A96" s="172" t="str">
        <f t="shared" si="6"/>
        <v>IBVS 5391 </v>
      </c>
      <c r="B96" s="120" t="str">
        <f t="shared" si="7"/>
        <v>I</v>
      </c>
      <c r="C96" s="172">
        <f t="shared" si="8"/>
        <v>52666.327599999997</v>
      </c>
      <c r="D96" t="str">
        <f t="shared" si="9"/>
        <v>vis</v>
      </c>
      <c r="E96">
        <f>VLOOKUP(C96,'Active 1'!C$21:E$969,3,FALSE)</f>
        <v>25549.954308276236</v>
      </c>
      <c r="F96" s="120" t="s">
        <v>137</v>
      </c>
      <c r="G96" t="str">
        <f t="shared" si="10"/>
        <v>52666.3276</v>
      </c>
      <c r="H96" s="172">
        <f t="shared" si="11"/>
        <v>25489</v>
      </c>
      <c r="I96" s="178" t="s">
        <v>603</v>
      </c>
      <c r="J96" s="179" t="s">
        <v>604</v>
      </c>
      <c r="K96" s="178">
        <v>25489</v>
      </c>
      <c r="L96" s="178" t="s">
        <v>605</v>
      </c>
      <c r="M96" s="179" t="s">
        <v>372</v>
      </c>
      <c r="N96" s="179" t="s">
        <v>83</v>
      </c>
      <c r="O96" s="180" t="s">
        <v>558</v>
      </c>
      <c r="P96" s="181" t="s">
        <v>559</v>
      </c>
    </row>
    <row r="97" spans="1:16" ht="12.75" customHeight="1">
      <c r="A97" s="172" t="str">
        <f t="shared" si="6"/>
        <v>IBVS 5694 </v>
      </c>
      <c r="B97" s="120" t="str">
        <f t="shared" si="7"/>
        <v>II</v>
      </c>
      <c r="C97" s="172">
        <f t="shared" si="8"/>
        <v>52712.027900000001</v>
      </c>
      <c r="D97" t="str">
        <f t="shared" si="9"/>
        <v>vis</v>
      </c>
      <c r="E97">
        <f>VLOOKUP(C97,'Active 1'!C$21:E$969,3,FALSE)</f>
        <v>25682.453783718036</v>
      </c>
      <c r="F97" s="120" t="s">
        <v>137</v>
      </c>
      <c r="G97" t="str">
        <f t="shared" si="10"/>
        <v>52712.0279</v>
      </c>
      <c r="H97" s="172">
        <f t="shared" si="11"/>
        <v>25621.5</v>
      </c>
      <c r="I97" s="178" t="s">
        <v>606</v>
      </c>
      <c r="J97" s="179" t="s">
        <v>607</v>
      </c>
      <c r="K97" s="178">
        <v>25621.5</v>
      </c>
      <c r="L97" s="178" t="s">
        <v>608</v>
      </c>
      <c r="M97" s="179" t="s">
        <v>372</v>
      </c>
      <c r="N97" s="179" t="s">
        <v>373</v>
      </c>
      <c r="O97" s="180" t="s">
        <v>609</v>
      </c>
      <c r="P97" s="181" t="s">
        <v>610</v>
      </c>
    </row>
    <row r="98" spans="1:16" ht="12.75" customHeight="1">
      <c r="A98" s="172" t="str">
        <f t="shared" si="6"/>
        <v>IBVS 5588 </v>
      </c>
      <c r="B98" s="120" t="str">
        <f t="shared" si="7"/>
        <v>I</v>
      </c>
      <c r="C98" s="172">
        <f t="shared" si="8"/>
        <v>52959.498699999996</v>
      </c>
      <c r="D98" t="str">
        <f t="shared" si="9"/>
        <v>vis</v>
      </c>
      <c r="E98">
        <f>VLOOKUP(C98,'Active 1'!C$21:E$969,3,FALSE)</f>
        <v>26399.949099660367</v>
      </c>
      <c r="F98" s="120" t="s">
        <v>137</v>
      </c>
      <c r="G98" t="str">
        <f t="shared" si="10"/>
        <v>52959.4987</v>
      </c>
      <c r="H98" s="172">
        <f t="shared" si="11"/>
        <v>26339</v>
      </c>
      <c r="I98" s="178" t="s">
        <v>611</v>
      </c>
      <c r="J98" s="179" t="s">
        <v>612</v>
      </c>
      <c r="K98" s="178">
        <v>26339</v>
      </c>
      <c r="L98" s="178" t="s">
        <v>613</v>
      </c>
      <c r="M98" s="179" t="s">
        <v>372</v>
      </c>
      <c r="N98" s="179" t="s">
        <v>373</v>
      </c>
      <c r="O98" s="180" t="s">
        <v>614</v>
      </c>
      <c r="P98" s="181" t="s">
        <v>615</v>
      </c>
    </row>
    <row r="99" spans="1:16" ht="12.75" customHeight="1">
      <c r="A99" s="172" t="str">
        <f t="shared" si="6"/>
        <v>BAVM 172 </v>
      </c>
      <c r="B99" s="120" t="str">
        <f t="shared" si="7"/>
        <v>I</v>
      </c>
      <c r="C99" s="172">
        <f t="shared" si="8"/>
        <v>53035.370300000002</v>
      </c>
      <c r="D99" t="str">
        <f t="shared" si="9"/>
        <v>vis</v>
      </c>
      <c r="E99">
        <f>VLOOKUP(C99,'Active 1'!C$21:E$969,3,FALSE)</f>
        <v>26619.924618440989</v>
      </c>
      <c r="F99" s="120" t="s">
        <v>137</v>
      </c>
      <c r="G99" t="str">
        <f t="shared" si="10"/>
        <v>53035.3703</v>
      </c>
      <c r="H99" s="172">
        <f t="shared" si="11"/>
        <v>26559</v>
      </c>
      <c r="I99" s="178" t="s">
        <v>616</v>
      </c>
      <c r="J99" s="179" t="s">
        <v>617</v>
      </c>
      <c r="K99" s="178">
        <v>26559</v>
      </c>
      <c r="L99" s="178" t="s">
        <v>618</v>
      </c>
      <c r="M99" s="179" t="s">
        <v>372</v>
      </c>
      <c r="N99" s="179" t="s">
        <v>619</v>
      </c>
      <c r="O99" s="180" t="s">
        <v>620</v>
      </c>
      <c r="P99" s="181" t="s">
        <v>621</v>
      </c>
    </row>
    <row r="100" spans="1:16" ht="12.75" customHeight="1">
      <c r="A100" s="172" t="str">
        <f t="shared" si="6"/>
        <v>IBVS 5592 </v>
      </c>
      <c r="B100" s="120" t="str">
        <f t="shared" si="7"/>
        <v>I</v>
      </c>
      <c r="C100" s="172">
        <f t="shared" si="8"/>
        <v>53038.137300000002</v>
      </c>
      <c r="D100" t="str">
        <f t="shared" si="9"/>
        <v>vis</v>
      </c>
      <c r="E100">
        <f>VLOOKUP(C100,'Active 1'!C$21:E$969,3,FALSE)</f>
        <v>26627.947017605708</v>
      </c>
      <c r="F100" s="120" t="s">
        <v>137</v>
      </c>
      <c r="G100" t="str">
        <f t="shared" si="10"/>
        <v>53038.1373</v>
      </c>
      <c r="H100" s="172">
        <f t="shared" si="11"/>
        <v>26567</v>
      </c>
      <c r="I100" s="178" t="s">
        <v>622</v>
      </c>
      <c r="J100" s="179" t="s">
        <v>623</v>
      </c>
      <c r="K100" s="178" t="s">
        <v>624</v>
      </c>
      <c r="L100" s="178" t="s">
        <v>625</v>
      </c>
      <c r="M100" s="179" t="s">
        <v>372</v>
      </c>
      <c r="N100" s="179" t="s">
        <v>373</v>
      </c>
      <c r="O100" s="180" t="s">
        <v>626</v>
      </c>
      <c r="P100" s="181" t="s">
        <v>627</v>
      </c>
    </row>
    <row r="101" spans="1:16" ht="12.75" customHeight="1">
      <c r="A101" s="172" t="str">
        <f t="shared" si="6"/>
        <v>IBVS 5588 </v>
      </c>
      <c r="B101" s="120" t="str">
        <f t="shared" si="7"/>
        <v>II</v>
      </c>
      <c r="C101" s="172">
        <f t="shared" si="8"/>
        <v>53040.379200000003</v>
      </c>
      <c r="D101" t="str">
        <f t="shared" si="9"/>
        <v>vis</v>
      </c>
      <c r="E101">
        <f>VLOOKUP(C101,'Active 1'!C$21:E$969,3,FALSE)</f>
        <v>26634.446987496347</v>
      </c>
      <c r="F101" s="120" t="s">
        <v>137</v>
      </c>
      <c r="G101" t="str">
        <f t="shared" si="10"/>
        <v>53040.3792</v>
      </c>
      <c r="H101" s="172">
        <f t="shared" si="11"/>
        <v>26573.5</v>
      </c>
      <c r="I101" s="178" t="s">
        <v>628</v>
      </c>
      <c r="J101" s="179" t="s">
        <v>629</v>
      </c>
      <c r="K101" s="178" t="s">
        <v>630</v>
      </c>
      <c r="L101" s="178" t="s">
        <v>625</v>
      </c>
      <c r="M101" s="179" t="s">
        <v>372</v>
      </c>
      <c r="N101" s="179" t="s">
        <v>373</v>
      </c>
      <c r="O101" s="180" t="s">
        <v>614</v>
      </c>
      <c r="P101" s="181" t="s">
        <v>615</v>
      </c>
    </row>
    <row r="102" spans="1:16" ht="12.75" customHeight="1">
      <c r="A102" s="172" t="str">
        <f t="shared" si="6"/>
        <v>IBVS 5603 </v>
      </c>
      <c r="B102" s="120" t="str">
        <f t="shared" si="7"/>
        <v>I</v>
      </c>
      <c r="C102" s="172">
        <f t="shared" si="8"/>
        <v>53082.630400000002</v>
      </c>
      <c r="D102" t="str">
        <f t="shared" si="9"/>
        <v>vis</v>
      </c>
      <c r="E102">
        <f>VLOOKUP(C102,'Active 1'!C$21:E$969,3,FALSE)</f>
        <v>26756.946442353008</v>
      </c>
      <c r="F102" s="120" t="s">
        <v>137</v>
      </c>
      <c r="G102" t="str">
        <f t="shared" si="10"/>
        <v>53082.6304</v>
      </c>
      <c r="H102" s="172">
        <f t="shared" si="11"/>
        <v>26696</v>
      </c>
      <c r="I102" s="178" t="s">
        <v>631</v>
      </c>
      <c r="J102" s="179" t="s">
        <v>632</v>
      </c>
      <c r="K102" s="178" t="s">
        <v>633</v>
      </c>
      <c r="L102" s="178" t="s">
        <v>634</v>
      </c>
      <c r="M102" s="179" t="s">
        <v>372</v>
      </c>
      <c r="N102" s="179" t="s">
        <v>373</v>
      </c>
      <c r="O102" s="180" t="s">
        <v>596</v>
      </c>
      <c r="P102" s="181" t="s">
        <v>635</v>
      </c>
    </row>
    <row r="103" spans="1:16" ht="12.75" customHeight="1">
      <c r="A103" s="172" t="str">
        <f t="shared" si="6"/>
        <v>IBVS 5754 </v>
      </c>
      <c r="B103" s="120" t="str">
        <f t="shared" si="7"/>
        <v>II</v>
      </c>
      <c r="C103" s="172">
        <f t="shared" si="8"/>
        <v>53305.577100000002</v>
      </c>
      <c r="D103" t="str">
        <f t="shared" si="9"/>
        <v>vis</v>
      </c>
      <c r="E103">
        <f>VLOOKUP(C103,'Active 1'!C$21:E$969,3,FALSE)</f>
        <v>27403.338715521415</v>
      </c>
      <c r="F103" s="120" t="s">
        <v>137</v>
      </c>
      <c r="G103" t="str">
        <f t="shared" si="10"/>
        <v>53305.5771</v>
      </c>
      <c r="H103" s="172">
        <f t="shared" si="11"/>
        <v>27342.5</v>
      </c>
      <c r="I103" s="178" t="s">
        <v>636</v>
      </c>
      <c r="J103" s="179" t="s">
        <v>637</v>
      </c>
      <c r="K103" s="178" t="s">
        <v>638</v>
      </c>
      <c r="L103" s="178" t="s">
        <v>639</v>
      </c>
      <c r="M103" s="179" t="s">
        <v>372</v>
      </c>
      <c r="N103" s="179" t="s">
        <v>373</v>
      </c>
      <c r="O103" s="180" t="s">
        <v>640</v>
      </c>
      <c r="P103" s="181" t="s">
        <v>641</v>
      </c>
    </row>
    <row r="104" spans="1:16" ht="12.75" customHeight="1">
      <c r="A104" s="172" t="str">
        <f t="shared" si="6"/>
        <v>IBVS 5843 </v>
      </c>
      <c r="B104" s="120" t="str">
        <f t="shared" si="7"/>
        <v>I</v>
      </c>
      <c r="C104" s="172">
        <f t="shared" si="8"/>
        <v>53334.766100000001</v>
      </c>
      <c r="D104" t="str">
        <f t="shared" si="9"/>
        <v>vis</v>
      </c>
      <c r="E104">
        <f>VLOOKUP(C104,'Active 1'!C$21:E$969,3,FALSE)</f>
        <v>27487.966763667053</v>
      </c>
      <c r="F104" s="120" t="s">
        <v>137</v>
      </c>
      <c r="G104" t="str">
        <f t="shared" si="10"/>
        <v>53334.7661</v>
      </c>
      <c r="H104" s="172">
        <f t="shared" si="11"/>
        <v>27427</v>
      </c>
      <c r="I104" s="178" t="s">
        <v>642</v>
      </c>
      <c r="J104" s="179" t="s">
        <v>643</v>
      </c>
      <c r="K104" s="178" t="s">
        <v>644</v>
      </c>
      <c r="L104" s="178" t="s">
        <v>645</v>
      </c>
      <c r="M104" s="179" t="s">
        <v>595</v>
      </c>
      <c r="N104" s="179" t="s">
        <v>619</v>
      </c>
      <c r="O104" s="180" t="s">
        <v>646</v>
      </c>
      <c r="P104" s="181" t="s">
        <v>647</v>
      </c>
    </row>
    <row r="105" spans="1:16" ht="12.75" customHeight="1">
      <c r="A105" s="172" t="str">
        <f t="shared" si="6"/>
        <v>IBVS 5843 </v>
      </c>
      <c r="B105" s="120" t="str">
        <f t="shared" si="7"/>
        <v>I</v>
      </c>
      <c r="C105" s="172">
        <f t="shared" si="8"/>
        <v>53343.721599999997</v>
      </c>
      <c r="D105" t="str">
        <f t="shared" si="9"/>
        <v>vis</v>
      </c>
      <c r="E105">
        <f>VLOOKUP(C105,'Active 1'!C$21:E$969,3,FALSE)</f>
        <v>27513.931561541871</v>
      </c>
      <c r="F105" s="120" t="s">
        <v>137</v>
      </c>
      <c r="G105" t="str">
        <f t="shared" si="10"/>
        <v>53343.7216</v>
      </c>
      <c r="H105" s="172">
        <f t="shared" si="11"/>
        <v>27453</v>
      </c>
      <c r="I105" s="178" t="s">
        <v>648</v>
      </c>
      <c r="J105" s="179" t="s">
        <v>649</v>
      </c>
      <c r="K105" s="178" t="s">
        <v>650</v>
      </c>
      <c r="L105" s="178" t="s">
        <v>651</v>
      </c>
      <c r="M105" s="179" t="s">
        <v>595</v>
      </c>
      <c r="N105" s="179" t="s">
        <v>619</v>
      </c>
      <c r="O105" s="180" t="s">
        <v>646</v>
      </c>
      <c r="P105" s="181" t="s">
        <v>647</v>
      </c>
    </row>
    <row r="106" spans="1:16" ht="12.75" customHeight="1">
      <c r="A106" s="172" t="str">
        <f t="shared" si="6"/>
        <v>IBVS 5843 </v>
      </c>
      <c r="B106" s="120" t="str">
        <f t="shared" si="7"/>
        <v>I</v>
      </c>
      <c r="C106" s="172">
        <f t="shared" si="8"/>
        <v>53344.757599999997</v>
      </c>
      <c r="D106" t="str">
        <f t="shared" si="9"/>
        <v>vis</v>
      </c>
      <c r="E106">
        <f>VLOOKUP(C106,'Active 1'!C$21:E$969,3,FALSE)</f>
        <v>27516.935249844959</v>
      </c>
      <c r="F106" s="120" t="s">
        <v>137</v>
      </c>
      <c r="G106" t="str">
        <f t="shared" si="10"/>
        <v>53344.7576</v>
      </c>
      <c r="H106" s="172">
        <f t="shared" si="11"/>
        <v>27456</v>
      </c>
      <c r="I106" s="178" t="s">
        <v>652</v>
      </c>
      <c r="J106" s="179" t="s">
        <v>653</v>
      </c>
      <c r="K106" s="178" t="s">
        <v>654</v>
      </c>
      <c r="L106" s="178" t="s">
        <v>655</v>
      </c>
      <c r="M106" s="179" t="s">
        <v>595</v>
      </c>
      <c r="N106" s="179" t="s">
        <v>619</v>
      </c>
      <c r="O106" s="180" t="s">
        <v>646</v>
      </c>
      <c r="P106" s="181" t="s">
        <v>647</v>
      </c>
    </row>
    <row r="107" spans="1:16" ht="12.75" customHeight="1">
      <c r="A107" s="172" t="str">
        <f t="shared" si="6"/>
        <v>IBVS 5843 </v>
      </c>
      <c r="B107" s="120" t="str">
        <f t="shared" si="7"/>
        <v>II</v>
      </c>
      <c r="C107" s="172">
        <f t="shared" si="8"/>
        <v>53348.724999999999</v>
      </c>
      <c r="D107" t="str">
        <f t="shared" si="9"/>
        <v>vis</v>
      </c>
      <c r="E107">
        <f>VLOOKUP(C107,'Active 1'!C$21:E$969,3,FALSE)</f>
        <v>27528.437984375541</v>
      </c>
      <c r="F107" s="120" t="s">
        <v>137</v>
      </c>
      <c r="G107" t="str">
        <f t="shared" si="10"/>
        <v>53348.7250</v>
      </c>
      <c r="H107" s="172">
        <f t="shared" si="11"/>
        <v>27467.5</v>
      </c>
      <c r="I107" s="178" t="s">
        <v>656</v>
      </c>
      <c r="J107" s="179" t="s">
        <v>657</v>
      </c>
      <c r="K107" s="178" t="s">
        <v>658</v>
      </c>
      <c r="L107" s="178" t="s">
        <v>659</v>
      </c>
      <c r="M107" s="179" t="s">
        <v>595</v>
      </c>
      <c r="N107" s="179" t="s">
        <v>619</v>
      </c>
      <c r="O107" s="180" t="s">
        <v>646</v>
      </c>
      <c r="P107" s="181" t="s">
        <v>647</v>
      </c>
    </row>
    <row r="108" spans="1:16" ht="12.75" customHeight="1">
      <c r="A108" s="172" t="str">
        <f t="shared" si="6"/>
        <v>IBVS 5843 </v>
      </c>
      <c r="B108" s="120" t="str">
        <f t="shared" si="7"/>
        <v>I</v>
      </c>
      <c r="C108" s="172">
        <f t="shared" si="8"/>
        <v>53352.69</v>
      </c>
      <c r="D108" t="str">
        <f t="shared" si="9"/>
        <v>vis</v>
      </c>
      <c r="E108">
        <f>VLOOKUP(C108,'Active 1'!C$21:E$969,3,FALSE)</f>
        <v>27539.93376055485</v>
      </c>
      <c r="F108" s="120" t="s">
        <v>137</v>
      </c>
      <c r="G108" t="str">
        <f t="shared" si="10"/>
        <v>53352.6900</v>
      </c>
      <c r="H108" s="172">
        <f t="shared" si="11"/>
        <v>27479</v>
      </c>
      <c r="I108" s="178" t="s">
        <v>660</v>
      </c>
      <c r="J108" s="179" t="s">
        <v>661</v>
      </c>
      <c r="K108" s="178" t="s">
        <v>662</v>
      </c>
      <c r="L108" s="178" t="s">
        <v>663</v>
      </c>
      <c r="M108" s="179" t="s">
        <v>595</v>
      </c>
      <c r="N108" s="179" t="s">
        <v>619</v>
      </c>
      <c r="O108" s="180" t="s">
        <v>646</v>
      </c>
      <c r="P108" s="181" t="s">
        <v>647</v>
      </c>
    </row>
    <row r="109" spans="1:16" ht="12.75" customHeight="1">
      <c r="A109" s="172" t="str">
        <f t="shared" si="6"/>
        <v>IBVS 5843 </v>
      </c>
      <c r="B109" s="120" t="str">
        <f t="shared" si="7"/>
        <v>I</v>
      </c>
      <c r="C109" s="172">
        <f t="shared" si="8"/>
        <v>53353.730900000002</v>
      </c>
      <c r="D109" t="str">
        <f t="shared" si="9"/>
        <v>vis</v>
      </c>
      <c r="E109">
        <f>VLOOKUP(C109,'Active 1'!C$21:E$969,3,FALSE)</f>
        <v>27542.951655491805</v>
      </c>
      <c r="F109" s="120" t="s">
        <v>137</v>
      </c>
      <c r="G109" t="str">
        <f t="shared" si="10"/>
        <v>53353.7309</v>
      </c>
      <c r="H109" s="172">
        <f t="shared" si="11"/>
        <v>27482</v>
      </c>
      <c r="I109" s="178" t="s">
        <v>664</v>
      </c>
      <c r="J109" s="179" t="s">
        <v>665</v>
      </c>
      <c r="K109" s="178" t="s">
        <v>666</v>
      </c>
      <c r="L109" s="178" t="s">
        <v>667</v>
      </c>
      <c r="M109" s="179" t="s">
        <v>595</v>
      </c>
      <c r="N109" s="179" t="s">
        <v>619</v>
      </c>
      <c r="O109" s="180" t="s">
        <v>646</v>
      </c>
      <c r="P109" s="181" t="s">
        <v>647</v>
      </c>
    </row>
    <row r="110" spans="1:16" ht="12.75" customHeight="1">
      <c r="A110" s="172" t="str">
        <f t="shared" si="6"/>
        <v>IBVS 5843 </v>
      </c>
      <c r="B110" s="120" t="str">
        <f t="shared" si="7"/>
        <v>II</v>
      </c>
      <c r="C110" s="172">
        <f t="shared" si="8"/>
        <v>53356.660900000003</v>
      </c>
      <c r="D110" t="str">
        <f t="shared" si="9"/>
        <v>vis</v>
      </c>
      <c r="E110">
        <f>VLOOKUP(C110,'Active 1'!C$21:E$969,3,FALSE)</f>
        <v>27551.446642681047</v>
      </c>
      <c r="F110" s="120" t="s">
        <v>137</v>
      </c>
      <c r="G110" t="str">
        <f t="shared" si="10"/>
        <v>53356.6609</v>
      </c>
      <c r="H110" s="172">
        <f t="shared" si="11"/>
        <v>27490.5</v>
      </c>
      <c r="I110" s="178" t="s">
        <v>668</v>
      </c>
      <c r="J110" s="179" t="s">
        <v>669</v>
      </c>
      <c r="K110" s="178" t="s">
        <v>670</v>
      </c>
      <c r="L110" s="178" t="s">
        <v>671</v>
      </c>
      <c r="M110" s="179" t="s">
        <v>595</v>
      </c>
      <c r="N110" s="179" t="s">
        <v>619</v>
      </c>
      <c r="O110" s="180" t="s">
        <v>646</v>
      </c>
      <c r="P110" s="181" t="s">
        <v>647</v>
      </c>
    </row>
    <row r="111" spans="1:16" ht="12.75" customHeight="1">
      <c r="A111" s="172" t="str">
        <f t="shared" si="6"/>
        <v>IBVS 5843 </v>
      </c>
      <c r="B111" s="120" t="str">
        <f t="shared" si="7"/>
        <v>II</v>
      </c>
      <c r="C111" s="172">
        <f t="shared" si="8"/>
        <v>53357.692000000003</v>
      </c>
      <c r="D111" t="str">
        <f t="shared" si="9"/>
        <v>vis</v>
      </c>
      <c r="E111">
        <f>VLOOKUP(C111,'Active 1'!C$21:E$969,3,FALSE)</f>
        <v>27554.436124350268</v>
      </c>
      <c r="F111" s="120" t="s">
        <v>137</v>
      </c>
      <c r="G111" t="str">
        <f t="shared" si="10"/>
        <v>53357.6920</v>
      </c>
      <c r="H111" s="172">
        <f t="shared" si="11"/>
        <v>27493.5</v>
      </c>
      <c r="I111" s="178" t="s">
        <v>672</v>
      </c>
      <c r="J111" s="179" t="s">
        <v>673</v>
      </c>
      <c r="K111" s="178" t="s">
        <v>674</v>
      </c>
      <c r="L111" s="178" t="s">
        <v>675</v>
      </c>
      <c r="M111" s="179" t="s">
        <v>595</v>
      </c>
      <c r="N111" s="179" t="s">
        <v>619</v>
      </c>
      <c r="O111" s="180" t="s">
        <v>646</v>
      </c>
      <c r="P111" s="181" t="s">
        <v>647</v>
      </c>
    </row>
    <row r="112" spans="1:16" ht="12.75" customHeight="1">
      <c r="A112" s="172" t="str">
        <f t="shared" si="6"/>
        <v>IBVS 5694 </v>
      </c>
      <c r="B112" s="120" t="str">
        <f t="shared" si="7"/>
        <v>I</v>
      </c>
      <c r="C112" s="172">
        <f t="shared" si="8"/>
        <v>53362.006500000003</v>
      </c>
      <c r="D112" t="str">
        <f t="shared" si="9"/>
        <v>vis</v>
      </c>
      <c r="E112">
        <f>VLOOKUP(C112,'Active 1'!C$21:E$969,3,FALSE)</f>
        <v>27566.945210434904</v>
      </c>
      <c r="F112" s="120" t="s">
        <v>137</v>
      </c>
      <c r="G112" t="str">
        <f t="shared" si="10"/>
        <v>53362.0065</v>
      </c>
      <c r="H112" s="172">
        <f t="shared" si="11"/>
        <v>27506</v>
      </c>
      <c r="I112" s="178" t="s">
        <v>676</v>
      </c>
      <c r="J112" s="179" t="s">
        <v>677</v>
      </c>
      <c r="K112" s="178" t="s">
        <v>678</v>
      </c>
      <c r="L112" s="178" t="s">
        <v>679</v>
      </c>
      <c r="M112" s="179" t="s">
        <v>372</v>
      </c>
      <c r="N112" s="179" t="s">
        <v>373</v>
      </c>
      <c r="O112" s="180" t="s">
        <v>609</v>
      </c>
      <c r="P112" s="181" t="s">
        <v>610</v>
      </c>
    </row>
    <row r="113" spans="1:16" ht="12.75" customHeight="1">
      <c r="A113" s="172" t="str">
        <f t="shared" si="6"/>
        <v>IBVS 5843 </v>
      </c>
      <c r="B113" s="120" t="str">
        <f t="shared" si="7"/>
        <v>I</v>
      </c>
      <c r="C113" s="172">
        <f t="shared" si="8"/>
        <v>53370.628299999997</v>
      </c>
      <c r="D113" t="str">
        <f t="shared" si="9"/>
        <v>vis</v>
      </c>
      <c r="E113">
        <f>VLOOKUP(C113,'Active 1'!C$21:E$969,3,FALSE)</f>
        <v>27591.94250755031</v>
      </c>
      <c r="F113" s="120" t="s">
        <v>137</v>
      </c>
      <c r="G113" t="str">
        <f t="shared" si="10"/>
        <v>53370.6283</v>
      </c>
      <c r="H113" s="172">
        <f t="shared" si="11"/>
        <v>27531</v>
      </c>
      <c r="I113" s="178" t="s">
        <v>680</v>
      </c>
      <c r="J113" s="179" t="s">
        <v>681</v>
      </c>
      <c r="K113" s="178" t="s">
        <v>682</v>
      </c>
      <c r="L113" s="178" t="s">
        <v>683</v>
      </c>
      <c r="M113" s="179" t="s">
        <v>595</v>
      </c>
      <c r="N113" s="179" t="s">
        <v>619</v>
      </c>
      <c r="O113" s="180" t="s">
        <v>646</v>
      </c>
      <c r="P113" s="181" t="s">
        <v>647</v>
      </c>
    </row>
    <row r="114" spans="1:16" ht="12.75" customHeight="1">
      <c r="A114" s="172" t="str">
        <f t="shared" si="6"/>
        <v>IBVS 5649 </v>
      </c>
      <c r="B114" s="120" t="str">
        <f t="shared" si="7"/>
        <v>I</v>
      </c>
      <c r="C114" s="172">
        <f t="shared" si="8"/>
        <v>53380.2863</v>
      </c>
      <c r="D114" t="str">
        <f t="shared" si="9"/>
        <v>vis</v>
      </c>
      <c r="E114">
        <f>VLOOKUP(C114,'Active 1'!C$21:E$969,3,FALSE)</f>
        <v>27619.94407283144</v>
      </c>
      <c r="F114" s="120" t="s">
        <v>137</v>
      </c>
      <c r="G114" t="str">
        <f t="shared" si="10"/>
        <v>53380.2863</v>
      </c>
      <c r="H114" s="172">
        <f t="shared" si="11"/>
        <v>27559</v>
      </c>
      <c r="I114" s="178" t="s">
        <v>684</v>
      </c>
      <c r="J114" s="179" t="s">
        <v>685</v>
      </c>
      <c r="K114" s="178" t="s">
        <v>686</v>
      </c>
      <c r="L114" s="178" t="s">
        <v>687</v>
      </c>
      <c r="M114" s="179" t="s">
        <v>372</v>
      </c>
      <c r="N114" s="179" t="s">
        <v>373</v>
      </c>
      <c r="O114" s="180" t="s">
        <v>688</v>
      </c>
      <c r="P114" s="181" t="s">
        <v>689</v>
      </c>
    </row>
    <row r="115" spans="1:16" ht="12.75" customHeight="1">
      <c r="A115" s="172" t="str">
        <f t="shared" si="6"/>
        <v>IBVS 5653 </v>
      </c>
      <c r="B115" s="120" t="str">
        <f t="shared" si="7"/>
        <v>II</v>
      </c>
      <c r="C115" s="172">
        <f t="shared" si="8"/>
        <v>53384.251499999998</v>
      </c>
      <c r="D115" t="str">
        <f t="shared" si="9"/>
        <v>vis</v>
      </c>
      <c r="E115">
        <f>VLOOKUP(C115,'Active 1'!C$21:E$969,3,FALSE)</f>
        <v>27631.440428873339</v>
      </c>
      <c r="F115" s="120" t="s">
        <v>137</v>
      </c>
      <c r="G115" t="str">
        <f t="shared" si="10"/>
        <v>53384.2515</v>
      </c>
      <c r="H115" s="172">
        <f t="shared" si="11"/>
        <v>27570.5</v>
      </c>
      <c r="I115" s="178" t="s">
        <v>690</v>
      </c>
      <c r="J115" s="179" t="s">
        <v>691</v>
      </c>
      <c r="K115" s="178" t="s">
        <v>692</v>
      </c>
      <c r="L115" s="178" t="s">
        <v>693</v>
      </c>
      <c r="M115" s="179" t="s">
        <v>372</v>
      </c>
      <c r="N115" s="179" t="s">
        <v>373</v>
      </c>
      <c r="O115" s="180" t="s">
        <v>581</v>
      </c>
      <c r="P115" s="181" t="s">
        <v>694</v>
      </c>
    </row>
    <row r="116" spans="1:16" ht="12.75" customHeight="1">
      <c r="A116" s="172" t="str">
        <f t="shared" si="6"/>
        <v>IBVS 5754 </v>
      </c>
      <c r="B116" s="120" t="str">
        <f t="shared" si="7"/>
        <v>II</v>
      </c>
      <c r="C116" s="172">
        <f t="shared" si="8"/>
        <v>53426.329299999998</v>
      </c>
      <c r="D116" t="str">
        <f t="shared" si="9"/>
        <v>vis</v>
      </c>
      <c r="E116">
        <f>VLOOKUP(C116,'Active 1'!C$21:E$969,3,FALSE)</f>
        <v>27753.437142849929</v>
      </c>
      <c r="F116" s="120" t="s">
        <v>137</v>
      </c>
      <c r="G116" t="str">
        <f t="shared" si="10"/>
        <v>53426.3293</v>
      </c>
      <c r="H116" s="172">
        <f t="shared" si="11"/>
        <v>27692.5</v>
      </c>
      <c r="I116" s="178" t="s">
        <v>695</v>
      </c>
      <c r="J116" s="179" t="s">
        <v>696</v>
      </c>
      <c r="K116" s="178" t="s">
        <v>697</v>
      </c>
      <c r="L116" s="178" t="s">
        <v>698</v>
      </c>
      <c r="M116" s="179" t="s">
        <v>372</v>
      </c>
      <c r="N116" s="179" t="s">
        <v>373</v>
      </c>
      <c r="O116" s="180" t="s">
        <v>640</v>
      </c>
      <c r="P116" s="181" t="s">
        <v>641</v>
      </c>
    </row>
    <row r="117" spans="1:16" ht="12.75" customHeight="1">
      <c r="A117" s="172" t="str">
        <f t="shared" si="6"/>
        <v>IBVS 5754 </v>
      </c>
      <c r="B117" s="120" t="str">
        <f t="shared" si="7"/>
        <v>II</v>
      </c>
      <c r="C117" s="172">
        <f t="shared" si="8"/>
        <v>53666.388599999998</v>
      </c>
      <c r="D117" t="str">
        <f t="shared" si="9"/>
        <v>vis</v>
      </c>
      <c r="E117">
        <f>VLOOKUP(C117,'Active 1'!C$21:E$969,3,FALSE)</f>
        <v>28449.444200241749</v>
      </c>
      <c r="F117" s="120" t="s">
        <v>137</v>
      </c>
      <c r="G117" t="str">
        <f t="shared" si="10"/>
        <v>53666.3886</v>
      </c>
      <c r="H117" s="172">
        <f t="shared" si="11"/>
        <v>28388.5</v>
      </c>
      <c r="I117" s="178" t="s">
        <v>699</v>
      </c>
      <c r="J117" s="179" t="s">
        <v>700</v>
      </c>
      <c r="K117" s="178" t="s">
        <v>701</v>
      </c>
      <c r="L117" s="178" t="s">
        <v>683</v>
      </c>
      <c r="M117" s="179" t="s">
        <v>372</v>
      </c>
      <c r="N117" s="179" t="s">
        <v>373</v>
      </c>
      <c r="O117" s="180" t="s">
        <v>640</v>
      </c>
      <c r="P117" s="181" t="s">
        <v>641</v>
      </c>
    </row>
    <row r="118" spans="1:16" ht="12.75" customHeight="1">
      <c r="A118" s="172" t="str">
        <f t="shared" si="6"/>
        <v>IBVS 5754 </v>
      </c>
      <c r="B118" s="120" t="str">
        <f t="shared" si="7"/>
        <v>I</v>
      </c>
      <c r="C118" s="172">
        <f t="shared" si="8"/>
        <v>53666.560299999997</v>
      </c>
      <c r="D118" t="str">
        <f t="shared" si="9"/>
        <v>vis</v>
      </c>
      <c r="E118">
        <f>VLOOKUP(C118,'Active 1'!C$21:E$969,3,FALSE)</f>
        <v>28449.942012289659</v>
      </c>
      <c r="F118" s="120" t="s">
        <v>137</v>
      </c>
      <c r="G118" t="str">
        <f t="shared" si="10"/>
        <v>53666.5603</v>
      </c>
      <c r="H118" s="172">
        <f t="shared" si="11"/>
        <v>28389</v>
      </c>
      <c r="I118" s="178" t="s">
        <v>702</v>
      </c>
      <c r="J118" s="179" t="s">
        <v>703</v>
      </c>
      <c r="K118" s="178" t="s">
        <v>704</v>
      </c>
      <c r="L118" s="178" t="s">
        <v>693</v>
      </c>
      <c r="M118" s="179" t="s">
        <v>372</v>
      </c>
      <c r="N118" s="179" t="s">
        <v>373</v>
      </c>
      <c r="O118" s="180" t="s">
        <v>640</v>
      </c>
      <c r="P118" s="181" t="s">
        <v>641</v>
      </c>
    </row>
    <row r="119" spans="1:16" ht="12.75" customHeight="1">
      <c r="A119" s="172" t="str">
        <f t="shared" si="6"/>
        <v>IBVS 5754 </v>
      </c>
      <c r="B119" s="120" t="str">
        <f t="shared" si="7"/>
        <v>I</v>
      </c>
      <c r="C119" s="172">
        <f t="shared" si="8"/>
        <v>53674.493199999997</v>
      </c>
      <c r="D119" t="str">
        <f t="shared" si="9"/>
        <v>vis</v>
      </c>
      <c r="E119">
        <f>VLOOKUP(C119,'Active 1'!C$21:E$969,3,FALSE)</f>
        <v>28472.941972656052</v>
      </c>
      <c r="F119" s="120" t="s">
        <v>137</v>
      </c>
      <c r="G119" t="str">
        <f t="shared" si="10"/>
        <v>53674.4932</v>
      </c>
      <c r="H119" s="172">
        <f t="shared" si="11"/>
        <v>28412</v>
      </c>
      <c r="I119" s="178" t="s">
        <v>705</v>
      </c>
      <c r="J119" s="179" t="s">
        <v>706</v>
      </c>
      <c r="K119" s="178" t="s">
        <v>707</v>
      </c>
      <c r="L119" s="178" t="s">
        <v>693</v>
      </c>
      <c r="M119" s="179" t="s">
        <v>372</v>
      </c>
      <c r="N119" s="179" t="s">
        <v>373</v>
      </c>
      <c r="O119" s="180" t="s">
        <v>640</v>
      </c>
      <c r="P119" s="181" t="s">
        <v>641</v>
      </c>
    </row>
    <row r="120" spans="1:16" ht="12.75" customHeight="1">
      <c r="A120" s="172" t="str">
        <f t="shared" si="6"/>
        <v>IBVS 5672 </v>
      </c>
      <c r="B120" s="120" t="str">
        <f t="shared" si="7"/>
        <v>II</v>
      </c>
      <c r="C120" s="172">
        <f t="shared" si="8"/>
        <v>53696.74</v>
      </c>
      <c r="D120" t="str">
        <f t="shared" si="9"/>
        <v>vis</v>
      </c>
      <c r="E120">
        <f>VLOOKUP(C120,'Active 1'!C$21:E$969,3,FALSE)</f>
        <v>28537.442409857962</v>
      </c>
      <c r="F120" s="120" t="s">
        <v>137</v>
      </c>
      <c r="G120" t="str">
        <f t="shared" si="10"/>
        <v>53696.740</v>
      </c>
      <c r="H120" s="172">
        <f t="shared" si="11"/>
        <v>28476.5</v>
      </c>
      <c r="I120" s="178" t="s">
        <v>708</v>
      </c>
      <c r="J120" s="179" t="s">
        <v>709</v>
      </c>
      <c r="K120" s="178" t="s">
        <v>710</v>
      </c>
      <c r="L120" s="178" t="s">
        <v>711</v>
      </c>
      <c r="M120" s="179" t="s">
        <v>372</v>
      </c>
      <c r="N120" s="179" t="s">
        <v>373</v>
      </c>
      <c r="O120" s="180" t="s">
        <v>586</v>
      </c>
      <c r="P120" s="181" t="s">
        <v>712</v>
      </c>
    </row>
    <row r="121" spans="1:16" ht="12.75" customHeight="1">
      <c r="A121" s="172" t="str">
        <f t="shared" si="6"/>
        <v>IBVS 5754 </v>
      </c>
      <c r="B121" s="120" t="str">
        <f t="shared" si="7"/>
        <v>I</v>
      </c>
      <c r="C121" s="172">
        <f t="shared" si="8"/>
        <v>53708.294000000002</v>
      </c>
      <c r="D121" t="str">
        <f t="shared" si="9"/>
        <v>vis</v>
      </c>
      <c r="E121">
        <f>VLOOKUP(C121,'Active 1'!C$21:E$969,3,FALSE)</f>
        <v>28570.941072651312</v>
      </c>
      <c r="F121" s="120" t="s">
        <v>137</v>
      </c>
      <c r="G121" t="str">
        <f t="shared" si="10"/>
        <v>53708.2940</v>
      </c>
      <c r="H121" s="172">
        <f t="shared" si="11"/>
        <v>28510</v>
      </c>
      <c r="I121" s="178" t="s">
        <v>713</v>
      </c>
      <c r="J121" s="179" t="s">
        <v>714</v>
      </c>
      <c r="K121" s="178" t="s">
        <v>715</v>
      </c>
      <c r="L121" s="178" t="s">
        <v>716</v>
      </c>
      <c r="M121" s="179" t="s">
        <v>372</v>
      </c>
      <c r="N121" s="179" t="s">
        <v>373</v>
      </c>
      <c r="O121" s="180" t="s">
        <v>640</v>
      </c>
      <c r="P121" s="181" t="s">
        <v>641</v>
      </c>
    </row>
    <row r="122" spans="1:16" ht="12.75" customHeight="1">
      <c r="A122" s="172" t="str">
        <f t="shared" si="6"/>
        <v>IBVS 5754 </v>
      </c>
      <c r="B122" s="120" t="str">
        <f t="shared" si="7"/>
        <v>II</v>
      </c>
      <c r="C122" s="172">
        <f t="shared" si="8"/>
        <v>53708.467700000001</v>
      </c>
      <c r="D122" t="str">
        <f t="shared" si="9"/>
        <v>vis</v>
      </c>
      <c r="E122">
        <f>VLOOKUP(C122,'Active 1'!C$21:E$969,3,FALSE)</f>
        <v>28571.444683325291</v>
      </c>
      <c r="F122" s="120" t="s">
        <v>137</v>
      </c>
      <c r="G122" t="str">
        <f t="shared" si="10"/>
        <v>53708.4677</v>
      </c>
      <c r="H122" s="172">
        <f t="shared" si="11"/>
        <v>28510.5</v>
      </c>
      <c r="I122" s="178" t="s">
        <v>717</v>
      </c>
      <c r="J122" s="179" t="s">
        <v>718</v>
      </c>
      <c r="K122" s="178" t="s">
        <v>719</v>
      </c>
      <c r="L122" s="178" t="s">
        <v>683</v>
      </c>
      <c r="M122" s="179" t="s">
        <v>372</v>
      </c>
      <c r="N122" s="179" t="s">
        <v>373</v>
      </c>
      <c r="O122" s="180" t="s">
        <v>640</v>
      </c>
      <c r="P122" s="181" t="s">
        <v>641</v>
      </c>
    </row>
    <row r="123" spans="1:16" ht="12.75" customHeight="1">
      <c r="A123" s="172" t="str">
        <f t="shared" si="6"/>
        <v>IBVS 5754 </v>
      </c>
      <c r="B123" s="120" t="str">
        <f t="shared" si="7"/>
        <v>I</v>
      </c>
      <c r="C123" s="172">
        <f t="shared" si="8"/>
        <v>53729.331200000001</v>
      </c>
      <c r="D123" t="str">
        <f t="shared" si="9"/>
        <v>vis</v>
      </c>
      <c r="E123">
        <f>VLOOKUP(C123,'Active 1'!C$21:E$969,3,FALSE)</f>
        <v>28631.934500807449</v>
      </c>
      <c r="F123" s="120" t="s">
        <v>137</v>
      </c>
      <c r="G123" t="str">
        <f t="shared" si="10"/>
        <v>53729.3312</v>
      </c>
      <c r="H123" s="172">
        <f t="shared" si="11"/>
        <v>28571</v>
      </c>
      <c r="I123" s="178" t="s">
        <v>720</v>
      </c>
      <c r="J123" s="179" t="s">
        <v>721</v>
      </c>
      <c r="K123" s="178" t="s">
        <v>722</v>
      </c>
      <c r="L123" s="178" t="s">
        <v>723</v>
      </c>
      <c r="M123" s="179" t="s">
        <v>372</v>
      </c>
      <c r="N123" s="179" t="s">
        <v>373</v>
      </c>
      <c r="O123" s="180" t="s">
        <v>640</v>
      </c>
      <c r="P123" s="181" t="s">
        <v>641</v>
      </c>
    </row>
    <row r="124" spans="1:16" ht="12.75" customHeight="1">
      <c r="A124" s="172" t="str">
        <f t="shared" si="6"/>
        <v>OEJV 0074 </v>
      </c>
      <c r="B124" s="120" t="str">
        <f t="shared" si="7"/>
        <v>I</v>
      </c>
      <c r="C124" s="172">
        <f t="shared" si="8"/>
        <v>53761.409480000002</v>
      </c>
      <c r="D124" t="str">
        <f t="shared" si="9"/>
        <v>vis</v>
      </c>
      <c r="E124">
        <f>VLOOKUP(C124,'Active 1'!C$21:E$969,3,FALSE)</f>
        <v>28724.939476115596</v>
      </c>
      <c r="F124" s="120" t="s">
        <v>137</v>
      </c>
      <c r="G124" t="str">
        <f t="shared" si="10"/>
        <v>53761.40948</v>
      </c>
      <c r="H124" s="172">
        <f t="shared" si="11"/>
        <v>28664</v>
      </c>
      <c r="I124" s="178" t="s">
        <v>724</v>
      </c>
      <c r="J124" s="179" t="s">
        <v>725</v>
      </c>
      <c r="K124" s="178" t="s">
        <v>726</v>
      </c>
      <c r="L124" s="178" t="s">
        <v>727</v>
      </c>
      <c r="M124" s="179" t="s">
        <v>595</v>
      </c>
      <c r="N124" s="179" t="s">
        <v>59</v>
      </c>
      <c r="O124" s="180" t="s">
        <v>728</v>
      </c>
      <c r="P124" s="181" t="s">
        <v>729</v>
      </c>
    </row>
    <row r="125" spans="1:16" ht="12.75" customHeight="1">
      <c r="A125" s="172" t="str">
        <f t="shared" si="6"/>
        <v>BAVM 178 </v>
      </c>
      <c r="B125" s="120" t="str">
        <f t="shared" si="7"/>
        <v>II</v>
      </c>
      <c r="C125" s="172">
        <f t="shared" si="8"/>
        <v>53765.376300000004</v>
      </c>
      <c r="D125" t="str">
        <f t="shared" si="9"/>
        <v>vis</v>
      </c>
      <c r="E125">
        <f>VLOOKUP(C125,'Active 1'!C$21:E$969,3,FALSE)</f>
        <v>28736.440529044619</v>
      </c>
      <c r="F125" s="120" t="s">
        <v>137</v>
      </c>
      <c r="G125" t="str">
        <f t="shared" si="10"/>
        <v>53765.3763</v>
      </c>
      <c r="H125" s="172">
        <f t="shared" si="11"/>
        <v>28675.5</v>
      </c>
      <c r="I125" s="178" t="s">
        <v>730</v>
      </c>
      <c r="J125" s="179" t="s">
        <v>731</v>
      </c>
      <c r="K125" s="178" t="s">
        <v>732</v>
      </c>
      <c r="L125" s="178" t="s">
        <v>659</v>
      </c>
      <c r="M125" s="179" t="s">
        <v>595</v>
      </c>
      <c r="N125" s="179">
        <v>0</v>
      </c>
      <c r="O125" s="180" t="s">
        <v>620</v>
      </c>
      <c r="P125" s="181" t="s">
        <v>733</v>
      </c>
    </row>
    <row r="126" spans="1:16" ht="12.75" customHeight="1">
      <c r="A126" s="172" t="str">
        <f t="shared" si="6"/>
        <v>BAVM 178 </v>
      </c>
      <c r="B126" s="120" t="str">
        <f t="shared" si="7"/>
        <v>I</v>
      </c>
      <c r="C126" s="172">
        <f t="shared" si="8"/>
        <v>53765.549700000003</v>
      </c>
      <c r="D126" t="str">
        <f t="shared" si="9"/>
        <v>vis</v>
      </c>
      <c r="E126">
        <f>VLOOKUP(C126,'Active 1'!C$21:E$969,3,FALSE)</f>
        <v>28736.94326992469</v>
      </c>
      <c r="F126" s="120" t="s">
        <v>137</v>
      </c>
      <c r="G126" t="str">
        <f t="shared" si="10"/>
        <v>53765.5497</v>
      </c>
      <c r="H126" s="172">
        <f t="shared" si="11"/>
        <v>28676</v>
      </c>
      <c r="I126" s="178" t="s">
        <v>734</v>
      </c>
      <c r="J126" s="179" t="s">
        <v>735</v>
      </c>
      <c r="K126" s="178">
        <v>28676</v>
      </c>
      <c r="L126" s="178" t="s">
        <v>736</v>
      </c>
      <c r="M126" s="179" t="s">
        <v>595</v>
      </c>
      <c r="N126" s="179">
        <v>0</v>
      </c>
      <c r="O126" s="180" t="s">
        <v>620</v>
      </c>
      <c r="P126" s="181" t="s">
        <v>733</v>
      </c>
    </row>
    <row r="127" spans="1:16" ht="12.75" customHeight="1">
      <c r="A127" s="172" t="str">
        <f t="shared" si="6"/>
        <v>IBVS 5777 </v>
      </c>
      <c r="B127" s="120" t="str">
        <f t="shared" si="7"/>
        <v>I</v>
      </c>
      <c r="C127" s="172">
        <f t="shared" si="8"/>
        <v>53767.273000000001</v>
      </c>
      <c r="D127" t="str">
        <f t="shared" si="9"/>
        <v>vis</v>
      </c>
      <c r="E127">
        <f>VLOOKUP(C127,'Active 1'!C$21:E$969,3,FALSE)</f>
        <v>28741.939656075956</v>
      </c>
      <c r="F127" s="120" t="s">
        <v>137</v>
      </c>
      <c r="G127" t="str">
        <f t="shared" si="10"/>
        <v>53767.2730</v>
      </c>
      <c r="H127" s="172">
        <f t="shared" si="11"/>
        <v>28681</v>
      </c>
      <c r="I127" s="178" t="s">
        <v>737</v>
      </c>
      <c r="J127" s="179" t="s">
        <v>738</v>
      </c>
      <c r="K127" s="178">
        <v>28681</v>
      </c>
      <c r="L127" s="178" t="s">
        <v>739</v>
      </c>
      <c r="M127" s="179" t="s">
        <v>595</v>
      </c>
      <c r="N127" s="179" t="s">
        <v>740</v>
      </c>
      <c r="O127" s="180" t="s">
        <v>741</v>
      </c>
      <c r="P127" s="181" t="s">
        <v>742</v>
      </c>
    </row>
    <row r="128" spans="1:16" ht="12.75" customHeight="1">
      <c r="A128" s="172" t="str">
        <f t="shared" si="6"/>
        <v>BAVM 178 </v>
      </c>
      <c r="B128" s="120" t="str">
        <f t="shared" si="7"/>
        <v>II</v>
      </c>
      <c r="C128" s="172">
        <f t="shared" si="8"/>
        <v>53794.347699999998</v>
      </c>
      <c r="D128" t="str">
        <f t="shared" si="9"/>
        <v>vis</v>
      </c>
      <c r="E128">
        <f>VLOOKUP(C128,'Active 1'!C$21:E$969,3,FALSE)</f>
        <v>28820.437686674079</v>
      </c>
      <c r="F128" s="120" t="s">
        <v>137</v>
      </c>
      <c r="G128" t="str">
        <f t="shared" si="10"/>
        <v>53794.3477</v>
      </c>
      <c r="H128" s="172">
        <f t="shared" si="11"/>
        <v>28759.5</v>
      </c>
      <c r="I128" s="178" t="s">
        <v>743</v>
      </c>
      <c r="J128" s="179" t="s">
        <v>744</v>
      </c>
      <c r="K128" s="178">
        <v>28759.5</v>
      </c>
      <c r="L128" s="178" t="s">
        <v>655</v>
      </c>
      <c r="M128" s="179" t="s">
        <v>595</v>
      </c>
      <c r="N128" s="179">
        <v>0</v>
      </c>
      <c r="O128" s="180" t="s">
        <v>620</v>
      </c>
      <c r="P128" s="181" t="s">
        <v>733</v>
      </c>
    </row>
    <row r="129" spans="1:16" ht="12.75" customHeight="1">
      <c r="A129" s="172" t="str">
        <f t="shared" si="6"/>
        <v>IBVS 5746 </v>
      </c>
      <c r="B129" s="120" t="str">
        <f t="shared" si="7"/>
        <v>I</v>
      </c>
      <c r="C129" s="172">
        <f t="shared" si="8"/>
        <v>54013.577499999999</v>
      </c>
      <c r="D129" t="str">
        <f t="shared" si="9"/>
        <v>vis</v>
      </c>
      <c r="E129">
        <f>VLOOKUP(C129,'Active 1'!C$21:E$969,3,FALSE)</f>
        <v>29456.053503226893</v>
      </c>
      <c r="F129" s="120" t="s">
        <v>137</v>
      </c>
      <c r="G129" t="str">
        <f t="shared" si="10"/>
        <v>54013.5775</v>
      </c>
      <c r="H129" s="172">
        <f t="shared" si="11"/>
        <v>29395</v>
      </c>
      <c r="I129" s="178" t="s">
        <v>745</v>
      </c>
      <c r="J129" s="179" t="s">
        <v>746</v>
      </c>
      <c r="K129" s="178">
        <v>29395</v>
      </c>
      <c r="L129" s="178" t="s">
        <v>747</v>
      </c>
      <c r="M129" s="179" t="s">
        <v>372</v>
      </c>
      <c r="N129" s="179" t="s">
        <v>373</v>
      </c>
      <c r="O129" s="180" t="s">
        <v>748</v>
      </c>
      <c r="P129" s="181" t="s">
        <v>749</v>
      </c>
    </row>
    <row r="130" spans="1:16" ht="12.75" customHeight="1">
      <c r="A130" s="172" t="str">
        <f t="shared" si="6"/>
        <v>BAVM 183 </v>
      </c>
      <c r="B130" s="120" t="str">
        <f t="shared" si="7"/>
        <v>II</v>
      </c>
      <c r="C130" s="172">
        <f t="shared" si="8"/>
        <v>54096.478499999997</v>
      </c>
      <c r="D130" t="str">
        <f t="shared" si="9"/>
        <v>vis</v>
      </c>
      <c r="E130">
        <f>VLOOKUP(C130,'Active 1'!C$21:E$969,3,FALSE)</f>
        <v>29696.409453047778</v>
      </c>
      <c r="F130" s="120" t="s">
        <v>137</v>
      </c>
      <c r="G130" t="str">
        <f t="shared" si="10"/>
        <v>54096.4785</v>
      </c>
      <c r="H130" s="172">
        <f t="shared" si="11"/>
        <v>29635.5</v>
      </c>
      <c r="I130" s="178" t="s">
        <v>750</v>
      </c>
      <c r="J130" s="179" t="s">
        <v>751</v>
      </c>
      <c r="K130" s="178">
        <v>29635.5</v>
      </c>
      <c r="L130" s="178" t="s">
        <v>752</v>
      </c>
      <c r="M130" s="179" t="s">
        <v>595</v>
      </c>
      <c r="N130" s="179">
        <v>0</v>
      </c>
      <c r="O130" s="180" t="s">
        <v>620</v>
      </c>
      <c r="P130" s="181" t="s">
        <v>753</v>
      </c>
    </row>
    <row r="131" spans="1:16" ht="12.75" customHeight="1">
      <c r="A131" s="172" t="str">
        <f t="shared" si="6"/>
        <v>OEJV 0074 </v>
      </c>
      <c r="B131" s="120" t="str">
        <f t="shared" si="7"/>
        <v>I</v>
      </c>
      <c r="C131" s="172">
        <f t="shared" si="8"/>
        <v>54122.529289999999</v>
      </c>
      <c r="D131" t="str">
        <f t="shared" si="9"/>
        <v>vis</v>
      </c>
      <c r="E131">
        <f>VLOOKUP(C131,'Active 1'!C$21:E$969,3,FALSE)</f>
        <v>29771.938848037404</v>
      </c>
      <c r="F131" s="120" t="s">
        <v>137</v>
      </c>
      <c r="G131" t="str">
        <f t="shared" si="10"/>
        <v>54122.52929</v>
      </c>
      <c r="H131" s="172">
        <f t="shared" si="11"/>
        <v>29711</v>
      </c>
      <c r="I131" s="178" t="s">
        <v>754</v>
      </c>
      <c r="J131" s="179" t="s">
        <v>755</v>
      </c>
      <c r="K131" s="178">
        <v>29711</v>
      </c>
      <c r="L131" s="178" t="s">
        <v>756</v>
      </c>
      <c r="M131" s="179" t="s">
        <v>595</v>
      </c>
      <c r="N131" s="179" t="s">
        <v>203</v>
      </c>
      <c r="O131" s="180" t="s">
        <v>728</v>
      </c>
      <c r="P131" s="181" t="s">
        <v>729</v>
      </c>
    </row>
    <row r="132" spans="1:16" ht="12.75" customHeight="1">
      <c r="A132" s="172" t="str">
        <f t="shared" si="6"/>
        <v>OEJV 0074 </v>
      </c>
      <c r="B132" s="120" t="str">
        <f t="shared" si="7"/>
        <v>I</v>
      </c>
      <c r="C132" s="172">
        <f t="shared" si="8"/>
        <v>54122.529289999999</v>
      </c>
      <c r="D132" t="str">
        <f t="shared" si="9"/>
        <v>vis</v>
      </c>
      <c r="E132">
        <f>VLOOKUP(C132,'Active 1'!C$21:E$969,3,FALSE)</f>
        <v>29771.938848037404</v>
      </c>
      <c r="F132" s="120" t="s">
        <v>137</v>
      </c>
      <c r="G132" t="str">
        <f t="shared" si="10"/>
        <v>54122.52929</v>
      </c>
      <c r="H132" s="172">
        <f t="shared" si="11"/>
        <v>29711</v>
      </c>
      <c r="I132" s="178" t="s">
        <v>754</v>
      </c>
      <c r="J132" s="179" t="s">
        <v>755</v>
      </c>
      <c r="K132" s="178">
        <v>29711</v>
      </c>
      <c r="L132" s="178" t="s">
        <v>756</v>
      </c>
      <c r="M132" s="179" t="s">
        <v>595</v>
      </c>
      <c r="N132" s="179" t="s">
        <v>137</v>
      </c>
      <c r="O132" s="180" t="s">
        <v>728</v>
      </c>
      <c r="P132" s="181" t="s">
        <v>729</v>
      </c>
    </row>
    <row r="133" spans="1:16" ht="12.75" customHeight="1">
      <c r="A133" s="172" t="str">
        <f t="shared" si="6"/>
        <v>OEJV 0074 </v>
      </c>
      <c r="B133" s="120" t="str">
        <f t="shared" si="7"/>
        <v>I</v>
      </c>
      <c r="C133" s="172">
        <f t="shared" si="8"/>
        <v>54122.529690000003</v>
      </c>
      <c r="D133" t="str">
        <f t="shared" si="9"/>
        <v>vis</v>
      </c>
      <c r="E133">
        <f>VLOOKUP(C133,'Active 1'!C$21:E$969,3,FALSE)</f>
        <v>29771.940007762631</v>
      </c>
      <c r="F133" s="120" t="s">
        <v>137</v>
      </c>
      <c r="G133" t="str">
        <f t="shared" si="10"/>
        <v>54122.52969</v>
      </c>
      <c r="H133" s="172">
        <f t="shared" si="11"/>
        <v>29711</v>
      </c>
      <c r="I133" s="178" t="s">
        <v>757</v>
      </c>
      <c r="J133" s="179" t="s">
        <v>755</v>
      </c>
      <c r="K133" s="178">
        <v>29711</v>
      </c>
      <c r="L133" s="178" t="s">
        <v>758</v>
      </c>
      <c r="M133" s="179" t="s">
        <v>595</v>
      </c>
      <c r="N133" s="179" t="s">
        <v>59</v>
      </c>
      <c r="O133" s="180" t="s">
        <v>728</v>
      </c>
      <c r="P133" s="181" t="s">
        <v>729</v>
      </c>
    </row>
    <row r="134" spans="1:16" ht="12.75" customHeight="1">
      <c r="A134" s="172" t="str">
        <f t="shared" si="6"/>
        <v>IBVS 5801 </v>
      </c>
      <c r="B134" s="120" t="str">
        <f t="shared" si="7"/>
        <v>I</v>
      </c>
      <c r="C134" s="172">
        <f t="shared" si="8"/>
        <v>54166.331899999997</v>
      </c>
      <c r="D134" t="str">
        <f t="shared" si="9"/>
        <v>vis</v>
      </c>
      <c r="E134">
        <f>VLOOKUP(C134,'Active 1'!C$21:E$969,3,FALSE)</f>
        <v>29898.936326127947</v>
      </c>
      <c r="F134" s="120" t="s">
        <v>137</v>
      </c>
      <c r="G134" t="str">
        <f t="shared" si="10"/>
        <v>54166.3319</v>
      </c>
      <c r="H134" s="172">
        <f t="shared" si="11"/>
        <v>29838</v>
      </c>
      <c r="I134" s="178" t="s">
        <v>759</v>
      </c>
      <c r="J134" s="179" t="s">
        <v>760</v>
      </c>
      <c r="K134" s="178">
        <v>29838</v>
      </c>
      <c r="L134" s="178" t="s">
        <v>761</v>
      </c>
      <c r="M134" s="179" t="s">
        <v>372</v>
      </c>
      <c r="N134" s="179" t="s">
        <v>740</v>
      </c>
      <c r="O134" s="180" t="s">
        <v>762</v>
      </c>
      <c r="P134" s="181" t="s">
        <v>763</v>
      </c>
    </row>
    <row r="135" spans="1:16" ht="12.75" customHeight="1">
      <c r="A135" s="172" t="str">
        <f t="shared" si="6"/>
        <v>OEJV 0074 </v>
      </c>
      <c r="B135" s="120" t="str">
        <f t="shared" si="7"/>
        <v>I</v>
      </c>
      <c r="C135" s="172">
        <f t="shared" si="8"/>
        <v>54195.304129999997</v>
      </c>
      <c r="D135" t="str">
        <f t="shared" si="9"/>
        <v>vis</v>
      </c>
      <c r="E135">
        <f>VLOOKUP(C135,'Active 1'!C$21:E$969,3,FALSE)</f>
        <v>29982.935890187237</v>
      </c>
      <c r="F135" s="120" t="s">
        <v>137</v>
      </c>
      <c r="G135" t="str">
        <f t="shared" si="10"/>
        <v>54195.30413</v>
      </c>
      <c r="H135" s="172">
        <f t="shared" si="11"/>
        <v>29922</v>
      </c>
      <c r="I135" s="178" t="s">
        <v>764</v>
      </c>
      <c r="J135" s="179" t="s">
        <v>765</v>
      </c>
      <c r="K135" s="178">
        <v>29922</v>
      </c>
      <c r="L135" s="178" t="s">
        <v>766</v>
      </c>
      <c r="M135" s="179" t="s">
        <v>595</v>
      </c>
      <c r="N135" s="179" t="s">
        <v>203</v>
      </c>
      <c r="O135" s="180" t="s">
        <v>728</v>
      </c>
      <c r="P135" s="181" t="s">
        <v>729</v>
      </c>
    </row>
    <row r="136" spans="1:16" ht="12.75" customHeight="1">
      <c r="A136" s="172" t="str">
        <f t="shared" si="6"/>
        <v>OEJV 0074 </v>
      </c>
      <c r="B136" s="120" t="str">
        <f t="shared" si="7"/>
        <v>I</v>
      </c>
      <c r="C136" s="172">
        <f t="shared" si="8"/>
        <v>54195.304629999999</v>
      </c>
      <c r="D136" t="str">
        <f t="shared" si="9"/>
        <v>vis</v>
      </c>
      <c r="E136">
        <f>VLOOKUP(C136,'Active 1'!C$21:E$969,3,FALSE)</f>
        <v>29982.937339843756</v>
      </c>
      <c r="F136" s="120" t="s">
        <v>137</v>
      </c>
      <c r="G136" t="str">
        <f t="shared" si="10"/>
        <v>54195.30463</v>
      </c>
      <c r="H136" s="172">
        <f t="shared" si="11"/>
        <v>29922</v>
      </c>
      <c r="I136" s="178" t="s">
        <v>767</v>
      </c>
      <c r="J136" s="179" t="s">
        <v>768</v>
      </c>
      <c r="K136" s="178">
        <v>29922</v>
      </c>
      <c r="L136" s="178" t="s">
        <v>769</v>
      </c>
      <c r="M136" s="179" t="s">
        <v>595</v>
      </c>
      <c r="N136" s="179" t="s">
        <v>137</v>
      </c>
      <c r="O136" s="180" t="s">
        <v>728</v>
      </c>
      <c r="P136" s="181" t="s">
        <v>729</v>
      </c>
    </row>
    <row r="137" spans="1:16" ht="12.75" customHeight="1">
      <c r="A137" s="172" t="str">
        <f t="shared" si="6"/>
        <v>OEJV 0074 </v>
      </c>
      <c r="B137" s="120" t="str">
        <f t="shared" si="7"/>
        <v>I</v>
      </c>
      <c r="C137" s="172">
        <f t="shared" si="8"/>
        <v>54195.304929999998</v>
      </c>
      <c r="D137" t="str">
        <f t="shared" si="9"/>
        <v>vis</v>
      </c>
      <c r="E137">
        <f>VLOOKUP(C137,'Active 1'!C$21:E$969,3,FALSE)</f>
        <v>29982.938209637668</v>
      </c>
      <c r="F137" s="120" t="s">
        <v>137</v>
      </c>
      <c r="G137" t="str">
        <f t="shared" si="10"/>
        <v>54195.30493</v>
      </c>
      <c r="H137" s="172">
        <f t="shared" si="11"/>
        <v>29922</v>
      </c>
      <c r="I137" s="178" t="s">
        <v>770</v>
      </c>
      <c r="J137" s="179" t="s">
        <v>771</v>
      </c>
      <c r="K137" s="178">
        <v>29922</v>
      </c>
      <c r="L137" s="178" t="s">
        <v>772</v>
      </c>
      <c r="M137" s="179" t="s">
        <v>595</v>
      </c>
      <c r="N137" s="179" t="s">
        <v>59</v>
      </c>
      <c r="O137" s="180" t="s">
        <v>728</v>
      </c>
      <c r="P137" s="181" t="s">
        <v>729</v>
      </c>
    </row>
    <row r="138" spans="1:16" ht="12.75" customHeight="1">
      <c r="A138" s="172" t="str">
        <f t="shared" si="6"/>
        <v>IBVS 5820 </v>
      </c>
      <c r="B138" s="120" t="str">
        <f t="shared" si="7"/>
        <v>I</v>
      </c>
      <c r="C138" s="172">
        <f t="shared" si="8"/>
        <v>54382.934500000003</v>
      </c>
      <c r="D138" t="str">
        <f t="shared" si="9"/>
        <v>vis</v>
      </c>
      <c r="E138">
        <f>VLOOKUP(C138,'Active 1'!C$21:E$969,3,FALSE)</f>
        <v>30526.935067478185</v>
      </c>
      <c r="F138" s="120" t="s">
        <v>137</v>
      </c>
      <c r="G138" t="str">
        <f t="shared" si="10"/>
        <v>54382.9345</v>
      </c>
      <c r="H138" s="172">
        <f t="shared" si="11"/>
        <v>30466</v>
      </c>
      <c r="I138" s="178" t="s">
        <v>773</v>
      </c>
      <c r="J138" s="179" t="s">
        <v>774</v>
      </c>
      <c r="K138" s="178">
        <v>30466</v>
      </c>
      <c r="L138" s="178" t="s">
        <v>775</v>
      </c>
      <c r="M138" s="179" t="s">
        <v>595</v>
      </c>
      <c r="N138" s="179" t="s">
        <v>203</v>
      </c>
      <c r="O138" s="180" t="s">
        <v>586</v>
      </c>
      <c r="P138" s="181" t="s">
        <v>776</v>
      </c>
    </row>
    <row r="139" spans="1:16" ht="12.75" customHeight="1">
      <c r="A139" s="172" t="str">
        <f t="shared" ref="A139:A202" si="12">P139</f>
        <v>IBVS 5814 </v>
      </c>
      <c r="B139" s="120" t="str">
        <f t="shared" ref="B139:B202" si="13">IF(H139=INT(H139),"I","II")</f>
        <v>I</v>
      </c>
      <c r="C139" s="172">
        <f t="shared" ref="C139:C202" si="14">1*G139</f>
        <v>54409.837800000001</v>
      </c>
      <c r="D139" t="str">
        <f t="shared" ref="D139:D202" si="15">VLOOKUP(F139,I$1:J$5,2,FALSE)</f>
        <v>vis</v>
      </c>
      <c r="E139">
        <f>VLOOKUP(C139,'Active 1'!C$21:E$969,3,FALSE)</f>
        <v>30604.93615582231</v>
      </c>
      <c r="F139" s="120" t="s">
        <v>137</v>
      </c>
      <c r="G139" t="str">
        <f t="shared" ref="G139:G202" si="16">MID(I139,3,LEN(I139)-3)</f>
        <v>54409.8378</v>
      </c>
      <c r="H139" s="172">
        <f t="shared" ref="H139:H202" si="17">1*K139</f>
        <v>30544</v>
      </c>
      <c r="I139" s="178" t="s">
        <v>777</v>
      </c>
      <c r="J139" s="179" t="s">
        <v>778</v>
      </c>
      <c r="K139" s="178">
        <v>30544</v>
      </c>
      <c r="L139" s="178" t="s">
        <v>779</v>
      </c>
      <c r="M139" s="179" t="s">
        <v>595</v>
      </c>
      <c r="N139" s="179" t="s">
        <v>137</v>
      </c>
      <c r="O139" s="180" t="s">
        <v>596</v>
      </c>
      <c r="P139" s="181" t="s">
        <v>780</v>
      </c>
    </row>
    <row r="140" spans="1:16" ht="12.75" customHeight="1">
      <c r="A140" s="172" t="str">
        <f t="shared" si="12"/>
        <v>IBVS 5887 </v>
      </c>
      <c r="B140" s="120" t="str">
        <f t="shared" si="13"/>
        <v>II</v>
      </c>
      <c r="C140" s="172">
        <f t="shared" si="14"/>
        <v>54436.570800000001</v>
      </c>
      <c r="D140" t="str">
        <f t="shared" si="15"/>
        <v>vis</v>
      </c>
      <c r="E140">
        <f>VLOOKUP(C140,'Active 1'!C$21:E$969,3,FALSE)</f>
        <v>30682.443491156766</v>
      </c>
      <c r="F140" s="120" t="s">
        <v>137</v>
      </c>
      <c r="G140" t="str">
        <f t="shared" si="16"/>
        <v>54436.5708</v>
      </c>
      <c r="H140" s="172">
        <f t="shared" si="17"/>
        <v>30621.5</v>
      </c>
      <c r="I140" s="178" t="s">
        <v>781</v>
      </c>
      <c r="J140" s="179" t="s">
        <v>782</v>
      </c>
      <c r="K140" s="178">
        <v>30621.5</v>
      </c>
      <c r="L140" s="178" t="s">
        <v>783</v>
      </c>
      <c r="M140" s="179" t="s">
        <v>372</v>
      </c>
      <c r="N140" s="179" t="s">
        <v>464</v>
      </c>
      <c r="O140" s="180" t="s">
        <v>784</v>
      </c>
      <c r="P140" s="181" t="s">
        <v>785</v>
      </c>
    </row>
    <row r="141" spans="1:16" ht="12.75" customHeight="1">
      <c r="A141" s="172" t="str">
        <f t="shared" si="12"/>
        <v>IBVS 5887 </v>
      </c>
      <c r="B141" s="120" t="str">
        <f t="shared" si="13"/>
        <v>II</v>
      </c>
      <c r="C141" s="172">
        <f t="shared" si="14"/>
        <v>54520.381699999998</v>
      </c>
      <c r="D141" t="str">
        <f t="shared" si="15"/>
        <v>vis</v>
      </c>
      <c r="E141">
        <f>VLOOKUP(C141,'Active 1'!C$21:E$969,3,FALSE)</f>
        <v>30925.437525907171</v>
      </c>
      <c r="F141" s="120" t="s">
        <v>137</v>
      </c>
      <c r="G141" t="str">
        <f t="shared" si="16"/>
        <v>54520.3817</v>
      </c>
      <c r="H141" s="172">
        <f t="shared" si="17"/>
        <v>30864.5</v>
      </c>
      <c r="I141" s="178" t="s">
        <v>786</v>
      </c>
      <c r="J141" s="179" t="s">
        <v>787</v>
      </c>
      <c r="K141" s="178">
        <v>30864.5</v>
      </c>
      <c r="L141" s="178" t="s">
        <v>788</v>
      </c>
      <c r="M141" s="179" t="s">
        <v>372</v>
      </c>
      <c r="N141" s="179" t="s">
        <v>464</v>
      </c>
      <c r="O141" s="180" t="s">
        <v>789</v>
      </c>
      <c r="P141" s="181" t="s">
        <v>785</v>
      </c>
    </row>
    <row r="142" spans="1:16" ht="12.75" customHeight="1">
      <c r="A142" s="172" t="str">
        <f t="shared" si="12"/>
        <v>IBVS 5898 </v>
      </c>
      <c r="B142" s="120" t="str">
        <f t="shared" si="13"/>
        <v>II</v>
      </c>
      <c r="C142" s="172">
        <f t="shared" si="14"/>
        <v>54751.472999999998</v>
      </c>
      <c r="D142" t="str">
        <f t="shared" si="15"/>
        <v>vis</v>
      </c>
      <c r="E142">
        <f>VLOOKUP(C142,'Active 1'!C$21:E$969,3,FALSE)</f>
        <v>31595.443544011236</v>
      </c>
      <c r="F142" s="120" t="s">
        <v>137</v>
      </c>
      <c r="G142" t="str">
        <f t="shared" si="16"/>
        <v>54751.4730</v>
      </c>
      <c r="H142" s="172">
        <f t="shared" si="17"/>
        <v>31534.5</v>
      </c>
      <c r="I142" s="178" t="s">
        <v>790</v>
      </c>
      <c r="J142" s="179" t="s">
        <v>791</v>
      </c>
      <c r="K142" s="178">
        <v>31534.5</v>
      </c>
      <c r="L142" s="178" t="s">
        <v>655</v>
      </c>
      <c r="M142" s="179" t="s">
        <v>595</v>
      </c>
      <c r="N142" s="179" t="s">
        <v>137</v>
      </c>
      <c r="O142" s="180" t="s">
        <v>741</v>
      </c>
      <c r="P142" s="181" t="s">
        <v>792</v>
      </c>
    </row>
    <row r="143" spans="1:16" ht="12.75" customHeight="1">
      <c r="A143" s="172" t="str">
        <f t="shared" si="12"/>
        <v>IBVS 5887 </v>
      </c>
      <c r="B143" s="120" t="str">
        <f t="shared" si="13"/>
        <v>I</v>
      </c>
      <c r="C143" s="172">
        <f t="shared" si="14"/>
        <v>54756.472800000003</v>
      </c>
      <c r="D143" t="str">
        <f t="shared" si="15"/>
        <v>vis</v>
      </c>
      <c r="E143">
        <f>VLOOKUP(C143,'Active 1'!C$21:E$969,3,FALSE)</f>
        <v>31609.939529317995</v>
      </c>
      <c r="F143" s="120" t="s">
        <v>137</v>
      </c>
      <c r="G143" t="str">
        <f t="shared" si="16"/>
        <v>54756.4728</v>
      </c>
      <c r="H143" s="172">
        <f t="shared" si="17"/>
        <v>31549</v>
      </c>
      <c r="I143" s="178" t="s">
        <v>793</v>
      </c>
      <c r="J143" s="179" t="s">
        <v>794</v>
      </c>
      <c r="K143" s="178">
        <v>31549</v>
      </c>
      <c r="L143" s="178" t="s">
        <v>795</v>
      </c>
      <c r="M143" s="179" t="s">
        <v>372</v>
      </c>
      <c r="N143" s="179" t="s">
        <v>464</v>
      </c>
      <c r="O143" s="180" t="s">
        <v>796</v>
      </c>
      <c r="P143" s="181" t="s">
        <v>785</v>
      </c>
    </row>
    <row r="144" spans="1:16" ht="12.75" customHeight="1">
      <c r="A144" s="172" t="str">
        <f t="shared" si="12"/>
        <v>IBVS 5887 </v>
      </c>
      <c r="B144" s="120" t="str">
        <f t="shared" si="13"/>
        <v>I</v>
      </c>
      <c r="C144" s="172">
        <f t="shared" si="14"/>
        <v>54757.506000000001</v>
      </c>
      <c r="D144" t="str">
        <f t="shared" si="15"/>
        <v>vis</v>
      </c>
      <c r="E144">
        <f>VLOOKUP(C144,'Active 1'!C$21:E$969,3,FALSE)</f>
        <v>31612.935099544586</v>
      </c>
      <c r="F144" s="120" t="s">
        <v>137</v>
      </c>
      <c r="G144" t="str">
        <f t="shared" si="16"/>
        <v>54757.5060</v>
      </c>
      <c r="H144" s="172">
        <f t="shared" si="17"/>
        <v>31552</v>
      </c>
      <c r="I144" s="178" t="s">
        <v>797</v>
      </c>
      <c r="J144" s="179" t="s">
        <v>798</v>
      </c>
      <c r="K144" s="178">
        <v>31552</v>
      </c>
      <c r="L144" s="178" t="s">
        <v>799</v>
      </c>
      <c r="M144" s="179" t="s">
        <v>372</v>
      </c>
      <c r="N144" s="179" t="s">
        <v>464</v>
      </c>
      <c r="O144" s="180" t="s">
        <v>800</v>
      </c>
      <c r="P144" s="181" t="s">
        <v>785</v>
      </c>
    </row>
    <row r="145" spans="1:16" ht="12.75" customHeight="1">
      <c r="A145" s="172" t="str">
        <f t="shared" si="12"/>
        <v>IBVS 5887 </v>
      </c>
      <c r="B145" s="120" t="str">
        <f t="shared" si="13"/>
        <v>II</v>
      </c>
      <c r="C145" s="172">
        <f t="shared" si="14"/>
        <v>54760.442600000002</v>
      </c>
      <c r="D145" t="str">
        <f t="shared" si="15"/>
        <v>vis</v>
      </c>
      <c r="E145">
        <f>VLOOKUP(C145,'Active 1'!C$21:E$969,3,FALSE)</f>
        <v>31621.449222199852</v>
      </c>
      <c r="F145" s="120" t="s">
        <v>137</v>
      </c>
      <c r="G145" t="str">
        <f t="shared" si="16"/>
        <v>54760.4426</v>
      </c>
      <c r="H145" s="172">
        <f t="shared" si="17"/>
        <v>31560.5</v>
      </c>
      <c r="I145" s="178" t="s">
        <v>801</v>
      </c>
      <c r="J145" s="179" t="s">
        <v>802</v>
      </c>
      <c r="K145" s="178">
        <v>31560.5</v>
      </c>
      <c r="L145" s="178" t="s">
        <v>736</v>
      </c>
      <c r="M145" s="179" t="s">
        <v>595</v>
      </c>
      <c r="N145" s="179" t="s">
        <v>740</v>
      </c>
      <c r="O145" s="180" t="s">
        <v>803</v>
      </c>
      <c r="P145" s="181" t="s">
        <v>785</v>
      </c>
    </row>
    <row r="146" spans="1:16" ht="12.75" customHeight="1">
      <c r="A146" s="172" t="str">
        <f t="shared" si="12"/>
        <v>IBVS 5887 </v>
      </c>
      <c r="B146" s="120" t="str">
        <f t="shared" si="13"/>
        <v>I</v>
      </c>
      <c r="C146" s="172">
        <f t="shared" si="14"/>
        <v>54760.611799999999</v>
      </c>
      <c r="D146" t="str">
        <f t="shared" si="15"/>
        <v>vis</v>
      </c>
      <c r="E146">
        <f>VLOOKUP(C146,'Active 1'!C$21:E$969,3,FALSE)</f>
        <v>31621.939785965173</v>
      </c>
      <c r="F146" s="120" t="s">
        <v>137</v>
      </c>
      <c r="G146" t="str">
        <f t="shared" si="16"/>
        <v>54760.6118</v>
      </c>
      <c r="H146" s="172">
        <f t="shared" si="17"/>
        <v>31561</v>
      </c>
      <c r="I146" s="178" t="s">
        <v>804</v>
      </c>
      <c r="J146" s="179" t="s">
        <v>805</v>
      </c>
      <c r="K146" s="178">
        <v>31561</v>
      </c>
      <c r="L146" s="178" t="s">
        <v>761</v>
      </c>
      <c r="M146" s="179" t="s">
        <v>595</v>
      </c>
      <c r="N146" s="179" t="s">
        <v>740</v>
      </c>
      <c r="O146" s="180" t="s">
        <v>806</v>
      </c>
      <c r="P146" s="181" t="s">
        <v>785</v>
      </c>
    </row>
    <row r="147" spans="1:16" ht="12.75" customHeight="1">
      <c r="A147" s="172" t="str">
        <f t="shared" si="12"/>
        <v>IBVS 5887 </v>
      </c>
      <c r="B147" s="120" t="str">
        <f t="shared" si="13"/>
        <v>I</v>
      </c>
      <c r="C147" s="172">
        <f t="shared" si="14"/>
        <v>54775.444199999998</v>
      </c>
      <c r="D147" t="str">
        <f t="shared" si="15"/>
        <v>vis</v>
      </c>
      <c r="E147">
        <f>VLOOKUP(C147,'Active 1'!C$21:E$969,3,FALSE)</f>
        <v>31664.943556608749</v>
      </c>
      <c r="F147" s="120" t="s">
        <v>137</v>
      </c>
      <c r="G147" t="str">
        <f t="shared" si="16"/>
        <v>54775.4442</v>
      </c>
      <c r="H147" s="172">
        <f t="shared" si="17"/>
        <v>31604</v>
      </c>
      <c r="I147" s="178" t="s">
        <v>807</v>
      </c>
      <c r="J147" s="179" t="s">
        <v>808</v>
      </c>
      <c r="K147" s="178">
        <v>31604</v>
      </c>
      <c r="L147" s="178" t="s">
        <v>655</v>
      </c>
      <c r="M147" s="179" t="s">
        <v>595</v>
      </c>
      <c r="N147" s="179" t="s">
        <v>740</v>
      </c>
      <c r="O147" s="180" t="s">
        <v>809</v>
      </c>
      <c r="P147" s="181" t="s">
        <v>785</v>
      </c>
    </row>
    <row r="148" spans="1:16" ht="12.75" customHeight="1">
      <c r="A148" s="172" t="str">
        <f t="shared" si="12"/>
        <v>IBVS 5887 </v>
      </c>
      <c r="B148" s="120" t="str">
        <f t="shared" si="13"/>
        <v>II</v>
      </c>
      <c r="C148" s="172">
        <f t="shared" si="14"/>
        <v>54775.617700000003</v>
      </c>
      <c r="D148" t="str">
        <f t="shared" si="15"/>
        <v>vis</v>
      </c>
      <c r="E148">
        <f>VLOOKUP(C148,'Active 1'!C$21:E$969,3,FALSE)</f>
        <v>31665.446587420138</v>
      </c>
      <c r="F148" s="120" t="s">
        <v>137</v>
      </c>
      <c r="G148" t="str">
        <f t="shared" si="16"/>
        <v>54775.6177</v>
      </c>
      <c r="H148" s="172">
        <f t="shared" si="17"/>
        <v>31604.5</v>
      </c>
      <c r="I148" s="178" t="s">
        <v>810</v>
      </c>
      <c r="J148" s="179" t="s">
        <v>811</v>
      </c>
      <c r="K148" s="178">
        <v>31604.5</v>
      </c>
      <c r="L148" s="178" t="s">
        <v>659</v>
      </c>
      <c r="M148" s="179" t="s">
        <v>595</v>
      </c>
      <c r="N148" s="179" t="s">
        <v>740</v>
      </c>
      <c r="O148" s="180" t="s">
        <v>812</v>
      </c>
      <c r="P148" s="181" t="s">
        <v>785</v>
      </c>
    </row>
    <row r="149" spans="1:16" ht="12.75" customHeight="1">
      <c r="A149" s="172" t="str">
        <f t="shared" si="12"/>
        <v>IBVS 5871 </v>
      </c>
      <c r="B149" s="120" t="str">
        <f t="shared" si="13"/>
        <v>II</v>
      </c>
      <c r="C149" s="172">
        <f t="shared" si="14"/>
        <v>54792.863700000002</v>
      </c>
      <c r="D149" t="str">
        <f t="shared" si="15"/>
        <v>vis</v>
      </c>
      <c r="E149">
        <f>VLOOKUP(C149,'Active 1'!C$21:E$969,3,FALSE)</f>
        <v>31715.448140002267</v>
      </c>
      <c r="F149" s="120" t="s">
        <v>137</v>
      </c>
      <c r="G149" t="str">
        <f t="shared" si="16"/>
        <v>54792.8637</v>
      </c>
      <c r="H149" s="172">
        <f t="shared" si="17"/>
        <v>31654.5</v>
      </c>
      <c r="I149" s="178" t="s">
        <v>813</v>
      </c>
      <c r="J149" s="179" t="s">
        <v>814</v>
      </c>
      <c r="K149" s="178">
        <v>31654.5</v>
      </c>
      <c r="L149" s="178" t="s">
        <v>815</v>
      </c>
      <c r="M149" s="179" t="s">
        <v>595</v>
      </c>
      <c r="N149" s="179" t="s">
        <v>137</v>
      </c>
      <c r="O149" s="180" t="s">
        <v>389</v>
      </c>
      <c r="P149" s="181" t="s">
        <v>816</v>
      </c>
    </row>
    <row r="150" spans="1:16" ht="12.75" customHeight="1">
      <c r="A150" s="172" t="str">
        <f t="shared" si="12"/>
        <v>IBVS 5974 </v>
      </c>
      <c r="B150" s="120" t="str">
        <f t="shared" si="13"/>
        <v>I</v>
      </c>
      <c r="C150" s="172">
        <f t="shared" si="14"/>
        <v>55199.6806</v>
      </c>
      <c r="D150" t="str">
        <f t="shared" si="15"/>
        <v>vis</v>
      </c>
      <c r="E150">
        <f>VLOOKUP(C150,'Active 1'!C$21:E$969,3,FALSE)</f>
        <v>32894.937680571027</v>
      </c>
      <c r="F150" s="120" t="s">
        <v>137</v>
      </c>
      <c r="G150" t="str">
        <f t="shared" si="16"/>
        <v>55199.6806</v>
      </c>
      <c r="H150" s="172">
        <f t="shared" si="17"/>
        <v>32834</v>
      </c>
      <c r="I150" s="178" t="s">
        <v>817</v>
      </c>
      <c r="J150" s="179" t="s">
        <v>818</v>
      </c>
      <c r="K150" s="178">
        <v>32834</v>
      </c>
      <c r="L150" s="178" t="s">
        <v>799</v>
      </c>
      <c r="M150" s="179" t="s">
        <v>595</v>
      </c>
      <c r="N150" s="179" t="s">
        <v>137</v>
      </c>
      <c r="O150" s="180" t="s">
        <v>596</v>
      </c>
      <c r="P150" s="181" t="s">
        <v>819</v>
      </c>
    </row>
    <row r="151" spans="1:16" ht="12.75" customHeight="1">
      <c r="A151" s="172" t="str">
        <f t="shared" si="12"/>
        <v>IBVS 5980 </v>
      </c>
      <c r="B151" s="120" t="str">
        <f t="shared" si="13"/>
        <v>I</v>
      </c>
      <c r="C151" s="172">
        <f t="shared" si="14"/>
        <v>55213.477299999999</v>
      </c>
      <c r="D151" t="str">
        <f t="shared" si="15"/>
        <v>vis</v>
      </c>
      <c r="E151">
        <f>VLOOKUP(C151,'Active 1'!C$21:E$969,3,FALSE)</f>
        <v>32934.938632705424</v>
      </c>
      <c r="F151" s="120" t="s">
        <v>137</v>
      </c>
      <c r="G151" t="str">
        <f t="shared" si="16"/>
        <v>55213.4773</v>
      </c>
      <c r="H151" s="172">
        <f t="shared" si="17"/>
        <v>32874</v>
      </c>
      <c r="I151" s="178" t="s">
        <v>820</v>
      </c>
      <c r="J151" s="179" t="s">
        <v>821</v>
      </c>
      <c r="K151" s="178">
        <v>32874</v>
      </c>
      <c r="L151" s="178" t="s">
        <v>822</v>
      </c>
      <c r="M151" s="179" t="s">
        <v>595</v>
      </c>
      <c r="N151" s="179" t="s">
        <v>203</v>
      </c>
      <c r="O151" s="180" t="s">
        <v>741</v>
      </c>
      <c r="P151" s="181" t="s">
        <v>823</v>
      </c>
    </row>
    <row r="152" spans="1:16" ht="12.75" customHeight="1">
      <c r="A152" s="172" t="str">
        <f t="shared" si="12"/>
        <v>IBVS 5980 </v>
      </c>
      <c r="B152" s="120" t="str">
        <f t="shared" si="13"/>
        <v>I</v>
      </c>
      <c r="C152" s="172">
        <f t="shared" si="14"/>
        <v>55220.375599999999</v>
      </c>
      <c r="D152" t="str">
        <f t="shared" si="15"/>
        <v>vis</v>
      </c>
      <c r="E152">
        <f>VLOOKUP(C152,'Active 1'!C$21:E$969,3,FALSE)</f>
        <v>32954.938963806977</v>
      </c>
      <c r="F152" s="120" t="s">
        <v>137</v>
      </c>
      <c r="G152" t="str">
        <f t="shared" si="16"/>
        <v>55220.3756</v>
      </c>
      <c r="H152" s="172">
        <f t="shared" si="17"/>
        <v>32894</v>
      </c>
      <c r="I152" s="178" t="s">
        <v>824</v>
      </c>
      <c r="J152" s="179" t="s">
        <v>825</v>
      </c>
      <c r="K152" s="178">
        <v>32894</v>
      </c>
      <c r="L152" s="178" t="s">
        <v>826</v>
      </c>
      <c r="M152" s="179" t="s">
        <v>595</v>
      </c>
      <c r="N152" s="179" t="s">
        <v>203</v>
      </c>
      <c r="O152" s="180" t="s">
        <v>741</v>
      </c>
      <c r="P152" s="181" t="s">
        <v>823</v>
      </c>
    </row>
    <row r="153" spans="1:16" ht="12.75" customHeight="1">
      <c r="A153" s="172" t="str">
        <f t="shared" si="12"/>
        <v>BAVM 214 </v>
      </c>
      <c r="B153" s="120" t="str">
        <f t="shared" si="13"/>
        <v>II</v>
      </c>
      <c r="C153" s="172">
        <f t="shared" si="14"/>
        <v>55295.398000000001</v>
      </c>
      <c r="D153" t="str">
        <f t="shared" si="15"/>
        <v>vis</v>
      </c>
      <c r="E153">
        <f>VLOOKUP(C153,'Active 1'!C$21:E$969,3,FALSE)</f>
        <v>33172.452385959223</v>
      </c>
      <c r="F153" s="120" t="s">
        <v>137</v>
      </c>
      <c r="G153" t="str">
        <f t="shared" si="16"/>
        <v>55295.3980</v>
      </c>
      <c r="H153" s="172">
        <f t="shared" si="17"/>
        <v>33111.5</v>
      </c>
      <c r="I153" s="178" t="s">
        <v>827</v>
      </c>
      <c r="J153" s="179" t="s">
        <v>828</v>
      </c>
      <c r="K153" s="178">
        <v>33111.5</v>
      </c>
      <c r="L153" s="178" t="s">
        <v>736</v>
      </c>
      <c r="M153" s="179" t="s">
        <v>595</v>
      </c>
      <c r="N153" s="179" t="s">
        <v>619</v>
      </c>
      <c r="O153" s="180" t="s">
        <v>479</v>
      </c>
      <c r="P153" s="181" t="s">
        <v>829</v>
      </c>
    </row>
    <row r="154" spans="1:16" ht="12.75" customHeight="1">
      <c r="A154" s="172" t="str">
        <f t="shared" si="12"/>
        <v>IBVS 5980 </v>
      </c>
      <c r="B154" s="120" t="str">
        <f t="shared" si="13"/>
        <v>I</v>
      </c>
      <c r="C154" s="172">
        <f t="shared" si="14"/>
        <v>55463.538699999997</v>
      </c>
      <c r="D154" t="str">
        <f t="shared" si="15"/>
        <v>vis</v>
      </c>
      <c r="E154">
        <f>VLOOKUP(C154,'Active 1'!C$21:E$969,3,FALSE)</f>
        <v>33659.944908993311</v>
      </c>
      <c r="F154" s="120" t="s">
        <v>137</v>
      </c>
      <c r="G154" t="str">
        <f t="shared" si="16"/>
        <v>55463.5387</v>
      </c>
      <c r="H154" s="172">
        <f t="shared" si="17"/>
        <v>33599</v>
      </c>
      <c r="I154" s="178" t="s">
        <v>830</v>
      </c>
      <c r="J154" s="179" t="s">
        <v>831</v>
      </c>
      <c r="K154" s="178">
        <v>33599</v>
      </c>
      <c r="L154" s="178" t="s">
        <v>723</v>
      </c>
      <c r="M154" s="179" t="s">
        <v>595</v>
      </c>
      <c r="N154" s="179" t="s">
        <v>203</v>
      </c>
      <c r="O154" s="180" t="s">
        <v>741</v>
      </c>
      <c r="P154" s="181" t="s">
        <v>823</v>
      </c>
    </row>
    <row r="155" spans="1:16" ht="12.75" customHeight="1">
      <c r="A155" s="172" t="str">
        <f t="shared" si="12"/>
        <v>IBVS 5980 </v>
      </c>
      <c r="B155" s="120" t="str">
        <f t="shared" si="13"/>
        <v>I</v>
      </c>
      <c r="C155" s="172">
        <f t="shared" si="14"/>
        <v>55500.442799999997</v>
      </c>
      <c r="D155" t="str">
        <f t="shared" si="15"/>
        <v>vis</v>
      </c>
      <c r="E155">
        <f>VLOOKUP(C155,'Active 1'!C$21:E$969,3,FALSE)</f>
        <v>33766.94144712657</v>
      </c>
      <c r="F155" s="120" t="s">
        <v>137</v>
      </c>
      <c r="G155" t="str">
        <f t="shared" si="16"/>
        <v>55500.4428</v>
      </c>
      <c r="H155" s="172">
        <f t="shared" si="17"/>
        <v>33706</v>
      </c>
      <c r="I155" s="178" t="s">
        <v>832</v>
      </c>
      <c r="J155" s="179" t="s">
        <v>833</v>
      </c>
      <c r="K155" s="178">
        <v>33706</v>
      </c>
      <c r="L155" s="178" t="s">
        <v>834</v>
      </c>
      <c r="M155" s="179" t="s">
        <v>595</v>
      </c>
      <c r="N155" s="179" t="s">
        <v>203</v>
      </c>
      <c r="O155" s="180" t="s">
        <v>741</v>
      </c>
      <c r="P155" s="181" t="s">
        <v>823</v>
      </c>
    </row>
    <row r="156" spans="1:16" ht="12.75" customHeight="1">
      <c r="A156" s="172" t="str">
        <f t="shared" si="12"/>
        <v>IBVS 5960 </v>
      </c>
      <c r="B156" s="120" t="str">
        <f t="shared" si="13"/>
        <v>II</v>
      </c>
      <c r="C156" s="172">
        <f t="shared" si="14"/>
        <v>55527.862800000003</v>
      </c>
      <c r="D156" t="str">
        <f t="shared" si="15"/>
        <v>vis</v>
      </c>
      <c r="E156">
        <f>VLOOKUP(C156,'Active 1'!C$21:E$969,3,FALSE)</f>
        <v>33846.44061051531</v>
      </c>
      <c r="F156" s="120" t="s">
        <v>137</v>
      </c>
      <c r="G156" t="str">
        <f t="shared" si="16"/>
        <v>55527.8628</v>
      </c>
      <c r="H156" s="172">
        <f t="shared" si="17"/>
        <v>33785.5</v>
      </c>
      <c r="I156" s="178" t="s">
        <v>835</v>
      </c>
      <c r="J156" s="179" t="s">
        <v>836</v>
      </c>
      <c r="K156" s="178">
        <v>33785.5</v>
      </c>
      <c r="L156" s="178" t="s">
        <v>822</v>
      </c>
      <c r="M156" s="179" t="s">
        <v>595</v>
      </c>
      <c r="N156" s="179" t="s">
        <v>137</v>
      </c>
      <c r="O156" s="180" t="s">
        <v>389</v>
      </c>
      <c r="P156" s="181" t="s">
        <v>837</v>
      </c>
    </row>
    <row r="157" spans="1:16" ht="12.75" customHeight="1">
      <c r="A157" s="172" t="str">
        <f t="shared" si="12"/>
        <v>IBVS 6018 </v>
      </c>
      <c r="B157" s="120" t="str">
        <f t="shared" si="13"/>
        <v>I</v>
      </c>
      <c r="C157" s="172">
        <f t="shared" si="14"/>
        <v>55591.844100000002</v>
      </c>
      <c r="D157" t="str">
        <f t="shared" si="15"/>
        <v>vis</v>
      </c>
      <c r="E157">
        <f>VLOOKUP(C157,'Active 1'!C$21:E$969,3,FALSE)</f>
        <v>34031.942427529284</v>
      </c>
      <c r="F157" s="120" t="s">
        <v>137</v>
      </c>
      <c r="G157" t="str">
        <f t="shared" si="16"/>
        <v>55591.8441</v>
      </c>
      <c r="H157" s="172">
        <f t="shared" si="17"/>
        <v>33971</v>
      </c>
      <c r="I157" s="178" t="s">
        <v>838</v>
      </c>
      <c r="J157" s="179" t="s">
        <v>839</v>
      </c>
      <c r="K157" s="178">
        <v>33971</v>
      </c>
      <c r="L157" s="178" t="s">
        <v>840</v>
      </c>
      <c r="M157" s="179" t="s">
        <v>595</v>
      </c>
      <c r="N157" s="179" t="s">
        <v>137</v>
      </c>
      <c r="O157" s="180" t="s">
        <v>586</v>
      </c>
      <c r="P157" s="181" t="s">
        <v>841</v>
      </c>
    </row>
    <row r="158" spans="1:16" ht="12.75" customHeight="1">
      <c r="A158" s="172" t="str">
        <f t="shared" si="12"/>
        <v>BAVM 220 </v>
      </c>
      <c r="B158" s="120" t="str">
        <f t="shared" si="13"/>
        <v>I</v>
      </c>
      <c r="C158" s="172">
        <f t="shared" si="14"/>
        <v>55629.440699999999</v>
      </c>
      <c r="D158" t="str">
        <f t="shared" si="15"/>
        <v>vis</v>
      </c>
      <c r="E158">
        <f>VLOOKUP(C158,'Active 1'!C$21:E$969,3,FALSE)</f>
        <v>34140.946739938488</v>
      </c>
      <c r="F158" s="120" t="s">
        <v>137</v>
      </c>
      <c r="G158" t="str">
        <f t="shared" si="16"/>
        <v>55629.4407</v>
      </c>
      <c r="H158" s="172">
        <f t="shared" si="17"/>
        <v>34080</v>
      </c>
      <c r="I158" s="178" t="s">
        <v>842</v>
      </c>
      <c r="J158" s="179" t="s">
        <v>843</v>
      </c>
      <c r="K158" s="178">
        <v>34080</v>
      </c>
      <c r="L158" s="178" t="s">
        <v>844</v>
      </c>
      <c r="M158" s="179" t="s">
        <v>595</v>
      </c>
      <c r="N158" s="179" t="s">
        <v>619</v>
      </c>
      <c r="O158" s="180" t="s">
        <v>620</v>
      </c>
      <c r="P158" s="181" t="s">
        <v>845</v>
      </c>
    </row>
    <row r="159" spans="1:16" ht="12.75" customHeight="1">
      <c r="A159" s="172" t="str">
        <f t="shared" si="12"/>
        <v>OEJV 0160 </v>
      </c>
      <c r="B159" s="120" t="str">
        <f t="shared" si="13"/>
        <v>I</v>
      </c>
      <c r="C159" s="172">
        <f t="shared" si="14"/>
        <v>55894.673949999997</v>
      </c>
      <c r="D159" t="str">
        <f t="shared" si="15"/>
        <v>vis</v>
      </c>
      <c r="E159">
        <f>VLOOKUP(C159,'Active 1'!C$21:E$969,3,FALSE)</f>
        <v>34909.940958679304</v>
      </c>
      <c r="F159" s="120" t="s">
        <v>137</v>
      </c>
      <c r="G159" t="str">
        <f t="shared" si="16"/>
        <v>55894.67395</v>
      </c>
      <c r="H159" s="172">
        <f t="shared" si="17"/>
        <v>34849</v>
      </c>
      <c r="I159" s="178" t="s">
        <v>846</v>
      </c>
      <c r="J159" s="179" t="s">
        <v>847</v>
      </c>
      <c r="K159" s="178">
        <v>34849</v>
      </c>
      <c r="L159" s="178" t="s">
        <v>848</v>
      </c>
      <c r="M159" s="179" t="s">
        <v>595</v>
      </c>
      <c r="N159" s="179" t="s">
        <v>203</v>
      </c>
      <c r="O159" s="180" t="s">
        <v>849</v>
      </c>
      <c r="P159" s="181" t="s">
        <v>850</v>
      </c>
    </row>
    <row r="160" spans="1:16" ht="12.75" customHeight="1">
      <c r="A160" s="172" t="str">
        <f t="shared" si="12"/>
        <v>OEJV 0160 </v>
      </c>
      <c r="B160" s="120" t="str">
        <f t="shared" si="13"/>
        <v>I</v>
      </c>
      <c r="C160" s="172">
        <f t="shared" si="14"/>
        <v>55902.953079999999</v>
      </c>
      <c r="D160" t="str">
        <f t="shared" si="15"/>
        <v>vis</v>
      </c>
      <c r="E160">
        <f>VLOOKUP(C160,'Active 1'!C$21:E$969,3,FALSE)</f>
        <v>34933.94474819742</v>
      </c>
      <c r="F160" s="120" t="s">
        <v>137</v>
      </c>
      <c r="G160" t="str">
        <f t="shared" si="16"/>
        <v>55902.95308</v>
      </c>
      <c r="H160" s="172">
        <f t="shared" si="17"/>
        <v>34873</v>
      </c>
      <c r="I160" s="178" t="s">
        <v>851</v>
      </c>
      <c r="J160" s="179" t="s">
        <v>852</v>
      </c>
      <c r="K160" s="178">
        <v>34873</v>
      </c>
      <c r="L160" s="178" t="s">
        <v>853</v>
      </c>
      <c r="M160" s="179" t="s">
        <v>595</v>
      </c>
      <c r="N160" s="179" t="s">
        <v>164</v>
      </c>
      <c r="O160" s="180" t="s">
        <v>854</v>
      </c>
      <c r="P160" s="181" t="s">
        <v>850</v>
      </c>
    </row>
    <row r="161" spans="1:16" ht="12.75" customHeight="1">
      <c r="A161" s="172" t="str">
        <f t="shared" si="12"/>
        <v>IBVS 6029 </v>
      </c>
      <c r="B161" s="120" t="str">
        <f t="shared" si="13"/>
        <v>I</v>
      </c>
      <c r="C161" s="172">
        <f t="shared" si="14"/>
        <v>55955.720999999998</v>
      </c>
      <c r="D161" t="str">
        <f t="shared" si="15"/>
        <v>vis</v>
      </c>
      <c r="E161">
        <f>VLOOKUP(C161,'Active 1'!C$21:E$969,3,FALSE)</f>
        <v>35086.935466423645</v>
      </c>
      <c r="F161" s="120" t="s">
        <v>137</v>
      </c>
      <c r="G161" t="str">
        <f t="shared" si="16"/>
        <v>55955.7210</v>
      </c>
      <c r="H161" s="172">
        <f t="shared" si="17"/>
        <v>35026</v>
      </c>
      <c r="I161" s="178" t="s">
        <v>855</v>
      </c>
      <c r="J161" s="179" t="s">
        <v>856</v>
      </c>
      <c r="K161" s="178">
        <v>35026</v>
      </c>
      <c r="L161" s="178" t="s">
        <v>857</v>
      </c>
      <c r="M161" s="179" t="s">
        <v>595</v>
      </c>
      <c r="N161" s="179" t="s">
        <v>137</v>
      </c>
      <c r="O161" s="180" t="s">
        <v>389</v>
      </c>
      <c r="P161" s="181" t="s">
        <v>858</v>
      </c>
    </row>
    <row r="162" spans="1:16" ht="12.75" customHeight="1">
      <c r="A162" s="172" t="str">
        <f t="shared" si="12"/>
        <v>IBVS 6044 </v>
      </c>
      <c r="B162" s="120" t="str">
        <f t="shared" si="13"/>
        <v>I</v>
      </c>
      <c r="C162" s="172">
        <f t="shared" si="14"/>
        <v>55994.352800000001</v>
      </c>
      <c r="D162" t="str">
        <f t="shared" si="15"/>
        <v>vis</v>
      </c>
      <c r="E162">
        <f>VLOOKUP(C162,'Active 1'!C$21:E$969,3,FALSE)</f>
        <v>35198.941147685531</v>
      </c>
      <c r="F162" s="120" t="s">
        <v>137</v>
      </c>
      <c r="G162" t="str">
        <f t="shared" si="16"/>
        <v>55994.3528</v>
      </c>
      <c r="H162" s="172">
        <f t="shared" si="17"/>
        <v>35138</v>
      </c>
      <c r="I162" s="178" t="s">
        <v>859</v>
      </c>
      <c r="J162" s="179" t="s">
        <v>860</v>
      </c>
      <c r="K162" s="178">
        <v>35138</v>
      </c>
      <c r="L162" s="178" t="s">
        <v>861</v>
      </c>
      <c r="M162" s="179" t="s">
        <v>595</v>
      </c>
      <c r="N162" s="179" t="s">
        <v>203</v>
      </c>
      <c r="O162" s="180" t="s">
        <v>741</v>
      </c>
      <c r="P162" s="181" t="s">
        <v>862</v>
      </c>
    </row>
    <row r="163" spans="1:16" ht="12.75" customHeight="1">
      <c r="A163" s="172" t="str">
        <f t="shared" si="12"/>
        <v>IBVS 6044 </v>
      </c>
      <c r="B163" s="120" t="str">
        <f t="shared" si="13"/>
        <v>I</v>
      </c>
      <c r="C163" s="172">
        <f t="shared" si="14"/>
        <v>56199.574800000002</v>
      </c>
      <c r="D163" t="str">
        <f t="shared" si="15"/>
        <v>vis</v>
      </c>
      <c r="E163">
        <f>VLOOKUP(C163,'Active 1'!C$21:E$969,3,FALSE)</f>
        <v>35793.943967122497</v>
      </c>
      <c r="F163" s="120" t="s">
        <v>137</v>
      </c>
      <c r="G163" t="str">
        <f t="shared" si="16"/>
        <v>56199.5748</v>
      </c>
      <c r="H163" s="172">
        <f t="shared" si="17"/>
        <v>35733</v>
      </c>
      <c r="I163" s="178" t="s">
        <v>863</v>
      </c>
      <c r="J163" s="179" t="s">
        <v>864</v>
      </c>
      <c r="K163" s="178">
        <v>35733</v>
      </c>
      <c r="L163" s="178" t="s">
        <v>865</v>
      </c>
      <c r="M163" s="179" t="s">
        <v>595</v>
      </c>
      <c r="N163" s="179" t="s">
        <v>203</v>
      </c>
      <c r="O163" s="180" t="s">
        <v>741</v>
      </c>
      <c r="P163" s="181" t="s">
        <v>862</v>
      </c>
    </row>
    <row r="164" spans="1:16" ht="12.75" customHeight="1">
      <c r="A164" s="172" t="str">
        <f t="shared" si="12"/>
        <v>IBVS 6050 </v>
      </c>
      <c r="B164" s="120" t="str">
        <f t="shared" si="13"/>
        <v>I</v>
      </c>
      <c r="C164" s="172">
        <f t="shared" si="14"/>
        <v>56217.854800000001</v>
      </c>
      <c r="D164" t="str">
        <f t="shared" si="15"/>
        <v>vis</v>
      </c>
      <c r="E164">
        <f>VLOOKUP(C164,'Active 1'!C$21:E$969,3,FALSE)</f>
        <v>35846.943409381645</v>
      </c>
      <c r="F164" s="120" t="s">
        <v>137</v>
      </c>
      <c r="G164" t="str">
        <f t="shared" si="16"/>
        <v>56217.8548</v>
      </c>
      <c r="H164" s="172">
        <f t="shared" si="17"/>
        <v>35786</v>
      </c>
      <c r="I164" s="178" t="s">
        <v>866</v>
      </c>
      <c r="J164" s="179" t="s">
        <v>867</v>
      </c>
      <c r="K164" s="178">
        <v>35786</v>
      </c>
      <c r="L164" s="178" t="s">
        <v>868</v>
      </c>
      <c r="M164" s="179" t="s">
        <v>595</v>
      </c>
      <c r="N164" s="179" t="s">
        <v>164</v>
      </c>
      <c r="O164" s="180" t="s">
        <v>586</v>
      </c>
      <c r="P164" s="181" t="s">
        <v>869</v>
      </c>
    </row>
    <row r="165" spans="1:16" ht="12.75" customHeight="1">
      <c r="A165" s="172" t="str">
        <f t="shared" si="12"/>
        <v>IBVS 6125 </v>
      </c>
      <c r="B165" s="120" t="str">
        <f t="shared" si="13"/>
        <v>II</v>
      </c>
      <c r="C165" s="172">
        <f t="shared" si="14"/>
        <v>56325.2961</v>
      </c>
      <c r="D165" t="str">
        <f t="shared" si="15"/>
        <v>vis</v>
      </c>
      <c r="E165">
        <f>VLOOKUP(C165,'Active 1'!C$21:E$969,3,FALSE)</f>
        <v>36158.449370847622</v>
      </c>
      <c r="F165" s="120" t="s">
        <v>137</v>
      </c>
      <c r="G165" t="str">
        <f t="shared" si="16"/>
        <v>56325.2961</v>
      </c>
      <c r="H165" s="172">
        <f t="shared" si="17"/>
        <v>36097.5</v>
      </c>
      <c r="I165" s="178" t="s">
        <v>870</v>
      </c>
      <c r="J165" s="179" t="s">
        <v>871</v>
      </c>
      <c r="K165" s="178">
        <v>36097.5</v>
      </c>
      <c r="L165" s="178" t="s">
        <v>651</v>
      </c>
      <c r="M165" s="179" t="s">
        <v>595</v>
      </c>
      <c r="N165" s="179" t="s">
        <v>740</v>
      </c>
      <c r="O165" s="180" t="s">
        <v>872</v>
      </c>
      <c r="P165" s="181" t="s">
        <v>873</v>
      </c>
    </row>
    <row r="166" spans="1:16" ht="12.75" customHeight="1">
      <c r="A166" s="172" t="str">
        <f t="shared" si="12"/>
        <v>IBVS 6125 </v>
      </c>
      <c r="B166" s="120" t="str">
        <f t="shared" si="13"/>
        <v>II</v>
      </c>
      <c r="C166" s="172">
        <f t="shared" si="14"/>
        <v>56325.296499999997</v>
      </c>
      <c r="D166" t="str">
        <f t="shared" si="15"/>
        <v>vis</v>
      </c>
      <c r="E166">
        <f>VLOOKUP(C166,'Active 1'!C$21:E$969,3,FALSE)</f>
        <v>36158.450530572831</v>
      </c>
      <c r="F166" s="120" t="s">
        <v>137</v>
      </c>
      <c r="G166" t="str">
        <f t="shared" si="16"/>
        <v>56325.2965</v>
      </c>
      <c r="H166" s="172">
        <f t="shared" si="17"/>
        <v>36097.5</v>
      </c>
      <c r="I166" s="178" t="s">
        <v>874</v>
      </c>
      <c r="J166" s="179" t="s">
        <v>871</v>
      </c>
      <c r="K166" s="178">
        <v>36097.5</v>
      </c>
      <c r="L166" s="178" t="s">
        <v>875</v>
      </c>
      <c r="M166" s="179" t="s">
        <v>595</v>
      </c>
      <c r="N166" s="179" t="s">
        <v>740</v>
      </c>
      <c r="O166" s="180" t="s">
        <v>876</v>
      </c>
      <c r="P166" s="181" t="s">
        <v>873</v>
      </c>
    </row>
    <row r="167" spans="1:16" ht="12.75" customHeight="1">
      <c r="A167" s="172" t="str">
        <f t="shared" si="12"/>
        <v>IBVS 6125 </v>
      </c>
      <c r="B167" s="120" t="str">
        <f t="shared" si="13"/>
        <v>I</v>
      </c>
      <c r="C167" s="172">
        <f t="shared" si="14"/>
        <v>56638.299500000001</v>
      </c>
      <c r="D167" t="str">
        <f t="shared" si="15"/>
        <v>vis</v>
      </c>
      <c r="E167">
        <f>VLOOKUP(C167,'Active 1'!C$21:E$969,3,FALSE)</f>
        <v>37065.944208113389</v>
      </c>
      <c r="F167" s="120" t="s">
        <v>137</v>
      </c>
      <c r="G167" t="str">
        <f t="shared" si="16"/>
        <v>56638.2995</v>
      </c>
      <c r="H167" s="172">
        <f t="shared" si="17"/>
        <v>37005</v>
      </c>
      <c r="I167" s="178" t="s">
        <v>877</v>
      </c>
      <c r="J167" s="179" t="s">
        <v>878</v>
      </c>
      <c r="K167" s="178">
        <v>37005</v>
      </c>
      <c r="L167" s="178" t="s">
        <v>879</v>
      </c>
      <c r="M167" s="179" t="s">
        <v>595</v>
      </c>
      <c r="N167" s="179" t="s">
        <v>740</v>
      </c>
      <c r="O167" s="180" t="s">
        <v>880</v>
      </c>
      <c r="P167" s="181" t="s">
        <v>873</v>
      </c>
    </row>
    <row r="168" spans="1:16" ht="12.75" customHeight="1">
      <c r="A168" s="172" t="str">
        <f t="shared" si="12"/>
        <v>BAVM 234 </v>
      </c>
      <c r="B168" s="120" t="str">
        <f t="shared" si="13"/>
        <v>I</v>
      </c>
      <c r="C168" s="172">
        <f t="shared" si="14"/>
        <v>56657.270100000002</v>
      </c>
      <c r="D168" t="str">
        <f t="shared" si="15"/>
        <v>vis</v>
      </c>
      <c r="E168">
        <f>VLOOKUP(C168,'Active 1'!C$21:E$969,3,FALSE)</f>
        <v>37120.945915953736</v>
      </c>
      <c r="F168" s="120" t="s">
        <v>137</v>
      </c>
      <c r="G168" t="str">
        <f t="shared" si="16"/>
        <v>56657.2701</v>
      </c>
      <c r="H168" s="172">
        <f t="shared" si="17"/>
        <v>37060</v>
      </c>
      <c r="I168" s="178" t="s">
        <v>881</v>
      </c>
      <c r="J168" s="179" t="s">
        <v>882</v>
      </c>
      <c r="K168" s="178">
        <v>37060</v>
      </c>
      <c r="L168" s="178" t="s">
        <v>868</v>
      </c>
      <c r="M168" s="179" t="s">
        <v>595</v>
      </c>
      <c r="N168" s="179" t="s">
        <v>619</v>
      </c>
      <c r="O168" s="180" t="s">
        <v>620</v>
      </c>
      <c r="P168" s="181" t="s">
        <v>883</v>
      </c>
    </row>
    <row r="169" spans="1:16" ht="12.75" customHeight="1">
      <c r="A169" s="172" t="str">
        <f t="shared" si="12"/>
        <v>BAVM 234 </v>
      </c>
      <c r="B169" s="120" t="str">
        <f t="shared" si="13"/>
        <v>II</v>
      </c>
      <c r="C169" s="172">
        <f t="shared" si="14"/>
        <v>56657.445800000001</v>
      </c>
      <c r="D169" t="str">
        <f t="shared" si="15"/>
        <v>vis</v>
      </c>
      <c r="E169">
        <f>VLOOKUP(C169,'Active 1'!C$21:E$969,3,FALSE)</f>
        <v>37121.455325253788</v>
      </c>
      <c r="F169" s="120" t="s">
        <v>137</v>
      </c>
      <c r="G169" t="str">
        <f t="shared" si="16"/>
        <v>56657.4458</v>
      </c>
      <c r="H169" s="172">
        <f t="shared" si="17"/>
        <v>37060.5</v>
      </c>
      <c r="I169" s="178" t="s">
        <v>884</v>
      </c>
      <c r="J169" s="179" t="s">
        <v>885</v>
      </c>
      <c r="K169" s="178">
        <v>37060.5</v>
      </c>
      <c r="L169" s="178" t="s">
        <v>886</v>
      </c>
      <c r="M169" s="179" t="s">
        <v>595</v>
      </c>
      <c r="N169" s="179" t="s">
        <v>619</v>
      </c>
      <c r="O169" s="180" t="s">
        <v>620</v>
      </c>
      <c r="P169" s="181" t="s">
        <v>883</v>
      </c>
    </row>
    <row r="170" spans="1:16" ht="12.75" customHeight="1">
      <c r="A170" s="172" t="str">
        <f t="shared" si="12"/>
        <v>BAVM 234 </v>
      </c>
      <c r="B170" s="120" t="str">
        <f t="shared" si="13"/>
        <v>I</v>
      </c>
      <c r="C170" s="172">
        <f t="shared" si="14"/>
        <v>56668.308400000002</v>
      </c>
      <c r="D170" t="str">
        <f t="shared" si="15"/>
        <v>vis</v>
      </c>
      <c r="E170">
        <f>VLOOKUP(C170,'Active 1'!C$21:E$969,3,FALSE)</f>
        <v>37152.949403015504</v>
      </c>
      <c r="F170" s="120" t="s">
        <v>137</v>
      </c>
      <c r="G170" t="str">
        <f t="shared" si="16"/>
        <v>56668.3084</v>
      </c>
      <c r="H170" s="172">
        <f t="shared" si="17"/>
        <v>37092</v>
      </c>
      <c r="I170" s="178" t="s">
        <v>887</v>
      </c>
      <c r="J170" s="179" t="s">
        <v>888</v>
      </c>
      <c r="K170" s="178">
        <v>37092</v>
      </c>
      <c r="L170" s="178" t="s">
        <v>889</v>
      </c>
      <c r="M170" s="179" t="s">
        <v>595</v>
      </c>
      <c r="N170" s="179" t="s">
        <v>619</v>
      </c>
      <c r="O170" s="180" t="s">
        <v>620</v>
      </c>
      <c r="P170" s="181" t="s">
        <v>883</v>
      </c>
    </row>
    <row r="171" spans="1:16" ht="12.75" customHeight="1">
      <c r="A171" s="172" t="str">
        <f t="shared" si="12"/>
        <v>BAVM 234 </v>
      </c>
      <c r="B171" s="120" t="str">
        <f t="shared" si="13"/>
        <v>II</v>
      </c>
      <c r="C171" s="172">
        <f t="shared" si="14"/>
        <v>56668.481</v>
      </c>
      <c r="D171" t="str">
        <f t="shared" si="15"/>
        <v>vis</v>
      </c>
      <c r="E171">
        <f>VLOOKUP(C171,'Active 1'!C$21:E$969,3,FALSE)</f>
        <v>37153.449824445146</v>
      </c>
      <c r="F171" s="120" t="s">
        <v>137</v>
      </c>
      <c r="G171" t="str">
        <f t="shared" si="16"/>
        <v>56668.481</v>
      </c>
      <c r="H171" s="172">
        <f t="shared" si="17"/>
        <v>37092.5</v>
      </c>
      <c r="I171" s="178" t="s">
        <v>890</v>
      </c>
      <c r="J171" s="179" t="s">
        <v>891</v>
      </c>
      <c r="K171" s="178">
        <v>37092.5</v>
      </c>
      <c r="L171" s="178" t="s">
        <v>892</v>
      </c>
      <c r="M171" s="179" t="s">
        <v>595</v>
      </c>
      <c r="N171" s="179" t="s">
        <v>619</v>
      </c>
      <c r="O171" s="180" t="s">
        <v>620</v>
      </c>
      <c r="P171" s="181" t="s">
        <v>883</v>
      </c>
    </row>
    <row r="172" spans="1:16" ht="12.75" customHeight="1">
      <c r="A172" s="172" t="str">
        <f t="shared" si="12"/>
        <v> AAP 452,959-967 </v>
      </c>
      <c r="B172" s="120" t="str">
        <f t="shared" si="13"/>
        <v>I</v>
      </c>
      <c r="C172" s="172">
        <f t="shared" si="14"/>
        <v>45359.438800000004</v>
      </c>
      <c r="D172" t="str">
        <f t="shared" si="15"/>
        <v>vis</v>
      </c>
      <c r="E172" t="e">
        <f>VLOOKUP(C172,'Active 1'!C$21:E$969,3,FALSE)</f>
        <v>#N/A</v>
      </c>
      <c r="F172" s="120" t="s">
        <v>137</v>
      </c>
      <c r="G172" t="str">
        <f t="shared" si="16"/>
        <v>45359.4388</v>
      </c>
      <c r="H172" s="172">
        <f t="shared" si="17"/>
        <v>4304</v>
      </c>
      <c r="I172" s="178" t="s">
        <v>893</v>
      </c>
      <c r="J172" s="179" t="s">
        <v>894</v>
      </c>
      <c r="K172" s="178">
        <v>4304</v>
      </c>
      <c r="L172" s="178" t="s">
        <v>895</v>
      </c>
      <c r="M172" s="179" t="s">
        <v>372</v>
      </c>
      <c r="N172" s="179" t="s">
        <v>373</v>
      </c>
      <c r="O172" s="180" t="s">
        <v>400</v>
      </c>
      <c r="P172" s="180" t="s">
        <v>401</v>
      </c>
    </row>
    <row r="173" spans="1:16" ht="12.75" customHeight="1">
      <c r="A173" s="172" t="str">
        <f t="shared" si="12"/>
        <v> AAP 452,959-967 </v>
      </c>
      <c r="B173" s="120" t="str">
        <f t="shared" si="13"/>
        <v>I</v>
      </c>
      <c r="C173" s="172">
        <f t="shared" si="14"/>
        <v>45388.412900000003</v>
      </c>
      <c r="D173" t="str">
        <f t="shared" si="15"/>
        <v>vis</v>
      </c>
      <c r="E173" t="e">
        <f>VLOOKUP(C173,'Active 1'!C$21:E$969,3,FALSE)</f>
        <v>#N/A</v>
      </c>
      <c r="F173" s="120" t="s">
        <v>137</v>
      </c>
      <c r="G173" t="str">
        <f t="shared" si="16"/>
        <v>45388.4129</v>
      </c>
      <c r="H173" s="172">
        <f t="shared" si="17"/>
        <v>4388</v>
      </c>
      <c r="I173" s="178" t="s">
        <v>896</v>
      </c>
      <c r="J173" s="179" t="s">
        <v>897</v>
      </c>
      <c r="K173" s="178">
        <v>4388</v>
      </c>
      <c r="L173" s="178" t="s">
        <v>463</v>
      </c>
      <c r="M173" s="179" t="s">
        <v>372</v>
      </c>
      <c r="N173" s="179" t="s">
        <v>373</v>
      </c>
      <c r="O173" s="180" t="s">
        <v>400</v>
      </c>
      <c r="P173" s="180" t="s">
        <v>401</v>
      </c>
    </row>
    <row r="174" spans="1:16" ht="12.75" customHeight="1">
      <c r="A174" s="172" t="str">
        <f t="shared" si="12"/>
        <v> AAP 452,959-967 </v>
      </c>
      <c r="B174" s="120" t="str">
        <f t="shared" si="13"/>
        <v>II</v>
      </c>
      <c r="C174" s="172">
        <f t="shared" si="14"/>
        <v>45389.2739</v>
      </c>
      <c r="D174" t="str">
        <f t="shared" si="15"/>
        <v>vis</v>
      </c>
      <c r="E174" t="e">
        <f>VLOOKUP(C174,'Active 1'!C$21:E$969,3,FALSE)</f>
        <v>#N/A</v>
      </c>
      <c r="F174" s="120" t="s">
        <v>137</v>
      </c>
      <c r="G174" t="str">
        <f t="shared" si="16"/>
        <v>45389.2739</v>
      </c>
      <c r="H174" s="172">
        <f t="shared" si="17"/>
        <v>4390.5</v>
      </c>
      <c r="I174" s="178" t="s">
        <v>898</v>
      </c>
      <c r="J174" s="179" t="s">
        <v>899</v>
      </c>
      <c r="K174" s="178">
        <v>4390.5</v>
      </c>
      <c r="L174" s="178" t="s">
        <v>422</v>
      </c>
      <c r="M174" s="179" t="s">
        <v>372</v>
      </c>
      <c r="N174" s="179" t="s">
        <v>373</v>
      </c>
      <c r="O174" s="180" t="s">
        <v>400</v>
      </c>
      <c r="P174" s="180" t="s">
        <v>401</v>
      </c>
    </row>
    <row r="175" spans="1:16" ht="12.75" customHeight="1">
      <c r="A175" s="172" t="str">
        <f t="shared" si="12"/>
        <v> AAP 452,959-967 </v>
      </c>
      <c r="B175" s="120" t="str">
        <f t="shared" si="13"/>
        <v>I</v>
      </c>
      <c r="C175" s="172">
        <f t="shared" si="14"/>
        <v>45389.445500000002</v>
      </c>
      <c r="D175" t="str">
        <f t="shared" si="15"/>
        <v>vis</v>
      </c>
      <c r="E175" t="e">
        <f>VLOOKUP(C175,'Active 1'!C$21:E$969,3,FALSE)</f>
        <v>#N/A</v>
      </c>
      <c r="F175" s="120" t="s">
        <v>137</v>
      </c>
      <c r="G175" t="str">
        <f t="shared" si="16"/>
        <v>45389.4455</v>
      </c>
      <c r="H175" s="172">
        <f t="shared" si="17"/>
        <v>4391</v>
      </c>
      <c r="I175" s="178" t="s">
        <v>900</v>
      </c>
      <c r="J175" s="179" t="s">
        <v>901</v>
      </c>
      <c r="K175" s="178">
        <v>4391</v>
      </c>
      <c r="L175" s="178" t="s">
        <v>902</v>
      </c>
      <c r="M175" s="179" t="s">
        <v>372</v>
      </c>
      <c r="N175" s="179" t="s">
        <v>373</v>
      </c>
      <c r="O175" s="180" t="s">
        <v>400</v>
      </c>
      <c r="P175" s="180" t="s">
        <v>401</v>
      </c>
    </row>
    <row r="176" spans="1:16" ht="12.75" customHeight="1">
      <c r="A176" s="172" t="str">
        <f t="shared" si="12"/>
        <v> AAP 452,959-967 </v>
      </c>
      <c r="B176" s="120" t="str">
        <f t="shared" si="13"/>
        <v>I</v>
      </c>
      <c r="C176" s="172">
        <f t="shared" si="14"/>
        <v>45390.479599999999</v>
      </c>
      <c r="D176" t="str">
        <f t="shared" si="15"/>
        <v>vis</v>
      </c>
      <c r="E176" t="e">
        <f>VLOOKUP(C176,'Active 1'!C$21:E$969,3,FALSE)</f>
        <v>#N/A</v>
      </c>
      <c r="F176" s="120" t="s">
        <v>137</v>
      </c>
      <c r="G176" t="str">
        <f t="shared" si="16"/>
        <v>45390.4796</v>
      </c>
      <c r="H176" s="172">
        <f t="shared" si="17"/>
        <v>4394</v>
      </c>
      <c r="I176" s="178" t="s">
        <v>903</v>
      </c>
      <c r="J176" s="179" t="s">
        <v>904</v>
      </c>
      <c r="K176" s="178">
        <v>4394</v>
      </c>
      <c r="L176" s="178" t="s">
        <v>905</v>
      </c>
      <c r="M176" s="179" t="s">
        <v>372</v>
      </c>
      <c r="N176" s="179" t="s">
        <v>373</v>
      </c>
      <c r="O176" s="180" t="s">
        <v>400</v>
      </c>
      <c r="P176" s="180" t="s">
        <v>401</v>
      </c>
    </row>
    <row r="177" spans="1:16" ht="12.75" customHeight="1">
      <c r="A177" s="172" t="str">
        <f t="shared" si="12"/>
        <v> AAP 452,959-967 </v>
      </c>
      <c r="B177" s="120" t="str">
        <f t="shared" si="13"/>
        <v>I</v>
      </c>
      <c r="C177" s="172">
        <f t="shared" si="14"/>
        <v>45407.381200000003</v>
      </c>
      <c r="D177" t="str">
        <f t="shared" si="15"/>
        <v>vis</v>
      </c>
      <c r="E177" t="e">
        <f>VLOOKUP(C177,'Active 1'!C$21:E$969,3,FALSE)</f>
        <v>#N/A</v>
      </c>
      <c r="F177" s="120" t="s">
        <v>137</v>
      </c>
      <c r="G177" t="str">
        <f t="shared" si="16"/>
        <v>45407.3812</v>
      </c>
      <c r="H177" s="172">
        <f t="shared" si="17"/>
        <v>4443</v>
      </c>
      <c r="I177" s="178" t="s">
        <v>906</v>
      </c>
      <c r="J177" s="179" t="s">
        <v>907</v>
      </c>
      <c r="K177" s="178">
        <v>4443</v>
      </c>
      <c r="L177" s="178" t="s">
        <v>908</v>
      </c>
      <c r="M177" s="179" t="s">
        <v>372</v>
      </c>
      <c r="N177" s="179" t="s">
        <v>373</v>
      </c>
      <c r="O177" s="180" t="s">
        <v>400</v>
      </c>
      <c r="P177" s="180" t="s">
        <v>401</v>
      </c>
    </row>
    <row r="178" spans="1:16" ht="12.75" customHeight="1">
      <c r="A178" s="172" t="str">
        <f t="shared" si="12"/>
        <v> AAP 452,959-967 </v>
      </c>
      <c r="B178" s="120" t="str">
        <f t="shared" si="13"/>
        <v>I</v>
      </c>
      <c r="C178" s="172">
        <f t="shared" si="14"/>
        <v>45657.441700000003</v>
      </c>
      <c r="D178" t="str">
        <f t="shared" si="15"/>
        <v>vis</v>
      </c>
      <c r="E178" t="e">
        <f>VLOOKUP(C178,'Active 1'!C$21:E$969,3,FALSE)</f>
        <v>#N/A</v>
      </c>
      <c r="F178" s="120" t="s">
        <v>137</v>
      </c>
      <c r="G178" t="str">
        <f t="shared" si="16"/>
        <v>45657.4417</v>
      </c>
      <c r="H178" s="172">
        <f t="shared" si="17"/>
        <v>5168</v>
      </c>
      <c r="I178" s="178" t="s">
        <v>909</v>
      </c>
      <c r="J178" s="179" t="s">
        <v>910</v>
      </c>
      <c r="K178" s="178">
        <v>5168</v>
      </c>
      <c r="L178" s="178" t="s">
        <v>410</v>
      </c>
      <c r="M178" s="179" t="s">
        <v>372</v>
      </c>
      <c r="N178" s="179" t="s">
        <v>373</v>
      </c>
      <c r="O178" s="180" t="s">
        <v>400</v>
      </c>
      <c r="P178" s="180" t="s">
        <v>401</v>
      </c>
    </row>
    <row r="179" spans="1:16" ht="12.75" customHeight="1">
      <c r="A179" s="172" t="str">
        <f t="shared" si="12"/>
        <v> AAP 452,959-967 </v>
      </c>
      <c r="B179" s="120" t="str">
        <f t="shared" si="13"/>
        <v>II</v>
      </c>
      <c r="C179" s="172">
        <f t="shared" si="14"/>
        <v>45662.442199999998</v>
      </c>
      <c r="D179" t="str">
        <f t="shared" si="15"/>
        <v>vis</v>
      </c>
      <c r="E179" t="e">
        <f>VLOOKUP(C179,'Active 1'!C$21:E$969,3,FALSE)</f>
        <v>#N/A</v>
      </c>
      <c r="F179" s="120" t="s">
        <v>137</v>
      </c>
      <c r="G179" t="str">
        <f t="shared" si="16"/>
        <v>45662.4422</v>
      </c>
      <c r="H179" s="172">
        <f t="shared" si="17"/>
        <v>5182.5</v>
      </c>
      <c r="I179" s="178" t="s">
        <v>911</v>
      </c>
      <c r="J179" s="179" t="s">
        <v>912</v>
      </c>
      <c r="K179" s="178">
        <v>5182.5</v>
      </c>
      <c r="L179" s="178" t="s">
        <v>908</v>
      </c>
      <c r="M179" s="179" t="s">
        <v>372</v>
      </c>
      <c r="N179" s="179" t="s">
        <v>373</v>
      </c>
      <c r="O179" s="180" t="s">
        <v>400</v>
      </c>
      <c r="P179" s="180" t="s">
        <v>401</v>
      </c>
    </row>
    <row r="180" spans="1:16" ht="12.75" customHeight="1">
      <c r="A180" s="172" t="str">
        <f t="shared" si="12"/>
        <v> AAP 452,959-967 </v>
      </c>
      <c r="B180" s="120" t="str">
        <f t="shared" si="13"/>
        <v>I</v>
      </c>
      <c r="C180" s="172">
        <f t="shared" si="14"/>
        <v>45662.614500000003</v>
      </c>
      <c r="D180" t="str">
        <f t="shared" si="15"/>
        <v>vis</v>
      </c>
      <c r="E180" t="e">
        <f>VLOOKUP(C180,'Active 1'!C$21:E$969,3,FALSE)</f>
        <v>#N/A</v>
      </c>
      <c r="F180" s="120" t="s">
        <v>137</v>
      </c>
      <c r="G180" t="str">
        <f t="shared" si="16"/>
        <v>45662.6145</v>
      </c>
      <c r="H180" s="172">
        <f t="shared" si="17"/>
        <v>5183</v>
      </c>
      <c r="I180" s="178" t="s">
        <v>913</v>
      </c>
      <c r="J180" s="179" t="s">
        <v>914</v>
      </c>
      <c r="K180" s="178">
        <v>5183</v>
      </c>
      <c r="L180" s="178" t="s">
        <v>915</v>
      </c>
      <c r="M180" s="179" t="s">
        <v>372</v>
      </c>
      <c r="N180" s="179" t="s">
        <v>373</v>
      </c>
      <c r="O180" s="180" t="s">
        <v>400</v>
      </c>
      <c r="P180" s="180" t="s">
        <v>401</v>
      </c>
    </row>
    <row r="181" spans="1:16" ht="12.75" customHeight="1">
      <c r="A181" s="172" t="str">
        <f t="shared" si="12"/>
        <v>BAVM 56 </v>
      </c>
      <c r="B181" s="120" t="str">
        <f t="shared" si="13"/>
        <v>I</v>
      </c>
      <c r="C181" s="172">
        <f t="shared" si="14"/>
        <v>47525.471899999997</v>
      </c>
      <c r="D181" t="str">
        <f t="shared" si="15"/>
        <v>vis</v>
      </c>
      <c r="E181" t="e">
        <f>VLOOKUP(C181,'Active 1'!C$21:E$969,3,FALSE)</f>
        <v>#N/A</v>
      </c>
      <c r="F181" s="120" t="s">
        <v>137</v>
      </c>
      <c r="G181" t="str">
        <f t="shared" si="16"/>
        <v>47525.4719</v>
      </c>
      <c r="H181" s="172">
        <f t="shared" si="17"/>
        <v>10584</v>
      </c>
      <c r="I181" s="178" t="s">
        <v>916</v>
      </c>
      <c r="J181" s="179" t="s">
        <v>917</v>
      </c>
      <c r="K181" s="178">
        <v>10584</v>
      </c>
      <c r="L181" s="178" t="s">
        <v>918</v>
      </c>
      <c r="M181" s="179" t="s">
        <v>372</v>
      </c>
      <c r="N181" s="179" t="s">
        <v>464</v>
      </c>
      <c r="O181" s="180" t="s">
        <v>465</v>
      </c>
      <c r="P181" s="181" t="s">
        <v>466</v>
      </c>
    </row>
    <row r="182" spans="1:16" ht="12.75" customHeight="1">
      <c r="A182" s="172" t="str">
        <f t="shared" si="12"/>
        <v> BBS 129 </v>
      </c>
      <c r="B182" s="120" t="str">
        <f t="shared" si="13"/>
        <v>I</v>
      </c>
      <c r="C182" s="172">
        <f t="shared" si="14"/>
        <v>47552.362999999998</v>
      </c>
      <c r="D182" t="str">
        <f t="shared" si="15"/>
        <v>vis</v>
      </c>
      <c r="E182">
        <f>VLOOKUP(C182,'Active 1'!C$21:E$969,3,FALSE)</f>
        <v>10722.970088744196</v>
      </c>
      <c r="F182" s="120" t="s">
        <v>137</v>
      </c>
      <c r="G182" t="str">
        <f t="shared" si="16"/>
        <v>47552.363</v>
      </c>
      <c r="H182" s="172">
        <f t="shared" si="17"/>
        <v>10662</v>
      </c>
      <c r="I182" s="178" t="s">
        <v>919</v>
      </c>
      <c r="J182" s="179" t="s">
        <v>920</v>
      </c>
      <c r="K182" s="178">
        <v>10662</v>
      </c>
      <c r="L182" s="178" t="s">
        <v>921</v>
      </c>
      <c r="M182" s="179" t="s">
        <v>380</v>
      </c>
      <c r="N182" s="179"/>
      <c r="O182" s="180" t="s">
        <v>460</v>
      </c>
      <c r="P182" s="180" t="s">
        <v>70</v>
      </c>
    </row>
    <row r="183" spans="1:16" ht="12.75" customHeight="1">
      <c r="A183" s="172" t="str">
        <f t="shared" si="12"/>
        <v>VSB 42 </v>
      </c>
      <c r="B183" s="120" t="str">
        <f t="shared" si="13"/>
        <v>I</v>
      </c>
      <c r="C183" s="172">
        <f t="shared" si="14"/>
        <v>52645.9761</v>
      </c>
      <c r="D183" t="str">
        <f t="shared" si="15"/>
        <v>vis</v>
      </c>
      <c r="E183">
        <f>VLOOKUP(C183,'Active 1'!C$21:E$969,3,FALSE)</f>
        <v>25490.948939067428</v>
      </c>
      <c r="F183" s="120" t="s">
        <v>137</v>
      </c>
      <c r="G183" t="str">
        <f t="shared" si="16"/>
        <v>52645.9761</v>
      </c>
      <c r="H183" s="172">
        <f t="shared" si="17"/>
        <v>25430</v>
      </c>
      <c r="I183" s="178" t="s">
        <v>922</v>
      </c>
      <c r="J183" s="179" t="s">
        <v>923</v>
      </c>
      <c r="K183" s="178">
        <v>25430</v>
      </c>
      <c r="L183" s="178" t="s">
        <v>924</v>
      </c>
      <c r="M183" s="179" t="s">
        <v>372</v>
      </c>
      <c r="N183" s="179" t="s">
        <v>373</v>
      </c>
      <c r="O183" s="180" t="s">
        <v>925</v>
      </c>
      <c r="P183" s="181" t="s">
        <v>90</v>
      </c>
    </row>
    <row r="184" spans="1:16" ht="12.75" customHeight="1">
      <c r="A184" s="172" t="str">
        <f t="shared" si="12"/>
        <v>VSB 42 </v>
      </c>
      <c r="B184" s="120" t="str">
        <f t="shared" si="13"/>
        <v>II</v>
      </c>
      <c r="C184" s="172">
        <f t="shared" si="14"/>
        <v>52646.152099999999</v>
      </c>
      <c r="D184" t="str">
        <f t="shared" si="15"/>
        <v>vis</v>
      </c>
      <c r="E184">
        <f>VLOOKUP(C184,'Active 1'!C$21:E$969,3,FALSE)</f>
        <v>25491.459218161388</v>
      </c>
      <c r="F184" s="120" t="s">
        <v>137</v>
      </c>
      <c r="G184" t="str">
        <f t="shared" si="16"/>
        <v>52646.1521</v>
      </c>
      <c r="H184" s="172">
        <f t="shared" si="17"/>
        <v>25430.5</v>
      </c>
      <c r="I184" s="178" t="s">
        <v>926</v>
      </c>
      <c r="J184" s="179" t="s">
        <v>927</v>
      </c>
      <c r="K184" s="178">
        <v>25430.5</v>
      </c>
      <c r="L184" s="178" t="s">
        <v>928</v>
      </c>
      <c r="M184" s="179" t="s">
        <v>372</v>
      </c>
      <c r="N184" s="179" t="s">
        <v>373</v>
      </c>
      <c r="O184" s="180" t="s">
        <v>925</v>
      </c>
      <c r="P184" s="181" t="s">
        <v>90</v>
      </c>
    </row>
    <row r="185" spans="1:16" ht="12.75" customHeight="1">
      <c r="A185" s="172" t="str">
        <f t="shared" si="12"/>
        <v>IBVS 5493 </v>
      </c>
      <c r="B185" s="120" t="str">
        <f t="shared" si="13"/>
        <v>I</v>
      </c>
      <c r="C185" s="172">
        <f t="shared" si="14"/>
        <v>52648.735999999997</v>
      </c>
      <c r="D185" t="str">
        <f t="shared" si="15"/>
        <v>vis</v>
      </c>
      <c r="E185" t="e">
        <f>VLOOKUP(C185,'Active 1'!C$21:E$969,3,FALSE)</f>
        <v>#N/A</v>
      </c>
      <c r="F185" s="120" t="s">
        <v>137</v>
      </c>
      <c r="G185" t="str">
        <f t="shared" si="16"/>
        <v>52648.736</v>
      </c>
      <c r="H185" s="172">
        <f t="shared" si="17"/>
        <v>25438</v>
      </c>
      <c r="I185" s="178" t="s">
        <v>929</v>
      </c>
      <c r="J185" s="179" t="s">
        <v>930</v>
      </c>
      <c r="K185" s="178">
        <v>25438</v>
      </c>
      <c r="L185" s="178" t="s">
        <v>931</v>
      </c>
      <c r="M185" s="179" t="s">
        <v>372</v>
      </c>
      <c r="N185" s="179" t="s">
        <v>373</v>
      </c>
      <c r="O185" s="180" t="s">
        <v>586</v>
      </c>
      <c r="P185" s="181" t="s">
        <v>932</v>
      </c>
    </row>
    <row r="186" spans="1:16" ht="12.75" customHeight="1">
      <c r="A186" s="172" t="str">
        <f t="shared" si="12"/>
        <v>IBVS 5391 </v>
      </c>
      <c r="B186" s="120" t="str">
        <f t="shared" si="13"/>
        <v>I</v>
      </c>
      <c r="C186" s="172">
        <f t="shared" si="14"/>
        <v>52659.426200000002</v>
      </c>
      <c r="D186" t="str">
        <f t="shared" si="15"/>
        <v>vis</v>
      </c>
      <c r="E186" t="e">
        <f>VLOOKUP(C186,'Active 1'!C$21:E$969,3,FALSE)</f>
        <v>#N/A</v>
      </c>
      <c r="F186" s="120" t="s">
        <v>137</v>
      </c>
      <c r="G186" t="str">
        <f t="shared" si="16"/>
        <v>52659.4262</v>
      </c>
      <c r="H186" s="172">
        <f t="shared" si="17"/>
        <v>25469</v>
      </c>
      <c r="I186" s="178" t="s">
        <v>933</v>
      </c>
      <c r="J186" s="179" t="s">
        <v>934</v>
      </c>
      <c r="K186" s="178">
        <v>25469</v>
      </c>
      <c r="L186" s="178" t="s">
        <v>935</v>
      </c>
      <c r="M186" s="179" t="s">
        <v>372</v>
      </c>
      <c r="N186" s="179" t="s">
        <v>186</v>
      </c>
      <c r="O186" s="180" t="s">
        <v>558</v>
      </c>
      <c r="P186" s="181" t="s">
        <v>559</v>
      </c>
    </row>
    <row r="187" spans="1:16" ht="12.75" customHeight="1">
      <c r="A187" s="172" t="str">
        <f t="shared" si="12"/>
        <v>VSB 42 </v>
      </c>
      <c r="B187" s="120" t="str">
        <f t="shared" si="13"/>
        <v>II</v>
      </c>
      <c r="C187" s="172">
        <f t="shared" si="14"/>
        <v>52936.218800000002</v>
      </c>
      <c r="D187" t="str">
        <f t="shared" si="15"/>
        <v>vis</v>
      </c>
      <c r="E187">
        <f>VLOOKUP(C187,'Active 1'!C$21:E$969,3,FALSE)</f>
        <v>26332.453382163185</v>
      </c>
      <c r="F187" s="120" t="s">
        <v>137</v>
      </c>
      <c r="G187" t="str">
        <f t="shared" si="16"/>
        <v>52936.2188</v>
      </c>
      <c r="H187" s="172">
        <f t="shared" si="17"/>
        <v>26271.5</v>
      </c>
      <c r="I187" s="178" t="s">
        <v>936</v>
      </c>
      <c r="J187" s="179" t="s">
        <v>937</v>
      </c>
      <c r="K187" s="178">
        <v>26271.5</v>
      </c>
      <c r="L187" s="178" t="s">
        <v>580</v>
      </c>
      <c r="M187" s="179" t="s">
        <v>372</v>
      </c>
      <c r="N187" s="179" t="s">
        <v>373</v>
      </c>
      <c r="O187" s="180" t="s">
        <v>925</v>
      </c>
      <c r="P187" s="181" t="s">
        <v>90</v>
      </c>
    </row>
    <row r="188" spans="1:16" ht="12.75" customHeight="1">
      <c r="A188" s="172" t="str">
        <f t="shared" si="12"/>
        <v>VSB 42 </v>
      </c>
      <c r="B188" s="120" t="str">
        <f t="shared" si="13"/>
        <v>II</v>
      </c>
      <c r="C188" s="172">
        <f t="shared" si="14"/>
        <v>52937.251300000004</v>
      </c>
      <c r="D188" t="str">
        <f t="shared" si="15"/>
        <v>vis</v>
      </c>
      <c r="E188">
        <f>VLOOKUP(C188,'Active 1'!C$21:E$969,3,FALSE)</f>
        <v>26335.446922870658</v>
      </c>
      <c r="F188" s="120" t="s">
        <v>137</v>
      </c>
      <c r="G188" t="str">
        <f t="shared" si="16"/>
        <v>52937.2513</v>
      </c>
      <c r="H188" s="172">
        <f t="shared" si="17"/>
        <v>26274.5</v>
      </c>
      <c r="I188" s="178" t="s">
        <v>938</v>
      </c>
      <c r="J188" s="179" t="s">
        <v>939</v>
      </c>
      <c r="K188" s="178">
        <v>26274.5</v>
      </c>
      <c r="L188" s="178" t="s">
        <v>940</v>
      </c>
      <c r="M188" s="179" t="s">
        <v>372</v>
      </c>
      <c r="N188" s="179" t="s">
        <v>373</v>
      </c>
      <c r="O188" s="180" t="s">
        <v>925</v>
      </c>
      <c r="P188" s="181" t="s">
        <v>90</v>
      </c>
    </row>
    <row r="189" spans="1:16">
      <c r="A189" s="172" t="str">
        <f t="shared" si="12"/>
        <v>VSB 42 </v>
      </c>
      <c r="B189" s="120" t="str">
        <f t="shared" si="13"/>
        <v>II</v>
      </c>
      <c r="C189" s="172">
        <f t="shared" si="14"/>
        <v>52938.286200000002</v>
      </c>
      <c r="D189" t="str">
        <f t="shared" si="15"/>
        <v>vis</v>
      </c>
      <c r="E189">
        <f>VLOOKUP(C189,'Active 1'!C$21:E$969,3,FALSE)</f>
        <v>26338.44742192941</v>
      </c>
      <c r="F189" s="120" t="s">
        <v>137</v>
      </c>
      <c r="G189" t="str">
        <f t="shared" si="16"/>
        <v>52938.2862</v>
      </c>
      <c r="H189" s="172">
        <f t="shared" si="17"/>
        <v>26277.5</v>
      </c>
      <c r="I189" s="178" t="s">
        <v>941</v>
      </c>
      <c r="J189" s="179" t="s">
        <v>942</v>
      </c>
      <c r="K189" s="178">
        <v>26277.5</v>
      </c>
      <c r="L189" s="178" t="s">
        <v>943</v>
      </c>
      <c r="M189" s="179" t="s">
        <v>372</v>
      </c>
      <c r="N189" s="179" t="s">
        <v>373</v>
      </c>
      <c r="O189" s="180" t="s">
        <v>925</v>
      </c>
      <c r="P189" s="181" t="s">
        <v>90</v>
      </c>
    </row>
    <row r="190" spans="1:16">
      <c r="A190" s="172" t="str">
        <f t="shared" si="12"/>
        <v>VSB 42 </v>
      </c>
      <c r="B190" s="120" t="str">
        <f t="shared" si="13"/>
        <v>I</v>
      </c>
      <c r="C190" s="172">
        <f t="shared" si="14"/>
        <v>52939.147799999999</v>
      </c>
      <c r="D190" t="str">
        <f t="shared" si="15"/>
        <v>vis</v>
      </c>
      <c r="E190">
        <f>VLOOKUP(C190,'Active 1'!C$21:E$969,3,FALSE)</f>
        <v>26340.94547003938</v>
      </c>
      <c r="F190" s="120" t="s">
        <v>137</v>
      </c>
      <c r="G190" t="str">
        <f t="shared" si="16"/>
        <v>52939.1478</v>
      </c>
      <c r="H190" s="172">
        <f t="shared" si="17"/>
        <v>26280</v>
      </c>
      <c r="I190" s="178" t="s">
        <v>944</v>
      </c>
      <c r="J190" s="179" t="s">
        <v>945</v>
      </c>
      <c r="K190" s="178">
        <v>26280</v>
      </c>
      <c r="L190" s="178" t="s">
        <v>634</v>
      </c>
      <c r="M190" s="179" t="s">
        <v>372</v>
      </c>
      <c r="N190" s="179" t="s">
        <v>373</v>
      </c>
      <c r="O190" s="180" t="s">
        <v>925</v>
      </c>
      <c r="P190" s="181" t="s">
        <v>90</v>
      </c>
    </row>
    <row r="191" spans="1:16">
      <c r="A191" s="172" t="str">
        <f t="shared" si="12"/>
        <v>VSB 42 </v>
      </c>
      <c r="B191" s="120" t="str">
        <f t="shared" si="13"/>
        <v>I</v>
      </c>
      <c r="C191" s="172">
        <f t="shared" si="14"/>
        <v>52943.2889</v>
      </c>
      <c r="D191" t="str">
        <f t="shared" si="15"/>
        <v>vis</v>
      </c>
      <c r="E191">
        <f>VLOOKUP(C191,'Active 1'!C$21:E$969,3,FALSE)</f>
        <v>26352.951815243945</v>
      </c>
      <c r="F191" s="120" t="s">
        <v>137</v>
      </c>
      <c r="G191" t="str">
        <f t="shared" si="16"/>
        <v>52943.2889</v>
      </c>
      <c r="H191" s="172">
        <f t="shared" si="17"/>
        <v>26292</v>
      </c>
      <c r="I191" s="178" t="s">
        <v>946</v>
      </c>
      <c r="J191" s="179" t="s">
        <v>947</v>
      </c>
      <c r="K191" s="178">
        <v>26292</v>
      </c>
      <c r="L191" s="178" t="s">
        <v>948</v>
      </c>
      <c r="M191" s="179" t="s">
        <v>372</v>
      </c>
      <c r="N191" s="179" t="s">
        <v>373</v>
      </c>
      <c r="O191" s="180" t="s">
        <v>925</v>
      </c>
      <c r="P191" s="181" t="s">
        <v>90</v>
      </c>
    </row>
    <row r="192" spans="1:16">
      <c r="A192" s="172" t="str">
        <f t="shared" si="12"/>
        <v>VSB 42 </v>
      </c>
      <c r="B192" s="120" t="str">
        <f t="shared" si="13"/>
        <v>I</v>
      </c>
      <c r="C192" s="172">
        <f t="shared" si="14"/>
        <v>52948.117700000003</v>
      </c>
      <c r="D192" t="str">
        <f t="shared" si="15"/>
        <v>vis</v>
      </c>
      <c r="E192">
        <f>VLOOKUP(C192,'Active 1'!C$21:E$969,3,FALSE)</f>
        <v>26366.952018021908</v>
      </c>
      <c r="F192" s="120" t="s">
        <v>137</v>
      </c>
      <c r="G192" t="str">
        <f t="shared" si="16"/>
        <v>52948.1177</v>
      </c>
      <c r="H192" s="172">
        <f t="shared" si="17"/>
        <v>26306</v>
      </c>
      <c r="I192" s="178" t="s">
        <v>949</v>
      </c>
      <c r="J192" s="179" t="s">
        <v>950</v>
      </c>
      <c r="K192" s="178">
        <v>26306</v>
      </c>
      <c r="L192" s="178" t="s">
        <v>948</v>
      </c>
      <c r="M192" s="179" t="s">
        <v>372</v>
      </c>
      <c r="N192" s="179" t="s">
        <v>373</v>
      </c>
      <c r="O192" s="180" t="s">
        <v>925</v>
      </c>
      <c r="P192" s="181" t="s">
        <v>90</v>
      </c>
    </row>
    <row r="193" spans="1:16">
      <c r="A193" s="172" t="str">
        <f t="shared" si="12"/>
        <v>VSB 42 </v>
      </c>
      <c r="B193" s="120" t="str">
        <f t="shared" si="13"/>
        <v>I</v>
      </c>
      <c r="C193" s="172">
        <f t="shared" si="14"/>
        <v>52961.2212</v>
      </c>
      <c r="D193" t="str">
        <f t="shared" si="15"/>
        <v>vis</v>
      </c>
      <c r="E193">
        <f>VLOOKUP(C193,'Active 1'!C$21:E$969,3,FALSE)</f>
        <v>26404.943166361219</v>
      </c>
      <c r="F193" s="120" t="s">
        <v>137</v>
      </c>
      <c r="G193" t="str">
        <f t="shared" si="16"/>
        <v>52961.2212</v>
      </c>
      <c r="H193" s="172">
        <f t="shared" si="17"/>
        <v>26344</v>
      </c>
      <c r="I193" s="178" t="s">
        <v>951</v>
      </c>
      <c r="J193" s="179" t="s">
        <v>952</v>
      </c>
      <c r="K193" s="178">
        <v>26344</v>
      </c>
      <c r="L193" s="178" t="s">
        <v>953</v>
      </c>
      <c r="M193" s="179" t="s">
        <v>372</v>
      </c>
      <c r="N193" s="179" t="s">
        <v>373</v>
      </c>
      <c r="O193" s="180" t="s">
        <v>925</v>
      </c>
      <c r="P193" s="181" t="s">
        <v>90</v>
      </c>
    </row>
    <row r="194" spans="1:16">
      <c r="A194" s="172" t="str">
        <f t="shared" si="12"/>
        <v>VSB 42 </v>
      </c>
      <c r="B194" s="120" t="str">
        <f t="shared" si="13"/>
        <v>II</v>
      </c>
      <c r="C194" s="172">
        <f t="shared" si="14"/>
        <v>52966.224900000001</v>
      </c>
      <c r="D194" t="str">
        <f t="shared" si="15"/>
        <v>vis</v>
      </c>
      <c r="E194">
        <f>VLOOKUP(C194,'Active 1'!C$21:E$969,3,FALSE)</f>
        <v>26419.450458988802</v>
      </c>
      <c r="F194" s="120" t="s">
        <v>137</v>
      </c>
      <c r="G194" t="str">
        <f t="shared" si="16"/>
        <v>52966.2249</v>
      </c>
      <c r="H194" s="172">
        <f t="shared" si="17"/>
        <v>26358.5</v>
      </c>
      <c r="I194" s="178" t="s">
        <v>954</v>
      </c>
      <c r="J194" s="179" t="s">
        <v>955</v>
      </c>
      <c r="K194" s="178">
        <v>26358.5</v>
      </c>
      <c r="L194" s="178" t="s">
        <v>956</v>
      </c>
      <c r="M194" s="179" t="s">
        <v>372</v>
      </c>
      <c r="N194" s="179" t="s">
        <v>373</v>
      </c>
      <c r="O194" s="180" t="s">
        <v>925</v>
      </c>
      <c r="P194" s="181" t="s">
        <v>90</v>
      </c>
    </row>
    <row r="195" spans="1:16">
      <c r="A195" s="172" t="str">
        <f t="shared" si="12"/>
        <v>VSB 42 </v>
      </c>
      <c r="B195" s="120" t="str">
        <f t="shared" si="13"/>
        <v>II</v>
      </c>
      <c r="C195" s="172">
        <f t="shared" si="14"/>
        <v>52984.159399999997</v>
      </c>
      <c r="D195" t="str">
        <f t="shared" si="15"/>
        <v>vis</v>
      </c>
      <c r="E195">
        <f>VLOOKUP(C195,'Active 1'!C$21:E$969,3,FALSE)</f>
        <v>26471.448188594739</v>
      </c>
      <c r="F195" s="120" t="s">
        <v>137</v>
      </c>
      <c r="G195" t="str">
        <f t="shared" si="16"/>
        <v>52984.1594</v>
      </c>
      <c r="H195" s="172">
        <f t="shared" si="17"/>
        <v>26410.5</v>
      </c>
      <c r="I195" s="178" t="s">
        <v>957</v>
      </c>
      <c r="J195" s="179" t="s">
        <v>958</v>
      </c>
      <c r="K195" s="178">
        <v>26410.5</v>
      </c>
      <c r="L195" s="178" t="s">
        <v>959</v>
      </c>
      <c r="M195" s="179" t="s">
        <v>372</v>
      </c>
      <c r="N195" s="179" t="s">
        <v>373</v>
      </c>
      <c r="O195" s="180" t="s">
        <v>925</v>
      </c>
      <c r="P195" s="181" t="s">
        <v>90</v>
      </c>
    </row>
    <row r="196" spans="1:16">
      <c r="A196" s="172" t="str">
        <f t="shared" si="12"/>
        <v>VSB 42 </v>
      </c>
      <c r="B196" s="120" t="str">
        <f t="shared" si="13"/>
        <v>II</v>
      </c>
      <c r="C196" s="172">
        <f t="shared" si="14"/>
        <v>52988.988700000002</v>
      </c>
      <c r="D196" t="str">
        <f t="shared" si="15"/>
        <v>vis</v>
      </c>
      <c r="E196">
        <f>VLOOKUP(C196,'Active 1'!C$21:E$969,3,FALSE)</f>
        <v>26485.449841029222</v>
      </c>
      <c r="F196" s="120" t="s">
        <v>137</v>
      </c>
      <c r="G196" t="str">
        <f t="shared" si="16"/>
        <v>52988.9887</v>
      </c>
      <c r="H196" s="172">
        <f t="shared" si="17"/>
        <v>26424.5</v>
      </c>
      <c r="I196" s="178" t="s">
        <v>960</v>
      </c>
      <c r="J196" s="179" t="s">
        <v>961</v>
      </c>
      <c r="K196" s="178">
        <v>26424.5</v>
      </c>
      <c r="L196" s="178" t="s">
        <v>962</v>
      </c>
      <c r="M196" s="179" t="s">
        <v>372</v>
      </c>
      <c r="N196" s="179" t="s">
        <v>373</v>
      </c>
      <c r="O196" s="180" t="s">
        <v>925</v>
      </c>
      <c r="P196" s="181" t="s">
        <v>90</v>
      </c>
    </row>
    <row r="197" spans="1:16">
      <c r="A197" s="172" t="str">
        <f t="shared" si="12"/>
        <v>VSB 42 </v>
      </c>
      <c r="B197" s="120" t="str">
        <f t="shared" si="13"/>
        <v>I</v>
      </c>
      <c r="C197" s="172">
        <f t="shared" si="14"/>
        <v>52991.227800000001</v>
      </c>
      <c r="D197" t="str">
        <f t="shared" si="15"/>
        <v>vis</v>
      </c>
      <c r="E197">
        <f>VLOOKUP(C197,'Active 1'!C$21:E$969,3,FALSE)</f>
        <v>26491.94169284336</v>
      </c>
      <c r="F197" s="120" t="s">
        <v>137</v>
      </c>
      <c r="G197" t="str">
        <f t="shared" si="16"/>
        <v>52991.2278</v>
      </c>
      <c r="H197" s="172">
        <f t="shared" si="17"/>
        <v>26431</v>
      </c>
      <c r="I197" s="178" t="s">
        <v>963</v>
      </c>
      <c r="J197" s="179" t="s">
        <v>964</v>
      </c>
      <c r="K197" s="178">
        <v>26431</v>
      </c>
      <c r="L197" s="178" t="s">
        <v>687</v>
      </c>
      <c r="M197" s="179" t="s">
        <v>372</v>
      </c>
      <c r="N197" s="179" t="s">
        <v>373</v>
      </c>
      <c r="O197" s="180" t="s">
        <v>925</v>
      </c>
      <c r="P197" s="181" t="s">
        <v>90</v>
      </c>
    </row>
    <row r="198" spans="1:16">
      <c r="A198" s="172" t="str">
        <f t="shared" si="12"/>
        <v>VSB 42 </v>
      </c>
      <c r="B198" s="120" t="str">
        <f t="shared" si="13"/>
        <v>I</v>
      </c>
      <c r="C198" s="172">
        <f t="shared" si="14"/>
        <v>52992.262600000002</v>
      </c>
      <c r="D198" t="str">
        <f t="shared" si="15"/>
        <v>vis</v>
      </c>
      <c r="E198">
        <f>VLOOKUP(C198,'Active 1'!C$21:E$969,3,FALSE)</f>
        <v>26494.941901970811</v>
      </c>
      <c r="F198" s="120" t="s">
        <v>137</v>
      </c>
      <c r="G198" t="str">
        <f t="shared" si="16"/>
        <v>52992.2626</v>
      </c>
      <c r="H198" s="172">
        <f t="shared" si="17"/>
        <v>26434</v>
      </c>
      <c r="I198" s="178" t="s">
        <v>965</v>
      </c>
      <c r="J198" s="179" t="s">
        <v>966</v>
      </c>
      <c r="K198" s="178">
        <v>26434</v>
      </c>
      <c r="L198" s="178" t="s">
        <v>967</v>
      </c>
      <c r="M198" s="179" t="s">
        <v>372</v>
      </c>
      <c r="N198" s="179" t="s">
        <v>373</v>
      </c>
      <c r="O198" s="180" t="s">
        <v>925</v>
      </c>
      <c r="P198" s="181" t="s">
        <v>90</v>
      </c>
    </row>
    <row r="199" spans="1:16">
      <c r="A199" s="172" t="str">
        <f t="shared" si="12"/>
        <v>VSB 42 </v>
      </c>
      <c r="B199" s="120" t="str">
        <f t="shared" si="13"/>
        <v>I</v>
      </c>
      <c r="C199" s="172">
        <f t="shared" si="14"/>
        <v>52995.023300000001</v>
      </c>
      <c r="D199" t="str">
        <f t="shared" si="15"/>
        <v>vis</v>
      </c>
      <c r="E199">
        <f>VLOOKUP(C199,'Active 1'!C$21:E$969,3,FALSE)</f>
        <v>26502.946035463414</v>
      </c>
      <c r="F199" s="120" t="s">
        <v>137</v>
      </c>
      <c r="G199" t="str">
        <f t="shared" si="16"/>
        <v>52995.0233</v>
      </c>
      <c r="H199" s="172">
        <f t="shared" si="17"/>
        <v>26442</v>
      </c>
      <c r="I199" s="178" t="s">
        <v>968</v>
      </c>
      <c r="J199" s="179" t="s">
        <v>969</v>
      </c>
      <c r="K199" s="178">
        <v>26442</v>
      </c>
      <c r="L199" s="178" t="s">
        <v>970</v>
      </c>
      <c r="M199" s="179" t="s">
        <v>372</v>
      </c>
      <c r="N199" s="179" t="s">
        <v>373</v>
      </c>
      <c r="O199" s="180" t="s">
        <v>925</v>
      </c>
      <c r="P199" s="181" t="s">
        <v>90</v>
      </c>
    </row>
    <row r="200" spans="1:16">
      <c r="A200" s="172" t="str">
        <f t="shared" si="12"/>
        <v>VSB 42 </v>
      </c>
      <c r="B200" s="120" t="str">
        <f t="shared" si="13"/>
        <v>I</v>
      </c>
      <c r="C200" s="172">
        <f t="shared" si="14"/>
        <v>52996.057200000003</v>
      </c>
      <c r="D200" t="str">
        <f t="shared" si="15"/>
        <v>vis</v>
      </c>
      <c r="E200">
        <f>VLOOKUP(C200,'Active 1'!C$21:E$969,3,FALSE)</f>
        <v>26505.94363520914</v>
      </c>
      <c r="F200" s="120" t="s">
        <v>137</v>
      </c>
      <c r="G200" t="str">
        <f t="shared" si="16"/>
        <v>52996.0572</v>
      </c>
      <c r="H200" s="172">
        <f t="shared" si="17"/>
        <v>26445</v>
      </c>
      <c r="I200" s="178" t="s">
        <v>971</v>
      </c>
      <c r="J200" s="179" t="s">
        <v>972</v>
      </c>
      <c r="K200" s="178">
        <v>26445</v>
      </c>
      <c r="L200" s="178" t="s">
        <v>973</v>
      </c>
      <c r="M200" s="179" t="s">
        <v>372</v>
      </c>
      <c r="N200" s="179" t="s">
        <v>373</v>
      </c>
      <c r="O200" s="180" t="s">
        <v>925</v>
      </c>
      <c r="P200" s="181" t="s">
        <v>90</v>
      </c>
    </row>
    <row r="201" spans="1:16">
      <c r="A201" s="172" t="str">
        <f t="shared" si="12"/>
        <v>VSB 42 </v>
      </c>
      <c r="B201" s="120" t="str">
        <f t="shared" si="13"/>
        <v>I</v>
      </c>
      <c r="C201" s="172">
        <f t="shared" si="14"/>
        <v>52997.093500000003</v>
      </c>
      <c r="D201" t="str">
        <f t="shared" si="15"/>
        <v>vis</v>
      </c>
      <c r="E201">
        <f>VLOOKUP(C201,'Active 1'!C$21:E$969,3,FALSE)</f>
        <v>26508.94819330614</v>
      </c>
      <c r="F201" s="120" t="s">
        <v>137</v>
      </c>
      <c r="G201" t="str">
        <f t="shared" si="16"/>
        <v>52997.0935</v>
      </c>
      <c r="H201" s="172">
        <f t="shared" si="17"/>
        <v>26448</v>
      </c>
      <c r="I201" s="178" t="s">
        <v>974</v>
      </c>
      <c r="J201" s="179" t="s">
        <v>975</v>
      </c>
      <c r="K201" s="178">
        <v>26448</v>
      </c>
      <c r="L201" s="178" t="s">
        <v>959</v>
      </c>
      <c r="M201" s="179" t="s">
        <v>372</v>
      </c>
      <c r="N201" s="179" t="s">
        <v>373</v>
      </c>
      <c r="O201" s="180" t="s">
        <v>925</v>
      </c>
      <c r="P201" s="181" t="s">
        <v>90</v>
      </c>
    </row>
    <row r="202" spans="1:16">
      <c r="A202" s="172" t="str">
        <f t="shared" si="12"/>
        <v>VSB 42 </v>
      </c>
      <c r="B202" s="120" t="str">
        <f t="shared" si="13"/>
        <v>I</v>
      </c>
      <c r="C202" s="172">
        <f t="shared" si="14"/>
        <v>52998.126799999998</v>
      </c>
      <c r="D202" t="str">
        <f t="shared" si="15"/>
        <v>vis</v>
      </c>
      <c r="E202">
        <f>VLOOKUP(C202,'Active 1'!C$21:E$969,3,FALSE)</f>
        <v>26511.944053464023</v>
      </c>
      <c r="F202" s="120" t="s">
        <v>137</v>
      </c>
      <c r="G202" t="str">
        <f t="shared" si="16"/>
        <v>52998.1268</v>
      </c>
      <c r="H202" s="172">
        <f t="shared" si="17"/>
        <v>26451</v>
      </c>
      <c r="I202" s="178" t="s">
        <v>976</v>
      </c>
      <c r="J202" s="179" t="s">
        <v>977</v>
      </c>
      <c r="K202" s="178">
        <v>26451</v>
      </c>
      <c r="L202" s="178" t="s">
        <v>978</v>
      </c>
      <c r="M202" s="179" t="s">
        <v>372</v>
      </c>
      <c r="N202" s="179" t="s">
        <v>373</v>
      </c>
      <c r="O202" s="180" t="s">
        <v>925</v>
      </c>
      <c r="P202" s="181" t="s">
        <v>90</v>
      </c>
    </row>
    <row r="203" spans="1:16">
      <c r="A203" s="172" t="str">
        <f t="shared" ref="A203:A227" si="18">P203</f>
        <v>VSB 42 </v>
      </c>
      <c r="B203" s="120" t="str">
        <f t="shared" ref="B203:B227" si="19">IF(H203=INT(H203),"I","II")</f>
        <v>I</v>
      </c>
      <c r="C203" s="172">
        <f t="shared" ref="C203:C227" si="20">1*G203</f>
        <v>53001.920599999998</v>
      </c>
      <c r="D203" t="str">
        <f t="shared" ref="D203:D227" si="21">VLOOKUP(F203,I$1:J$5,2,FALSE)</f>
        <v>vis</v>
      </c>
      <c r="E203">
        <f>VLOOKUP(C203,'Active 1'!C$21:E$969,3,FALSE)</f>
        <v>26522.94346725192</v>
      </c>
      <c r="F203" s="120" t="s">
        <v>137</v>
      </c>
      <c r="G203" t="str">
        <f t="shared" ref="G203:G227" si="22">MID(I203,3,LEN(I203)-3)</f>
        <v>53001.9206</v>
      </c>
      <c r="H203" s="172">
        <f t="shared" ref="H203:H227" si="23">1*K203</f>
        <v>26462</v>
      </c>
      <c r="I203" s="178" t="s">
        <v>979</v>
      </c>
      <c r="J203" s="179" t="s">
        <v>980</v>
      </c>
      <c r="K203" s="178">
        <v>26462</v>
      </c>
      <c r="L203" s="178" t="s">
        <v>953</v>
      </c>
      <c r="M203" s="179" t="s">
        <v>372</v>
      </c>
      <c r="N203" s="179" t="s">
        <v>373</v>
      </c>
      <c r="O203" s="180" t="s">
        <v>925</v>
      </c>
      <c r="P203" s="181" t="s">
        <v>90</v>
      </c>
    </row>
    <row r="204" spans="1:16">
      <c r="A204" s="172" t="str">
        <f t="shared" si="18"/>
        <v>VSB 42 </v>
      </c>
      <c r="B204" s="120" t="str">
        <f t="shared" si="19"/>
        <v>II</v>
      </c>
      <c r="C204" s="172">
        <f t="shared" si="20"/>
        <v>53003.128100000002</v>
      </c>
      <c r="D204" t="str">
        <f t="shared" si="21"/>
        <v>vis</v>
      </c>
      <c r="E204">
        <f>VLOOKUP(C204,'Active 1'!C$21:E$969,3,FALSE)</f>
        <v>26526.444387740332</v>
      </c>
      <c r="F204" s="120" t="s">
        <v>137</v>
      </c>
      <c r="G204" t="str">
        <f t="shared" si="22"/>
        <v>53003.1281</v>
      </c>
      <c r="H204" s="172">
        <f t="shared" si="23"/>
        <v>26465.5</v>
      </c>
      <c r="I204" s="178" t="s">
        <v>981</v>
      </c>
      <c r="J204" s="179" t="s">
        <v>982</v>
      </c>
      <c r="K204" s="178">
        <v>26465.5</v>
      </c>
      <c r="L204" s="178" t="s">
        <v>671</v>
      </c>
      <c r="M204" s="179" t="s">
        <v>372</v>
      </c>
      <c r="N204" s="179" t="s">
        <v>373</v>
      </c>
      <c r="O204" s="180" t="s">
        <v>925</v>
      </c>
      <c r="P204" s="181" t="s">
        <v>90</v>
      </c>
    </row>
    <row r="205" spans="1:16">
      <c r="A205" s="172" t="str">
        <f t="shared" si="18"/>
        <v>VSB 43 </v>
      </c>
      <c r="B205" s="120" t="str">
        <f t="shared" si="19"/>
        <v>II</v>
      </c>
      <c r="C205" s="172">
        <f t="shared" si="20"/>
        <v>53007.959900000002</v>
      </c>
      <c r="D205" t="str">
        <f t="shared" si="21"/>
        <v>vis</v>
      </c>
      <c r="E205">
        <f>VLOOKUP(C205,'Active 1'!C$21:E$969,3,FALSE)</f>
        <v>26540.453288457385</v>
      </c>
      <c r="F205" s="120" t="s">
        <v>137</v>
      </c>
      <c r="G205" t="str">
        <f t="shared" si="22"/>
        <v>53007.9599</v>
      </c>
      <c r="H205" s="172">
        <f t="shared" si="23"/>
        <v>26479.5</v>
      </c>
      <c r="I205" s="178" t="s">
        <v>983</v>
      </c>
      <c r="J205" s="179" t="s">
        <v>984</v>
      </c>
      <c r="K205" s="178">
        <v>26479.5</v>
      </c>
      <c r="L205" s="178" t="s">
        <v>590</v>
      </c>
      <c r="M205" s="179" t="s">
        <v>372</v>
      </c>
      <c r="N205" s="179" t="s">
        <v>373</v>
      </c>
      <c r="O205" s="180" t="s">
        <v>925</v>
      </c>
      <c r="P205" s="181" t="s">
        <v>95</v>
      </c>
    </row>
    <row r="206" spans="1:16">
      <c r="A206" s="172" t="str">
        <f t="shared" si="18"/>
        <v>VSB 43 </v>
      </c>
      <c r="B206" s="120" t="str">
        <f t="shared" si="19"/>
        <v>I</v>
      </c>
      <c r="C206" s="172">
        <f t="shared" si="20"/>
        <v>53010.197500000002</v>
      </c>
      <c r="D206" t="str">
        <f t="shared" si="21"/>
        <v>vis</v>
      </c>
      <c r="E206">
        <f>VLOOKUP(C206,'Active 1'!C$21:E$969,3,FALSE)</f>
        <v>26546.940791301975</v>
      </c>
      <c r="F206" s="120" t="s">
        <v>137</v>
      </c>
      <c r="G206" t="str">
        <f t="shared" si="22"/>
        <v>53010.1975</v>
      </c>
      <c r="H206" s="172">
        <f t="shared" si="23"/>
        <v>26486</v>
      </c>
      <c r="I206" s="178" t="s">
        <v>985</v>
      </c>
      <c r="J206" s="179" t="s">
        <v>986</v>
      </c>
      <c r="K206" s="178">
        <v>26486</v>
      </c>
      <c r="L206" s="178" t="s">
        <v>987</v>
      </c>
      <c r="M206" s="179" t="s">
        <v>372</v>
      </c>
      <c r="N206" s="179" t="s">
        <v>373</v>
      </c>
      <c r="O206" s="180" t="s">
        <v>925</v>
      </c>
      <c r="P206" s="181" t="s">
        <v>95</v>
      </c>
    </row>
    <row r="207" spans="1:16">
      <c r="A207" s="172" t="str">
        <f t="shared" si="18"/>
        <v>VSB 43 </v>
      </c>
      <c r="B207" s="120" t="str">
        <f t="shared" si="19"/>
        <v>II</v>
      </c>
      <c r="C207" s="172">
        <f t="shared" si="20"/>
        <v>53069.006999999998</v>
      </c>
      <c r="D207" t="str">
        <f t="shared" si="21"/>
        <v>vis</v>
      </c>
      <c r="E207">
        <f>VLOOKUP(C207,'Active 1'!C$21:E$969,3,FALSE)</f>
        <v>26717.447941167367</v>
      </c>
      <c r="F207" s="120" t="s">
        <v>137</v>
      </c>
      <c r="G207" t="str">
        <f t="shared" si="22"/>
        <v>53069.0070</v>
      </c>
      <c r="H207" s="172">
        <f t="shared" si="23"/>
        <v>26656.5</v>
      </c>
      <c r="I207" s="178" t="s">
        <v>988</v>
      </c>
      <c r="J207" s="179" t="s">
        <v>989</v>
      </c>
      <c r="K207" s="178" t="s">
        <v>990</v>
      </c>
      <c r="L207" s="178" t="s">
        <v>991</v>
      </c>
      <c r="M207" s="179" t="s">
        <v>372</v>
      </c>
      <c r="N207" s="179" t="s">
        <v>373</v>
      </c>
      <c r="O207" s="180" t="s">
        <v>925</v>
      </c>
      <c r="P207" s="181" t="s">
        <v>95</v>
      </c>
    </row>
    <row r="208" spans="1:16">
      <c r="A208" s="172" t="str">
        <f t="shared" si="18"/>
        <v>VSB 43 </v>
      </c>
      <c r="B208" s="120" t="str">
        <f t="shared" si="19"/>
        <v>I</v>
      </c>
      <c r="C208" s="172">
        <f t="shared" si="20"/>
        <v>53346.139199999998</v>
      </c>
      <c r="D208" t="str">
        <f t="shared" si="21"/>
        <v>vis</v>
      </c>
      <c r="E208">
        <f>VLOOKUP(C208,'Active 1'!C$21:E$969,3,FALSE)</f>
        <v>27520.940940732558</v>
      </c>
      <c r="F208" s="120" t="s">
        <v>137</v>
      </c>
      <c r="G208" t="str">
        <f t="shared" si="22"/>
        <v>53346.1392</v>
      </c>
      <c r="H208" s="172">
        <f t="shared" si="23"/>
        <v>27460</v>
      </c>
      <c r="I208" s="178" t="s">
        <v>992</v>
      </c>
      <c r="J208" s="179" t="s">
        <v>993</v>
      </c>
      <c r="K208" s="178" t="s">
        <v>994</v>
      </c>
      <c r="L208" s="178" t="s">
        <v>995</v>
      </c>
      <c r="M208" s="179" t="s">
        <v>372</v>
      </c>
      <c r="N208" s="179" t="s">
        <v>373</v>
      </c>
      <c r="O208" s="180" t="s">
        <v>925</v>
      </c>
      <c r="P208" s="181" t="s">
        <v>95</v>
      </c>
    </row>
    <row r="209" spans="1:16">
      <c r="A209" s="172" t="str">
        <f t="shared" si="18"/>
        <v>VSB 43 </v>
      </c>
      <c r="B209" s="120" t="str">
        <f t="shared" si="19"/>
        <v>I</v>
      </c>
      <c r="C209" s="172">
        <f t="shared" si="20"/>
        <v>53348.208899999998</v>
      </c>
      <c r="D209" t="str">
        <f t="shared" si="21"/>
        <v>vis</v>
      </c>
      <c r="E209">
        <f>VLOOKUP(C209,'Active 1'!C$21:E$969,3,FALSE)</f>
        <v>27526.941648918757</v>
      </c>
      <c r="F209" s="120" t="s">
        <v>137</v>
      </c>
      <c r="G209" t="str">
        <f t="shared" si="22"/>
        <v>53348.2089</v>
      </c>
      <c r="H209" s="172">
        <f t="shared" si="23"/>
        <v>27466</v>
      </c>
      <c r="I209" s="178" t="s">
        <v>996</v>
      </c>
      <c r="J209" s="179" t="s">
        <v>997</v>
      </c>
      <c r="K209" s="178" t="s">
        <v>998</v>
      </c>
      <c r="L209" s="178" t="s">
        <v>999</v>
      </c>
      <c r="M209" s="179" t="s">
        <v>372</v>
      </c>
      <c r="N209" s="179" t="s">
        <v>373</v>
      </c>
      <c r="O209" s="180" t="s">
        <v>925</v>
      </c>
      <c r="P209" s="181" t="s">
        <v>95</v>
      </c>
    </row>
    <row r="210" spans="1:16">
      <c r="A210" s="172" t="str">
        <f t="shared" si="18"/>
        <v>VSB 43 </v>
      </c>
      <c r="B210" s="120" t="str">
        <f t="shared" si="19"/>
        <v>I</v>
      </c>
      <c r="C210" s="172">
        <f t="shared" si="20"/>
        <v>53353.037700000001</v>
      </c>
      <c r="D210" t="str">
        <f t="shared" si="21"/>
        <v>vis</v>
      </c>
      <c r="E210">
        <f>VLOOKUP(C210,'Active 1'!C$21:E$969,3,FALSE)</f>
        <v>27540.94185169672</v>
      </c>
      <c r="F210" s="120" t="s">
        <v>137</v>
      </c>
      <c r="G210" t="str">
        <f t="shared" si="22"/>
        <v>53353.0377</v>
      </c>
      <c r="H210" s="172">
        <f t="shared" si="23"/>
        <v>27480</v>
      </c>
      <c r="I210" s="178" t="s">
        <v>1000</v>
      </c>
      <c r="J210" s="179" t="s">
        <v>1001</v>
      </c>
      <c r="K210" s="178" t="s">
        <v>1002</v>
      </c>
      <c r="L210" s="178" t="s">
        <v>1003</v>
      </c>
      <c r="M210" s="179" t="s">
        <v>372</v>
      </c>
      <c r="N210" s="179" t="s">
        <v>373</v>
      </c>
      <c r="O210" s="180" t="s">
        <v>925</v>
      </c>
      <c r="P210" s="181" t="s">
        <v>95</v>
      </c>
    </row>
    <row r="211" spans="1:16">
      <c r="A211" s="172" t="str">
        <f t="shared" si="18"/>
        <v>VSB 43 </v>
      </c>
      <c r="B211" s="120" t="str">
        <f t="shared" si="19"/>
        <v>I</v>
      </c>
      <c r="C211" s="172">
        <f t="shared" si="20"/>
        <v>53360.2811</v>
      </c>
      <c r="D211" t="str">
        <f t="shared" si="21"/>
        <v>vis</v>
      </c>
      <c r="E211">
        <f>VLOOKUP(C211,'Active 1'!C$21:E$969,3,FALSE)</f>
        <v>27561.942735726258</v>
      </c>
      <c r="F211" s="120" t="s">
        <v>137</v>
      </c>
      <c r="G211" t="str">
        <f t="shared" si="22"/>
        <v>53360.2811</v>
      </c>
      <c r="H211" s="172">
        <f t="shared" si="23"/>
        <v>27501</v>
      </c>
      <c r="I211" s="178" t="s">
        <v>1004</v>
      </c>
      <c r="J211" s="179" t="s">
        <v>1005</v>
      </c>
      <c r="K211" s="178" t="s">
        <v>1006</v>
      </c>
      <c r="L211" s="178" t="s">
        <v>987</v>
      </c>
      <c r="M211" s="179" t="s">
        <v>372</v>
      </c>
      <c r="N211" s="179" t="s">
        <v>373</v>
      </c>
      <c r="O211" s="180" t="s">
        <v>925</v>
      </c>
      <c r="P211" s="181" t="s">
        <v>95</v>
      </c>
    </row>
    <row r="212" spans="1:16">
      <c r="A212" s="172" t="str">
        <f t="shared" si="18"/>
        <v>VSB 43 </v>
      </c>
      <c r="B212" s="120" t="str">
        <f t="shared" si="19"/>
        <v>I</v>
      </c>
      <c r="C212" s="172">
        <f t="shared" si="20"/>
        <v>53363.042800000003</v>
      </c>
      <c r="D212" t="str">
        <f t="shared" si="21"/>
        <v>vis</v>
      </c>
      <c r="E212">
        <f>VLOOKUP(C212,'Active 1'!C$21:E$969,3,FALSE)</f>
        <v>27569.949768531904</v>
      </c>
      <c r="F212" s="120" t="s">
        <v>137</v>
      </c>
      <c r="G212" t="str">
        <f t="shared" si="22"/>
        <v>53363.0428</v>
      </c>
      <c r="H212" s="172">
        <f t="shared" si="23"/>
        <v>27509</v>
      </c>
      <c r="I212" s="178" t="s">
        <v>1007</v>
      </c>
      <c r="J212" s="179" t="s">
        <v>1008</v>
      </c>
      <c r="K212" s="178" t="s">
        <v>1009</v>
      </c>
      <c r="L212" s="178" t="s">
        <v>991</v>
      </c>
      <c r="M212" s="179" t="s">
        <v>372</v>
      </c>
      <c r="N212" s="179" t="s">
        <v>373</v>
      </c>
      <c r="O212" s="180" t="s">
        <v>925</v>
      </c>
      <c r="P212" s="181" t="s">
        <v>95</v>
      </c>
    </row>
    <row r="213" spans="1:16">
      <c r="A213" s="172" t="str">
        <f t="shared" si="18"/>
        <v>VSB 43 </v>
      </c>
      <c r="B213" s="120" t="str">
        <f t="shared" si="19"/>
        <v>I</v>
      </c>
      <c r="C213" s="172">
        <f t="shared" si="20"/>
        <v>53365.109600000003</v>
      </c>
      <c r="D213" t="str">
        <f t="shared" si="21"/>
        <v>vis</v>
      </c>
      <c r="E213">
        <f>VLOOKUP(C213,'Active 1'!C$21:E$969,3,FALSE)</f>
        <v>27575.942068710308</v>
      </c>
      <c r="F213" s="120" t="s">
        <v>137</v>
      </c>
      <c r="G213" t="str">
        <f t="shared" si="22"/>
        <v>53365.1096</v>
      </c>
      <c r="H213" s="172">
        <f t="shared" si="23"/>
        <v>27515</v>
      </c>
      <c r="I213" s="178" t="s">
        <v>1010</v>
      </c>
      <c r="J213" s="179" t="s">
        <v>1011</v>
      </c>
      <c r="K213" s="178" t="s">
        <v>1012</v>
      </c>
      <c r="L213" s="178" t="s">
        <v>1013</v>
      </c>
      <c r="M213" s="179" t="s">
        <v>372</v>
      </c>
      <c r="N213" s="179" t="s">
        <v>373</v>
      </c>
      <c r="O213" s="180" t="s">
        <v>925</v>
      </c>
      <c r="P213" s="181" t="s">
        <v>95</v>
      </c>
    </row>
    <row r="214" spans="1:16">
      <c r="A214" s="172" t="str">
        <f t="shared" si="18"/>
        <v>VSB 43 </v>
      </c>
      <c r="B214" s="120" t="str">
        <f t="shared" si="19"/>
        <v>II</v>
      </c>
      <c r="C214" s="172">
        <f t="shared" si="20"/>
        <v>53366.311699999998</v>
      </c>
      <c r="D214" t="str">
        <f t="shared" si="21"/>
        <v>vis</v>
      </c>
      <c r="E214">
        <f>VLOOKUP(C214,'Active 1'!C$21:E$969,3,FALSE)</f>
        <v>27579.427332908312</v>
      </c>
      <c r="F214" s="120" t="s">
        <v>137</v>
      </c>
      <c r="G214" t="str">
        <f t="shared" si="22"/>
        <v>53366.3117</v>
      </c>
      <c r="H214" s="172">
        <f t="shared" si="23"/>
        <v>27518.5</v>
      </c>
      <c r="I214" s="178" t="s">
        <v>1014</v>
      </c>
      <c r="J214" s="179" t="s">
        <v>1015</v>
      </c>
      <c r="K214" s="178" t="s">
        <v>1016</v>
      </c>
      <c r="L214" s="178" t="s">
        <v>1017</v>
      </c>
      <c r="M214" s="179" t="s">
        <v>372</v>
      </c>
      <c r="N214" s="179" t="s">
        <v>373</v>
      </c>
      <c r="O214" s="180" t="s">
        <v>925</v>
      </c>
      <c r="P214" s="181" t="s">
        <v>95</v>
      </c>
    </row>
    <row r="215" spans="1:16">
      <c r="A215" s="172" t="str">
        <f t="shared" si="18"/>
        <v>VSB 44 </v>
      </c>
      <c r="B215" s="120" t="str">
        <f t="shared" si="19"/>
        <v>II</v>
      </c>
      <c r="C215" s="172">
        <f t="shared" si="20"/>
        <v>53378.0452</v>
      </c>
      <c r="D215" t="str">
        <f t="shared" si="21"/>
        <v>vis</v>
      </c>
      <c r="E215">
        <f>VLOOKUP(C215,'Active 1'!C$21:E$969,3,FALSE)</f>
        <v>27613.446422391236</v>
      </c>
      <c r="F215" s="120" t="s">
        <v>137</v>
      </c>
      <c r="G215" t="str">
        <f t="shared" si="22"/>
        <v>53378.0452</v>
      </c>
      <c r="H215" s="172">
        <f t="shared" si="23"/>
        <v>27552.5</v>
      </c>
      <c r="I215" s="178" t="s">
        <v>1018</v>
      </c>
      <c r="J215" s="179" t="s">
        <v>1019</v>
      </c>
      <c r="K215" s="178" t="s">
        <v>1020</v>
      </c>
      <c r="L215" s="178" t="s">
        <v>978</v>
      </c>
      <c r="M215" s="179" t="s">
        <v>372</v>
      </c>
      <c r="N215" s="179" t="s">
        <v>373</v>
      </c>
      <c r="O215" s="180" t="s">
        <v>925</v>
      </c>
      <c r="P215" s="181" t="s">
        <v>101</v>
      </c>
    </row>
    <row r="216" spans="1:16">
      <c r="A216" s="172" t="str">
        <f t="shared" si="18"/>
        <v>VSB 44 </v>
      </c>
      <c r="B216" s="120" t="str">
        <f t="shared" si="19"/>
        <v>I</v>
      </c>
      <c r="C216" s="172">
        <f t="shared" si="20"/>
        <v>53378.217299999997</v>
      </c>
      <c r="D216" t="str">
        <f t="shared" si="21"/>
        <v>vis</v>
      </c>
      <c r="E216">
        <f>VLOOKUP(C216,'Active 1'!C$21:E$969,3,FALSE)</f>
        <v>27613.945394164351</v>
      </c>
      <c r="F216" s="120" t="s">
        <v>137</v>
      </c>
      <c r="G216" t="str">
        <f t="shared" si="22"/>
        <v>53378.2173</v>
      </c>
      <c r="H216" s="172">
        <f t="shared" si="23"/>
        <v>27553</v>
      </c>
      <c r="I216" s="178" t="s">
        <v>1021</v>
      </c>
      <c r="J216" s="179" t="s">
        <v>1022</v>
      </c>
      <c r="K216" s="178" t="s">
        <v>1023</v>
      </c>
      <c r="L216" s="178" t="s">
        <v>1024</v>
      </c>
      <c r="M216" s="179" t="s">
        <v>372</v>
      </c>
      <c r="N216" s="179" t="s">
        <v>373</v>
      </c>
      <c r="O216" s="180" t="s">
        <v>925</v>
      </c>
      <c r="P216" s="181" t="s">
        <v>101</v>
      </c>
    </row>
    <row r="217" spans="1:16">
      <c r="A217" s="172" t="str">
        <f t="shared" si="18"/>
        <v>VSB 46 </v>
      </c>
      <c r="B217" s="120" t="str">
        <f t="shared" si="19"/>
        <v>I</v>
      </c>
      <c r="C217" s="172">
        <f t="shared" si="20"/>
        <v>54147.017</v>
      </c>
      <c r="D217" t="str">
        <f t="shared" si="21"/>
        <v>vis</v>
      </c>
      <c r="E217">
        <f>VLOOKUP(C217,'Active 1'!C$21:E$969,3,FALSE)</f>
        <v>29842.936384810047</v>
      </c>
      <c r="F217" s="120" t="s">
        <v>137</v>
      </c>
      <c r="G217" t="str">
        <f t="shared" si="22"/>
        <v>54147.0170</v>
      </c>
      <c r="H217" s="172">
        <f t="shared" si="23"/>
        <v>29782</v>
      </c>
      <c r="I217" s="178" t="s">
        <v>1025</v>
      </c>
      <c r="J217" s="179" t="s">
        <v>1026</v>
      </c>
      <c r="K217" s="178">
        <v>29782</v>
      </c>
      <c r="L217" s="178" t="s">
        <v>651</v>
      </c>
      <c r="M217" s="179" t="s">
        <v>595</v>
      </c>
      <c r="N217" s="179" t="s">
        <v>137</v>
      </c>
      <c r="O217" s="180" t="s">
        <v>925</v>
      </c>
      <c r="P217" s="181" t="s">
        <v>112</v>
      </c>
    </row>
    <row r="218" spans="1:16">
      <c r="A218" s="172" t="str">
        <f t="shared" si="18"/>
        <v>VSB 46 </v>
      </c>
      <c r="B218" s="120" t="str">
        <f t="shared" si="19"/>
        <v>I</v>
      </c>
      <c r="C218" s="172">
        <f t="shared" si="20"/>
        <v>54427.083599999998</v>
      </c>
      <c r="D218" t="str">
        <f t="shared" si="21"/>
        <v>vis</v>
      </c>
      <c r="E218">
        <f>VLOOKUP(C218,'Active 1'!C$21:E$969,3,FALSE)</f>
        <v>30654.937128541824</v>
      </c>
      <c r="F218" s="120" t="s">
        <v>137</v>
      </c>
      <c r="G218" t="str">
        <f t="shared" si="22"/>
        <v>54427.0836</v>
      </c>
      <c r="H218" s="172">
        <f t="shared" si="23"/>
        <v>30594</v>
      </c>
      <c r="I218" s="178" t="s">
        <v>1027</v>
      </c>
      <c r="J218" s="179" t="s">
        <v>1028</v>
      </c>
      <c r="K218" s="178">
        <v>30594</v>
      </c>
      <c r="L218" s="178" t="s">
        <v>1029</v>
      </c>
      <c r="M218" s="179" t="s">
        <v>595</v>
      </c>
      <c r="N218" s="179" t="s">
        <v>137</v>
      </c>
      <c r="O218" s="180" t="s">
        <v>925</v>
      </c>
      <c r="P218" s="181" t="s">
        <v>112</v>
      </c>
    </row>
    <row r="219" spans="1:16">
      <c r="A219" s="172" t="str">
        <f t="shared" si="18"/>
        <v>VSB 46 </v>
      </c>
      <c r="B219" s="120" t="str">
        <f t="shared" si="19"/>
        <v>II</v>
      </c>
      <c r="C219" s="172">
        <f t="shared" si="20"/>
        <v>54427.256600000001</v>
      </c>
      <c r="D219" t="str">
        <f t="shared" si="21"/>
        <v>vis</v>
      </c>
      <c r="E219">
        <f>VLOOKUP(C219,'Active 1'!C$21:E$969,3,FALSE)</f>
        <v>30655.438709696689</v>
      </c>
      <c r="F219" s="120" t="s">
        <v>137</v>
      </c>
      <c r="G219" t="str">
        <f t="shared" si="22"/>
        <v>54427.2566</v>
      </c>
      <c r="H219" s="172">
        <f t="shared" si="23"/>
        <v>30594.5</v>
      </c>
      <c r="I219" s="178" t="s">
        <v>1030</v>
      </c>
      <c r="J219" s="179" t="s">
        <v>1031</v>
      </c>
      <c r="K219" s="178">
        <v>30594.5</v>
      </c>
      <c r="L219" s="178" t="s">
        <v>723</v>
      </c>
      <c r="M219" s="179" t="s">
        <v>595</v>
      </c>
      <c r="N219" s="179" t="s">
        <v>137</v>
      </c>
      <c r="O219" s="180" t="s">
        <v>925</v>
      </c>
      <c r="P219" s="181" t="s">
        <v>112</v>
      </c>
    </row>
    <row r="220" spans="1:16">
      <c r="A220" s="172" t="str">
        <f t="shared" si="18"/>
        <v>VSB 48 </v>
      </c>
      <c r="B220" s="120" t="str">
        <f t="shared" si="19"/>
        <v>I</v>
      </c>
      <c r="C220" s="172">
        <f t="shared" si="20"/>
        <v>54473.991099999999</v>
      </c>
      <c r="D220" t="str">
        <f t="shared" si="21"/>
        <v>vis</v>
      </c>
      <c r="E220">
        <f>VLOOKUP(C220,'Active 1'!C$21:E$969,3,FALSE)</f>
        <v>30790.936654678102</v>
      </c>
      <c r="F220" s="120" t="s">
        <v>137</v>
      </c>
      <c r="G220" t="str">
        <f t="shared" si="22"/>
        <v>54473.9911</v>
      </c>
      <c r="H220" s="172">
        <f t="shared" si="23"/>
        <v>30730</v>
      </c>
      <c r="I220" s="178" t="s">
        <v>1032</v>
      </c>
      <c r="J220" s="179" t="s">
        <v>1033</v>
      </c>
      <c r="K220" s="178">
        <v>30730</v>
      </c>
      <c r="L220" s="178" t="s">
        <v>779</v>
      </c>
      <c r="M220" s="179" t="s">
        <v>595</v>
      </c>
      <c r="N220" s="179" t="s">
        <v>137</v>
      </c>
      <c r="O220" s="180" t="s">
        <v>925</v>
      </c>
      <c r="P220" s="181" t="s">
        <v>117</v>
      </c>
    </row>
    <row r="221" spans="1:16">
      <c r="A221" s="172" t="str">
        <f t="shared" si="18"/>
        <v>BAVM 203 </v>
      </c>
      <c r="B221" s="120" t="str">
        <f t="shared" si="19"/>
        <v>II</v>
      </c>
      <c r="C221" s="172">
        <f t="shared" si="20"/>
        <v>54815.279300000002</v>
      </c>
      <c r="D221" t="str">
        <f t="shared" si="21"/>
        <v>vis</v>
      </c>
      <c r="E221">
        <f>VLOOKUP(C221,'Active 1'!C$21:E$969,3,FALSE)</f>
        <v>31780.437981244293</v>
      </c>
      <c r="F221" s="120" t="s">
        <v>137</v>
      </c>
      <c r="G221" t="str">
        <f t="shared" si="22"/>
        <v>54815.2793</v>
      </c>
      <c r="H221" s="172">
        <f t="shared" si="23"/>
        <v>31719.5</v>
      </c>
      <c r="I221" s="178" t="s">
        <v>1034</v>
      </c>
      <c r="J221" s="179" t="s">
        <v>1035</v>
      </c>
      <c r="K221" s="178">
        <v>31719.5</v>
      </c>
      <c r="L221" s="178" t="s">
        <v>1036</v>
      </c>
      <c r="M221" s="179" t="s">
        <v>595</v>
      </c>
      <c r="N221" s="179" t="s">
        <v>619</v>
      </c>
      <c r="O221" s="180" t="s">
        <v>479</v>
      </c>
      <c r="P221" s="181" t="s">
        <v>120</v>
      </c>
    </row>
    <row r="222" spans="1:16">
      <c r="A222" s="172" t="str">
        <f t="shared" si="18"/>
        <v>BAVM 203 </v>
      </c>
      <c r="B222" s="120" t="str">
        <f t="shared" si="19"/>
        <v>I</v>
      </c>
      <c r="C222" s="172">
        <f t="shared" si="20"/>
        <v>54815.450400000002</v>
      </c>
      <c r="D222" t="str">
        <f t="shared" si="21"/>
        <v>vis</v>
      </c>
      <c r="E222">
        <f>VLOOKUP(C222,'Active 1'!C$21:E$969,3,FALSE)</f>
        <v>31780.934053704386</v>
      </c>
      <c r="F222" s="120" t="s">
        <v>137</v>
      </c>
      <c r="G222" t="str">
        <f t="shared" si="22"/>
        <v>54815.4504</v>
      </c>
      <c r="H222" s="172">
        <f t="shared" si="23"/>
        <v>31720</v>
      </c>
      <c r="I222" s="178" t="s">
        <v>1037</v>
      </c>
      <c r="J222" s="179" t="s">
        <v>1038</v>
      </c>
      <c r="K222" s="178">
        <v>31720</v>
      </c>
      <c r="L222" s="178" t="s">
        <v>861</v>
      </c>
      <c r="M222" s="179" t="s">
        <v>595</v>
      </c>
      <c r="N222" s="179" t="s">
        <v>619</v>
      </c>
      <c r="O222" s="180" t="s">
        <v>479</v>
      </c>
      <c r="P222" s="181" t="s">
        <v>120</v>
      </c>
    </row>
    <row r="223" spans="1:16">
      <c r="A223" s="172" t="str">
        <f t="shared" si="18"/>
        <v>VSB 50 </v>
      </c>
      <c r="B223" s="120" t="str">
        <f t="shared" si="19"/>
        <v>I</v>
      </c>
      <c r="C223" s="172">
        <f t="shared" si="20"/>
        <v>54852.011299999998</v>
      </c>
      <c r="D223" t="str">
        <f t="shared" si="21"/>
        <v>vis</v>
      </c>
      <c r="E223">
        <f>VLOOKUP(C223,'Active 1'!C$21:E$969,3,FALSE)</f>
        <v>31886.935547604411</v>
      </c>
      <c r="F223" s="120" t="s">
        <v>137</v>
      </c>
      <c r="G223" t="str">
        <f t="shared" si="22"/>
        <v>54852.0113</v>
      </c>
      <c r="H223" s="172">
        <f t="shared" si="23"/>
        <v>31826</v>
      </c>
      <c r="I223" s="178" t="s">
        <v>1039</v>
      </c>
      <c r="J223" s="179" t="s">
        <v>1040</v>
      </c>
      <c r="K223" s="178">
        <v>31826</v>
      </c>
      <c r="L223" s="178" t="s">
        <v>618</v>
      </c>
      <c r="M223" s="179" t="s">
        <v>595</v>
      </c>
      <c r="N223" s="179" t="s">
        <v>137</v>
      </c>
      <c r="O223" s="180" t="s">
        <v>925</v>
      </c>
      <c r="P223" s="181" t="s">
        <v>121</v>
      </c>
    </row>
    <row r="224" spans="1:16">
      <c r="A224" s="172" t="str">
        <f t="shared" si="18"/>
        <v>BAVM 215 </v>
      </c>
      <c r="B224" s="120" t="str">
        <f t="shared" si="19"/>
        <v>II</v>
      </c>
      <c r="C224" s="172">
        <f t="shared" si="20"/>
        <v>55590.292699999998</v>
      </c>
      <c r="D224" t="str">
        <f t="shared" si="21"/>
        <v>vis</v>
      </c>
      <c r="E224">
        <f>VLOOKUP(C224,'Active 1'!C$21:E$969,3,FALSE)</f>
        <v>34027.444433288525</v>
      </c>
      <c r="F224" s="120" t="s">
        <v>137</v>
      </c>
      <c r="G224" t="str">
        <f t="shared" si="22"/>
        <v>55590.2927</v>
      </c>
      <c r="H224" s="172">
        <f t="shared" si="23"/>
        <v>33966.5</v>
      </c>
      <c r="I224" s="178" t="s">
        <v>1041</v>
      </c>
      <c r="J224" s="179" t="s">
        <v>1042</v>
      </c>
      <c r="K224" s="178">
        <v>33966.5</v>
      </c>
      <c r="L224" s="178" t="s">
        <v>795</v>
      </c>
      <c r="M224" s="179" t="s">
        <v>595</v>
      </c>
      <c r="N224" s="179" t="s">
        <v>137</v>
      </c>
      <c r="O224" s="180" t="s">
        <v>620</v>
      </c>
      <c r="P224" s="181" t="s">
        <v>126</v>
      </c>
    </row>
    <row r="225" spans="1:16">
      <c r="A225" s="172" t="str">
        <f t="shared" si="18"/>
        <v>BAVM 215 </v>
      </c>
      <c r="B225" s="120" t="str">
        <f t="shared" si="19"/>
        <v>II</v>
      </c>
      <c r="C225" s="172">
        <f t="shared" si="20"/>
        <v>55590.2929</v>
      </c>
      <c r="D225" t="str">
        <f t="shared" si="21"/>
        <v>vis</v>
      </c>
      <c r="E225">
        <f>VLOOKUP(C225,'Active 1'!C$21:E$969,3,FALSE)</f>
        <v>34027.44501315114</v>
      </c>
      <c r="F225" s="120" t="s">
        <v>137</v>
      </c>
      <c r="G225" t="str">
        <f t="shared" si="22"/>
        <v>55590.2929</v>
      </c>
      <c r="H225" s="172">
        <f t="shared" si="23"/>
        <v>33966.5</v>
      </c>
      <c r="I225" s="178" t="s">
        <v>1043</v>
      </c>
      <c r="J225" s="179" t="s">
        <v>1042</v>
      </c>
      <c r="K225" s="178">
        <v>33966.5</v>
      </c>
      <c r="L225" s="178" t="s">
        <v>651</v>
      </c>
      <c r="M225" s="179" t="s">
        <v>595</v>
      </c>
      <c r="N225" s="179" t="s">
        <v>83</v>
      </c>
      <c r="O225" s="180" t="s">
        <v>620</v>
      </c>
      <c r="P225" s="181" t="s">
        <v>126</v>
      </c>
    </row>
    <row r="226" spans="1:16">
      <c r="A226" s="172" t="str">
        <f t="shared" si="18"/>
        <v>BAVM 215 </v>
      </c>
      <c r="B226" s="120" t="str">
        <f t="shared" si="19"/>
        <v>I</v>
      </c>
      <c r="C226" s="172">
        <f t="shared" si="20"/>
        <v>55590.463900000002</v>
      </c>
      <c r="D226" t="str">
        <f t="shared" si="21"/>
        <v>vis</v>
      </c>
      <c r="E226">
        <f>VLOOKUP(C226,'Active 1'!C$21:E$969,3,FALSE)</f>
        <v>34027.94079567994</v>
      </c>
      <c r="F226" s="120" t="s">
        <v>137</v>
      </c>
      <c r="G226" t="str">
        <f t="shared" si="22"/>
        <v>55590.4639</v>
      </c>
      <c r="H226" s="172">
        <f t="shared" si="23"/>
        <v>33967</v>
      </c>
      <c r="I226" s="178" t="s">
        <v>1044</v>
      </c>
      <c r="J226" s="179" t="s">
        <v>1045</v>
      </c>
      <c r="K226" s="178">
        <v>33967</v>
      </c>
      <c r="L226" s="178" t="s">
        <v>1017</v>
      </c>
      <c r="M226" s="179" t="s">
        <v>595</v>
      </c>
      <c r="N226" s="179" t="s">
        <v>83</v>
      </c>
      <c r="O226" s="180" t="s">
        <v>620</v>
      </c>
      <c r="P226" s="181" t="s">
        <v>126</v>
      </c>
    </row>
    <row r="227" spans="1:16">
      <c r="A227" s="172" t="str">
        <f t="shared" si="18"/>
        <v>BAVM 215 </v>
      </c>
      <c r="B227" s="120" t="str">
        <f t="shared" si="19"/>
        <v>I</v>
      </c>
      <c r="C227" s="172">
        <f t="shared" si="20"/>
        <v>55590.464099999997</v>
      </c>
      <c r="D227" t="str">
        <f t="shared" si="21"/>
        <v>vis</v>
      </c>
      <c r="E227">
        <f>VLOOKUP(C227,'Active 1'!C$21:E$969,3,FALSE)</f>
        <v>34027.941375542534</v>
      </c>
      <c r="F227" s="120" t="s">
        <v>137</v>
      </c>
      <c r="G227" t="str">
        <f t="shared" si="22"/>
        <v>55590.4641</v>
      </c>
      <c r="H227" s="172">
        <f t="shared" si="23"/>
        <v>33967</v>
      </c>
      <c r="I227" s="178" t="s">
        <v>1046</v>
      </c>
      <c r="J227" s="179" t="s">
        <v>1045</v>
      </c>
      <c r="K227" s="178">
        <v>33967</v>
      </c>
      <c r="L227" s="178" t="s">
        <v>826</v>
      </c>
      <c r="M227" s="179" t="s">
        <v>595</v>
      </c>
      <c r="N227" s="179" t="s">
        <v>137</v>
      </c>
      <c r="O227" s="180" t="s">
        <v>620</v>
      </c>
      <c r="P227" s="181" t="s">
        <v>126</v>
      </c>
    </row>
  </sheetData>
  <sheetProtection selectLockedCells="1" selectUnlockedCells="1"/>
  <phoneticPr fontId="0" type="noConversion"/>
  <hyperlinks>
    <hyperlink ref="A3" r:id="rId1" xr:uid="{00000000-0004-0000-0900-000000000000}"/>
    <hyperlink ref="P11" r:id="rId2" xr:uid="{00000000-0004-0000-0900-000001000000}"/>
    <hyperlink ref="P12" r:id="rId3" xr:uid="{00000000-0004-0000-0900-000002000000}"/>
    <hyperlink ref="P13" r:id="rId4" xr:uid="{00000000-0004-0000-0900-000003000000}"/>
    <hyperlink ref="P14" r:id="rId5" xr:uid="{00000000-0004-0000-0900-000004000000}"/>
    <hyperlink ref="P15" r:id="rId6" xr:uid="{00000000-0004-0000-0900-000005000000}"/>
    <hyperlink ref="P17" r:id="rId7" xr:uid="{00000000-0004-0000-0900-000006000000}"/>
    <hyperlink ref="P19" r:id="rId8" xr:uid="{00000000-0004-0000-0900-000007000000}"/>
    <hyperlink ref="P20" r:id="rId9" xr:uid="{00000000-0004-0000-0900-000008000000}"/>
    <hyperlink ref="P21" r:id="rId10" xr:uid="{00000000-0004-0000-0900-000009000000}"/>
    <hyperlink ref="P22" r:id="rId11" xr:uid="{00000000-0004-0000-0900-00000A000000}"/>
    <hyperlink ref="P23" r:id="rId12" xr:uid="{00000000-0004-0000-0900-00000B000000}"/>
    <hyperlink ref="P24" r:id="rId13" xr:uid="{00000000-0004-0000-0900-00000C000000}"/>
    <hyperlink ref="P26" r:id="rId14" xr:uid="{00000000-0004-0000-0900-00000D000000}"/>
    <hyperlink ref="P28" r:id="rId15" xr:uid="{00000000-0004-0000-0900-00000E000000}"/>
    <hyperlink ref="P29" r:id="rId16" xr:uid="{00000000-0004-0000-0900-00000F000000}"/>
    <hyperlink ref="P30" r:id="rId17" xr:uid="{00000000-0004-0000-0900-000010000000}"/>
    <hyperlink ref="P41" r:id="rId18" xr:uid="{00000000-0004-0000-0900-000011000000}"/>
    <hyperlink ref="P42" r:id="rId19" xr:uid="{00000000-0004-0000-0900-000012000000}"/>
    <hyperlink ref="P48" r:id="rId20" xr:uid="{00000000-0004-0000-0900-000013000000}"/>
    <hyperlink ref="P54" r:id="rId21" xr:uid="{00000000-0004-0000-0900-000014000000}"/>
    <hyperlink ref="P59" r:id="rId22" xr:uid="{00000000-0004-0000-0900-000015000000}"/>
    <hyperlink ref="P60" r:id="rId23" xr:uid="{00000000-0004-0000-0900-000016000000}"/>
    <hyperlink ref="P62" r:id="rId24" xr:uid="{00000000-0004-0000-0900-000017000000}"/>
    <hyperlink ref="P63" r:id="rId25" xr:uid="{00000000-0004-0000-0900-000018000000}"/>
    <hyperlink ref="P64" r:id="rId26" xr:uid="{00000000-0004-0000-0900-000019000000}"/>
    <hyperlink ref="P65" r:id="rId27" xr:uid="{00000000-0004-0000-0900-00001A000000}"/>
    <hyperlink ref="P66" r:id="rId28" xr:uid="{00000000-0004-0000-0900-00001B000000}"/>
    <hyperlink ref="P67" r:id="rId29" xr:uid="{00000000-0004-0000-0900-00001C000000}"/>
    <hyperlink ref="P68" r:id="rId30" xr:uid="{00000000-0004-0000-0900-00001D000000}"/>
    <hyperlink ref="P69" r:id="rId31" xr:uid="{00000000-0004-0000-0900-00001E000000}"/>
    <hyperlink ref="P70" r:id="rId32" xr:uid="{00000000-0004-0000-0900-00001F000000}"/>
    <hyperlink ref="P71" r:id="rId33" xr:uid="{00000000-0004-0000-0900-000020000000}"/>
    <hyperlink ref="P72" r:id="rId34" xr:uid="{00000000-0004-0000-0900-000021000000}"/>
    <hyperlink ref="P73" r:id="rId35" xr:uid="{00000000-0004-0000-0900-000022000000}"/>
    <hyperlink ref="P77" r:id="rId36" xr:uid="{00000000-0004-0000-0900-000023000000}"/>
    <hyperlink ref="P78" r:id="rId37" xr:uid="{00000000-0004-0000-0900-000024000000}"/>
    <hyperlink ref="P79" r:id="rId38" xr:uid="{00000000-0004-0000-0900-000025000000}"/>
    <hyperlink ref="P83" r:id="rId39" xr:uid="{00000000-0004-0000-0900-000026000000}"/>
    <hyperlink ref="P84" r:id="rId40" xr:uid="{00000000-0004-0000-0900-000027000000}"/>
    <hyperlink ref="P85" r:id="rId41" xr:uid="{00000000-0004-0000-0900-000028000000}"/>
    <hyperlink ref="P86" r:id="rId42" xr:uid="{00000000-0004-0000-0900-000029000000}"/>
    <hyperlink ref="P87" r:id="rId43" xr:uid="{00000000-0004-0000-0900-00002A000000}"/>
    <hyperlink ref="P88" r:id="rId44" xr:uid="{00000000-0004-0000-0900-00002B000000}"/>
    <hyperlink ref="P89" r:id="rId45" xr:uid="{00000000-0004-0000-0900-00002C000000}"/>
    <hyperlink ref="P91" r:id="rId46" xr:uid="{00000000-0004-0000-0900-00002D000000}"/>
    <hyperlink ref="P92" r:id="rId47" xr:uid="{00000000-0004-0000-0900-00002E000000}"/>
    <hyperlink ref="P95" r:id="rId48" xr:uid="{00000000-0004-0000-0900-00002F000000}"/>
    <hyperlink ref="P96" r:id="rId49" xr:uid="{00000000-0004-0000-0900-000030000000}"/>
    <hyperlink ref="P97" r:id="rId50" xr:uid="{00000000-0004-0000-0900-000031000000}"/>
    <hyperlink ref="P98" r:id="rId51" xr:uid="{00000000-0004-0000-0900-000032000000}"/>
    <hyperlink ref="P99" r:id="rId52" xr:uid="{00000000-0004-0000-0900-000033000000}"/>
    <hyperlink ref="P100" r:id="rId53" xr:uid="{00000000-0004-0000-0900-000034000000}"/>
    <hyperlink ref="P101" r:id="rId54" xr:uid="{00000000-0004-0000-0900-000035000000}"/>
    <hyperlink ref="P102" r:id="rId55" xr:uid="{00000000-0004-0000-0900-000036000000}"/>
    <hyperlink ref="P103" r:id="rId56" xr:uid="{00000000-0004-0000-0900-000037000000}"/>
    <hyperlink ref="P104" r:id="rId57" xr:uid="{00000000-0004-0000-0900-000038000000}"/>
    <hyperlink ref="P105" r:id="rId58" xr:uid="{00000000-0004-0000-0900-000039000000}"/>
    <hyperlink ref="P106" r:id="rId59" xr:uid="{00000000-0004-0000-0900-00003A000000}"/>
    <hyperlink ref="P107" r:id="rId60" xr:uid="{00000000-0004-0000-0900-00003B000000}"/>
    <hyperlink ref="P108" r:id="rId61" xr:uid="{00000000-0004-0000-0900-00003C000000}"/>
    <hyperlink ref="P109" r:id="rId62" xr:uid="{00000000-0004-0000-0900-00003D000000}"/>
    <hyperlink ref="P110" r:id="rId63" xr:uid="{00000000-0004-0000-0900-00003E000000}"/>
    <hyperlink ref="P111" r:id="rId64" xr:uid="{00000000-0004-0000-0900-00003F000000}"/>
    <hyperlink ref="P112" r:id="rId65" xr:uid="{00000000-0004-0000-0900-000040000000}"/>
    <hyperlink ref="P113" r:id="rId66" xr:uid="{00000000-0004-0000-0900-000041000000}"/>
    <hyperlink ref="P114" r:id="rId67" xr:uid="{00000000-0004-0000-0900-000042000000}"/>
    <hyperlink ref="P115" r:id="rId68" xr:uid="{00000000-0004-0000-0900-000043000000}"/>
    <hyperlink ref="P116" r:id="rId69" xr:uid="{00000000-0004-0000-0900-000044000000}"/>
    <hyperlink ref="P117" r:id="rId70" xr:uid="{00000000-0004-0000-0900-000045000000}"/>
    <hyperlink ref="P118" r:id="rId71" xr:uid="{00000000-0004-0000-0900-000046000000}"/>
    <hyperlink ref="P119" r:id="rId72" xr:uid="{00000000-0004-0000-0900-000047000000}"/>
    <hyperlink ref="P120" r:id="rId73" xr:uid="{00000000-0004-0000-0900-000048000000}"/>
    <hyperlink ref="P121" r:id="rId74" xr:uid="{00000000-0004-0000-0900-000049000000}"/>
    <hyperlink ref="P122" r:id="rId75" xr:uid="{00000000-0004-0000-0900-00004A000000}"/>
    <hyperlink ref="P123" r:id="rId76" xr:uid="{00000000-0004-0000-0900-00004B000000}"/>
    <hyperlink ref="P124" r:id="rId77" xr:uid="{00000000-0004-0000-0900-00004C000000}"/>
    <hyperlink ref="P125" r:id="rId78" xr:uid="{00000000-0004-0000-0900-00004D000000}"/>
    <hyperlink ref="P126" r:id="rId79" xr:uid="{00000000-0004-0000-0900-00004E000000}"/>
    <hyperlink ref="P127" r:id="rId80" xr:uid="{00000000-0004-0000-0900-00004F000000}"/>
    <hyperlink ref="P128" r:id="rId81" xr:uid="{00000000-0004-0000-0900-000050000000}"/>
    <hyperlink ref="P129" r:id="rId82" xr:uid="{00000000-0004-0000-0900-000051000000}"/>
    <hyperlink ref="P130" r:id="rId83" xr:uid="{00000000-0004-0000-0900-000052000000}"/>
    <hyperlink ref="P131" r:id="rId84" xr:uid="{00000000-0004-0000-0900-000053000000}"/>
    <hyperlink ref="P132" r:id="rId85" xr:uid="{00000000-0004-0000-0900-000054000000}"/>
    <hyperlink ref="P133" r:id="rId86" xr:uid="{00000000-0004-0000-0900-000055000000}"/>
    <hyperlink ref="P134" r:id="rId87" xr:uid="{00000000-0004-0000-0900-000056000000}"/>
    <hyperlink ref="P135" r:id="rId88" xr:uid="{00000000-0004-0000-0900-000057000000}"/>
    <hyperlink ref="P136" r:id="rId89" xr:uid="{00000000-0004-0000-0900-000058000000}"/>
    <hyperlink ref="P137" r:id="rId90" xr:uid="{00000000-0004-0000-0900-000059000000}"/>
    <hyperlink ref="P138" r:id="rId91" xr:uid="{00000000-0004-0000-0900-00005A000000}"/>
    <hyperlink ref="P139" r:id="rId92" xr:uid="{00000000-0004-0000-0900-00005B000000}"/>
    <hyperlink ref="P140" r:id="rId93" xr:uid="{00000000-0004-0000-0900-00005C000000}"/>
    <hyperlink ref="P141" r:id="rId94" xr:uid="{00000000-0004-0000-0900-00005D000000}"/>
    <hyperlink ref="P142" r:id="rId95" xr:uid="{00000000-0004-0000-0900-00005E000000}"/>
    <hyperlink ref="P143" r:id="rId96" xr:uid="{00000000-0004-0000-0900-00005F000000}"/>
    <hyperlink ref="P144" r:id="rId97" xr:uid="{00000000-0004-0000-0900-000060000000}"/>
    <hyperlink ref="P145" r:id="rId98" xr:uid="{00000000-0004-0000-0900-000061000000}"/>
    <hyperlink ref="P146" r:id="rId99" xr:uid="{00000000-0004-0000-0900-000062000000}"/>
    <hyperlink ref="P147" r:id="rId100" xr:uid="{00000000-0004-0000-0900-000063000000}"/>
    <hyperlink ref="P148" r:id="rId101" xr:uid="{00000000-0004-0000-0900-000064000000}"/>
    <hyperlink ref="P149" r:id="rId102" xr:uid="{00000000-0004-0000-0900-000065000000}"/>
    <hyperlink ref="P150" r:id="rId103" xr:uid="{00000000-0004-0000-0900-000066000000}"/>
    <hyperlink ref="P151" r:id="rId104" xr:uid="{00000000-0004-0000-0900-000067000000}"/>
    <hyperlink ref="P152" r:id="rId105" xr:uid="{00000000-0004-0000-0900-000068000000}"/>
    <hyperlink ref="P153" r:id="rId106" xr:uid="{00000000-0004-0000-0900-000069000000}"/>
    <hyperlink ref="P154" r:id="rId107" xr:uid="{00000000-0004-0000-0900-00006A000000}"/>
    <hyperlink ref="P155" r:id="rId108" xr:uid="{00000000-0004-0000-0900-00006B000000}"/>
    <hyperlink ref="P156" r:id="rId109" xr:uid="{00000000-0004-0000-0900-00006C000000}"/>
    <hyperlink ref="P157" r:id="rId110" xr:uid="{00000000-0004-0000-0900-00006D000000}"/>
    <hyperlink ref="P158" r:id="rId111" xr:uid="{00000000-0004-0000-0900-00006E000000}"/>
    <hyperlink ref="P159" r:id="rId112" xr:uid="{00000000-0004-0000-0900-00006F000000}"/>
    <hyperlink ref="P160" r:id="rId113" xr:uid="{00000000-0004-0000-0900-000070000000}"/>
    <hyperlink ref="P161" r:id="rId114" xr:uid="{00000000-0004-0000-0900-000071000000}"/>
    <hyperlink ref="P162" r:id="rId115" xr:uid="{00000000-0004-0000-0900-000072000000}"/>
    <hyperlink ref="P163" r:id="rId116" xr:uid="{00000000-0004-0000-0900-000073000000}"/>
    <hyperlink ref="P164" r:id="rId117" xr:uid="{00000000-0004-0000-0900-000074000000}"/>
    <hyperlink ref="P165" r:id="rId118" xr:uid="{00000000-0004-0000-0900-000075000000}"/>
    <hyperlink ref="P166" r:id="rId119" xr:uid="{00000000-0004-0000-0900-000076000000}"/>
    <hyperlink ref="P167" r:id="rId120" xr:uid="{00000000-0004-0000-0900-000077000000}"/>
    <hyperlink ref="P168" r:id="rId121" xr:uid="{00000000-0004-0000-0900-000078000000}"/>
    <hyperlink ref="P169" r:id="rId122" xr:uid="{00000000-0004-0000-0900-000079000000}"/>
    <hyperlink ref="P170" r:id="rId123" xr:uid="{00000000-0004-0000-0900-00007A000000}"/>
    <hyperlink ref="P171" r:id="rId124" xr:uid="{00000000-0004-0000-0900-00007B000000}"/>
    <hyperlink ref="P181" r:id="rId125" xr:uid="{00000000-0004-0000-0900-00007C000000}"/>
    <hyperlink ref="P183" r:id="rId126" xr:uid="{00000000-0004-0000-0900-00007D000000}"/>
    <hyperlink ref="P184" r:id="rId127" xr:uid="{00000000-0004-0000-0900-00007E000000}"/>
    <hyperlink ref="P185" r:id="rId128" xr:uid="{00000000-0004-0000-0900-00007F000000}"/>
    <hyperlink ref="P186" r:id="rId129" xr:uid="{00000000-0004-0000-0900-000080000000}"/>
    <hyperlink ref="P187" r:id="rId130" xr:uid="{00000000-0004-0000-0900-000081000000}"/>
    <hyperlink ref="P188" r:id="rId131" xr:uid="{00000000-0004-0000-0900-000082000000}"/>
    <hyperlink ref="P189" r:id="rId132" xr:uid="{00000000-0004-0000-0900-000083000000}"/>
    <hyperlink ref="P190" r:id="rId133" xr:uid="{00000000-0004-0000-0900-000084000000}"/>
    <hyperlink ref="P191" r:id="rId134" xr:uid="{00000000-0004-0000-0900-000085000000}"/>
    <hyperlink ref="P192" r:id="rId135" xr:uid="{00000000-0004-0000-0900-000086000000}"/>
    <hyperlink ref="P193" r:id="rId136" xr:uid="{00000000-0004-0000-0900-000087000000}"/>
    <hyperlink ref="P194" r:id="rId137" xr:uid="{00000000-0004-0000-0900-000088000000}"/>
    <hyperlink ref="P195" r:id="rId138" xr:uid="{00000000-0004-0000-0900-000089000000}"/>
    <hyperlink ref="P196" r:id="rId139" xr:uid="{00000000-0004-0000-0900-00008A000000}"/>
    <hyperlink ref="P197" r:id="rId140" xr:uid="{00000000-0004-0000-0900-00008B000000}"/>
    <hyperlink ref="P198" r:id="rId141" xr:uid="{00000000-0004-0000-0900-00008C000000}"/>
    <hyperlink ref="P199" r:id="rId142" xr:uid="{00000000-0004-0000-0900-00008D000000}"/>
    <hyperlink ref="P200" r:id="rId143" xr:uid="{00000000-0004-0000-0900-00008E000000}"/>
    <hyperlink ref="P201" r:id="rId144" xr:uid="{00000000-0004-0000-0900-00008F000000}"/>
    <hyperlink ref="P202" r:id="rId145" xr:uid="{00000000-0004-0000-0900-000090000000}"/>
    <hyperlink ref="P203" r:id="rId146" xr:uid="{00000000-0004-0000-0900-000091000000}"/>
    <hyperlink ref="P204" r:id="rId147" xr:uid="{00000000-0004-0000-0900-000092000000}"/>
    <hyperlink ref="P205" r:id="rId148" xr:uid="{00000000-0004-0000-0900-000093000000}"/>
    <hyperlink ref="P206" r:id="rId149" xr:uid="{00000000-0004-0000-0900-000094000000}"/>
    <hyperlink ref="P207" r:id="rId150" xr:uid="{00000000-0004-0000-0900-000095000000}"/>
    <hyperlink ref="P208" r:id="rId151" xr:uid="{00000000-0004-0000-0900-000096000000}"/>
    <hyperlink ref="P209" r:id="rId152" xr:uid="{00000000-0004-0000-0900-000097000000}"/>
    <hyperlink ref="P210" r:id="rId153" xr:uid="{00000000-0004-0000-0900-000098000000}"/>
    <hyperlink ref="P211" r:id="rId154" xr:uid="{00000000-0004-0000-0900-000099000000}"/>
    <hyperlink ref="P212" r:id="rId155" xr:uid="{00000000-0004-0000-0900-00009A000000}"/>
    <hyperlink ref="P213" r:id="rId156" xr:uid="{00000000-0004-0000-0900-00009B000000}"/>
    <hyperlink ref="P214" r:id="rId157" xr:uid="{00000000-0004-0000-0900-00009C000000}"/>
    <hyperlink ref="P215" r:id="rId158" xr:uid="{00000000-0004-0000-0900-00009D000000}"/>
    <hyperlink ref="P216" r:id="rId159" xr:uid="{00000000-0004-0000-0900-00009E000000}"/>
    <hyperlink ref="P217" r:id="rId160" xr:uid="{00000000-0004-0000-0900-00009F000000}"/>
    <hyperlink ref="P218" r:id="rId161" xr:uid="{00000000-0004-0000-0900-0000A0000000}"/>
    <hyperlink ref="P219" r:id="rId162" xr:uid="{00000000-0004-0000-0900-0000A1000000}"/>
    <hyperlink ref="P220" r:id="rId163" xr:uid="{00000000-0004-0000-0900-0000A2000000}"/>
    <hyperlink ref="P221" r:id="rId164" xr:uid="{00000000-0004-0000-0900-0000A3000000}"/>
    <hyperlink ref="P222" r:id="rId165" xr:uid="{00000000-0004-0000-0900-0000A4000000}"/>
    <hyperlink ref="P223" r:id="rId166" xr:uid="{00000000-0004-0000-0900-0000A5000000}"/>
    <hyperlink ref="P224" r:id="rId167" xr:uid="{00000000-0004-0000-0900-0000A6000000}"/>
    <hyperlink ref="P225" r:id="rId168" xr:uid="{00000000-0004-0000-0900-0000A7000000}"/>
    <hyperlink ref="P226" r:id="rId169" xr:uid="{00000000-0004-0000-0900-0000A8000000}"/>
    <hyperlink ref="P227" r:id="rId170" xr:uid="{00000000-0004-0000-0900-0000A9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79"/>
  <sheetViews>
    <sheetView workbookViewId="0">
      <selection activeCell="A178" sqref="A178:D179"/>
    </sheetView>
  </sheetViews>
  <sheetFormatPr defaultRowHeight="12.75"/>
  <cols>
    <col min="1" max="1" width="17" style="1" customWidth="1"/>
    <col min="2" max="2" width="4" style="2" customWidth="1"/>
    <col min="3" max="3" width="13.140625" style="1" customWidth="1"/>
    <col min="4" max="4" width="10.140625" style="1" customWidth="1"/>
    <col min="5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0" t="s">
        <v>1047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/>
      <c r="C5" s="20"/>
      <c r="D5" s="20"/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47206.436000000002</v>
      </c>
      <c r="AK7" s="1">
        <v>-26436</v>
      </c>
      <c r="AL7" s="1">
        <v>1.759999999194406E-3</v>
      </c>
    </row>
    <row r="8" spans="1:38">
      <c r="A8" t="s">
        <v>14</v>
      </c>
      <c r="C8" s="22">
        <v>0.34490999999999999</v>
      </c>
      <c r="D8" s="22"/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83</v>
      </c>
      <c r="D9" s="19" t="str">
        <f>"F"&amp;C9</f>
        <v>F83</v>
      </c>
      <c r="E9" s="19" t="str">
        <f>"G"&amp;C9</f>
        <v>G83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INTERCEPT(INDIRECT(E9):G991,INDIRECT(D9):$F991)</f>
        <v>-6.7911515646980856E-3</v>
      </c>
      <c r="D11" s="27">
        <f>E11*F11</f>
        <v>-8.3045669756016006E-3</v>
      </c>
      <c r="E11" s="28">
        <v>-83.045669756015997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SLOPE(INDIRECT(E9):G991,INDIRECT(D9):$F991)</f>
        <v>-1.7542415575692696E-6</v>
      </c>
      <c r="D12" s="27">
        <f>E12*F12</f>
        <v>-1.1934728840519187E-6</v>
      </c>
      <c r="E12" s="30">
        <v>-1.1934728840519186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-2.5044726864998579E-11</v>
      </c>
      <c r="E13" s="32">
        <v>-0.25044726864998579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SUM(Q21:Q927)</f>
        <v>1.6045219142165703E-3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(C7+C11)+(C8+C12)*INT(MAX(F21:F3508))</f>
        <v>55591.838479727689</v>
      </c>
      <c r="D15" s="34">
        <f>+C7+INT(MAX(F21:F1563))*C8+D11+D12*INT(MAX(F21:F3998))+D13*INT(MAX(F21:F4025)^2)</f>
        <v>55591.835796449806</v>
      </c>
      <c r="E15"/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0.34490824575844242</v>
      </c>
      <c r="D16" s="35">
        <f>+C8+D12+2*D13*MAX(F21:F116)</f>
        <v>0.34490807256635042</v>
      </c>
      <c r="E16"/>
      <c r="AK16" s="1">
        <v>-9720</v>
      </c>
      <c r="AL16" s="1">
        <v>-2.0000000004074536E-3</v>
      </c>
    </row>
    <row r="17" spans="1:38">
      <c r="A17" s="26" t="s">
        <v>29</v>
      </c>
      <c r="B17"/>
      <c r="C17">
        <f>COUNT(C21:C2167)</f>
        <v>159</v>
      </c>
      <c r="D17"/>
      <c r="E17"/>
      <c r="AK17" s="1">
        <v>-9659</v>
      </c>
      <c r="AL17" s="1">
        <v>-2.1100000012665987E-3</v>
      </c>
    </row>
    <row r="18" spans="1:38">
      <c r="A18" s="14" t="s">
        <v>1048</v>
      </c>
      <c r="B18"/>
      <c r="C18" s="36">
        <f ca="1">+C15</f>
        <v>55591.838479727689</v>
      </c>
      <c r="D18" s="37">
        <f ca="1">C16</f>
        <v>0.34490824575844242</v>
      </c>
      <c r="E18" s="19" t="s">
        <v>16</v>
      </c>
      <c r="F18" s="38"/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38">
      <c r="A19" s="14" t="s">
        <v>1049</v>
      </c>
      <c r="C19" s="39">
        <f>+D15</f>
        <v>55591.835796449806</v>
      </c>
      <c r="D19" s="40">
        <f>+D16</f>
        <v>0.34490807256635042</v>
      </c>
      <c r="E19" s="182" t="s">
        <v>253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38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64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AK20" s="1">
        <v>-8813.5</v>
      </c>
      <c r="AL20" s="1">
        <v>-1.7149999985122122E-3</v>
      </c>
    </row>
    <row r="21" spans="1:38">
      <c r="A21" s="1" t="s">
        <v>1050</v>
      </c>
      <c r="C21" s="44">
        <v>32881.46</v>
      </c>
      <c r="D21" s="44" t="s">
        <v>6</v>
      </c>
      <c r="E21" s="1">
        <f t="shared" ref="E21:E52" si="0">(C21-C$7)/C$8</f>
        <v>-41532.504131512578</v>
      </c>
      <c r="F21" s="20">
        <f t="shared" ref="F21:F52" si="1">ROUND(2*E21,0)/2</f>
        <v>-41532.5</v>
      </c>
      <c r="G21" s="1">
        <f>C21-(C$7+F21*C$8)</f>
        <v>-1.4250000022002496E-3</v>
      </c>
      <c r="L21" s="1">
        <f>G21</f>
        <v>-1.4250000022002496E-3</v>
      </c>
      <c r="N21" s="45">
        <f t="shared" ref="N21:N52" si="2">D$11+D$12*F21+D$13*F21^2</f>
        <v>-1.9375198661701759E-3</v>
      </c>
      <c r="O21" s="46">
        <f t="shared" ref="O21:O52" si="3">C21-15018.5</f>
        <v>17862.96</v>
      </c>
      <c r="P21" s="47"/>
      <c r="Q21" s="1">
        <f>(G21-N21)^2</f>
        <v>2.6267661096375176E-7</v>
      </c>
      <c r="R21" s="20"/>
      <c r="S21" s="1">
        <f>R21*Q21</f>
        <v>0</v>
      </c>
      <c r="AK21" s="1">
        <v>-7451.5</v>
      </c>
      <c r="AL21" s="1">
        <v>-1.3500000204658136E-4</v>
      </c>
    </row>
    <row r="22" spans="1:38">
      <c r="A22" s="85" t="s">
        <v>1050</v>
      </c>
      <c r="B22" s="49"/>
      <c r="C22" s="50">
        <v>33950.514999999999</v>
      </c>
      <c r="D22" s="50" t="s">
        <v>6</v>
      </c>
      <c r="E22" s="48">
        <f t="shared" si="0"/>
        <v>-38432.98541648547</v>
      </c>
      <c r="F22" s="20">
        <f t="shared" si="1"/>
        <v>-38433</v>
      </c>
      <c r="G22" s="1">
        <f>C22-(C$7+F22*C$8)</f>
        <v>5.0300000002607703E-3</v>
      </c>
      <c r="L22" s="1">
        <f>G22</f>
        <v>5.0300000002607703E-3</v>
      </c>
      <c r="N22" s="45">
        <f t="shared" si="2"/>
        <v>5.707233016392782E-4</v>
      </c>
      <c r="O22" s="46">
        <f t="shared" si="3"/>
        <v>18932.014999999999</v>
      </c>
      <c r="P22" s="21"/>
      <c r="Q22" s="1">
        <f>(G22-N22)^2</f>
        <v>1.9885148674868593E-5</v>
      </c>
      <c r="S22" s="1">
        <f t="shared" ref="S22:S85" si="4">R22*Q22</f>
        <v>0</v>
      </c>
      <c r="AK22" s="1">
        <v>-7448.5</v>
      </c>
      <c r="AL22" s="1">
        <v>-2.8650000022025779E-3</v>
      </c>
    </row>
    <row r="23" spans="1:38">
      <c r="A23" s="48" t="s">
        <v>1050</v>
      </c>
      <c r="B23" s="52"/>
      <c r="C23" s="51">
        <v>34775.368000000002</v>
      </c>
      <c r="D23" s="51" t="s">
        <v>6</v>
      </c>
      <c r="E23" s="48">
        <f t="shared" si="0"/>
        <v>-36041.483285494767</v>
      </c>
      <c r="F23" s="20">
        <f t="shared" si="1"/>
        <v>-36041.5</v>
      </c>
      <c r="G23" s="1">
        <f>C23-(C$7+F23*C$8)</f>
        <v>5.765000001701992E-3</v>
      </c>
      <c r="L23" s="1">
        <f>G23</f>
        <v>5.765000001701992E-3</v>
      </c>
      <c r="N23" s="45">
        <f t="shared" si="2"/>
        <v>2.1771431807640143E-3</v>
      </c>
      <c r="O23" s="46">
        <f t="shared" si="3"/>
        <v>19756.868000000002</v>
      </c>
      <c r="P23" s="21"/>
      <c r="Q23" s="1">
        <f>(G23-N23)^2</f>
        <v>1.2872716567551172E-5</v>
      </c>
      <c r="S23" s="1">
        <f t="shared" si="4"/>
        <v>0</v>
      </c>
      <c r="AK23" s="1">
        <v>-5355</v>
      </c>
      <c r="AL23" s="1">
        <v>-4.1600000040489249E-3</v>
      </c>
    </row>
    <row r="24" spans="1:38">
      <c r="A24" s="48" t="s">
        <v>1050</v>
      </c>
      <c r="B24" s="52"/>
      <c r="C24" s="51">
        <v>35540.370999999999</v>
      </c>
      <c r="D24" s="51" t="s">
        <v>6</v>
      </c>
      <c r="E24" s="48">
        <f t="shared" si="0"/>
        <v>-33823.504682380917</v>
      </c>
      <c r="F24" s="20">
        <f t="shared" si="1"/>
        <v>-33823.5</v>
      </c>
      <c r="G24" s="1">
        <f>C24-(C$7+F24*C$8)</f>
        <v>-1.6150000010384247E-3</v>
      </c>
      <c r="L24" s="1">
        <f>G24</f>
        <v>-1.6150000010384247E-3</v>
      </c>
      <c r="N24" s="45">
        <f t="shared" si="2"/>
        <v>3.4109654744313433E-3</v>
      </c>
      <c r="O24" s="46">
        <f t="shared" si="3"/>
        <v>20521.870999999999</v>
      </c>
      <c r="P24" s="21"/>
      <c r="Q24" s="1">
        <f>(G24-N24)^2</f>
        <v>2.5260328960614051E-5</v>
      </c>
      <c r="S24" s="1">
        <f t="shared" si="4"/>
        <v>0</v>
      </c>
      <c r="AK24" s="1">
        <v>-5271</v>
      </c>
      <c r="AL24" s="1">
        <v>-2.5400000013178214E-3</v>
      </c>
    </row>
    <row r="25" spans="1:38">
      <c r="A25" s="48" t="s">
        <v>1050</v>
      </c>
      <c r="B25" s="52"/>
      <c r="C25" s="51">
        <v>36610.285000000003</v>
      </c>
      <c r="D25" s="51" t="s">
        <v>6</v>
      </c>
      <c r="E25" s="48">
        <f t="shared" si="0"/>
        <v>-30721.495462584437</v>
      </c>
      <c r="F25" s="20">
        <f t="shared" si="1"/>
        <v>-30721.5</v>
      </c>
      <c r="G25" s="1">
        <f>C25-(C$7+F25*C$8)</f>
        <v>1.5649999986635521E-3</v>
      </c>
      <c r="L25" s="1">
        <f>G25</f>
        <v>1.5649999986635521E-3</v>
      </c>
      <c r="N25" s="45">
        <f t="shared" si="2"/>
        <v>4.7232324879474298E-3</v>
      </c>
      <c r="O25" s="46">
        <f t="shared" si="3"/>
        <v>21591.785000000003</v>
      </c>
      <c r="P25" s="21"/>
      <c r="Q25" s="1">
        <f>(G25-N25)^2</f>
        <v>9.974432456368238E-6</v>
      </c>
      <c r="S25" s="1">
        <f t="shared" si="4"/>
        <v>0</v>
      </c>
      <c r="AK25" s="1">
        <v>-5268.5</v>
      </c>
      <c r="AL25" s="1">
        <v>-3.7850000007892959E-3</v>
      </c>
    </row>
    <row r="26" spans="1:38">
      <c r="A26" s="48" t="s">
        <v>52</v>
      </c>
      <c r="B26" s="52"/>
      <c r="C26" s="51">
        <v>36637.334999999999</v>
      </c>
      <c r="D26" s="51"/>
      <c r="E26" s="48">
        <f t="shared" si="0"/>
        <v>-30643.069206459662</v>
      </c>
      <c r="F26" s="20">
        <f t="shared" si="1"/>
        <v>-30643</v>
      </c>
      <c r="N26" s="20">
        <f t="shared" si="2"/>
        <v>4.7501881521733701E-3</v>
      </c>
      <c r="O26" s="46">
        <f t="shared" si="3"/>
        <v>21618.834999999999</v>
      </c>
      <c r="P26" s="21">
        <v>-2.3870000004535541E-2</v>
      </c>
      <c r="S26" s="1">
        <f t="shared" si="4"/>
        <v>0</v>
      </c>
      <c r="AK26" s="1">
        <v>-5268</v>
      </c>
      <c r="AL26" s="1">
        <v>-4.6100000035949051E-3</v>
      </c>
    </row>
    <row r="27" spans="1:38">
      <c r="A27" s="48" t="s">
        <v>1050</v>
      </c>
      <c r="B27" s="52"/>
      <c r="C27" s="51">
        <v>36957.442000000003</v>
      </c>
      <c r="D27" s="51" t="s">
        <v>6</v>
      </c>
      <c r="E27" s="48">
        <f t="shared" si="0"/>
        <v>-29714.980719608011</v>
      </c>
      <c r="F27" s="20">
        <f t="shared" si="1"/>
        <v>-29715</v>
      </c>
      <c r="G27" s="1">
        <f>C27-(C$7+F27*C$8)</f>
        <v>6.6500000029918738E-3</v>
      </c>
      <c r="L27" s="1">
        <f>G27</f>
        <v>6.6500000029918738E-3</v>
      </c>
      <c r="N27" s="45">
        <f t="shared" si="2"/>
        <v>5.0454561669543083E-3</v>
      </c>
      <c r="O27" s="46">
        <f t="shared" si="3"/>
        <v>21938.942000000003</v>
      </c>
      <c r="P27" s="21"/>
      <c r="Q27" s="1">
        <f>(G27-N27)^2</f>
        <v>2.5745609217661459E-6</v>
      </c>
      <c r="S27" s="1">
        <f t="shared" si="4"/>
        <v>0</v>
      </c>
      <c r="AK27" s="1">
        <v>-5265.5</v>
      </c>
      <c r="AL27" s="1">
        <v>-3.5950000019511208E-3</v>
      </c>
    </row>
    <row r="28" spans="1:38">
      <c r="A28" s="48" t="s">
        <v>52</v>
      </c>
      <c r="B28" s="52"/>
      <c r="C28" s="51">
        <v>38002.478999999999</v>
      </c>
      <c r="D28" s="51"/>
      <c r="E28" s="48">
        <f t="shared" si="0"/>
        <v>-26685.097561682764</v>
      </c>
      <c r="F28" s="20">
        <f t="shared" si="1"/>
        <v>-26685</v>
      </c>
      <c r="N28" s="45">
        <f t="shared" si="2"/>
        <v>5.7091767916903347E-3</v>
      </c>
      <c r="O28" s="46">
        <f t="shared" si="3"/>
        <v>22983.978999999999</v>
      </c>
      <c r="P28" s="21">
        <v>-3.3650000004854519E-2</v>
      </c>
      <c r="S28" s="1">
        <f t="shared" si="4"/>
        <v>0</v>
      </c>
      <c r="AK28" s="1">
        <v>-5265</v>
      </c>
      <c r="AL28" s="1">
        <v>-5.2199999990989454E-3</v>
      </c>
    </row>
    <row r="29" spans="1:38">
      <c r="A29" s="48" t="s">
        <v>1050</v>
      </c>
      <c r="B29" s="52"/>
      <c r="C29" s="51">
        <v>38088.396999999997</v>
      </c>
      <c r="D29" s="51" t="s">
        <v>6</v>
      </c>
      <c r="E29" s="48">
        <f t="shared" si="0"/>
        <v>-26435.994897219578</v>
      </c>
      <c r="F29" s="20">
        <f t="shared" si="1"/>
        <v>-26436</v>
      </c>
      <c r="G29" s="1">
        <f t="shared" ref="G29:G36" si="5">C29-(C$7+F29*C$8)</f>
        <v>1.759999999194406E-3</v>
      </c>
      <c r="L29" s="1">
        <f t="shared" ref="L29:L36" si="6">G29</f>
        <v>1.759999999194406E-3</v>
      </c>
      <c r="N29" s="45">
        <f t="shared" si="2"/>
        <v>5.7432718765745051E-3</v>
      </c>
      <c r="O29" s="46">
        <f t="shared" si="3"/>
        <v>23069.896999999997</v>
      </c>
      <c r="P29" s="21"/>
      <c r="Q29" s="1">
        <f t="shared" ref="Q29:Q36" si="7">(G29-N29)^2</f>
        <v>1.5866454849127181E-5</v>
      </c>
      <c r="S29" s="1">
        <f t="shared" si="4"/>
        <v>0</v>
      </c>
      <c r="AK29" s="1">
        <v>-5262.5</v>
      </c>
      <c r="AL29" s="1">
        <v>-3.0249999981606379E-3</v>
      </c>
    </row>
    <row r="30" spans="1:38">
      <c r="A30" s="48" t="s">
        <v>1050</v>
      </c>
      <c r="B30" s="52"/>
      <c r="C30" s="51">
        <v>38440.377999999997</v>
      </c>
      <c r="D30" s="51" t="s">
        <v>6</v>
      </c>
      <c r="E30" s="48">
        <f t="shared" si="0"/>
        <v>-25415.49389695864</v>
      </c>
      <c r="F30" s="20">
        <f t="shared" si="1"/>
        <v>-25415.5</v>
      </c>
      <c r="G30" s="1">
        <f t="shared" si="5"/>
        <v>2.1049999922979623E-3</v>
      </c>
      <c r="L30" s="1">
        <f t="shared" si="6"/>
        <v>2.1049999922979623E-3</v>
      </c>
      <c r="N30" s="45">
        <f t="shared" si="2"/>
        <v>5.850560889868326E-3</v>
      </c>
      <c r="O30" s="46">
        <f t="shared" si="3"/>
        <v>23421.877999999997</v>
      </c>
      <c r="P30" s="21"/>
      <c r="Q30" s="1">
        <f t="shared" si="7"/>
        <v>1.4029226437408109E-5</v>
      </c>
      <c r="S30" s="1">
        <f t="shared" si="4"/>
        <v>0</v>
      </c>
      <c r="AK30" s="1">
        <v>-5216</v>
      </c>
      <c r="AL30" s="1">
        <v>-4.2800000010174699E-3</v>
      </c>
    </row>
    <row r="31" spans="1:38">
      <c r="A31" s="48" t="s">
        <v>1050</v>
      </c>
      <c r="B31" s="52"/>
      <c r="C31" s="51">
        <v>39536.326999999997</v>
      </c>
      <c r="D31" s="51" t="s">
        <v>6</v>
      </c>
      <c r="E31" s="48">
        <f t="shared" si="0"/>
        <v>-22238.001217708981</v>
      </c>
      <c r="F31" s="20">
        <f t="shared" si="1"/>
        <v>-22238</v>
      </c>
      <c r="G31" s="1">
        <f t="shared" si="5"/>
        <v>-4.200000039418228E-4</v>
      </c>
      <c r="L31" s="1">
        <f t="shared" si="6"/>
        <v>-4.200000039418228E-4</v>
      </c>
      <c r="N31" s="45">
        <f t="shared" si="2"/>
        <v>5.8505482040468459E-3</v>
      </c>
      <c r="O31" s="46">
        <f t="shared" si="3"/>
        <v>24517.826999999997</v>
      </c>
      <c r="P31" s="21"/>
      <c r="Q31" s="1">
        <f t="shared" si="7"/>
        <v>3.9319774828709908E-5</v>
      </c>
      <c r="S31" s="1">
        <f t="shared" si="4"/>
        <v>0</v>
      </c>
      <c r="AK31" s="1">
        <v>-4505.5</v>
      </c>
      <c r="AL31" s="1">
        <v>-5.0950000004377216E-3</v>
      </c>
    </row>
    <row r="32" spans="1:38">
      <c r="A32" s="48" t="s">
        <v>1050</v>
      </c>
      <c r="B32" s="52"/>
      <c r="C32" s="51">
        <v>40981.332000000002</v>
      </c>
      <c r="D32" s="51" t="s">
        <v>6</v>
      </c>
      <c r="E32" s="48">
        <f t="shared" si="0"/>
        <v>-18048.488011365283</v>
      </c>
      <c r="F32" s="20">
        <f t="shared" si="1"/>
        <v>-18048.5</v>
      </c>
      <c r="G32" s="1">
        <f t="shared" si="5"/>
        <v>4.1350000028614886E-3</v>
      </c>
      <c r="L32" s="1">
        <f t="shared" si="6"/>
        <v>4.1350000028614886E-3</v>
      </c>
      <c r="N32" s="45">
        <f t="shared" si="2"/>
        <v>5.077549863384859E-3</v>
      </c>
      <c r="O32" s="46">
        <f t="shared" si="3"/>
        <v>25962.832000000002</v>
      </c>
      <c r="P32" s="21"/>
      <c r="Q32" s="1">
        <f t="shared" si="7"/>
        <v>8.8840023957262504E-7</v>
      </c>
      <c r="S32" s="1">
        <f t="shared" si="4"/>
        <v>0</v>
      </c>
      <c r="AK32" s="1">
        <v>-4502.5</v>
      </c>
      <c r="AL32" s="1">
        <v>-3.5250000000814907E-3</v>
      </c>
    </row>
    <row r="33" spans="1:38">
      <c r="A33" s="48" t="s">
        <v>1050</v>
      </c>
      <c r="B33" s="52"/>
      <c r="C33" s="51">
        <v>41329.345000000001</v>
      </c>
      <c r="D33" s="51" t="s">
        <v>6</v>
      </c>
      <c r="E33" s="48">
        <f t="shared" si="0"/>
        <v>-17039.491461540692</v>
      </c>
      <c r="F33" s="20">
        <f t="shared" si="1"/>
        <v>-17039.5</v>
      </c>
      <c r="G33" s="1">
        <f t="shared" si="5"/>
        <v>2.9450000001816079E-3</v>
      </c>
      <c r="L33" s="1">
        <f t="shared" si="6"/>
        <v>2.9450000001816079E-3</v>
      </c>
      <c r="N33" s="45">
        <f t="shared" si="2"/>
        <v>4.7600140240016946E-3</v>
      </c>
      <c r="O33" s="46">
        <f t="shared" si="3"/>
        <v>26310.845000000001</v>
      </c>
      <c r="P33" s="21"/>
      <c r="Q33" s="1">
        <f t="shared" si="7"/>
        <v>3.2942759066635826E-6</v>
      </c>
      <c r="S33" s="1">
        <f t="shared" si="4"/>
        <v>0</v>
      </c>
      <c r="AK33" s="1">
        <v>-4491</v>
      </c>
      <c r="AL33" s="1">
        <v>-3.5300000017741695E-3</v>
      </c>
    </row>
    <row r="34" spans="1:38">
      <c r="A34" s="48" t="s">
        <v>1050</v>
      </c>
      <c r="B34" s="52"/>
      <c r="C34" s="51">
        <v>41330.381000000001</v>
      </c>
      <c r="D34" s="51" t="s">
        <v>6</v>
      </c>
      <c r="E34" s="48">
        <f t="shared" si="0"/>
        <v>-17036.48777942072</v>
      </c>
      <c r="F34" s="1">
        <f t="shared" si="1"/>
        <v>-17036.5</v>
      </c>
      <c r="G34" s="1">
        <f t="shared" si="5"/>
        <v>4.2150000008405186E-3</v>
      </c>
      <c r="L34" s="1">
        <f t="shared" si="6"/>
        <v>4.2150000008405186E-3</v>
      </c>
      <c r="N34" s="45">
        <f t="shared" si="2"/>
        <v>4.7589938776874926E-3</v>
      </c>
      <c r="O34" s="46">
        <f t="shared" si="3"/>
        <v>26311.881000000001</v>
      </c>
      <c r="P34" s="21"/>
      <c r="Q34" s="1">
        <f t="shared" si="7"/>
        <v>2.9592933804700065E-7</v>
      </c>
      <c r="S34" s="1">
        <f t="shared" si="4"/>
        <v>0</v>
      </c>
      <c r="AK34" s="1">
        <v>-4476.5</v>
      </c>
      <c r="AL34" s="1">
        <v>-4.1950000013457611E-3</v>
      </c>
    </row>
    <row r="35" spans="1:38">
      <c r="A35" s="48" t="s">
        <v>52</v>
      </c>
      <c r="B35" s="52"/>
      <c r="C35" s="51">
        <v>41333.322999999997</v>
      </c>
      <c r="D35" s="51"/>
      <c r="E35" s="48">
        <f t="shared" si="0"/>
        <v>-17027.958018033703</v>
      </c>
      <c r="F35" s="1">
        <f t="shared" si="1"/>
        <v>-17028</v>
      </c>
      <c r="G35" s="1">
        <f t="shared" si="5"/>
        <v>1.4479999998002313E-2</v>
      </c>
      <c r="L35" s="1">
        <f t="shared" si="6"/>
        <v>1.4479999998002313E-2</v>
      </c>
      <c r="N35" s="45">
        <f t="shared" si="2"/>
        <v>4.7561010150085391E-3</v>
      </c>
      <c r="O35" s="46">
        <f t="shared" si="3"/>
        <v>26314.822999999997</v>
      </c>
      <c r="P35" s="21"/>
      <c r="Q35" s="1">
        <f t="shared" si="7"/>
        <v>9.4554211431467362E-5</v>
      </c>
      <c r="S35" s="1">
        <f t="shared" si="4"/>
        <v>0</v>
      </c>
      <c r="AK35" s="1">
        <v>-4476</v>
      </c>
      <c r="AL35" s="1">
        <v>-4.3700000023818575E-3</v>
      </c>
    </row>
    <row r="36" spans="1:38">
      <c r="A36" s="48" t="s">
        <v>1050</v>
      </c>
      <c r="B36" s="52"/>
      <c r="C36" s="51">
        <v>41337.279000000002</v>
      </c>
      <c r="D36" s="51" t="s">
        <v>6</v>
      </c>
      <c r="E36" s="48">
        <f t="shared" si="0"/>
        <v>-17016.488359282128</v>
      </c>
      <c r="F36" s="1">
        <f t="shared" si="1"/>
        <v>-17016.5</v>
      </c>
      <c r="G36" s="1">
        <f t="shared" si="5"/>
        <v>4.014999998616986E-3</v>
      </c>
      <c r="L36" s="1">
        <f t="shared" si="6"/>
        <v>4.014999998616986E-3</v>
      </c>
      <c r="N36" s="45">
        <f t="shared" si="2"/>
        <v>4.75218138168513E-3</v>
      </c>
      <c r="O36" s="46">
        <f t="shared" si="3"/>
        <v>26318.779000000002</v>
      </c>
      <c r="P36" s="21"/>
      <c r="Q36" s="1">
        <f t="shared" si="7"/>
        <v>5.4343639154226164E-7</v>
      </c>
      <c r="S36" s="1">
        <f t="shared" si="4"/>
        <v>0</v>
      </c>
      <c r="AK36" s="1">
        <v>-3441.5</v>
      </c>
      <c r="AL36" s="1">
        <v>-3.4450000021024607E-3</v>
      </c>
    </row>
    <row r="37" spans="1:38">
      <c r="A37" s="48" t="s">
        <v>52</v>
      </c>
      <c r="B37" s="52"/>
      <c r="C37" s="51">
        <v>42074.394999999997</v>
      </c>
      <c r="D37" s="51"/>
      <c r="E37" s="48">
        <f t="shared" si="0"/>
        <v>-14879.362732306992</v>
      </c>
      <c r="F37" s="1">
        <f t="shared" si="1"/>
        <v>-14879.5</v>
      </c>
      <c r="H37" s="44"/>
      <c r="J37" s="44"/>
      <c r="N37" s="45">
        <f t="shared" si="2"/>
        <v>3.908822289945952E-3</v>
      </c>
      <c r="O37" s="46">
        <f t="shared" si="3"/>
        <v>27055.894999999997</v>
      </c>
      <c r="P37" s="21">
        <v>4.734499999176478E-2</v>
      </c>
      <c r="S37" s="1">
        <f t="shared" si="4"/>
        <v>0</v>
      </c>
      <c r="AK37" s="1">
        <v>-3410</v>
      </c>
      <c r="AL37" s="1">
        <v>7.6679999998304993E-2</v>
      </c>
    </row>
    <row r="38" spans="1:38">
      <c r="A38" s="48" t="s">
        <v>1050</v>
      </c>
      <c r="B38" s="52"/>
      <c r="C38" s="51">
        <v>42839.362999999998</v>
      </c>
      <c r="D38" s="51" t="s">
        <v>6</v>
      </c>
      <c r="E38" s="48">
        <f t="shared" si="0"/>
        <v>-12661.485604940432</v>
      </c>
      <c r="F38" s="1">
        <f t="shared" si="1"/>
        <v>-12661.5</v>
      </c>
      <c r="G38" s="1">
        <f t="shared" ref="G38:G45" si="8">C38-(C$7+F38*C$8)</f>
        <v>4.9649999928078614E-3</v>
      </c>
      <c r="L38" s="1">
        <f t="shared" ref="L38:L43" si="9">G38</f>
        <v>4.9649999928078614E-3</v>
      </c>
      <c r="N38" s="45">
        <f t="shared" si="2"/>
        <v>2.7915800656210339E-3</v>
      </c>
      <c r="O38" s="46">
        <f t="shared" si="3"/>
        <v>27820.862999999998</v>
      </c>
      <c r="P38" s="21"/>
      <c r="Q38" s="1">
        <f t="shared" ref="Q38:Q45" si="10">(G38-N38)^2</f>
        <v>4.7237541798927951E-6</v>
      </c>
      <c r="S38" s="1">
        <f t="shared" si="4"/>
        <v>0</v>
      </c>
      <c r="AK38" s="1">
        <v>-3169</v>
      </c>
      <c r="AL38" s="1">
        <v>-4.5100000061211176E-3</v>
      </c>
    </row>
    <row r="39" spans="1:38">
      <c r="A39" s="48" t="s">
        <v>1050</v>
      </c>
      <c r="B39" s="52"/>
      <c r="C39" s="51">
        <v>43853.908799999997</v>
      </c>
      <c r="D39" s="51" t="s">
        <v>6</v>
      </c>
      <c r="E39" s="48">
        <f t="shared" si="0"/>
        <v>-9720.0057986141437</v>
      </c>
      <c r="F39" s="1">
        <f t="shared" si="1"/>
        <v>-9720</v>
      </c>
      <c r="G39" s="1">
        <f t="shared" si="8"/>
        <v>-2.0000000004074536E-3</v>
      </c>
      <c r="L39" s="1">
        <f t="shared" si="9"/>
        <v>-2.0000000004074536E-3</v>
      </c>
      <c r="N39" s="45">
        <f t="shared" si="2"/>
        <v>9.2980373474096717E-4</v>
      </c>
      <c r="O39" s="46">
        <f t="shared" si="3"/>
        <v>28835.408799999997</v>
      </c>
      <c r="P39" s="21"/>
      <c r="Q39" s="1">
        <f t="shared" si="10"/>
        <v>8.5837499264896381E-6</v>
      </c>
      <c r="S39" s="1">
        <f t="shared" si="4"/>
        <v>0</v>
      </c>
      <c r="AK39" s="1">
        <v>-3163.5</v>
      </c>
      <c r="AL39" s="1">
        <v>-4.2150000008405186E-3</v>
      </c>
    </row>
    <row r="40" spans="1:38">
      <c r="A40" s="48" t="s">
        <v>1050</v>
      </c>
      <c r="B40" s="52"/>
      <c r="C40" s="51">
        <v>43874.948199999999</v>
      </c>
      <c r="D40" s="51" t="s">
        <v>6</v>
      </c>
      <c r="E40" s="48">
        <f t="shared" si="0"/>
        <v>-9659.006117537916</v>
      </c>
      <c r="F40" s="1">
        <f t="shared" si="1"/>
        <v>-9659</v>
      </c>
      <c r="G40" s="1">
        <f t="shared" si="8"/>
        <v>-2.1100000012665987E-3</v>
      </c>
      <c r="L40" s="1">
        <f t="shared" si="9"/>
        <v>-2.1100000012665987E-3</v>
      </c>
      <c r="N40" s="45">
        <f t="shared" si="2"/>
        <v>8.8660773629072476E-4</v>
      </c>
      <c r="O40" s="46">
        <f t="shared" si="3"/>
        <v>28856.448199999999</v>
      </c>
      <c r="P40" s="21"/>
      <c r="Q40" s="1">
        <f t="shared" si="10"/>
        <v>8.97965793278842E-6</v>
      </c>
      <c r="S40" s="1">
        <f t="shared" si="4"/>
        <v>0</v>
      </c>
      <c r="AK40" s="1">
        <v>-2192</v>
      </c>
      <c r="AL40" s="1">
        <v>-3.7800000063725747E-3</v>
      </c>
    </row>
    <row r="41" spans="1:38">
      <c r="A41" s="48" t="s">
        <v>55</v>
      </c>
      <c r="B41" s="52"/>
      <c r="C41" s="51">
        <v>44144.497000000003</v>
      </c>
      <c r="D41" s="51"/>
      <c r="E41" s="48">
        <f t="shared" si="0"/>
        <v>-8877.5013771708527</v>
      </c>
      <c r="F41" s="1">
        <f t="shared" si="1"/>
        <v>-8877.5</v>
      </c>
      <c r="G41" s="1">
        <f t="shared" si="8"/>
        <v>-4.7500000073341653E-4</v>
      </c>
      <c r="H41" s="44"/>
      <c r="J41" s="44"/>
      <c r="L41" s="1">
        <f t="shared" si="9"/>
        <v>-4.7500000073341653E-4</v>
      </c>
      <c r="N41" s="45">
        <f t="shared" si="2"/>
        <v>3.1671347180922552E-4</v>
      </c>
      <c r="O41" s="46">
        <f t="shared" si="3"/>
        <v>29125.997000000003</v>
      </c>
      <c r="P41" s="21"/>
      <c r="Q41" s="1">
        <f t="shared" si="10"/>
        <v>6.2681022260552882E-7</v>
      </c>
      <c r="S41" s="1">
        <f t="shared" si="4"/>
        <v>0</v>
      </c>
      <c r="AK41" s="1">
        <v>-2177.5</v>
      </c>
      <c r="AL41" s="1">
        <v>-1.9749999992200173E-3</v>
      </c>
    </row>
    <row r="42" spans="1:38">
      <c r="A42" s="48" t="s">
        <v>55</v>
      </c>
      <c r="B42" s="52"/>
      <c r="C42" s="51">
        <v>44144.671000000002</v>
      </c>
      <c r="D42" s="51"/>
      <c r="E42" s="48">
        <f t="shared" si="0"/>
        <v>-8876.9968977414374</v>
      </c>
      <c r="F42" s="1">
        <f t="shared" si="1"/>
        <v>-8877</v>
      </c>
      <c r="G42" s="1">
        <f t="shared" si="8"/>
        <v>1.0699999984353781E-3</v>
      </c>
      <c r="H42" s="44"/>
      <c r="J42" s="44"/>
      <c r="L42" s="1">
        <f t="shared" si="9"/>
        <v>1.0699999984353781E-3</v>
      </c>
      <c r="N42" s="45">
        <f t="shared" si="2"/>
        <v>3.1633906366876222E-4</v>
      </c>
      <c r="O42" s="46">
        <f t="shared" si="3"/>
        <v>29126.171000000002</v>
      </c>
      <c r="P42" s="21"/>
      <c r="Q42" s="1">
        <f t="shared" si="10"/>
        <v>5.6800480459328915E-7</v>
      </c>
      <c r="S42" s="1">
        <f t="shared" si="4"/>
        <v>0</v>
      </c>
      <c r="AK42" s="1">
        <v>-2122.5</v>
      </c>
      <c r="AL42" s="1">
        <v>9.7499999537831172E-4</v>
      </c>
    </row>
    <row r="43" spans="1:38">
      <c r="A43" s="48" t="s">
        <v>55</v>
      </c>
      <c r="B43" s="52"/>
      <c r="C43" s="51">
        <v>44166.57</v>
      </c>
      <c r="D43" s="51"/>
      <c r="E43" s="48">
        <f t="shared" si="0"/>
        <v>-8813.5049723116226</v>
      </c>
      <c r="F43" s="1">
        <f t="shared" si="1"/>
        <v>-8813.5</v>
      </c>
      <c r="G43" s="1">
        <f t="shared" si="8"/>
        <v>-1.7149999985122122E-3</v>
      </c>
      <c r="H43" s="44"/>
      <c r="J43" s="44"/>
      <c r="L43" s="1">
        <f t="shared" si="9"/>
        <v>-1.7149999985122122E-3</v>
      </c>
      <c r="N43" s="45">
        <f t="shared" si="2"/>
        <v>2.6868744805989982E-4</v>
      </c>
      <c r="O43" s="46">
        <f t="shared" si="3"/>
        <v>29148.07</v>
      </c>
      <c r="P43" s="21"/>
      <c r="Q43" s="1">
        <f t="shared" si="10"/>
        <v>3.9350158856877869E-6</v>
      </c>
      <c r="S43" s="1">
        <f t="shared" si="4"/>
        <v>0</v>
      </c>
      <c r="AK43" s="1">
        <v>-1249.5</v>
      </c>
      <c r="AL43" s="1">
        <v>-5.8550000030663796E-3</v>
      </c>
    </row>
    <row r="44" spans="1:38">
      <c r="A44" s="48" t="s">
        <v>57</v>
      </c>
      <c r="B44" s="55" t="s">
        <v>56</v>
      </c>
      <c r="C44" s="51">
        <v>44636.339</v>
      </c>
      <c r="D44" s="51"/>
      <c r="E44" s="48">
        <f t="shared" si="0"/>
        <v>-7451.5003914064582</v>
      </c>
      <c r="F44" s="1">
        <f t="shared" si="1"/>
        <v>-7451.5</v>
      </c>
      <c r="G44" s="1">
        <f t="shared" si="8"/>
        <v>-1.3500000204658136E-4</v>
      </c>
      <c r="K44" s="1">
        <f>G44</f>
        <v>-1.3500000204658136E-4</v>
      </c>
      <c r="N44" s="45">
        <f t="shared" si="2"/>
        <v>-8.0200853890938012E-4</v>
      </c>
      <c r="O44" s="46">
        <f t="shared" si="3"/>
        <v>29617.839</v>
      </c>
      <c r="P44" s="21"/>
      <c r="Q44" s="1">
        <f t="shared" si="10"/>
        <v>4.4490038824785158E-7</v>
      </c>
      <c r="S44" s="1">
        <f t="shared" si="4"/>
        <v>0</v>
      </c>
      <c r="AD44" s="1">
        <v>12</v>
      </c>
      <c r="AF44" s="1" t="s">
        <v>82</v>
      </c>
      <c r="AH44" s="1" t="s">
        <v>83</v>
      </c>
      <c r="AK44" s="1">
        <v>-1212</v>
      </c>
      <c r="AL44" s="1">
        <v>-6.980000005569309E-3</v>
      </c>
    </row>
    <row r="45" spans="1:38">
      <c r="A45" s="48" t="s">
        <v>57</v>
      </c>
      <c r="B45" s="55" t="s">
        <v>56</v>
      </c>
      <c r="C45" s="51">
        <v>44637.370999999999</v>
      </c>
      <c r="D45" s="51"/>
      <c r="E45" s="48">
        <f t="shared" si="0"/>
        <v>-7448.5083065147501</v>
      </c>
      <c r="F45" s="1">
        <f t="shared" si="1"/>
        <v>-7448.5</v>
      </c>
      <c r="G45" s="1">
        <f t="shared" si="8"/>
        <v>-2.8650000022025779E-3</v>
      </c>
      <c r="K45" s="1">
        <f>G45</f>
        <v>-2.8650000022025779E-3</v>
      </c>
      <c r="N45" s="45">
        <f t="shared" si="2"/>
        <v>-8.0446945827067047E-4</v>
      </c>
      <c r="O45" s="46">
        <f t="shared" si="3"/>
        <v>29618.870999999999</v>
      </c>
      <c r="P45" s="21"/>
      <c r="Q45" s="1">
        <f t="shared" si="10"/>
        <v>4.2457861224763225E-6</v>
      </c>
      <c r="S45" s="1">
        <f t="shared" si="4"/>
        <v>0</v>
      </c>
      <c r="AD45" s="1">
        <v>10</v>
      </c>
      <c r="AF45" s="1" t="s">
        <v>82</v>
      </c>
      <c r="AH45" s="1" t="s">
        <v>83</v>
      </c>
      <c r="AK45" s="1">
        <v>-1183</v>
      </c>
      <c r="AL45" s="1">
        <v>-1.9699999975273386E-3</v>
      </c>
    </row>
    <row r="46" spans="1:38">
      <c r="A46" s="48" t="s">
        <v>57</v>
      </c>
      <c r="B46" s="55"/>
      <c r="C46" s="51">
        <v>44691.330999999998</v>
      </c>
      <c r="D46" s="51"/>
      <c r="E46" s="48">
        <f t="shared" si="0"/>
        <v>-7292.0616972543658</v>
      </c>
      <c r="F46" s="1">
        <f t="shared" si="1"/>
        <v>-7292</v>
      </c>
      <c r="N46" s="45">
        <f t="shared" si="2"/>
        <v>-9.3347257849547166E-4</v>
      </c>
      <c r="O46" s="46">
        <f t="shared" si="3"/>
        <v>29672.830999999998</v>
      </c>
      <c r="P46" s="21">
        <v>-2.1280000000842847E-2</v>
      </c>
      <c r="S46" s="1">
        <f t="shared" si="4"/>
        <v>0</v>
      </c>
      <c r="AD46" s="1">
        <v>7</v>
      </c>
      <c r="AF46" s="1" t="s">
        <v>82</v>
      </c>
      <c r="AH46" s="1" t="s">
        <v>83</v>
      </c>
      <c r="AK46" s="1">
        <v>-1171.5</v>
      </c>
      <c r="AL46" s="1">
        <v>-5.7350000060978346E-3</v>
      </c>
    </row>
    <row r="47" spans="1:38">
      <c r="A47" s="48" t="s">
        <v>1051</v>
      </c>
      <c r="B47" s="2" t="s">
        <v>59</v>
      </c>
      <c r="C47" s="44">
        <v>45359.43879</v>
      </c>
      <c r="D47" s="44"/>
      <c r="E47" s="48">
        <f t="shared" si="0"/>
        <v>-5355.012061117397</v>
      </c>
      <c r="F47" s="1">
        <f t="shared" si="1"/>
        <v>-5355</v>
      </c>
      <c r="G47" s="1">
        <f t="shared" ref="G47:G60" si="11">C47-(C$7+F47*C$8)</f>
        <v>-4.1600000040489249E-3</v>
      </c>
      <c r="I47" s="1">
        <f t="shared" ref="I47:I60" si="12">G47</f>
        <v>-4.1600000040489249E-3</v>
      </c>
      <c r="M47" s="1">
        <f t="shared" ref="M47:M59" ca="1" si="13">+C$11+C$12*F47</f>
        <v>2.6028119760853532E-3</v>
      </c>
      <c r="N47" s="45">
        <f t="shared" si="2"/>
        <v>-2.6317028952024474E-3</v>
      </c>
      <c r="O47" s="46">
        <f t="shared" si="3"/>
        <v>30340.93879</v>
      </c>
      <c r="P47" s="21"/>
      <c r="Q47" s="1">
        <f t="shared" ref="Q47:Q60" si="14">(G47-N47)^2</f>
        <v>2.335692052908502E-6</v>
      </c>
      <c r="S47" s="1">
        <f t="shared" si="4"/>
        <v>0</v>
      </c>
      <c r="AK47" s="1">
        <v>-1171</v>
      </c>
      <c r="AL47" s="1">
        <v>-6.7900000067311339E-3</v>
      </c>
    </row>
    <row r="48" spans="1:38">
      <c r="A48" s="48" t="s">
        <v>1051</v>
      </c>
      <c r="B48" s="2" t="s">
        <v>59</v>
      </c>
      <c r="C48" s="44">
        <v>45388.412850000001</v>
      </c>
      <c r="D48" s="44"/>
      <c r="E48" s="48">
        <f t="shared" si="0"/>
        <v>-5271.0073642399493</v>
      </c>
      <c r="F48" s="1">
        <f t="shared" si="1"/>
        <v>-5271</v>
      </c>
      <c r="G48" s="1">
        <f t="shared" si="11"/>
        <v>-2.5400000013178214E-3</v>
      </c>
      <c r="I48" s="1">
        <f t="shared" si="12"/>
        <v>-2.5400000013178214E-3</v>
      </c>
      <c r="M48" s="1">
        <f t="shared" ca="1" si="13"/>
        <v>2.4554556852495347E-3</v>
      </c>
      <c r="N48" s="45">
        <f t="shared" si="2"/>
        <v>-2.7096000949787405E-3</v>
      </c>
      <c r="O48" s="46">
        <f t="shared" si="3"/>
        <v>30369.912850000001</v>
      </c>
      <c r="P48" s="21"/>
      <c r="Q48" s="1">
        <f t="shared" si="14"/>
        <v>2.8764191769792526E-8</v>
      </c>
      <c r="S48" s="1">
        <f t="shared" si="4"/>
        <v>0</v>
      </c>
      <c r="AK48" s="1">
        <v>-1090.5</v>
      </c>
      <c r="AL48" s="1">
        <v>-5.645000004733447E-3</v>
      </c>
    </row>
    <row r="49" spans="1:38">
      <c r="A49" s="48" t="s">
        <v>1051</v>
      </c>
      <c r="B49" s="2" t="s">
        <v>56</v>
      </c>
      <c r="C49" s="44">
        <v>45389.273880000001</v>
      </c>
      <c r="D49" s="44"/>
      <c r="E49" s="48">
        <f t="shared" si="0"/>
        <v>-5268.5109738772462</v>
      </c>
      <c r="F49" s="1">
        <f t="shared" si="1"/>
        <v>-5268.5</v>
      </c>
      <c r="G49" s="1">
        <f t="shared" si="11"/>
        <v>-3.7850000007892959E-3</v>
      </c>
      <c r="I49" s="1">
        <f t="shared" si="12"/>
        <v>-3.7850000007892959E-3</v>
      </c>
      <c r="M49" s="1">
        <f t="shared" ca="1" si="13"/>
        <v>2.4510700813556111E-3</v>
      </c>
      <c r="N49" s="45">
        <f t="shared" si="2"/>
        <v>-2.7119238799418865E-3</v>
      </c>
      <c r="O49" s="46">
        <f t="shared" si="3"/>
        <v>30370.773880000001</v>
      </c>
      <c r="P49" s="21"/>
      <c r="Q49" s="1">
        <f t="shared" si="14"/>
        <v>1.1514923611329241E-6</v>
      </c>
      <c r="S49" s="1">
        <f t="shared" si="4"/>
        <v>0</v>
      </c>
      <c r="AK49" s="1">
        <v>-1029.5</v>
      </c>
      <c r="AL49" s="1">
        <v>-1.1550000053830445E-3</v>
      </c>
    </row>
    <row r="50" spans="1:38">
      <c r="A50" s="48" t="s">
        <v>1051</v>
      </c>
      <c r="B50" s="2" t="s">
        <v>59</v>
      </c>
      <c r="C50" s="44">
        <v>45389.445509999998</v>
      </c>
      <c r="D50" s="44"/>
      <c r="E50" s="48">
        <f t="shared" si="0"/>
        <v>-5268.0133658055838</v>
      </c>
      <c r="F50" s="1">
        <f t="shared" si="1"/>
        <v>-5268</v>
      </c>
      <c r="G50" s="1">
        <f t="shared" si="11"/>
        <v>-4.6100000035949051E-3</v>
      </c>
      <c r="I50" s="1">
        <f t="shared" si="12"/>
        <v>-4.6100000035949051E-3</v>
      </c>
      <c r="M50" s="1">
        <f t="shared" ca="1" si="13"/>
        <v>2.4501929605768268E-3</v>
      </c>
      <c r="N50" s="45">
        <f t="shared" si="2"/>
        <v>-2.7123886745016056E-3</v>
      </c>
      <c r="O50" s="46">
        <f t="shared" si="3"/>
        <v>30370.945509999998</v>
      </c>
      <c r="P50" s="21"/>
      <c r="Q50" s="1">
        <f t="shared" si="14"/>
        <v>3.6009287563032385E-6</v>
      </c>
      <c r="S50" s="1">
        <f t="shared" si="4"/>
        <v>0</v>
      </c>
      <c r="AK50" s="1">
        <v>0</v>
      </c>
      <c r="AL50" s="1">
        <v>0</v>
      </c>
    </row>
    <row r="51" spans="1:38">
      <c r="A51" s="48" t="s">
        <v>1051</v>
      </c>
      <c r="B51" s="2" t="s">
        <v>56</v>
      </c>
      <c r="C51" s="44">
        <v>45390.308799999999</v>
      </c>
      <c r="D51" s="44"/>
      <c r="E51" s="48">
        <f t="shared" si="0"/>
        <v>-5265.5104230089082</v>
      </c>
      <c r="F51" s="1">
        <f t="shared" si="1"/>
        <v>-5265.5</v>
      </c>
      <c r="G51" s="1">
        <f t="shared" si="11"/>
        <v>-3.5950000019511208E-3</v>
      </c>
      <c r="I51" s="1">
        <f t="shared" si="12"/>
        <v>-3.5950000019511208E-3</v>
      </c>
      <c r="M51" s="1">
        <f t="shared" ca="1" si="13"/>
        <v>2.4458073566829032E-3</v>
      </c>
      <c r="N51" s="9">
        <f t="shared" si="2"/>
        <v>-2.7147128351356535E-3</v>
      </c>
      <c r="O51" s="46">
        <f t="shared" si="3"/>
        <v>30371.808799999999</v>
      </c>
      <c r="P51" s="21"/>
      <c r="Q51" s="1">
        <f t="shared" si="14"/>
        <v>7.7490549606000224E-7</v>
      </c>
      <c r="S51" s="1">
        <f t="shared" si="4"/>
        <v>0</v>
      </c>
      <c r="AK51" s="1">
        <v>763</v>
      </c>
      <c r="AL51" s="1">
        <v>-8.2299999994575046E-3</v>
      </c>
    </row>
    <row r="52" spans="1:38">
      <c r="A52" s="48" t="s">
        <v>1051</v>
      </c>
      <c r="B52" s="2" t="s">
        <v>59</v>
      </c>
      <c r="C52" s="44">
        <v>45390.479630000002</v>
      </c>
      <c r="D52" s="44"/>
      <c r="E52" s="48">
        <f t="shared" si="0"/>
        <v>-5265.015134382882</v>
      </c>
      <c r="F52" s="1">
        <f t="shared" si="1"/>
        <v>-5265</v>
      </c>
      <c r="G52" s="1">
        <f t="shared" si="11"/>
        <v>-5.2199999990989454E-3</v>
      </c>
      <c r="I52" s="1">
        <f t="shared" si="12"/>
        <v>-5.2199999990989454E-3</v>
      </c>
      <c r="M52" s="1">
        <f t="shared" ca="1" si="13"/>
        <v>2.4449302359041188E-3</v>
      </c>
      <c r="N52" s="9">
        <f t="shared" si="2"/>
        <v>-2.7151777048295541E-3</v>
      </c>
      <c r="O52" s="46">
        <f t="shared" si="3"/>
        <v>30371.979630000002</v>
      </c>
      <c r="P52" s="21"/>
      <c r="Q52" s="1">
        <f t="shared" si="14"/>
        <v>6.2741347258689773E-6</v>
      </c>
      <c r="S52" s="1">
        <f t="shared" si="4"/>
        <v>0</v>
      </c>
      <c r="AK52" s="1">
        <v>925</v>
      </c>
      <c r="AL52" s="1">
        <v>-5.9499999988474883E-3</v>
      </c>
    </row>
    <row r="53" spans="1:38">
      <c r="A53" s="48" t="s">
        <v>1051</v>
      </c>
      <c r="B53" s="2" t="s">
        <v>56</v>
      </c>
      <c r="C53" s="44">
        <v>45391.344100000002</v>
      </c>
      <c r="D53" s="44"/>
      <c r="E53" s="48">
        <f t="shared" ref="E53:E84" si="15">(C53-C$7)/C$8</f>
        <v>-5262.5087704038715</v>
      </c>
      <c r="F53" s="1">
        <f t="shared" ref="F53:F84" si="16">ROUND(2*E53,0)/2</f>
        <v>-5262.5</v>
      </c>
      <c r="G53" s="1">
        <f t="shared" si="11"/>
        <v>-3.0249999981606379E-3</v>
      </c>
      <c r="I53" s="1">
        <f t="shared" si="12"/>
        <v>-3.0249999981606379E-3</v>
      </c>
      <c r="M53" s="1">
        <f t="shared" ca="1" si="13"/>
        <v>2.4405446320101953E-3</v>
      </c>
      <c r="N53" s="9">
        <f t="shared" ref="N53:N84" si="17">D$11+D$12*F53+D$13*F53^2</f>
        <v>-2.7175022411345057E-3</v>
      </c>
      <c r="O53" s="46">
        <f t="shared" ref="O53:O84" si="18">C53-15018.5</f>
        <v>30372.844100000002</v>
      </c>
      <c r="P53" s="21"/>
      <c r="Q53" s="1">
        <f t="shared" si="14"/>
        <v>9.455487057610224E-8</v>
      </c>
      <c r="S53" s="1">
        <f t="shared" si="4"/>
        <v>0</v>
      </c>
      <c r="AK53" s="1">
        <v>939</v>
      </c>
      <c r="AL53" s="1">
        <v>-6.4899999997578561E-3</v>
      </c>
    </row>
    <row r="54" spans="1:38">
      <c r="A54" s="48" t="s">
        <v>1051</v>
      </c>
      <c r="B54" s="2" t="s">
        <v>59</v>
      </c>
      <c r="C54" s="44">
        <v>45407.381159999997</v>
      </c>
      <c r="D54" s="44"/>
      <c r="E54" s="48">
        <f t="shared" si="15"/>
        <v>-5216.0124090342533</v>
      </c>
      <c r="F54" s="1">
        <f t="shared" si="16"/>
        <v>-5216</v>
      </c>
      <c r="G54" s="1">
        <f t="shared" si="11"/>
        <v>-4.2800000010174699E-3</v>
      </c>
      <c r="I54" s="1">
        <f t="shared" si="12"/>
        <v>-4.2800000010174699E-3</v>
      </c>
      <c r="M54" s="1">
        <f t="shared" ca="1" si="13"/>
        <v>2.358972399583225E-3</v>
      </c>
      <c r="N54" s="9">
        <f t="shared" si="17"/>
        <v>-2.7607956808167679E-3</v>
      </c>
      <c r="O54" s="46">
        <f t="shared" si="18"/>
        <v>30388.881159999997</v>
      </c>
      <c r="P54" s="21"/>
      <c r="Q54" s="1">
        <f t="shared" si="14"/>
        <v>2.307981766516477E-6</v>
      </c>
      <c r="S54" s="1">
        <f t="shared" si="4"/>
        <v>0</v>
      </c>
      <c r="AK54" s="1">
        <v>962.5</v>
      </c>
      <c r="AL54" s="1">
        <v>-1.48750000007567E-2</v>
      </c>
    </row>
    <row r="55" spans="1:38">
      <c r="A55" s="48" t="s">
        <v>1051</v>
      </c>
      <c r="B55" s="2" t="s">
        <v>56</v>
      </c>
      <c r="C55" s="44">
        <v>45652.438900000001</v>
      </c>
      <c r="D55" s="44"/>
      <c r="E55" s="48">
        <f t="shared" si="15"/>
        <v>-4505.5147719695005</v>
      </c>
      <c r="F55" s="1">
        <f t="shared" si="16"/>
        <v>-4505.5</v>
      </c>
      <c r="G55" s="1">
        <f t="shared" si="11"/>
        <v>-5.0950000004377216E-3</v>
      </c>
      <c r="I55" s="1">
        <f t="shared" si="12"/>
        <v>-5.0950000004377216E-3</v>
      </c>
      <c r="M55" s="1">
        <f t="shared" ca="1" si="13"/>
        <v>1.1125837729302583E-3</v>
      </c>
      <c r="N55" s="9">
        <f t="shared" si="17"/>
        <v>-3.4357710871047078E-3</v>
      </c>
      <c r="O55" s="46">
        <f t="shared" si="18"/>
        <v>30633.938900000001</v>
      </c>
      <c r="P55" s="21"/>
      <c r="Q55" s="1">
        <f t="shared" si="14"/>
        <v>2.7530405868402539E-6</v>
      </c>
      <c r="S55" s="1">
        <f t="shared" si="4"/>
        <v>0</v>
      </c>
      <c r="AK55" s="1">
        <v>968</v>
      </c>
      <c r="AL55" s="1">
        <v>-2.8800000072806142E-3</v>
      </c>
    </row>
    <row r="56" spans="1:38">
      <c r="A56" s="48" t="s">
        <v>1051</v>
      </c>
      <c r="B56" s="2" t="s">
        <v>56</v>
      </c>
      <c r="C56" s="44">
        <v>45653.475200000001</v>
      </c>
      <c r="D56" s="44"/>
      <c r="E56" s="48">
        <f t="shared" si="15"/>
        <v>-4502.5102200574083</v>
      </c>
      <c r="F56" s="1">
        <f t="shared" si="16"/>
        <v>-4502.5</v>
      </c>
      <c r="G56" s="1">
        <f t="shared" si="11"/>
        <v>-3.5250000000814907E-3</v>
      </c>
      <c r="I56" s="1">
        <f t="shared" si="12"/>
        <v>-3.5250000000814907E-3</v>
      </c>
      <c r="M56" s="1">
        <f t="shared" ca="1" si="13"/>
        <v>1.1073210482575504E-3</v>
      </c>
      <c r="N56" s="9">
        <f t="shared" si="17"/>
        <v>-3.4386746970580637E-3</v>
      </c>
      <c r="O56" s="46">
        <f t="shared" si="18"/>
        <v>30634.975200000001</v>
      </c>
      <c r="P56" s="21"/>
      <c r="Q56" s="1">
        <f t="shared" si="14"/>
        <v>7.452057942086501E-9</v>
      </c>
      <c r="S56" s="1">
        <f t="shared" si="4"/>
        <v>0</v>
      </c>
      <c r="AK56" s="1">
        <v>1008.5</v>
      </c>
      <c r="AL56" s="1">
        <v>-2.5350000069011003E-3</v>
      </c>
    </row>
    <row r="57" spans="1:38">
      <c r="A57" s="48" t="s">
        <v>1051</v>
      </c>
      <c r="B57" s="2" t="s">
        <v>59</v>
      </c>
      <c r="C57" s="44">
        <v>45657.441659999997</v>
      </c>
      <c r="D57" s="44"/>
      <c r="E57" s="48">
        <f t="shared" si="15"/>
        <v>-4491.0102345539553</v>
      </c>
      <c r="F57" s="1">
        <f t="shared" si="16"/>
        <v>-4491</v>
      </c>
      <c r="G57" s="1">
        <f t="shared" si="11"/>
        <v>-3.5300000017741695E-3</v>
      </c>
      <c r="I57" s="1">
        <f t="shared" si="12"/>
        <v>-3.5300000017741695E-3</v>
      </c>
      <c r="M57" s="1">
        <f t="shared" ca="1" si="13"/>
        <v>1.0871472703455048E-3</v>
      </c>
      <c r="N57" s="9">
        <f t="shared" si="17"/>
        <v>-3.4498093780874666E-3</v>
      </c>
      <c r="O57" s="46">
        <f t="shared" si="18"/>
        <v>30638.941659999997</v>
      </c>
      <c r="P57" s="21"/>
      <c r="Q57" s="1">
        <f t="shared" si="14"/>
        <v>6.4305361272624006E-9</v>
      </c>
      <c r="S57" s="1">
        <f t="shared" si="4"/>
        <v>0</v>
      </c>
      <c r="AK57" s="1">
        <v>1011.5</v>
      </c>
      <c r="AL57" s="1">
        <v>-5.4650000020046718E-3</v>
      </c>
    </row>
    <row r="58" spans="1:38">
      <c r="A58" s="48" t="s">
        <v>1051</v>
      </c>
      <c r="B58" s="2" t="s">
        <v>56</v>
      </c>
      <c r="C58" s="44">
        <v>45662.442190000002</v>
      </c>
      <c r="D58" s="44"/>
      <c r="E58" s="48">
        <f t="shared" si="15"/>
        <v>-4476.5121625931397</v>
      </c>
      <c r="F58" s="1">
        <f t="shared" si="16"/>
        <v>-4476.5</v>
      </c>
      <c r="G58" s="1">
        <f t="shared" si="11"/>
        <v>-4.1950000013457611E-3</v>
      </c>
      <c r="I58" s="1">
        <f t="shared" si="12"/>
        <v>-4.1950000013457611E-3</v>
      </c>
      <c r="M58" s="1">
        <f t="shared" ca="1" si="13"/>
        <v>1.0617107677607495E-3</v>
      </c>
      <c r="N58" s="9">
        <f t="shared" si="17"/>
        <v>-3.4638582003778716E-3</v>
      </c>
      <c r="O58" s="46">
        <f t="shared" si="18"/>
        <v>30643.942190000002</v>
      </c>
      <c r="P58" s="21"/>
      <c r="Q58" s="1">
        <f t="shared" si="14"/>
        <v>5.3456833312256889E-7</v>
      </c>
      <c r="S58" s="1">
        <f t="shared" si="4"/>
        <v>0</v>
      </c>
      <c r="AK58" s="1">
        <v>1026</v>
      </c>
      <c r="AL58" s="1">
        <v>3.3999999868683517E-4</v>
      </c>
    </row>
    <row r="59" spans="1:38">
      <c r="A59" s="48" t="s">
        <v>1051</v>
      </c>
      <c r="B59" s="2" t="s">
        <v>59</v>
      </c>
      <c r="C59" s="44">
        <v>45662.61447</v>
      </c>
      <c r="D59" s="44"/>
      <c r="E59" s="48">
        <f t="shared" si="15"/>
        <v>-4476.0126699718803</v>
      </c>
      <c r="F59" s="1">
        <f t="shared" si="16"/>
        <v>-4476</v>
      </c>
      <c r="G59" s="1">
        <f t="shared" si="11"/>
        <v>-4.3700000023818575E-3</v>
      </c>
      <c r="I59" s="1">
        <f t="shared" si="12"/>
        <v>-4.3700000023818575E-3</v>
      </c>
      <c r="M59" s="1">
        <f t="shared" ca="1" si="13"/>
        <v>1.0608336469819651E-3</v>
      </c>
      <c r="N59" s="9">
        <f t="shared" si="17"/>
        <v>-3.4643428303612685E-3</v>
      </c>
      <c r="O59" s="46">
        <f t="shared" si="18"/>
        <v>30644.11447</v>
      </c>
      <c r="P59" s="21"/>
      <c r="Q59" s="1">
        <f t="shared" si="14"/>
        <v>8.2021491323233075E-7</v>
      </c>
      <c r="S59" s="1">
        <f t="shared" si="4"/>
        <v>0</v>
      </c>
      <c r="AK59" s="1">
        <v>1029</v>
      </c>
      <c r="AL59" s="1">
        <v>-4.390000001876615E-3</v>
      </c>
    </row>
    <row r="60" spans="1:38">
      <c r="A60" s="48" t="s">
        <v>60</v>
      </c>
      <c r="B60" s="52"/>
      <c r="C60" s="51">
        <v>46019.424789999997</v>
      </c>
      <c r="D60" s="56"/>
      <c r="E60" s="48">
        <f t="shared" si="15"/>
        <v>-3441.5099881128531</v>
      </c>
      <c r="F60" s="1">
        <f t="shared" si="16"/>
        <v>-3441.5</v>
      </c>
      <c r="G60" s="1">
        <f t="shared" si="11"/>
        <v>-3.4450000021024607E-3</v>
      </c>
      <c r="I60" s="22">
        <f t="shared" si="12"/>
        <v>-3.4450000021024607E-3</v>
      </c>
      <c r="N60" s="9">
        <f t="shared" si="17"/>
        <v>-4.493857842898452E-3</v>
      </c>
      <c r="O60" s="46">
        <f t="shared" si="18"/>
        <v>31000.924789999997</v>
      </c>
      <c r="P60" s="21"/>
      <c r="Q60" s="1">
        <f t="shared" si="14"/>
        <v>1.1001027701992289E-6</v>
      </c>
      <c r="S60" s="1">
        <f t="shared" si="4"/>
        <v>0</v>
      </c>
      <c r="AK60" s="1">
        <v>1043.5</v>
      </c>
      <c r="AL60" s="1">
        <v>-6.0850000008940697E-3</v>
      </c>
    </row>
    <row r="61" spans="1:38">
      <c r="A61" s="48" t="s">
        <v>60</v>
      </c>
      <c r="B61" s="52"/>
      <c r="C61" s="51">
        <v>46030.369579999999</v>
      </c>
      <c r="D61" s="56"/>
      <c r="E61" s="48">
        <f t="shared" si="15"/>
        <v>-3409.7776811342173</v>
      </c>
      <c r="F61" s="1">
        <f t="shared" si="16"/>
        <v>-3410</v>
      </c>
      <c r="N61" s="9">
        <f t="shared" si="17"/>
        <v>-4.5260470294434477E-3</v>
      </c>
      <c r="O61" s="46">
        <f t="shared" si="18"/>
        <v>31011.869579999999</v>
      </c>
      <c r="P61" s="57">
        <v>7.6679999998304993E-2</v>
      </c>
      <c r="S61" s="1">
        <f t="shared" si="4"/>
        <v>0</v>
      </c>
      <c r="AK61" s="1">
        <v>1786</v>
      </c>
      <c r="AL61" s="1">
        <v>-1.1259999999310821E-2</v>
      </c>
    </row>
    <row r="62" spans="1:38">
      <c r="A62" s="48" t="s">
        <v>1050</v>
      </c>
      <c r="B62" s="52"/>
      <c r="C62" s="51">
        <v>46113.411699999997</v>
      </c>
      <c r="D62" s="51" t="s">
        <v>6</v>
      </c>
      <c r="E62" s="48">
        <f t="shared" si="15"/>
        <v>-3169.0130758748792</v>
      </c>
      <c r="F62" s="1">
        <f t="shared" si="16"/>
        <v>-3169</v>
      </c>
      <c r="G62" s="1">
        <f>C62-(C$7+F62*C$8)</f>
        <v>-4.5100000061211176E-3</v>
      </c>
      <c r="L62" s="1">
        <f>G62</f>
        <v>-4.5100000061211176E-3</v>
      </c>
      <c r="N62" s="9">
        <f t="shared" si="17"/>
        <v>-4.7739646033111574E-3</v>
      </c>
      <c r="O62" s="46">
        <f t="shared" si="18"/>
        <v>31094.911699999997</v>
      </c>
      <c r="P62" s="21"/>
      <c r="Q62" s="1">
        <f>(G62-N62)^2</f>
        <v>6.9677308569699975E-8</v>
      </c>
      <c r="S62" s="1">
        <f t="shared" si="4"/>
        <v>0</v>
      </c>
      <c r="AK62" s="1">
        <v>1786.5</v>
      </c>
      <c r="AL62" s="1">
        <v>-1.3715000000956934E-2</v>
      </c>
    </row>
    <row r="63" spans="1:38">
      <c r="A63" s="48" t="s">
        <v>1050</v>
      </c>
      <c r="B63" s="52"/>
      <c r="C63" s="51">
        <v>46115.309000000001</v>
      </c>
      <c r="D63" s="51" t="s">
        <v>6</v>
      </c>
      <c r="E63" s="48">
        <f t="shared" si="15"/>
        <v>-3163.5122205792827</v>
      </c>
      <c r="F63" s="1">
        <f t="shared" si="16"/>
        <v>-3163.5</v>
      </c>
      <c r="G63" s="1">
        <f>C63-(C$7+F63*C$8)</f>
        <v>-4.2150000008405186E-3</v>
      </c>
      <c r="L63" s="1">
        <f>G63</f>
        <v>-4.2150000008405186E-3</v>
      </c>
      <c r="N63" s="9">
        <f t="shared" si="17"/>
        <v>-4.7796564276426437E-3</v>
      </c>
      <c r="O63" s="46">
        <f t="shared" si="18"/>
        <v>31096.809000000001</v>
      </c>
      <c r="P63" s="21"/>
      <c r="Q63" s="1">
        <f>(G63-N63)^2</f>
        <v>3.1883688032894363E-7</v>
      </c>
      <c r="S63" s="1">
        <f t="shared" si="4"/>
        <v>0</v>
      </c>
      <c r="AK63" s="1">
        <v>1991.5</v>
      </c>
      <c r="AL63" s="1">
        <v>-1.2265000004845206E-2</v>
      </c>
    </row>
    <row r="64" spans="1:38">
      <c r="A64" s="48" t="s">
        <v>60</v>
      </c>
      <c r="B64" s="52"/>
      <c r="C64" s="51">
        <v>46351.41848</v>
      </c>
      <c r="D64" s="56"/>
      <c r="E64" s="48">
        <f t="shared" si="15"/>
        <v>-2478.9583369574707</v>
      </c>
      <c r="F64" s="1">
        <f t="shared" si="16"/>
        <v>-2479</v>
      </c>
      <c r="N64" s="9">
        <f t="shared" si="17"/>
        <v>-5.4998585873468576E-3</v>
      </c>
      <c r="O64" s="46">
        <f t="shared" si="18"/>
        <v>31332.91848</v>
      </c>
      <c r="P64" s="57">
        <v>1.4369999997143168E-2</v>
      </c>
      <c r="S64" s="1">
        <f t="shared" si="4"/>
        <v>0</v>
      </c>
      <c r="AK64" s="1">
        <v>3078.5</v>
      </c>
      <c r="AL64" s="1">
        <v>-1.2935000006109476E-2</v>
      </c>
    </row>
    <row r="65" spans="1:38">
      <c r="A65" s="48" t="s">
        <v>60</v>
      </c>
      <c r="B65" s="52"/>
      <c r="C65" s="51">
        <v>46352.460930000001</v>
      </c>
      <c r="D65" s="56"/>
      <c r="E65" s="48">
        <f t="shared" si="15"/>
        <v>-2475.9359543069218</v>
      </c>
      <c r="F65" s="1">
        <f t="shared" si="16"/>
        <v>-2476</v>
      </c>
      <c r="N65" s="9">
        <f t="shared" si="17"/>
        <v>-5.5030667161341659E-3</v>
      </c>
      <c r="O65" s="46">
        <f t="shared" si="18"/>
        <v>31333.960930000001</v>
      </c>
      <c r="P65" s="57">
        <v>2.208999999857042E-2</v>
      </c>
      <c r="S65" s="1">
        <f t="shared" si="4"/>
        <v>0</v>
      </c>
      <c r="AK65" s="1">
        <v>3079</v>
      </c>
      <c r="AL65" s="1">
        <v>-1.4290000006440096E-2</v>
      </c>
    </row>
    <row r="66" spans="1:38">
      <c r="A66" s="48" t="s">
        <v>61</v>
      </c>
      <c r="B66" s="52"/>
      <c r="C66" s="51">
        <v>46450.389499999997</v>
      </c>
      <c r="D66" s="51"/>
      <c r="E66" s="48">
        <f t="shared" si="15"/>
        <v>-2192.0109593807197</v>
      </c>
      <c r="F66" s="1">
        <f t="shared" si="16"/>
        <v>-2192</v>
      </c>
      <c r="G66" s="1">
        <f t="shared" ref="G66:G81" si="19">C66-(C$7+F66*C$8)</f>
        <v>-3.7800000063725747E-3</v>
      </c>
      <c r="L66" s="1">
        <f>+G66</f>
        <v>-3.7800000063725747E-3</v>
      </c>
      <c r="N66" s="9">
        <f t="shared" si="17"/>
        <v>-5.808810920263259E-3</v>
      </c>
      <c r="O66" s="46">
        <f t="shared" si="18"/>
        <v>31431.889499999997</v>
      </c>
      <c r="P66" s="21"/>
      <c r="Q66" s="1">
        <f t="shared" ref="Q66:Q81" si="20">(G66-N66)^2</f>
        <v>4.1160737243219532E-6</v>
      </c>
      <c r="S66" s="1">
        <f t="shared" si="4"/>
        <v>0</v>
      </c>
      <c r="AK66" s="1">
        <v>3079</v>
      </c>
      <c r="AL66" s="1">
        <v>-1.1490000004414469E-2</v>
      </c>
    </row>
    <row r="67" spans="1:38">
      <c r="A67" s="48" t="s">
        <v>61</v>
      </c>
      <c r="B67" s="52"/>
      <c r="C67" s="51">
        <v>46455.392500000002</v>
      </c>
      <c r="D67" s="51"/>
      <c r="E67" s="48">
        <f t="shared" si="15"/>
        <v>-2177.5057261314541</v>
      </c>
      <c r="F67" s="1">
        <f t="shared" si="16"/>
        <v>-2177.5</v>
      </c>
      <c r="G67" s="1">
        <f t="shared" si="19"/>
        <v>-1.9749999992200173E-3</v>
      </c>
      <c r="H67" s="44"/>
      <c r="J67" s="44"/>
      <c r="L67" s="1">
        <f t="shared" ref="L67:L75" si="21">G67</f>
        <v>-1.9749999992200173E-3</v>
      </c>
      <c r="N67" s="9">
        <f t="shared" si="17"/>
        <v>-5.8245294995384819E-3</v>
      </c>
      <c r="O67" s="46">
        <f t="shared" si="18"/>
        <v>31436.892500000002</v>
      </c>
      <c r="P67" s="21"/>
      <c r="Q67" s="1">
        <f t="shared" si="20"/>
        <v>1.4818877373822128E-5</v>
      </c>
      <c r="S67" s="1">
        <f t="shared" si="4"/>
        <v>0</v>
      </c>
      <c r="AK67" s="1">
        <v>3139.5</v>
      </c>
      <c r="AL67" s="1">
        <v>-1.5045000000100117E-2</v>
      </c>
    </row>
    <row r="68" spans="1:38">
      <c r="A68" s="48" t="s">
        <v>62</v>
      </c>
      <c r="B68" s="52"/>
      <c r="C68" s="51">
        <v>46474.3655</v>
      </c>
      <c r="D68" s="51"/>
      <c r="E68" s="48">
        <f t="shared" si="15"/>
        <v>-2122.4971731756159</v>
      </c>
      <c r="F68" s="1">
        <f t="shared" si="16"/>
        <v>-2122.5</v>
      </c>
      <c r="G68" s="1">
        <f t="shared" si="19"/>
        <v>9.7499999537831172E-4</v>
      </c>
      <c r="H68" s="44"/>
      <c r="J68" s="44"/>
      <c r="L68" s="1">
        <f t="shared" si="21"/>
        <v>9.7499999537831172E-4</v>
      </c>
      <c r="N68" s="9">
        <f t="shared" si="17"/>
        <v>-5.8842474302577647E-3</v>
      </c>
      <c r="O68" s="46">
        <f t="shared" si="18"/>
        <v>31455.8655</v>
      </c>
      <c r="P68" s="21"/>
      <c r="Q68" s="1">
        <f t="shared" si="20"/>
        <v>4.7049275246095145E-5</v>
      </c>
      <c r="S68" s="1">
        <f t="shared" si="4"/>
        <v>0</v>
      </c>
      <c r="AK68" s="1">
        <v>4061.5</v>
      </c>
      <c r="AL68" s="1">
        <v>-1.5665000006265473E-2</v>
      </c>
    </row>
    <row r="69" spans="1:38">
      <c r="A69" s="48" t="s">
        <v>1050</v>
      </c>
      <c r="B69" s="52"/>
      <c r="C69" s="51">
        <v>46775.465100000001</v>
      </c>
      <c r="D69" s="51" t="s">
        <v>6</v>
      </c>
      <c r="E69" s="48">
        <f t="shared" si="15"/>
        <v>-1249.5169754428698</v>
      </c>
      <c r="F69" s="1">
        <f t="shared" si="16"/>
        <v>-1249.5</v>
      </c>
      <c r="G69" s="1">
        <f t="shared" si="19"/>
        <v>-5.8550000030663796E-3</v>
      </c>
      <c r="L69" s="1">
        <f t="shared" si="21"/>
        <v>-5.8550000030663796E-3</v>
      </c>
      <c r="N69" s="9">
        <f t="shared" si="17"/>
        <v>-6.8524236930578887E-3</v>
      </c>
      <c r="O69" s="46">
        <f t="shared" si="18"/>
        <v>31756.965100000001</v>
      </c>
      <c r="P69" s="21"/>
      <c r="Q69" s="1">
        <f t="shared" si="20"/>
        <v>9.948540173562781E-7</v>
      </c>
      <c r="S69" s="1">
        <f t="shared" si="4"/>
        <v>0</v>
      </c>
      <c r="AK69" s="1">
        <v>4061.5</v>
      </c>
      <c r="AL69" s="1">
        <v>-1.4565000004949979E-2</v>
      </c>
    </row>
    <row r="70" spans="1:38">
      <c r="A70" s="48" t="s">
        <v>1050</v>
      </c>
      <c r="B70" s="52"/>
      <c r="C70" s="51">
        <v>46788.398099999999</v>
      </c>
      <c r="D70" s="51" t="s">
        <v>6</v>
      </c>
      <c r="E70" s="48">
        <f t="shared" si="15"/>
        <v>-1212.0202371633266</v>
      </c>
      <c r="F70" s="1">
        <f t="shared" si="16"/>
        <v>-1212</v>
      </c>
      <c r="G70" s="1">
        <f t="shared" si="19"/>
        <v>-6.980000005569309E-3</v>
      </c>
      <c r="L70" s="1">
        <f t="shared" si="21"/>
        <v>-6.980000005569309E-3</v>
      </c>
      <c r="N70" s="9">
        <f t="shared" si="17"/>
        <v>-6.8948671413906534E-3</v>
      </c>
      <c r="O70" s="46">
        <f t="shared" si="18"/>
        <v>31769.898099999999</v>
      </c>
      <c r="P70" s="21"/>
      <c r="Q70" s="1">
        <f t="shared" si="20"/>
        <v>7.2476045632614277E-9</v>
      </c>
      <c r="S70" s="1">
        <f t="shared" si="4"/>
        <v>0</v>
      </c>
      <c r="AK70" s="1">
        <v>4062</v>
      </c>
      <c r="AL70" s="1">
        <v>-1.5720000003057066E-2</v>
      </c>
    </row>
    <row r="71" spans="1:38">
      <c r="A71" s="48" t="s">
        <v>1050</v>
      </c>
      <c r="B71" s="52"/>
      <c r="C71" s="51">
        <v>46798.405500000001</v>
      </c>
      <c r="D71" s="51" t="s">
        <v>6</v>
      </c>
      <c r="E71" s="48">
        <f t="shared" si="15"/>
        <v>-1183.0057116349215</v>
      </c>
      <c r="F71" s="1">
        <f t="shared" si="16"/>
        <v>-1183</v>
      </c>
      <c r="G71" s="1">
        <f t="shared" si="19"/>
        <v>-1.9699999975273386E-3</v>
      </c>
      <c r="L71" s="1">
        <f t="shared" si="21"/>
        <v>-1.9699999975273386E-3</v>
      </c>
      <c r="N71" s="9">
        <f t="shared" si="17"/>
        <v>-6.9277383735237511E-3</v>
      </c>
      <c r="O71" s="46">
        <f t="shared" si="18"/>
        <v>31779.905500000001</v>
      </c>
      <c r="P71" s="21"/>
      <c r="Q71" s="1">
        <f t="shared" si="20"/>
        <v>2.4579169804827547E-5</v>
      </c>
      <c r="S71" s="1">
        <f t="shared" si="4"/>
        <v>0</v>
      </c>
      <c r="AK71" s="1">
        <v>4062</v>
      </c>
      <c r="AL71" s="1">
        <v>-1.4419999999518041E-2</v>
      </c>
    </row>
    <row r="72" spans="1:38">
      <c r="A72" s="48" t="s">
        <v>1050</v>
      </c>
      <c r="B72" s="52"/>
      <c r="C72" s="51">
        <v>46802.368199999997</v>
      </c>
      <c r="D72" s="51" t="s">
        <v>6</v>
      </c>
      <c r="E72" s="48">
        <f t="shared" si="15"/>
        <v>-1171.516627526034</v>
      </c>
      <c r="F72" s="1">
        <f t="shared" si="16"/>
        <v>-1171.5</v>
      </c>
      <c r="G72" s="1">
        <f t="shared" si="19"/>
        <v>-5.7350000060978346E-3</v>
      </c>
      <c r="L72" s="1">
        <f t="shared" si="21"/>
        <v>-5.7350000060978346E-3</v>
      </c>
      <c r="N72" s="9">
        <f t="shared" si="17"/>
        <v>-6.940785181882206E-3</v>
      </c>
      <c r="O72" s="46">
        <f t="shared" si="18"/>
        <v>31783.868199999997</v>
      </c>
      <c r="P72" s="21"/>
      <c r="Q72" s="1">
        <f t="shared" si="20"/>
        <v>1.4539178901413476E-6</v>
      </c>
      <c r="S72" s="1">
        <f t="shared" si="4"/>
        <v>0</v>
      </c>
      <c r="AK72" s="1">
        <v>5166.5</v>
      </c>
      <c r="AL72" s="1">
        <v>-1.6315000000759028E-2</v>
      </c>
    </row>
    <row r="73" spans="1:38">
      <c r="A73" s="48" t="s">
        <v>1050</v>
      </c>
      <c r="B73" s="52"/>
      <c r="C73" s="51">
        <v>46802.539599999996</v>
      </c>
      <c r="D73" s="51" t="s">
        <v>6</v>
      </c>
      <c r="E73" s="48">
        <f t="shared" si="15"/>
        <v>-1171.0196862949904</v>
      </c>
      <c r="F73" s="1">
        <f t="shared" si="16"/>
        <v>-1171</v>
      </c>
      <c r="G73" s="1">
        <f t="shared" si="19"/>
        <v>-6.7900000067311339E-3</v>
      </c>
      <c r="L73" s="1">
        <f t="shared" si="21"/>
        <v>-6.7900000067311339E-3</v>
      </c>
      <c r="N73" s="9">
        <f t="shared" si="17"/>
        <v>-6.9413525846878906E-3</v>
      </c>
      <c r="O73" s="46">
        <f t="shared" si="18"/>
        <v>31784.039599999996</v>
      </c>
      <c r="P73" s="21"/>
      <c r="Q73" s="1">
        <f t="shared" si="20"/>
        <v>2.2907602854156105E-8</v>
      </c>
      <c r="S73" s="1">
        <f t="shared" si="4"/>
        <v>0</v>
      </c>
      <c r="AK73" s="1">
        <v>5169</v>
      </c>
      <c r="AL73" s="1">
        <v>-1.8190000002505258E-2</v>
      </c>
    </row>
    <row r="74" spans="1:38">
      <c r="A74" s="48" t="s">
        <v>63</v>
      </c>
      <c r="B74" s="59"/>
      <c r="C74" s="60">
        <v>46830.305999999997</v>
      </c>
      <c r="D74" s="60"/>
      <c r="E74" s="48">
        <f t="shared" si="15"/>
        <v>-1090.5163665883988</v>
      </c>
      <c r="F74" s="1">
        <f t="shared" si="16"/>
        <v>-1090.5</v>
      </c>
      <c r="G74" s="1">
        <f t="shared" si="19"/>
        <v>-5.645000004733447E-3</v>
      </c>
      <c r="L74" s="1">
        <f t="shared" si="21"/>
        <v>-5.645000004733447E-3</v>
      </c>
      <c r="N74" s="9">
        <f t="shared" si="17"/>
        <v>-7.0328677405447531E-3</v>
      </c>
      <c r="O74" s="46">
        <f t="shared" si="18"/>
        <v>31811.805999999997</v>
      </c>
      <c r="P74" s="21"/>
      <c r="Q74" s="1">
        <f t="shared" si="20"/>
        <v>1.9261768521060013E-6</v>
      </c>
      <c r="S74" s="1">
        <f t="shared" si="4"/>
        <v>0</v>
      </c>
      <c r="AK74" s="1">
        <v>6293</v>
      </c>
      <c r="AL74" s="1">
        <v>-1.6830000000481959E-2</v>
      </c>
    </row>
    <row r="75" spans="1:38">
      <c r="A75" s="48" t="s">
        <v>63</v>
      </c>
      <c r="B75" s="59"/>
      <c r="C75" s="60">
        <v>46851.35</v>
      </c>
      <c r="D75" s="60"/>
      <c r="E75" s="48">
        <f t="shared" si="15"/>
        <v>-1029.5033486996695</v>
      </c>
      <c r="F75" s="1">
        <f t="shared" si="16"/>
        <v>-1029.5</v>
      </c>
      <c r="G75" s="1">
        <f t="shared" si="19"/>
        <v>-1.1550000053830445E-3</v>
      </c>
      <c r="L75" s="1">
        <f t="shared" si="21"/>
        <v>-1.1550000053830445E-3</v>
      </c>
      <c r="N75" s="9">
        <f t="shared" si="17"/>
        <v>-7.1024308023937381E-3</v>
      </c>
      <c r="O75" s="46">
        <f t="shared" si="18"/>
        <v>31832.85</v>
      </c>
      <c r="P75" s="21"/>
      <c r="Q75" s="1">
        <f t="shared" si="20"/>
        <v>3.5371933085231257E-5</v>
      </c>
      <c r="S75" s="1">
        <f t="shared" si="4"/>
        <v>0</v>
      </c>
      <c r="AK75" s="1">
        <v>6296.5</v>
      </c>
      <c r="AL75" s="1">
        <v>-1.7415000002074521E-2</v>
      </c>
    </row>
    <row r="76" spans="1:38">
      <c r="A76" s="48" t="s">
        <v>64</v>
      </c>
      <c r="B76" s="59"/>
      <c r="C76" s="60">
        <v>47206.436000000002</v>
      </c>
      <c r="D76" s="61"/>
      <c r="E76" s="48">
        <f t="shared" si="15"/>
        <v>0</v>
      </c>
      <c r="F76" s="1">
        <f t="shared" si="16"/>
        <v>0</v>
      </c>
      <c r="G76" s="1">
        <f t="shared" si="19"/>
        <v>0</v>
      </c>
      <c r="I76" s="22">
        <f>G76</f>
        <v>0</v>
      </c>
      <c r="N76" s="9">
        <f t="shared" si="17"/>
        <v>-8.3045669756016006E-3</v>
      </c>
      <c r="O76" s="46">
        <f t="shared" si="18"/>
        <v>32187.936000000002</v>
      </c>
      <c r="P76" s="21"/>
      <c r="Q76" s="1">
        <f t="shared" si="20"/>
        <v>6.8965832652252717E-5</v>
      </c>
      <c r="S76" s="1">
        <f t="shared" si="4"/>
        <v>0</v>
      </c>
      <c r="AK76" s="1">
        <v>6299.5</v>
      </c>
      <c r="AL76" s="1">
        <v>-1.8244999999296851E-2</v>
      </c>
    </row>
    <row r="77" spans="1:38">
      <c r="A77" s="48" t="s">
        <v>65</v>
      </c>
      <c r="B77" s="59"/>
      <c r="C77" s="60">
        <v>47469.594100000002</v>
      </c>
      <c r="D77" s="60"/>
      <c r="E77" s="48">
        <f t="shared" si="15"/>
        <v>762.9761387028517</v>
      </c>
      <c r="F77" s="1">
        <f t="shared" si="16"/>
        <v>763</v>
      </c>
      <c r="G77" s="1">
        <f t="shared" si="19"/>
        <v>-8.2299999994575046E-3</v>
      </c>
      <c r="L77" s="1">
        <f>G77</f>
        <v>-8.2299999994575046E-3</v>
      </c>
      <c r="N77" s="9">
        <f t="shared" si="17"/>
        <v>-9.2297670497274841E-3</v>
      </c>
      <c r="O77" s="46">
        <f t="shared" si="18"/>
        <v>32451.094100000002</v>
      </c>
      <c r="P77" s="21"/>
      <c r="Q77" s="1">
        <f t="shared" si="20"/>
        <v>9.9953415480553568E-7</v>
      </c>
      <c r="S77" s="1">
        <f t="shared" si="4"/>
        <v>0</v>
      </c>
      <c r="AK77" s="1">
        <v>9519</v>
      </c>
      <c r="AL77" s="1">
        <v>-2.5090000002819579E-2</v>
      </c>
    </row>
    <row r="78" spans="1:38">
      <c r="A78" s="48" t="s">
        <v>66</v>
      </c>
      <c r="B78" s="59"/>
      <c r="C78" s="60">
        <v>47525.471799999999</v>
      </c>
      <c r="D78" s="60"/>
      <c r="E78" s="48">
        <f t="shared" si="15"/>
        <v>924.98274912295335</v>
      </c>
      <c r="F78" s="1">
        <f t="shared" si="16"/>
        <v>925</v>
      </c>
      <c r="G78" s="1">
        <f t="shared" si="19"/>
        <v>-5.9499999988474883E-3</v>
      </c>
      <c r="L78" s="1">
        <f>G78</f>
        <v>-5.9499999988474883E-3</v>
      </c>
      <c r="N78" s="9">
        <f t="shared" si="17"/>
        <v>-9.4299582877734912E-3</v>
      </c>
      <c r="O78" s="46">
        <f t="shared" si="18"/>
        <v>32506.971799999999</v>
      </c>
      <c r="P78" s="21"/>
      <c r="Q78" s="1">
        <f t="shared" si="20"/>
        <v>1.2110109692664793E-5</v>
      </c>
      <c r="S78" s="1">
        <f t="shared" si="4"/>
        <v>0</v>
      </c>
      <c r="AK78" s="1">
        <v>10591.5</v>
      </c>
      <c r="AL78" s="1">
        <v>-2.546499999880325E-2</v>
      </c>
    </row>
    <row r="79" spans="1:38">
      <c r="A79" s="48" t="s">
        <v>67</v>
      </c>
      <c r="B79" s="59"/>
      <c r="C79" s="60">
        <v>47530.3</v>
      </c>
      <c r="D79" s="60"/>
      <c r="E79" s="48">
        <f t="shared" si="15"/>
        <v>938.98118349714821</v>
      </c>
      <c r="F79" s="1">
        <f t="shared" si="16"/>
        <v>939</v>
      </c>
      <c r="G79" s="1">
        <f t="shared" si="19"/>
        <v>-6.4899999997578561E-3</v>
      </c>
      <c r="L79" s="1">
        <f>G79</f>
        <v>-6.4899999997578561E-3</v>
      </c>
      <c r="N79" s="9">
        <f t="shared" si="17"/>
        <v>-9.4473204753424862E-3</v>
      </c>
      <c r="O79" s="46">
        <f t="shared" si="18"/>
        <v>32511.800000000003</v>
      </c>
      <c r="P79" s="21"/>
      <c r="Q79" s="1">
        <f t="shared" si="20"/>
        <v>8.745744395312103E-6</v>
      </c>
      <c r="S79" s="1">
        <f t="shared" si="4"/>
        <v>0</v>
      </c>
      <c r="AK79" s="1">
        <v>13783</v>
      </c>
      <c r="AL79" s="1">
        <v>-3.3830000000307336E-2</v>
      </c>
    </row>
    <row r="80" spans="1:38">
      <c r="A80" s="48" t="s">
        <v>68</v>
      </c>
      <c r="B80" s="67" t="s">
        <v>56</v>
      </c>
      <c r="C80" s="60">
        <v>47538.396999999997</v>
      </c>
      <c r="D80" s="60"/>
      <c r="E80" s="48">
        <f t="shared" si="15"/>
        <v>962.4568728073865</v>
      </c>
      <c r="F80" s="1">
        <f t="shared" si="16"/>
        <v>962.5</v>
      </c>
      <c r="G80" s="1">
        <f t="shared" si="19"/>
        <v>-1.48750000007567E-2</v>
      </c>
      <c r="K80" s="1">
        <f>G80</f>
        <v>-1.48750000007567E-2</v>
      </c>
      <c r="N80" s="9">
        <f t="shared" si="17"/>
        <v>-9.4764862179988491E-3</v>
      </c>
      <c r="O80" s="46">
        <f t="shared" si="18"/>
        <v>32519.896999999997</v>
      </c>
      <c r="P80" s="21"/>
      <c r="Q80" s="1">
        <f t="shared" si="20"/>
        <v>2.9143951062626475E-5</v>
      </c>
      <c r="S80" s="1">
        <f t="shared" si="4"/>
        <v>0</v>
      </c>
      <c r="AD80" s="1">
        <v>8</v>
      </c>
      <c r="AF80" s="1" t="s">
        <v>82</v>
      </c>
      <c r="AH80" s="1" t="s">
        <v>83</v>
      </c>
      <c r="AK80" s="1">
        <v>14563.5</v>
      </c>
      <c r="AL80" s="1">
        <v>-2.8585000000020955E-2</v>
      </c>
    </row>
    <row r="81" spans="1:38">
      <c r="A81" s="48" t="s">
        <v>68</v>
      </c>
      <c r="B81" s="67"/>
      <c r="C81" s="60">
        <v>47540.305999999997</v>
      </c>
      <c r="D81" s="60"/>
      <c r="E81" s="48">
        <f t="shared" si="15"/>
        <v>967.99164999563754</v>
      </c>
      <c r="F81" s="1">
        <f t="shared" si="16"/>
        <v>968</v>
      </c>
      <c r="G81" s="1">
        <f t="shared" si="19"/>
        <v>-2.8800000072806142E-3</v>
      </c>
      <c r="K81" s="1">
        <f>G81</f>
        <v>-2.8800000072806142E-3</v>
      </c>
      <c r="N81" s="9">
        <f t="shared" si="17"/>
        <v>-9.4833162375098073E-3</v>
      </c>
      <c r="O81" s="46">
        <f t="shared" si="18"/>
        <v>32521.805999999997</v>
      </c>
      <c r="P81" s="21"/>
      <c r="Q81" s="1">
        <f t="shared" si="20"/>
        <v>4.3603785236408281E-5</v>
      </c>
      <c r="S81" s="1">
        <f t="shared" si="4"/>
        <v>0</v>
      </c>
      <c r="AD81" s="1">
        <v>6</v>
      </c>
      <c r="AF81" s="1" t="s">
        <v>82</v>
      </c>
      <c r="AH81" s="1" t="s">
        <v>83</v>
      </c>
      <c r="AK81" s="1">
        <v>14566.5</v>
      </c>
      <c r="AL81" s="1">
        <v>-3.1415000004926696E-2</v>
      </c>
    </row>
    <row r="82" spans="1:38">
      <c r="A82" s="62" t="s">
        <v>69</v>
      </c>
      <c r="B82" s="59" t="s">
        <v>59</v>
      </c>
      <c r="C82" s="66">
        <v>47550.322</v>
      </c>
      <c r="D82" s="66">
        <v>5.0000000000000001E-3</v>
      </c>
      <c r="E82" s="48">
        <f t="shared" si="15"/>
        <v>997.03110956480998</v>
      </c>
      <c r="F82" s="1">
        <f t="shared" si="16"/>
        <v>997</v>
      </c>
      <c r="M82" s="1">
        <f ca="1">+C$11+C$12*F82</f>
        <v>-8.5401303975946481E-3</v>
      </c>
      <c r="N82" s="9">
        <f t="shared" si="17"/>
        <v>-9.5193541249077151E-3</v>
      </c>
      <c r="O82" s="46">
        <f t="shared" si="18"/>
        <v>32531.822</v>
      </c>
      <c r="P82" s="21">
        <v>1.0730000001785811E-2</v>
      </c>
      <c r="S82" s="1">
        <f t="shared" si="4"/>
        <v>0</v>
      </c>
      <c r="AK82" s="1">
        <v>14569</v>
      </c>
      <c r="AL82" s="1">
        <v>-3.5190000002330635E-2</v>
      </c>
    </row>
    <row r="83" spans="1:38">
      <c r="A83" s="48" t="s">
        <v>66</v>
      </c>
      <c r="B83" s="52"/>
      <c r="C83" s="51">
        <v>47554.275199999996</v>
      </c>
      <c r="D83" s="51"/>
      <c r="E83" s="48">
        <f t="shared" si="15"/>
        <v>1008.4926502565738</v>
      </c>
      <c r="F83" s="1">
        <f t="shared" si="16"/>
        <v>1008.5</v>
      </c>
      <c r="G83" s="1">
        <f t="shared" ref="G83:G103" si="22">C83-(C$7+F83*C$8)</f>
        <v>-2.5350000069011003E-3</v>
      </c>
      <c r="L83" s="1">
        <f>G83</f>
        <v>-2.5350000069011003E-3</v>
      </c>
      <c r="N83" s="9">
        <f t="shared" si="17"/>
        <v>-9.5336566758711799E-3</v>
      </c>
      <c r="O83" s="46">
        <f t="shared" si="18"/>
        <v>32535.775199999996</v>
      </c>
      <c r="P83" s="21"/>
      <c r="Q83" s="1">
        <f t="shared" ref="Q83:Q103" si="23">(G83-N83)^2</f>
        <v>4.8981195170119369E-5</v>
      </c>
      <c r="S83" s="1">
        <f t="shared" si="4"/>
        <v>0</v>
      </c>
      <c r="AK83" s="1">
        <v>14569.5</v>
      </c>
      <c r="AL83" s="1">
        <v>-2.9945000002044253E-2</v>
      </c>
    </row>
    <row r="84" spans="1:38">
      <c r="A84" s="48" t="s">
        <v>68</v>
      </c>
      <c r="B84" s="55" t="s">
        <v>56</v>
      </c>
      <c r="C84" s="51">
        <v>47555.307000000001</v>
      </c>
      <c r="D84" s="51"/>
      <c r="E84" s="48">
        <f t="shared" si="15"/>
        <v>1011.4841552868841</v>
      </c>
      <c r="F84" s="1">
        <f t="shared" si="16"/>
        <v>1011.5</v>
      </c>
      <c r="G84" s="1">
        <f t="shared" si="22"/>
        <v>-5.4650000020046718E-3</v>
      </c>
      <c r="K84" s="1">
        <f>G84</f>
        <v>-5.4650000020046718E-3</v>
      </c>
      <c r="N84" s="9">
        <f t="shared" si="17"/>
        <v>-9.5373888655681371E-3</v>
      </c>
      <c r="O84" s="46">
        <f t="shared" si="18"/>
        <v>32536.807000000001</v>
      </c>
      <c r="P84" s="21"/>
      <c r="Q84" s="1">
        <f t="shared" si="23"/>
        <v>1.6584351056075732E-5</v>
      </c>
      <c r="S84" s="1">
        <f t="shared" si="4"/>
        <v>0</v>
      </c>
      <c r="AD84" s="1">
        <v>10</v>
      </c>
      <c r="AF84" s="1" t="s">
        <v>82</v>
      </c>
      <c r="AH84" s="1" t="s">
        <v>83</v>
      </c>
      <c r="AK84" s="1">
        <v>14630</v>
      </c>
      <c r="AL84" s="1">
        <v>-3.2400000003690366E-2</v>
      </c>
    </row>
    <row r="85" spans="1:38">
      <c r="A85" s="48" t="s">
        <v>69</v>
      </c>
      <c r="B85" s="52" t="s">
        <v>59</v>
      </c>
      <c r="C85" s="51">
        <v>47560.313999999998</v>
      </c>
      <c r="D85" s="51">
        <v>5.0000000000000001E-3</v>
      </c>
      <c r="E85" s="48">
        <f t="shared" ref="E85:E116" si="24">(C85-C$7)/C$8</f>
        <v>1026.0009857643936</v>
      </c>
      <c r="F85" s="1">
        <f t="shared" ref="F85:F116" si="25">ROUND(2*E85,0)/2</f>
        <v>1026</v>
      </c>
      <c r="G85" s="1">
        <f t="shared" si="22"/>
        <v>3.3999999868683517E-4</v>
      </c>
      <c r="I85" s="1">
        <f>+G85</f>
        <v>3.3999999868683517E-4</v>
      </c>
      <c r="N85" s="9">
        <f t="shared" ref="N85:N116" si="26">D$11+D$12*F85+D$13*F85^2</f>
        <v>-9.5554341375362079E-3</v>
      </c>
      <c r="O85" s="46">
        <f t="shared" ref="O85:O116" si="27">C85-15018.5</f>
        <v>32541.813999999998</v>
      </c>
      <c r="P85" s="21"/>
      <c r="Q85" s="1">
        <f t="shared" si="23"/>
        <v>9.7919616744328278E-5</v>
      </c>
      <c r="S85" s="1">
        <f t="shared" si="4"/>
        <v>0</v>
      </c>
      <c r="AK85" s="1">
        <v>14630.5</v>
      </c>
      <c r="AL85" s="1">
        <v>-3.4155000001192093E-2</v>
      </c>
    </row>
    <row r="86" spans="1:38">
      <c r="A86" s="48" t="s">
        <v>67</v>
      </c>
      <c r="B86" s="52"/>
      <c r="C86" s="51">
        <v>47561.343999999997</v>
      </c>
      <c r="D86" s="51"/>
      <c r="E86" s="48">
        <f t="shared" si="24"/>
        <v>1028.9872720419698</v>
      </c>
      <c r="F86" s="1">
        <f t="shared" si="25"/>
        <v>1029</v>
      </c>
      <c r="G86" s="1">
        <f t="shared" si="22"/>
        <v>-4.390000001876615E-3</v>
      </c>
      <c r="L86" s="1">
        <f>G86</f>
        <v>-4.390000001876615E-3</v>
      </c>
      <c r="N86" s="9">
        <f t="shared" si="26"/>
        <v>-9.5591689569294869E-3</v>
      </c>
      <c r="O86" s="46">
        <f t="shared" si="27"/>
        <v>32542.843999999997</v>
      </c>
      <c r="P86" s="21"/>
      <c r="Q86" s="1">
        <f t="shared" si="23"/>
        <v>2.67203076858824E-5</v>
      </c>
      <c r="S86" s="1">
        <f t="shared" ref="S86:S149" si="28">R86*Q86</f>
        <v>0</v>
      </c>
      <c r="AK86" s="1">
        <v>14653</v>
      </c>
      <c r="AL86" s="1">
        <v>-3.2829999996465631E-2</v>
      </c>
    </row>
    <row r="87" spans="1:38">
      <c r="A87" s="48" t="s">
        <v>68</v>
      </c>
      <c r="B87" s="55" t="s">
        <v>56</v>
      </c>
      <c r="C87" s="51">
        <v>47566.343500000003</v>
      </c>
      <c r="D87" s="51"/>
      <c r="E87" s="48">
        <f t="shared" si="24"/>
        <v>1043.4823577165091</v>
      </c>
      <c r="F87" s="1">
        <f t="shared" si="25"/>
        <v>1043.5</v>
      </c>
      <c r="G87" s="1">
        <f t="shared" si="22"/>
        <v>-6.0850000008940697E-3</v>
      </c>
      <c r="K87" s="1">
        <f>G87</f>
        <v>-6.0850000008940697E-3</v>
      </c>
      <c r="N87" s="9">
        <f t="shared" si="26"/>
        <v>-9.5772269390964424E-3</v>
      </c>
      <c r="O87" s="46">
        <f t="shared" si="27"/>
        <v>32547.843500000003</v>
      </c>
      <c r="P87" s="21"/>
      <c r="Q87" s="1">
        <f t="shared" si="23"/>
        <v>1.2195648987906319E-5</v>
      </c>
      <c r="S87" s="1">
        <f t="shared" si="28"/>
        <v>0</v>
      </c>
      <c r="AD87" s="1">
        <v>9</v>
      </c>
      <c r="AF87" s="1" t="s">
        <v>82</v>
      </c>
      <c r="AH87" s="1" t="s">
        <v>83</v>
      </c>
      <c r="AK87" s="1">
        <v>14699</v>
      </c>
      <c r="AL87" s="1">
        <v>-3.4589999995660037E-2</v>
      </c>
    </row>
    <row r="88" spans="1:38">
      <c r="A88" s="48" t="s">
        <v>71</v>
      </c>
      <c r="B88" s="52"/>
      <c r="C88" s="51">
        <v>47822.434000000001</v>
      </c>
      <c r="D88" s="51"/>
      <c r="E88" s="48">
        <f t="shared" si="24"/>
        <v>1785.9673538024401</v>
      </c>
      <c r="F88" s="1">
        <f t="shared" si="25"/>
        <v>1786</v>
      </c>
      <c r="G88" s="1">
        <f t="shared" si="22"/>
        <v>-1.1259999999310821E-2</v>
      </c>
      <c r="L88" s="1">
        <f>G88</f>
        <v>-1.1259999999310821E-2</v>
      </c>
      <c r="N88" s="9">
        <f t="shared" si="26"/>
        <v>-1.0515997116093393E-2</v>
      </c>
      <c r="O88" s="46">
        <f t="shared" si="27"/>
        <v>32803.934000000001</v>
      </c>
      <c r="P88" s="21"/>
      <c r="Q88" s="1">
        <f t="shared" si="23"/>
        <v>5.535402902358466E-7</v>
      </c>
      <c r="S88" s="1">
        <f t="shared" si="28"/>
        <v>0</v>
      </c>
      <c r="AK88" s="1">
        <v>15507</v>
      </c>
      <c r="AL88" s="1">
        <v>-3.4370000001217704E-2</v>
      </c>
    </row>
    <row r="89" spans="1:38">
      <c r="A89" s="48" t="s">
        <v>71</v>
      </c>
      <c r="B89" s="52"/>
      <c r="C89" s="51">
        <v>47822.603999999999</v>
      </c>
      <c r="D89" s="51"/>
      <c r="E89" s="48">
        <f t="shared" si="24"/>
        <v>1786.460236003589</v>
      </c>
      <c r="F89" s="1">
        <f t="shared" si="25"/>
        <v>1786.5</v>
      </c>
      <c r="G89" s="1">
        <f t="shared" si="22"/>
        <v>-1.3715000000956934E-2</v>
      </c>
      <c r="L89" s="1">
        <f>G89</f>
        <v>-1.3715000000956934E-2</v>
      </c>
      <c r="N89" s="9">
        <f t="shared" si="26"/>
        <v>-1.0516638588678781E-2</v>
      </c>
      <c r="O89" s="46">
        <f t="shared" si="27"/>
        <v>32804.103999999999</v>
      </c>
      <c r="P89" s="21"/>
      <c r="Q89" s="1">
        <f t="shared" si="23"/>
        <v>1.0229515723549901E-5</v>
      </c>
      <c r="S89" s="1">
        <f t="shared" si="28"/>
        <v>0</v>
      </c>
      <c r="AK89" s="1">
        <v>15622</v>
      </c>
      <c r="AL89" s="1">
        <v>-3.4720000003289897E-2</v>
      </c>
    </row>
    <row r="90" spans="1:38">
      <c r="A90" s="48" t="s">
        <v>72</v>
      </c>
      <c r="B90" s="55" t="s">
        <v>56</v>
      </c>
      <c r="C90" s="51">
        <v>47893.311999999998</v>
      </c>
      <c r="D90" s="51"/>
      <c r="E90" s="48">
        <f t="shared" si="24"/>
        <v>1991.4644399988304</v>
      </c>
      <c r="F90" s="1">
        <f t="shared" si="25"/>
        <v>1991.5</v>
      </c>
      <c r="G90" s="1">
        <f t="shared" si="22"/>
        <v>-1.2265000004845206E-2</v>
      </c>
      <c r="K90" s="1">
        <f>G90</f>
        <v>-1.2265000004845206E-2</v>
      </c>
      <c r="N90" s="9">
        <f t="shared" si="26"/>
        <v>-1.0780697420419096E-2</v>
      </c>
      <c r="O90" s="46">
        <f t="shared" si="27"/>
        <v>32874.811999999998</v>
      </c>
      <c r="P90" s="21"/>
      <c r="Q90" s="1">
        <f t="shared" si="23"/>
        <v>2.2031541621340289E-6</v>
      </c>
      <c r="S90" s="1">
        <f t="shared" si="28"/>
        <v>0</v>
      </c>
      <c r="AD90" s="1">
        <v>9</v>
      </c>
      <c r="AF90" s="1" t="s">
        <v>82</v>
      </c>
      <c r="AH90" s="1" t="s">
        <v>83</v>
      </c>
      <c r="AK90" s="1">
        <v>15702.5</v>
      </c>
      <c r="AL90" s="1">
        <v>-3.3775000003515743E-2</v>
      </c>
    </row>
    <row r="91" spans="1:38">
      <c r="A91" s="48" t="s">
        <v>73</v>
      </c>
      <c r="B91" s="52" t="s">
        <v>56</v>
      </c>
      <c r="C91" s="51">
        <v>48268.228499999997</v>
      </c>
      <c r="D91" s="51"/>
      <c r="E91" s="48">
        <f t="shared" si="24"/>
        <v>3078.4624974630947</v>
      </c>
      <c r="F91" s="1">
        <f t="shared" si="25"/>
        <v>3078.5</v>
      </c>
      <c r="G91" s="1">
        <f t="shared" si="22"/>
        <v>-1.2935000006109476E-2</v>
      </c>
      <c r="I91" s="1">
        <f>+G91</f>
        <v>-1.2935000006109476E-2</v>
      </c>
      <c r="N91" s="9">
        <f t="shared" si="26"/>
        <v>-1.2216026189161957E-2</v>
      </c>
      <c r="O91" s="46">
        <f t="shared" si="27"/>
        <v>33249.728499999997</v>
      </c>
      <c r="P91" s="21"/>
      <c r="Q91" s="1">
        <f t="shared" si="23"/>
        <v>5.1692334945608529E-7</v>
      </c>
      <c r="S91" s="1">
        <f t="shared" si="28"/>
        <v>0</v>
      </c>
      <c r="T91" s="1">
        <v>3078.5</v>
      </c>
      <c r="AK91" s="1">
        <v>15779</v>
      </c>
      <c r="AL91" s="1">
        <v>-3.4902490631793626E-2</v>
      </c>
    </row>
    <row r="92" spans="1:38">
      <c r="A92" s="48" t="s">
        <v>73</v>
      </c>
      <c r="B92" s="52"/>
      <c r="C92" s="51">
        <v>48268.399599999997</v>
      </c>
      <c r="D92" s="51"/>
      <c r="E92" s="48">
        <f t="shared" si="24"/>
        <v>3078.9585689020196</v>
      </c>
      <c r="F92" s="1">
        <f t="shared" si="25"/>
        <v>3079</v>
      </c>
      <c r="G92" s="1">
        <f t="shared" si="22"/>
        <v>-1.4290000006440096E-2</v>
      </c>
      <c r="I92" s="1">
        <f>+G92</f>
        <v>-1.4290000006440096E-2</v>
      </c>
      <c r="N92" s="9">
        <f t="shared" si="26"/>
        <v>-1.2216700032056819E-2</v>
      </c>
      <c r="O92" s="46">
        <f t="shared" si="27"/>
        <v>33249.899599999997</v>
      </c>
      <c r="P92" s="21"/>
      <c r="Q92" s="1">
        <f t="shared" si="23"/>
        <v>4.2985727837776938E-6</v>
      </c>
      <c r="S92" s="1">
        <f t="shared" si="28"/>
        <v>0</v>
      </c>
      <c r="T92" s="1">
        <v>3079</v>
      </c>
      <c r="AK92" s="1">
        <v>15790.5</v>
      </c>
      <c r="AL92" s="1">
        <v>-3.2455000007757917E-2</v>
      </c>
    </row>
    <row r="93" spans="1:38">
      <c r="A93" s="48" t="s">
        <v>73</v>
      </c>
      <c r="B93" s="52"/>
      <c r="C93" s="64">
        <v>48268.402399999999</v>
      </c>
      <c r="D93" s="51"/>
      <c r="E93" s="48">
        <f t="shared" si="24"/>
        <v>3078.966686961809</v>
      </c>
      <c r="F93" s="1">
        <f t="shared" si="25"/>
        <v>3079</v>
      </c>
      <c r="G93" s="1">
        <f t="shared" si="22"/>
        <v>-1.1490000004414469E-2</v>
      </c>
      <c r="I93" s="1">
        <f>+G93</f>
        <v>-1.1490000004414469E-2</v>
      </c>
      <c r="N93" s="9">
        <f t="shared" si="26"/>
        <v>-1.2216700032056819E-2</v>
      </c>
      <c r="O93" s="46">
        <f t="shared" si="27"/>
        <v>33249.902399999999</v>
      </c>
      <c r="P93" s="21"/>
      <c r="Q93" s="1">
        <f t="shared" si="23"/>
        <v>5.2809293017539294E-7</v>
      </c>
      <c r="S93" s="1">
        <f t="shared" si="28"/>
        <v>0</v>
      </c>
      <c r="T93" s="1">
        <v>3079</v>
      </c>
      <c r="AK93" s="1">
        <v>15807</v>
      </c>
      <c r="AL93" s="1">
        <v>-3.1670000003941823E-2</v>
      </c>
    </row>
    <row r="94" spans="1:38">
      <c r="A94" s="48" t="s">
        <v>74</v>
      </c>
      <c r="B94" s="52"/>
      <c r="C94" s="51">
        <v>48289.265899999999</v>
      </c>
      <c r="D94" s="51"/>
      <c r="E94" s="48">
        <f t="shared" si="24"/>
        <v>3139.4563799251891</v>
      </c>
      <c r="F94" s="1">
        <f t="shared" si="25"/>
        <v>3139.5</v>
      </c>
      <c r="G94" s="1">
        <f t="shared" si="22"/>
        <v>-1.5045000000100117E-2</v>
      </c>
      <c r="L94" s="1">
        <f>G94</f>
        <v>-1.5045000000100117E-2</v>
      </c>
      <c r="N94" s="9">
        <f t="shared" si="26"/>
        <v>-1.2298327449899565E-2</v>
      </c>
      <c r="O94" s="46">
        <f t="shared" si="27"/>
        <v>33270.765899999999</v>
      </c>
      <c r="P94" s="21"/>
      <c r="Q94" s="1">
        <f t="shared" si="23"/>
        <v>7.5442100980252049E-6</v>
      </c>
      <c r="S94" s="1">
        <f t="shared" si="28"/>
        <v>0</v>
      </c>
      <c r="AK94" s="1">
        <v>15810</v>
      </c>
      <c r="AL94" s="1">
        <v>-3.7900000002991874E-2</v>
      </c>
    </row>
    <row r="95" spans="1:38">
      <c r="A95" s="48" t="s">
        <v>73</v>
      </c>
      <c r="B95" s="52" t="s">
        <v>56</v>
      </c>
      <c r="C95" s="51">
        <v>48607.272299999997</v>
      </c>
      <c r="D95" s="51"/>
      <c r="E95" s="48">
        <f t="shared" si="24"/>
        <v>4061.4545823548037</v>
      </c>
      <c r="F95" s="1">
        <f t="shared" si="25"/>
        <v>4061.5</v>
      </c>
      <c r="G95" s="1">
        <f t="shared" si="22"/>
        <v>-1.5665000006265473E-2</v>
      </c>
      <c r="I95" s="1">
        <f>+G95</f>
        <v>-1.5665000006265473E-2</v>
      </c>
      <c r="M95" s="1">
        <f t="shared" ref="M95:M126" ca="1" si="29">+C$11+C$12*F95</f>
        <v>-1.3916003650765674E-2</v>
      </c>
      <c r="N95" s="9">
        <f t="shared" si="26"/>
        <v>-1.3564989455054209E-2</v>
      </c>
      <c r="O95" s="46">
        <f t="shared" si="27"/>
        <v>33588.772299999997</v>
      </c>
      <c r="P95" s="21"/>
      <c r="Q95" s="1">
        <f t="shared" si="23"/>
        <v>4.4100443151986352E-6</v>
      </c>
      <c r="S95" s="1">
        <f t="shared" si="28"/>
        <v>0</v>
      </c>
      <c r="AK95" s="1">
        <v>15830</v>
      </c>
      <c r="AL95" s="1">
        <v>-3.3700000007229391E-2</v>
      </c>
    </row>
    <row r="96" spans="1:38">
      <c r="A96" s="48" t="s">
        <v>73</v>
      </c>
      <c r="B96" s="52" t="s">
        <v>56</v>
      </c>
      <c r="C96" s="51">
        <v>48607.273399999998</v>
      </c>
      <c r="D96" s="51"/>
      <c r="E96" s="48">
        <f t="shared" si="24"/>
        <v>4061.4577715925798</v>
      </c>
      <c r="F96" s="1">
        <f t="shared" si="25"/>
        <v>4061.5</v>
      </c>
      <c r="G96" s="1">
        <f t="shared" si="22"/>
        <v>-1.4565000004949979E-2</v>
      </c>
      <c r="I96" s="1">
        <f>+G96</f>
        <v>-1.4565000004949979E-2</v>
      </c>
      <c r="M96" s="1">
        <f t="shared" ca="1" si="29"/>
        <v>-1.3916003650765674E-2</v>
      </c>
      <c r="N96" s="9">
        <f t="shared" si="26"/>
        <v>-1.3564989455054209E-2</v>
      </c>
      <c r="O96" s="46">
        <f t="shared" si="27"/>
        <v>33588.773399999998</v>
      </c>
      <c r="P96" s="21"/>
      <c r="Q96" s="1">
        <f t="shared" si="23"/>
        <v>1.0000210999028411E-6</v>
      </c>
      <c r="S96" s="1">
        <f t="shared" si="28"/>
        <v>0</v>
      </c>
      <c r="AK96" s="1">
        <v>15962.5</v>
      </c>
      <c r="AL96" s="1">
        <v>-3.3974999998463318E-2</v>
      </c>
    </row>
    <row r="97" spans="1:38">
      <c r="A97" s="48" t="s">
        <v>73</v>
      </c>
      <c r="B97" s="52"/>
      <c r="C97" s="51">
        <v>48607.4447</v>
      </c>
      <c r="D97" s="51"/>
      <c r="E97" s="48">
        <f t="shared" si="24"/>
        <v>4061.9544228929244</v>
      </c>
      <c r="F97" s="1">
        <f t="shared" si="25"/>
        <v>4062</v>
      </c>
      <c r="G97" s="1">
        <f t="shared" si="22"/>
        <v>-1.5720000003057066E-2</v>
      </c>
      <c r="I97" s="1">
        <f>+G97</f>
        <v>-1.5720000003057066E-2</v>
      </c>
      <c r="M97" s="1">
        <f t="shared" ca="1" si="29"/>
        <v>-1.391688077154446E-2</v>
      </c>
      <c r="N97" s="9">
        <f t="shared" si="26"/>
        <v>-1.356568791691558E-2</v>
      </c>
      <c r="O97" s="46">
        <f t="shared" si="27"/>
        <v>33588.9447</v>
      </c>
      <c r="P97" s="21"/>
      <c r="Q97" s="1">
        <f t="shared" si="23"/>
        <v>4.6410605644952839E-6</v>
      </c>
      <c r="S97" s="1">
        <f t="shared" si="28"/>
        <v>0</v>
      </c>
      <c r="AK97" s="1">
        <v>16578.5</v>
      </c>
      <c r="AL97" s="1">
        <v>-3.1235000002197921E-2</v>
      </c>
    </row>
    <row r="98" spans="1:38">
      <c r="A98" s="48" t="s">
        <v>73</v>
      </c>
      <c r="B98" s="52"/>
      <c r="C98" s="51">
        <v>48607.446000000004</v>
      </c>
      <c r="D98" s="51"/>
      <c r="E98" s="48">
        <f t="shared" si="24"/>
        <v>4061.9581919921197</v>
      </c>
      <c r="F98" s="1">
        <f t="shared" si="25"/>
        <v>4062</v>
      </c>
      <c r="G98" s="1">
        <f t="shared" si="22"/>
        <v>-1.4419999999518041E-2</v>
      </c>
      <c r="I98" s="1">
        <f>+G98</f>
        <v>-1.4419999999518041E-2</v>
      </c>
      <c r="M98" s="1">
        <f t="shared" ca="1" si="29"/>
        <v>-1.391688077154446E-2</v>
      </c>
      <c r="N98" s="9">
        <f t="shared" si="26"/>
        <v>-1.356568791691558E-2</v>
      </c>
      <c r="O98" s="46">
        <f t="shared" si="27"/>
        <v>33588.946000000004</v>
      </c>
      <c r="P98" s="21"/>
      <c r="Q98" s="1">
        <f t="shared" si="23"/>
        <v>7.2984913448055379E-7</v>
      </c>
      <c r="S98" s="1">
        <f t="shared" si="28"/>
        <v>0</v>
      </c>
      <c r="AK98" s="1">
        <v>16680</v>
      </c>
      <c r="AL98" s="1">
        <v>-3.6100000004807953E-2</v>
      </c>
    </row>
    <row r="99" spans="1:38">
      <c r="A99" s="48" t="s">
        <v>75</v>
      </c>
      <c r="B99" s="52"/>
      <c r="C99" s="51">
        <v>48988.397199999999</v>
      </c>
      <c r="D99" s="51"/>
      <c r="E99" s="48">
        <f t="shared" si="24"/>
        <v>5166.452697805219</v>
      </c>
      <c r="F99" s="1">
        <f t="shared" si="25"/>
        <v>5166.5</v>
      </c>
      <c r="G99" s="1">
        <f t="shared" si="22"/>
        <v>-1.6315000000759028E-2</v>
      </c>
      <c r="L99" s="1">
        <f>G99</f>
        <v>-1.6315000000759028E-2</v>
      </c>
      <c r="M99" s="1">
        <f t="shared" ca="1" si="29"/>
        <v>-1.5854440571879715E-2</v>
      </c>
      <c r="N99" s="9">
        <f t="shared" si="26"/>
        <v>-1.5139156569090357E-2</v>
      </c>
      <c r="O99" s="46">
        <f t="shared" si="27"/>
        <v>33969.897199999999</v>
      </c>
      <c r="P99" s="21"/>
      <c r="Q99" s="1">
        <f t="shared" si="23"/>
        <v>1.3826077757983557E-6</v>
      </c>
      <c r="S99" s="1">
        <f t="shared" si="28"/>
        <v>0</v>
      </c>
      <c r="AK99" s="1">
        <v>16900</v>
      </c>
      <c r="AL99" s="1">
        <v>-4.469999999855645E-2</v>
      </c>
    </row>
    <row r="100" spans="1:38">
      <c r="A100" s="48" t="s">
        <v>75</v>
      </c>
      <c r="B100" s="52"/>
      <c r="C100" s="51">
        <v>48989.257599999997</v>
      </c>
      <c r="D100" s="51"/>
      <c r="E100" s="48">
        <f t="shared" si="24"/>
        <v>5168.9472616044641</v>
      </c>
      <c r="F100" s="1">
        <f t="shared" si="25"/>
        <v>5169</v>
      </c>
      <c r="G100" s="1">
        <f t="shared" si="22"/>
        <v>-1.8190000002505258E-2</v>
      </c>
      <c r="L100" s="1">
        <f>G100</f>
        <v>-1.8190000002505258E-2</v>
      </c>
      <c r="M100" s="1">
        <f t="shared" ca="1" si="29"/>
        <v>-1.5858826175773638E-2</v>
      </c>
      <c r="N100" s="9">
        <f t="shared" si="26"/>
        <v>-1.5142787375736771E-2</v>
      </c>
      <c r="O100" s="46">
        <f t="shared" si="27"/>
        <v>33970.757599999997</v>
      </c>
      <c r="P100" s="21"/>
      <c r="Q100" s="1">
        <f t="shared" si="23"/>
        <v>9.2855047927373006E-6</v>
      </c>
      <c r="S100" s="1">
        <f t="shared" si="28"/>
        <v>0</v>
      </c>
      <c r="AK100" s="1">
        <v>16908</v>
      </c>
      <c r="AL100" s="1">
        <v>-3.6979999997129198E-2</v>
      </c>
    </row>
    <row r="101" spans="1:38">
      <c r="A101" s="48" t="s">
        <v>76</v>
      </c>
      <c r="B101" s="52"/>
      <c r="C101" s="51">
        <v>49376.9378</v>
      </c>
      <c r="D101" s="51"/>
      <c r="E101" s="48">
        <f t="shared" si="24"/>
        <v>6292.9512046620803</v>
      </c>
      <c r="F101" s="1">
        <f t="shared" si="25"/>
        <v>6293</v>
      </c>
      <c r="G101" s="1">
        <f t="shared" si="22"/>
        <v>-1.6830000000481959E-2</v>
      </c>
      <c r="L101" s="1">
        <f>G101</f>
        <v>-1.6830000000481959E-2</v>
      </c>
      <c r="M101" s="1">
        <f t="shared" ca="1" si="29"/>
        <v>-1.7830593686481499E-2</v>
      </c>
      <c r="N101" s="9">
        <f t="shared" si="26"/>
        <v>-1.6806909326494243E-2</v>
      </c>
      <c r="O101" s="46">
        <f t="shared" si="27"/>
        <v>34358.4378</v>
      </c>
      <c r="P101" s="21"/>
      <c r="Q101" s="1">
        <f t="shared" si="23"/>
        <v>5.3317922520699582E-10</v>
      </c>
      <c r="S101" s="1">
        <f t="shared" si="28"/>
        <v>0</v>
      </c>
      <c r="AK101" s="1">
        <v>16914.5</v>
      </c>
      <c r="AL101" s="1">
        <v>-3.6994999994931277E-2</v>
      </c>
    </row>
    <row r="102" spans="1:38">
      <c r="A102" s="48" t="s">
        <v>76</v>
      </c>
      <c r="B102" s="52"/>
      <c r="C102" s="51">
        <v>49378.144399999997</v>
      </c>
      <c r="D102" s="51"/>
      <c r="E102" s="48">
        <f t="shared" si="24"/>
        <v>6296.4495085674407</v>
      </c>
      <c r="F102" s="1">
        <f t="shared" si="25"/>
        <v>6296.5</v>
      </c>
      <c r="G102" s="1">
        <f t="shared" si="22"/>
        <v>-1.7415000002074521E-2</v>
      </c>
      <c r="L102" s="1">
        <f>G102</f>
        <v>-1.7415000002074521E-2</v>
      </c>
      <c r="M102" s="1">
        <f t="shared" ca="1" si="29"/>
        <v>-1.7836733531932991E-2</v>
      </c>
      <c r="N102" s="9">
        <f t="shared" si="26"/>
        <v>-1.6812190033649459E-2</v>
      </c>
      <c r="O102" s="46">
        <f t="shared" si="27"/>
        <v>34359.644399999997</v>
      </c>
      <c r="P102" s="21"/>
      <c r="Q102" s="1">
        <f t="shared" si="23"/>
        <v>3.6337985803262382E-7</v>
      </c>
      <c r="S102" s="1">
        <f t="shared" si="28"/>
        <v>0</v>
      </c>
      <c r="AK102" s="1">
        <v>17037</v>
      </c>
      <c r="AL102" s="1">
        <v>-3.7270000000717118E-2</v>
      </c>
    </row>
    <row r="103" spans="1:38">
      <c r="A103" s="48" t="s">
        <v>76</v>
      </c>
      <c r="B103" s="52"/>
      <c r="C103" s="51">
        <v>49379.1783</v>
      </c>
      <c r="D103" s="51"/>
      <c r="E103" s="48">
        <f t="shared" si="24"/>
        <v>6299.4471021425825</v>
      </c>
      <c r="F103" s="1">
        <f t="shared" si="25"/>
        <v>6299.5</v>
      </c>
      <c r="G103" s="1">
        <f t="shared" si="22"/>
        <v>-1.8244999999296851E-2</v>
      </c>
      <c r="L103" s="1">
        <f>G103</f>
        <v>-1.8244999999296851E-2</v>
      </c>
      <c r="M103" s="1">
        <f t="shared" ca="1" si="29"/>
        <v>-1.7841996256605701E-2</v>
      </c>
      <c r="N103" s="9">
        <f t="shared" si="26"/>
        <v>-1.6816716842440387E-2</v>
      </c>
      <c r="O103" s="46">
        <f t="shared" si="27"/>
        <v>34360.6783</v>
      </c>
      <c r="P103" s="21"/>
      <c r="Q103" s="1">
        <f t="shared" si="23"/>
        <v>2.0399927761598673E-6</v>
      </c>
      <c r="S103" s="1">
        <f t="shared" si="28"/>
        <v>0</v>
      </c>
      <c r="AK103" s="1">
        <v>17683.5</v>
      </c>
      <c r="AL103" s="1">
        <v>-7.4885000001813751E-2</v>
      </c>
    </row>
    <row r="104" spans="1:38">
      <c r="A104" s="169" t="s">
        <v>77</v>
      </c>
      <c r="B104" s="168"/>
      <c r="C104" s="169">
        <v>50105.37</v>
      </c>
      <c r="D104" s="169" t="s">
        <v>25</v>
      </c>
      <c r="E104" s="48">
        <f t="shared" si="24"/>
        <v>8404.8998289408864</v>
      </c>
      <c r="F104" s="1">
        <f t="shared" si="25"/>
        <v>8405</v>
      </c>
      <c r="M104" s="1">
        <f t="shared" ca="1" si="29"/>
        <v>-2.1535551856067797E-2</v>
      </c>
      <c r="N104" s="9">
        <f t="shared" si="26"/>
        <v>-2.0104966876827109E-2</v>
      </c>
      <c r="O104" s="46">
        <f t="shared" si="27"/>
        <v>35086.870000000003</v>
      </c>
      <c r="P104" s="21">
        <v>-3.4549999996670522E-2</v>
      </c>
      <c r="S104" s="1">
        <f t="shared" si="28"/>
        <v>0</v>
      </c>
      <c r="AK104" s="1">
        <v>17768</v>
      </c>
      <c r="AL104" s="1">
        <v>-3.0780000000959262E-2</v>
      </c>
    </row>
    <row r="105" spans="1:38">
      <c r="A105" s="169" t="s">
        <v>77</v>
      </c>
      <c r="B105" s="168" t="s">
        <v>56</v>
      </c>
      <c r="C105" s="169">
        <v>50180.398999999998</v>
      </c>
      <c r="D105" s="169" t="s">
        <v>25</v>
      </c>
      <c r="E105" s="48">
        <f t="shared" si="24"/>
        <v>8622.4319387666237</v>
      </c>
      <c r="F105" s="1">
        <f t="shared" si="25"/>
        <v>8622.5</v>
      </c>
      <c r="M105" s="1">
        <f t="shared" ca="1" si="29"/>
        <v>-2.1917099394839115E-2</v>
      </c>
      <c r="N105" s="9">
        <f t="shared" si="26"/>
        <v>-2.0457299905464292E-2</v>
      </c>
      <c r="O105" s="46">
        <f t="shared" si="27"/>
        <v>35161.898999999998</v>
      </c>
      <c r="P105" s="21">
        <v>-2.3475000001781154E-2</v>
      </c>
      <c r="S105" s="1">
        <f t="shared" si="28"/>
        <v>0</v>
      </c>
      <c r="AK105" s="1">
        <v>17794</v>
      </c>
      <c r="AL105" s="1">
        <v>-4.2940000006638002E-2</v>
      </c>
    </row>
    <row r="106" spans="1:38">
      <c r="A106" s="169" t="s">
        <v>77</v>
      </c>
      <c r="B106" s="168"/>
      <c r="C106" s="169">
        <v>50181.273999999998</v>
      </c>
      <c r="D106" s="169" t="s">
        <v>25</v>
      </c>
      <c r="E106" s="48">
        <f t="shared" si="24"/>
        <v>8624.9688324490344</v>
      </c>
      <c r="F106" s="1">
        <f t="shared" si="25"/>
        <v>8625</v>
      </c>
      <c r="M106" s="1">
        <f t="shared" ca="1" si="29"/>
        <v>-2.1921484998733035E-2</v>
      </c>
      <c r="N106" s="9">
        <f t="shared" si="26"/>
        <v>-2.0461363484990933E-2</v>
      </c>
      <c r="O106" s="46">
        <f t="shared" si="27"/>
        <v>35162.773999999998</v>
      </c>
      <c r="P106" s="21">
        <v>-1.0750000001280569E-2</v>
      </c>
      <c r="S106" s="1">
        <f t="shared" si="28"/>
        <v>0</v>
      </c>
      <c r="AK106" s="1">
        <v>17797</v>
      </c>
      <c r="AL106" s="1">
        <v>-4.1670000005979091E-2</v>
      </c>
    </row>
    <row r="107" spans="1:38">
      <c r="A107" s="48" t="s">
        <v>78</v>
      </c>
      <c r="B107" s="55"/>
      <c r="C107" s="51">
        <v>50489.609199999999</v>
      </c>
      <c r="D107" s="51">
        <v>5.0000000000000001E-4</v>
      </c>
      <c r="E107" s="48">
        <f t="shared" si="24"/>
        <v>9518.9272563857157</v>
      </c>
      <c r="F107" s="1">
        <f t="shared" si="25"/>
        <v>9519</v>
      </c>
      <c r="G107" s="1">
        <f t="shared" ref="G107:G132" si="30">C107-(C$7+F107*C$8)</f>
        <v>-2.5090000002819579E-2</v>
      </c>
      <c r="K107" s="1">
        <f>G107</f>
        <v>-2.5090000002819579E-2</v>
      </c>
      <c r="M107" s="1">
        <f t="shared" ca="1" si="29"/>
        <v>-2.3489776951199963E-2</v>
      </c>
      <c r="N107" s="9">
        <f t="shared" si="26"/>
        <v>-2.1934572146002598E-2</v>
      </c>
      <c r="O107" s="46">
        <f t="shared" si="27"/>
        <v>35471.109199999999</v>
      </c>
      <c r="P107" s="21"/>
      <c r="Q107" s="1">
        <f t="shared" ref="Q107:Q132" si="31">(G107-N107)^2</f>
        <v>9.9567249595766053E-6</v>
      </c>
      <c r="S107" s="1">
        <f t="shared" si="28"/>
        <v>0</v>
      </c>
      <c r="AK107" s="1">
        <v>17808.5</v>
      </c>
      <c r="AL107" s="1">
        <v>-4.0735000002314337E-2</v>
      </c>
    </row>
    <row r="108" spans="1:38">
      <c r="A108" s="65" t="s">
        <v>80</v>
      </c>
      <c r="B108" s="67" t="s">
        <v>56</v>
      </c>
      <c r="C108" s="60">
        <v>50859.524799999999</v>
      </c>
      <c r="D108" s="60">
        <v>8.0000000000000004E-4</v>
      </c>
      <c r="E108" s="48">
        <f t="shared" si="24"/>
        <v>10591.426169145569</v>
      </c>
      <c r="F108" s="1">
        <f t="shared" si="25"/>
        <v>10591.5</v>
      </c>
      <c r="G108" s="1">
        <f t="shared" si="30"/>
        <v>-2.546499999880325E-2</v>
      </c>
      <c r="K108" s="1">
        <f>G108</f>
        <v>-2.546499999880325E-2</v>
      </c>
      <c r="M108" s="1">
        <f t="shared" ca="1" si="29"/>
        <v>-2.5371201021693005E-2</v>
      </c>
      <c r="N108" s="9">
        <f t="shared" si="26"/>
        <v>-2.3754749287289181E-2</v>
      </c>
      <c r="O108" s="46">
        <f t="shared" si="27"/>
        <v>35841.024799999999</v>
      </c>
      <c r="P108" s="21"/>
      <c r="Q108" s="1">
        <f t="shared" si="31"/>
        <v>2.924957496234382E-6</v>
      </c>
      <c r="S108" s="1">
        <f t="shared" si="28"/>
        <v>0</v>
      </c>
      <c r="AK108" s="1">
        <v>17820</v>
      </c>
      <c r="AL108" s="1">
        <v>-4.2199999996228144E-2</v>
      </c>
    </row>
    <row r="109" spans="1:38">
      <c r="A109" s="65" t="s">
        <v>81</v>
      </c>
      <c r="B109" s="59"/>
      <c r="C109" s="60">
        <v>51960.296699999999</v>
      </c>
      <c r="D109" s="60"/>
      <c r="E109" s="48">
        <f t="shared" si="24"/>
        <v>13782.901916441962</v>
      </c>
      <c r="F109" s="1">
        <f t="shared" si="25"/>
        <v>13783</v>
      </c>
      <c r="G109" s="1">
        <f t="shared" si="30"/>
        <v>-3.3830000000307336E-2</v>
      </c>
      <c r="L109" s="1">
        <f>G109</f>
        <v>-3.3830000000307336E-2</v>
      </c>
      <c r="M109" s="1">
        <f t="shared" ca="1" si="29"/>
        <v>-3.0969862952675328E-2</v>
      </c>
      <c r="N109" s="9">
        <f t="shared" si="26"/>
        <v>-2.9511977772740533E-2</v>
      </c>
      <c r="O109" s="46">
        <f t="shared" si="27"/>
        <v>36941.796699999999</v>
      </c>
      <c r="P109" s="21"/>
      <c r="Q109" s="1">
        <f t="shared" si="31"/>
        <v>1.8645315957760981E-5</v>
      </c>
      <c r="S109" s="1">
        <f t="shared" si="28"/>
        <v>0</v>
      </c>
      <c r="AK109" s="1">
        <v>17823</v>
      </c>
      <c r="AL109" s="1">
        <v>-3.6029999995662365E-2</v>
      </c>
    </row>
    <row r="110" spans="1:38">
      <c r="A110" s="65" t="s">
        <v>84</v>
      </c>
      <c r="B110" s="59" t="s">
        <v>56</v>
      </c>
      <c r="C110" s="66">
        <v>52229.504200000003</v>
      </c>
      <c r="D110" s="66">
        <v>1.8E-3</v>
      </c>
      <c r="E110" s="48">
        <f t="shared" si="24"/>
        <v>14563.417123307534</v>
      </c>
      <c r="F110" s="1">
        <f t="shared" si="25"/>
        <v>14563.5</v>
      </c>
      <c r="G110" s="1">
        <f t="shared" si="30"/>
        <v>-2.8585000000020955E-2</v>
      </c>
      <c r="I110" s="1">
        <f t="shared" ref="I110:I116" si="32">+G110</f>
        <v>-2.8585000000020955E-2</v>
      </c>
      <c r="M110" s="1">
        <f t="shared" ca="1" si="29"/>
        <v>-3.2339048488358141E-2</v>
      </c>
      <c r="N110" s="9">
        <f t="shared" si="26"/>
        <v>-3.0997583996979463E-2</v>
      </c>
      <c r="O110" s="46">
        <f t="shared" si="27"/>
        <v>37211.004200000003</v>
      </c>
      <c r="P110" s="21"/>
      <c r="Q110" s="1">
        <f t="shared" si="31"/>
        <v>5.820561542380291E-6</v>
      </c>
      <c r="S110" s="1">
        <f t="shared" si="28"/>
        <v>0</v>
      </c>
      <c r="AK110" s="1">
        <v>17831.5</v>
      </c>
      <c r="AL110" s="1">
        <v>-3.7765000000945292E-2</v>
      </c>
    </row>
    <row r="111" spans="1:38">
      <c r="A111" s="65" t="s">
        <v>84</v>
      </c>
      <c r="B111" s="59" t="s">
        <v>56</v>
      </c>
      <c r="C111" s="66">
        <v>52230.536099999998</v>
      </c>
      <c r="D111" s="66">
        <v>8.9999999999999998E-4</v>
      </c>
      <c r="E111" s="48">
        <f t="shared" si="24"/>
        <v>14566.408918268522</v>
      </c>
      <c r="F111" s="1">
        <f t="shared" si="25"/>
        <v>14566.5</v>
      </c>
      <c r="G111" s="1">
        <f t="shared" si="30"/>
        <v>-3.1415000004926696E-2</v>
      </c>
      <c r="I111" s="1">
        <f t="shared" si="32"/>
        <v>-3.1415000004926696E-2</v>
      </c>
      <c r="M111" s="1">
        <f t="shared" ca="1" si="29"/>
        <v>-3.234431121303085E-2</v>
      </c>
      <c r="N111" s="9">
        <f t="shared" si="26"/>
        <v>-3.1003353074312352E-2</v>
      </c>
      <c r="O111" s="46">
        <f t="shared" si="27"/>
        <v>37212.036099999998</v>
      </c>
      <c r="P111" s="21"/>
      <c r="Q111" s="1">
        <f t="shared" si="31"/>
        <v>1.6945319548421067E-7</v>
      </c>
      <c r="S111" s="1">
        <f t="shared" si="28"/>
        <v>0</v>
      </c>
      <c r="AK111" s="1">
        <v>17834.5</v>
      </c>
      <c r="AL111" s="1">
        <v>-4.1395000000193249E-2</v>
      </c>
    </row>
    <row r="112" spans="1:38">
      <c r="A112" s="65" t="s">
        <v>84</v>
      </c>
      <c r="B112" s="59" t="s">
        <v>59</v>
      </c>
      <c r="C112" s="66">
        <v>52231.3946</v>
      </c>
      <c r="D112" s="66">
        <v>5.9999999999999995E-4</v>
      </c>
      <c r="E112" s="48">
        <f t="shared" si="24"/>
        <v>14568.897973384355</v>
      </c>
      <c r="F112" s="1">
        <f t="shared" si="25"/>
        <v>14569</v>
      </c>
      <c r="G112" s="1">
        <f t="shared" si="30"/>
        <v>-3.5190000002330635E-2</v>
      </c>
      <c r="I112" s="1">
        <f t="shared" si="32"/>
        <v>-3.5190000002330635E-2</v>
      </c>
      <c r="M112" s="1">
        <f t="shared" ca="1" si="29"/>
        <v>-3.2348696816924774E-2</v>
      </c>
      <c r="N112" s="9">
        <f t="shared" si="26"/>
        <v>-3.1008160983121424E-2</v>
      </c>
      <c r="O112" s="46">
        <f t="shared" si="27"/>
        <v>37212.8946</v>
      </c>
      <c r="P112" s="21"/>
      <c r="Q112" s="1">
        <f t="shared" si="31"/>
        <v>1.7487777582580651E-5</v>
      </c>
      <c r="S112" s="1">
        <f t="shared" si="28"/>
        <v>0</v>
      </c>
      <c r="AK112" s="1">
        <v>17847</v>
      </c>
      <c r="AL112" s="1">
        <v>-3.8269999997282866E-2</v>
      </c>
    </row>
    <row r="113" spans="1:38">
      <c r="A113" s="65" t="s">
        <v>84</v>
      </c>
      <c r="B113" s="59" t="s">
        <v>56</v>
      </c>
      <c r="C113" s="66">
        <v>52231.5723</v>
      </c>
      <c r="D113" s="66">
        <v>1.1999999999999999E-3</v>
      </c>
      <c r="E113" s="48">
        <f t="shared" si="24"/>
        <v>14569.413180249916</v>
      </c>
      <c r="F113" s="1">
        <f t="shared" si="25"/>
        <v>14569.5</v>
      </c>
      <c r="G113" s="1">
        <f t="shared" si="30"/>
        <v>-2.9945000002044253E-2</v>
      </c>
      <c r="I113" s="1">
        <f t="shared" si="32"/>
        <v>-2.9945000002044253E-2</v>
      </c>
      <c r="M113" s="1">
        <f t="shared" ca="1" si="29"/>
        <v>-3.234957393770356E-2</v>
      </c>
      <c r="N113" s="9">
        <f t="shared" si="26"/>
        <v>-3.1009122602450326E-2</v>
      </c>
      <c r="O113" s="46">
        <f t="shared" si="27"/>
        <v>37213.0723</v>
      </c>
      <c r="P113" s="21"/>
      <c r="Q113" s="1">
        <f t="shared" si="31"/>
        <v>1.1323569086949824E-6</v>
      </c>
      <c r="S113" s="1">
        <f t="shared" si="28"/>
        <v>0</v>
      </c>
      <c r="AK113" s="1">
        <v>17872</v>
      </c>
      <c r="AL113" s="1">
        <v>-3.9220000006025657E-2</v>
      </c>
    </row>
    <row r="114" spans="1:38">
      <c r="A114" s="65" t="s">
        <v>84</v>
      </c>
      <c r="B114" s="59" t="s">
        <v>59</v>
      </c>
      <c r="C114" s="66">
        <v>52252.436900000001</v>
      </c>
      <c r="D114" s="66">
        <v>6.6E-3</v>
      </c>
      <c r="E114" s="48">
        <f t="shared" si="24"/>
        <v>14629.906062451071</v>
      </c>
      <c r="F114" s="1">
        <f t="shared" si="25"/>
        <v>14630</v>
      </c>
      <c r="G114" s="1">
        <f t="shared" si="30"/>
        <v>-3.2400000003690366E-2</v>
      </c>
      <c r="I114" s="1">
        <f t="shared" si="32"/>
        <v>-3.2400000003690366E-2</v>
      </c>
      <c r="M114" s="1">
        <f t="shared" ca="1" si="29"/>
        <v>-3.2455705551936498E-2</v>
      </c>
      <c r="N114" s="9">
        <f t="shared" si="26"/>
        <v>-3.1125570968812188E-2</v>
      </c>
      <c r="O114" s="46">
        <f t="shared" si="27"/>
        <v>37233.936900000001</v>
      </c>
      <c r="P114" s="21"/>
      <c r="Q114" s="1">
        <f t="shared" si="31"/>
        <v>1.6241693649405224E-6</v>
      </c>
      <c r="S114" s="1">
        <f t="shared" si="28"/>
        <v>0</v>
      </c>
      <c r="AK114" s="1">
        <v>17900</v>
      </c>
      <c r="AL114" s="1">
        <v>-3.8700000004610047E-2</v>
      </c>
    </row>
    <row r="115" spans="1:38">
      <c r="A115" s="48" t="s">
        <v>84</v>
      </c>
      <c r="B115" s="52" t="s">
        <v>56</v>
      </c>
      <c r="C115" s="63">
        <v>52252.607600000003</v>
      </c>
      <c r="D115" s="183">
        <v>5.7000000000000002E-3</v>
      </c>
      <c r="E115" s="48">
        <f t="shared" si="24"/>
        <v>14630.400974167178</v>
      </c>
      <c r="F115" s="1">
        <f t="shared" si="25"/>
        <v>14630.5</v>
      </c>
      <c r="G115" s="1">
        <f t="shared" si="30"/>
        <v>-3.4155000001192093E-2</v>
      </c>
      <c r="I115" s="1">
        <f t="shared" si="32"/>
        <v>-3.4155000001192093E-2</v>
      </c>
      <c r="M115" s="1">
        <f t="shared" ca="1" si="29"/>
        <v>-3.2456582672715284E-2</v>
      </c>
      <c r="N115" s="9">
        <f t="shared" si="26"/>
        <v>-3.1126534115869426E-2</v>
      </c>
      <c r="O115" s="46">
        <f t="shared" si="27"/>
        <v>37234.107600000003</v>
      </c>
      <c r="P115" s="21"/>
      <c r="Q115" s="1">
        <f t="shared" si="31"/>
        <v>9.1716056185632052E-6</v>
      </c>
      <c r="S115" s="1">
        <f t="shared" si="28"/>
        <v>0</v>
      </c>
      <c r="AK115" s="1">
        <v>17911.5</v>
      </c>
      <c r="AL115" s="1">
        <v>-3.9965000003576279E-2</v>
      </c>
    </row>
    <row r="116" spans="1:38">
      <c r="A116" s="65" t="s">
        <v>84</v>
      </c>
      <c r="B116" s="59" t="s">
        <v>59</v>
      </c>
      <c r="C116" s="66">
        <v>52260.369400000003</v>
      </c>
      <c r="D116" s="66">
        <v>2.7000000000000001E-3</v>
      </c>
      <c r="E116" s="48">
        <f t="shared" si="24"/>
        <v>14652.904815749042</v>
      </c>
      <c r="F116" s="1">
        <f t="shared" si="25"/>
        <v>14653</v>
      </c>
      <c r="G116" s="1">
        <f t="shared" si="30"/>
        <v>-3.2829999996465631E-2</v>
      </c>
      <c r="I116" s="1">
        <f t="shared" si="32"/>
        <v>-3.2829999996465631E-2</v>
      </c>
      <c r="M116" s="1">
        <f t="shared" ca="1" si="29"/>
        <v>-3.2496053107760589E-2</v>
      </c>
      <c r="N116" s="9">
        <f t="shared" si="26"/>
        <v>-3.1169888694091499E-2</v>
      </c>
      <c r="O116" s="46">
        <f t="shared" si="27"/>
        <v>37241.869400000003</v>
      </c>
      <c r="P116" s="21"/>
      <c r="Q116" s="1">
        <f t="shared" si="31"/>
        <v>2.7559695362703352E-6</v>
      </c>
      <c r="S116" s="1">
        <f t="shared" si="28"/>
        <v>0</v>
      </c>
      <c r="AK116" s="1">
        <v>18033.5</v>
      </c>
      <c r="AL116" s="1">
        <v>-4.1185000001860317E-2</v>
      </c>
    </row>
    <row r="117" spans="1:38">
      <c r="A117" s="65" t="s">
        <v>86</v>
      </c>
      <c r="B117" s="59"/>
      <c r="C117" s="60">
        <v>52276.233500000002</v>
      </c>
      <c r="D117" s="60"/>
      <c r="E117" s="48">
        <f t="shared" ref="E117:E148" si="33">(C117-C$7)/C$8</f>
        <v>14698.899712968603</v>
      </c>
      <c r="F117" s="1">
        <f t="shared" ref="F117:F148" si="34">ROUND(2*E117,0)/2</f>
        <v>14699</v>
      </c>
      <c r="G117" s="1">
        <f t="shared" si="30"/>
        <v>-3.4589999995660037E-2</v>
      </c>
      <c r="L117" s="1">
        <f>G117</f>
        <v>-3.4589999995660037E-2</v>
      </c>
      <c r="M117" s="1">
        <f t="shared" ca="1" si="29"/>
        <v>-3.2576748219408778E-2</v>
      </c>
      <c r="N117" s="9">
        <f t="shared" ref="N117:N148" si="35">D$11+D$12*F117+D$13*F117^2</f>
        <v>-3.1258603636613196E-2</v>
      </c>
      <c r="O117" s="46">
        <f t="shared" ref="O117:O148" si="36">C117-15018.5</f>
        <v>37257.733500000002</v>
      </c>
      <c r="P117" s="21"/>
      <c r="Q117" s="1">
        <f t="shared" si="31"/>
        <v>1.109820170107055E-5</v>
      </c>
      <c r="S117" s="1">
        <f t="shared" si="28"/>
        <v>0</v>
      </c>
      <c r="AK117" s="1">
        <v>18729.5</v>
      </c>
      <c r="AL117" s="1">
        <v>-3.9244999999937136E-2</v>
      </c>
    </row>
    <row r="118" spans="1:38">
      <c r="A118" s="68" t="s">
        <v>87</v>
      </c>
      <c r="B118" s="59"/>
      <c r="C118" s="69">
        <v>52554.921000000002</v>
      </c>
      <c r="D118" s="60">
        <v>1E-4</v>
      </c>
      <c r="E118" s="48">
        <f t="shared" si="33"/>
        <v>15506.900350816157</v>
      </c>
      <c r="F118" s="1">
        <f t="shared" si="34"/>
        <v>15507</v>
      </c>
      <c r="G118" s="1">
        <f t="shared" si="30"/>
        <v>-3.4370000001217704E-2</v>
      </c>
      <c r="J118" s="1">
        <f>G118</f>
        <v>-3.4370000001217704E-2</v>
      </c>
      <c r="M118" s="1">
        <f t="shared" ca="1" si="29"/>
        <v>-3.399417539792475E-2</v>
      </c>
      <c r="N118" s="9">
        <f t="shared" si="35"/>
        <v>-3.2834182550831932E-2</v>
      </c>
      <c r="O118" s="46">
        <f t="shared" si="36"/>
        <v>37536.421000000002</v>
      </c>
      <c r="P118" s="21"/>
      <c r="Q118" s="1">
        <f t="shared" si="31"/>
        <v>2.3587352409094537E-6</v>
      </c>
      <c r="S118" s="1">
        <f t="shared" si="28"/>
        <v>0</v>
      </c>
      <c r="AK118" s="1">
        <v>18730</v>
      </c>
      <c r="AL118" s="1">
        <v>-4.0000000000873115E-2</v>
      </c>
    </row>
    <row r="119" spans="1:38">
      <c r="A119" s="65" t="s">
        <v>88</v>
      </c>
      <c r="B119" s="59" t="s">
        <v>59</v>
      </c>
      <c r="C119" s="60">
        <v>52594.585299999999</v>
      </c>
      <c r="D119" s="60">
        <v>1E-4</v>
      </c>
      <c r="E119" s="48">
        <f t="shared" si="33"/>
        <v>15621.899336058674</v>
      </c>
      <c r="F119" s="1">
        <f t="shared" si="34"/>
        <v>15622</v>
      </c>
      <c r="G119" s="1">
        <f t="shared" si="30"/>
        <v>-3.4720000003289897E-2</v>
      </c>
      <c r="I119" s="1">
        <f>+G119</f>
        <v>-3.4720000003289897E-2</v>
      </c>
      <c r="M119" s="1">
        <f t="shared" ca="1" si="29"/>
        <v>-3.419591317704522E-2</v>
      </c>
      <c r="N119" s="9">
        <f t="shared" si="35"/>
        <v>-3.3061087922294667E-2</v>
      </c>
      <c r="O119" s="46">
        <f t="shared" si="36"/>
        <v>37576.085299999999</v>
      </c>
      <c r="P119" s="21"/>
      <c r="Q119" s="1">
        <f t="shared" si="31"/>
        <v>2.7519892924719242E-6</v>
      </c>
      <c r="S119" s="1">
        <f t="shared" si="28"/>
        <v>0</v>
      </c>
      <c r="AK119" s="1">
        <v>18753</v>
      </c>
      <c r="AL119" s="1">
        <v>-4.003000000375323E-2</v>
      </c>
    </row>
    <row r="120" spans="1:38">
      <c r="A120" s="65" t="s">
        <v>69</v>
      </c>
      <c r="B120" s="59" t="s">
        <v>56</v>
      </c>
      <c r="C120" s="60">
        <v>52622.351499999997</v>
      </c>
      <c r="D120" s="60">
        <v>6.9999999999999999E-4</v>
      </c>
      <c r="E120" s="48">
        <f t="shared" si="33"/>
        <v>15702.402075903847</v>
      </c>
      <c r="F120" s="1">
        <f t="shared" si="34"/>
        <v>15702.5</v>
      </c>
      <c r="G120" s="1">
        <f t="shared" si="30"/>
        <v>-3.3775000003515743E-2</v>
      </c>
      <c r="I120" s="1">
        <f>+G120</f>
        <v>-3.3775000003515743E-2</v>
      </c>
      <c r="M120" s="1">
        <f t="shared" ca="1" si="29"/>
        <v>-3.4337129622429546E-2</v>
      </c>
      <c r="N120" s="9">
        <f t="shared" si="35"/>
        <v>-3.3220315829968802E-2</v>
      </c>
      <c r="O120" s="46">
        <f t="shared" si="36"/>
        <v>37603.851499999997</v>
      </c>
      <c r="P120" s="21"/>
      <c r="Q120" s="1">
        <f t="shared" si="31"/>
        <v>3.0767453238345232E-7</v>
      </c>
      <c r="S120" s="1">
        <f t="shared" si="28"/>
        <v>0</v>
      </c>
      <c r="AK120" s="1">
        <v>18851</v>
      </c>
      <c r="AL120" s="1">
        <v>-4.041000000142958E-2</v>
      </c>
    </row>
    <row r="121" spans="1:38">
      <c r="A121" s="68" t="s">
        <v>91</v>
      </c>
      <c r="B121" s="59"/>
      <c r="C121" s="60">
        <v>52648.735987509368</v>
      </c>
      <c r="D121" s="60">
        <v>1E-4</v>
      </c>
      <c r="E121" s="48">
        <f t="shared" si="33"/>
        <v>15778.898806962299</v>
      </c>
      <c r="F121" s="1">
        <f t="shared" si="34"/>
        <v>15779</v>
      </c>
      <c r="G121" s="1">
        <f t="shared" si="30"/>
        <v>-3.4902490631793626E-2</v>
      </c>
      <c r="J121" s="1">
        <f>G121</f>
        <v>-3.4902490631793626E-2</v>
      </c>
      <c r="M121" s="1">
        <f t="shared" ca="1" si="29"/>
        <v>-3.4471329101583591E-2</v>
      </c>
      <c r="N121" s="9">
        <f t="shared" si="35"/>
        <v>-3.3371932591612002E-2</v>
      </c>
      <c r="O121" s="46">
        <f t="shared" si="36"/>
        <v>37630.235987509368</v>
      </c>
      <c r="P121" s="21"/>
      <c r="Q121" s="1">
        <f t="shared" si="31"/>
        <v>2.3426079143646112E-6</v>
      </c>
      <c r="S121" s="1">
        <f t="shared" si="28"/>
        <v>0</v>
      </c>
      <c r="AK121" s="1">
        <v>18851.5</v>
      </c>
      <c r="AL121" s="1">
        <v>-3.9165000001958106E-2</v>
      </c>
    </row>
    <row r="122" spans="1:38">
      <c r="A122" s="68" t="s">
        <v>91</v>
      </c>
      <c r="B122" s="59" t="s">
        <v>56</v>
      </c>
      <c r="C122" s="71">
        <v>52652.704899999997</v>
      </c>
      <c r="D122" s="60">
        <v>1E-3</v>
      </c>
      <c r="E122" s="48">
        <f t="shared" si="33"/>
        <v>15790.405902989172</v>
      </c>
      <c r="F122" s="1">
        <f t="shared" si="34"/>
        <v>15790.5</v>
      </c>
      <c r="G122" s="1">
        <f t="shared" si="30"/>
        <v>-3.2455000007757917E-2</v>
      </c>
      <c r="J122" s="1">
        <f>G122</f>
        <v>-3.2455000007757917E-2</v>
      </c>
      <c r="M122" s="1">
        <f t="shared" ca="1" si="29"/>
        <v>-3.4491502879495636E-2</v>
      </c>
      <c r="N122" s="9">
        <f t="shared" si="35"/>
        <v>-3.3394749999083401E-2</v>
      </c>
      <c r="O122" s="46">
        <f t="shared" si="36"/>
        <v>37634.204899999997</v>
      </c>
      <c r="P122" s="21"/>
      <c r="Q122" s="1">
        <f t="shared" si="31"/>
        <v>8.8313004619624663E-7</v>
      </c>
      <c r="S122" s="1">
        <f t="shared" si="28"/>
        <v>0</v>
      </c>
      <c r="AK122" s="1">
        <v>18912</v>
      </c>
      <c r="AL122" s="1">
        <v>-4.2719999997643754E-2</v>
      </c>
    </row>
    <row r="123" spans="1:38">
      <c r="A123" s="65" t="s">
        <v>84</v>
      </c>
      <c r="B123" s="59" t="s">
        <v>59</v>
      </c>
      <c r="C123" s="66">
        <v>52658.396699999998</v>
      </c>
      <c r="D123" s="66">
        <v>6.6E-3</v>
      </c>
      <c r="E123" s="48">
        <f t="shared" si="33"/>
        <v>15806.908178945221</v>
      </c>
      <c r="F123" s="1">
        <f t="shared" si="34"/>
        <v>15807</v>
      </c>
      <c r="G123" s="1">
        <f t="shared" si="30"/>
        <v>-3.1670000003941823E-2</v>
      </c>
      <c r="I123" s="1">
        <f>+G123</f>
        <v>-3.1670000003941823E-2</v>
      </c>
      <c r="M123" s="1">
        <f t="shared" ca="1" si="29"/>
        <v>-3.4520447865195529E-2</v>
      </c>
      <c r="N123" s="9">
        <f t="shared" si="35"/>
        <v>-3.3427499589162676E-2</v>
      </c>
      <c r="O123" s="46">
        <f t="shared" si="36"/>
        <v>37639.896699999998</v>
      </c>
      <c r="P123" s="21"/>
      <c r="Q123" s="1">
        <f t="shared" si="31"/>
        <v>3.0888047920514725E-6</v>
      </c>
      <c r="S123" s="1">
        <f t="shared" si="28"/>
        <v>0</v>
      </c>
      <c r="AK123" s="1">
        <v>19005</v>
      </c>
      <c r="AL123" s="1">
        <v>-4.1069999999308493E-2</v>
      </c>
    </row>
    <row r="124" spans="1:38">
      <c r="A124" s="65" t="s">
        <v>84</v>
      </c>
      <c r="B124" s="59" t="s">
        <v>59</v>
      </c>
      <c r="C124" s="66">
        <v>52659.425199999998</v>
      </c>
      <c r="D124" s="66">
        <v>3.8999999999999998E-3</v>
      </c>
      <c r="E124" s="48">
        <f t="shared" si="33"/>
        <v>15809.890116262202</v>
      </c>
      <c r="F124" s="1">
        <f t="shared" si="34"/>
        <v>15810</v>
      </c>
      <c r="G124" s="1">
        <f t="shared" si="30"/>
        <v>-3.7900000002991874E-2</v>
      </c>
      <c r="I124" s="1">
        <f>+G124</f>
        <v>-3.7900000002991874E-2</v>
      </c>
      <c r="M124" s="1">
        <f t="shared" ca="1" si="29"/>
        <v>-3.4525710589868239E-2</v>
      </c>
      <c r="N124" s="9">
        <f t="shared" si="35"/>
        <v>-3.3433455525202709E-2</v>
      </c>
      <c r="O124" s="46">
        <f t="shared" si="36"/>
        <v>37640.925199999998</v>
      </c>
      <c r="P124" s="21"/>
      <c r="Q124" s="1">
        <f t="shared" si="31"/>
        <v>1.9950019572068887E-5</v>
      </c>
      <c r="S124" s="1">
        <f t="shared" si="28"/>
        <v>0</v>
      </c>
      <c r="AK124" s="1">
        <v>19016.5</v>
      </c>
      <c r="AL124" s="1">
        <v>-4.0714999995543621E-2</v>
      </c>
    </row>
    <row r="125" spans="1:38">
      <c r="A125" s="65" t="s">
        <v>84</v>
      </c>
      <c r="B125" s="59" t="s">
        <v>59</v>
      </c>
      <c r="C125" s="66">
        <v>52666.327599999997</v>
      </c>
      <c r="D125" s="66">
        <v>1.5E-3</v>
      </c>
      <c r="E125" s="48">
        <f t="shared" si="33"/>
        <v>15829.902293351875</v>
      </c>
      <c r="F125" s="1">
        <f t="shared" si="34"/>
        <v>15830</v>
      </c>
      <c r="G125" s="1">
        <f t="shared" si="30"/>
        <v>-3.3700000007229391E-2</v>
      </c>
      <c r="I125" s="1">
        <f>+G125</f>
        <v>-3.3700000007229391E-2</v>
      </c>
      <c r="M125" s="1">
        <f t="shared" ca="1" si="29"/>
        <v>-3.4560795421019627E-2</v>
      </c>
      <c r="N125" s="9">
        <f t="shared" si="35"/>
        <v>-3.3473173286043913E-2</v>
      </c>
      <c r="O125" s="46">
        <f t="shared" si="36"/>
        <v>37647.827599999997</v>
      </c>
      <c r="P125" s="21"/>
      <c r="Q125" s="1">
        <f t="shared" si="31"/>
        <v>5.1450361443754943E-8</v>
      </c>
      <c r="S125" s="1">
        <f t="shared" si="28"/>
        <v>0</v>
      </c>
      <c r="AK125" s="1">
        <v>19017</v>
      </c>
      <c r="AL125" s="1">
        <v>-3.9769999995769467E-2</v>
      </c>
    </row>
    <row r="126" spans="1:38">
      <c r="A126" s="70" t="s">
        <v>92</v>
      </c>
      <c r="B126" s="72" t="s">
        <v>56</v>
      </c>
      <c r="C126" s="73">
        <v>52712.027900000001</v>
      </c>
      <c r="D126" s="73">
        <v>5.9999999999999995E-4</v>
      </c>
      <c r="E126" s="48">
        <f t="shared" si="33"/>
        <v>15962.401496042445</v>
      </c>
      <c r="F126" s="1">
        <f t="shared" si="34"/>
        <v>15962.5</v>
      </c>
      <c r="G126" s="1">
        <f t="shared" si="30"/>
        <v>-3.3974999998463318E-2</v>
      </c>
      <c r="L126" s="1">
        <f>G126</f>
        <v>-3.3974999998463318E-2</v>
      </c>
      <c r="M126" s="1">
        <f t="shared" ca="1" si="29"/>
        <v>-3.4793232427397555E-2</v>
      </c>
      <c r="N126" s="9">
        <f t="shared" si="35"/>
        <v>-3.3736809511629148E-2</v>
      </c>
      <c r="O126" s="46">
        <f t="shared" si="36"/>
        <v>37693.527900000001</v>
      </c>
      <c r="P126" s="21"/>
      <c r="Q126" s="1">
        <f t="shared" si="31"/>
        <v>5.6734708018298642E-8</v>
      </c>
      <c r="S126" s="1">
        <f t="shared" si="28"/>
        <v>0</v>
      </c>
      <c r="AK126" s="1">
        <v>19022</v>
      </c>
      <c r="AL126" s="1">
        <v>-4.1020000004209578E-2</v>
      </c>
    </row>
    <row r="127" spans="1:38">
      <c r="A127" s="65" t="s">
        <v>93</v>
      </c>
      <c r="B127" s="59" t="s">
        <v>56</v>
      </c>
      <c r="C127" s="60">
        <v>52924.495199999998</v>
      </c>
      <c r="D127" s="60">
        <v>1E-4</v>
      </c>
      <c r="E127" s="48">
        <f t="shared" si="33"/>
        <v>16578.409440143794</v>
      </c>
      <c r="F127" s="1">
        <f t="shared" si="34"/>
        <v>16578.5</v>
      </c>
      <c r="G127" s="1">
        <f t="shared" si="30"/>
        <v>-3.1235000002197921E-2</v>
      </c>
      <c r="I127" s="1">
        <f>+G127</f>
        <v>-3.1235000002197921E-2</v>
      </c>
      <c r="M127" s="1">
        <f t="shared" ref="M127:M158" ca="1" si="37">+C$11+C$12*F127</f>
        <v>-3.5873845226860226E-2</v>
      </c>
      <c r="N127" s="9">
        <f t="shared" si="35"/>
        <v>-3.49740167696641E-2</v>
      </c>
      <c r="O127" s="46">
        <f t="shared" si="36"/>
        <v>37905.995199999998</v>
      </c>
      <c r="P127" s="21"/>
      <c r="Q127" s="1">
        <f t="shared" si="31"/>
        <v>1.3980246387393232E-5</v>
      </c>
      <c r="S127" s="1">
        <f t="shared" si="28"/>
        <v>0</v>
      </c>
      <c r="AK127" s="1">
        <v>19100.5</v>
      </c>
      <c r="AL127" s="1">
        <v>-4.17550000056508E-2</v>
      </c>
    </row>
    <row r="128" spans="1:38">
      <c r="A128" s="66" t="s">
        <v>94</v>
      </c>
      <c r="B128" s="72" t="s">
        <v>59</v>
      </c>
      <c r="C128" s="73">
        <v>52959.498699999996</v>
      </c>
      <c r="D128" s="73">
        <v>2.9999999999999997E-4</v>
      </c>
      <c r="E128" s="48">
        <f t="shared" si="33"/>
        <v>16679.895335014917</v>
      </c>
      <c r="F128" s="1">
        <f t="shared" si="34"/>
        <v>16680</v>
      </c>
      <c r="G128" s="1">
        <f t="shared" si="30"/>
        <v>-3.6100000004807953E-2</v>
      </c>
      <c r="I128" s="1">
        <f>G128</f>
        <v>-3.6100000004807953E-2</v>
      </c>
      <c r="M128" s="1">
        <f t="shared" ca="1" si="37"/>
        <v>-3.60519007449535E-2</v>
      </c>
      <c r="N128" s="9">
        <f t="shared" si="35"/>
        <v>-3.5179698697311981E-2</v>
      </c>
      <c r="O128" s="46">
        <f t="shared" si="36"/>
        <v>37940.998699999996</v>
      </c>
      <c r="P128" s="21"/>
      <c r="Q128" s="1">
        <f t="shared" si="31"/>
        <v>8.4695449657879466E-7</v>
      </c>
      <c r="S128" s="1">
        <f t="shared" si="28"/>
        <v>0</v>
      </c>
      <c r="AK128" s="1">
        <v>19976.5</v>
      </c>
      <c r="AL128" s="1">
        <v>-5.2115000005869661E-2</v>
      </c>
    </row>
    <row r="129" spans="1:38">
      <c r="A129" s="184" t="s">
        <v>96</v>
      </c>
      <c r="B129" s="72"/>
      <c r="C129" s="66">
        <v>53035.370300000002</v>
      </c>
      <c r="D129" s="66">
        <v>1.15E-2</v>
      </c>
      <c r="E129" s="48">
        <f t="shared" si="33"/>
        <v>16899.87040097417</v>
      </c>
      <c r="F129" s="1">
        <f t="shared" si="34"/>
        <v>16900</v>
      </c>
      <c r="G129" s="1">
        <f t="shared" si="30"/>
        <v>-4.469999999855645E-2</v>
      </c>
      <c r="I129" s="1">
        <f>+G129</f>
        <v>-4.469999999855645E-2</v>
      </c>
      <c r="M129" s="1">
        <f t="shared" ca="1" si="37"/>
        <v>-3.6437833887618745E-2</v>
      </c>
      <c r="N129" s="9">
        <f t="shared" si="35"/>
        <v>-3.5627283155991271E-2</v>
      </c>
      <c r="O129" s="46">
        <f t="shared" si="36"/>
        <v>38016.870300000002</v>
      </c>
      <c r="P129" s="21"/>
      <c r="Q129" s="1">
        <f t="shared" si="31"/>
        <v>8.2314190905365868E-5</v>
      </c>
      <c r="S129" s="1">
        <f t="shared" si="28"/>
        <v>0</v>
      </c>
      <c r="AK129" s="1">
        <v>20052</v>
      </c>
      <c r="AL129" s="1">
        <v>-4.2030000004160684E-2</v>
      </c>
    </row>
    <row r="130" spans="1:38">
      <c r="A130" s="65" t="s">
        <v>97</v>
      </c>
      <c r="B130" s="59" t="s">
        <v>59</v>
      </c>
      <c r="C130" s="60">
        <v>53038.137300000002</v>
      </c>
      <c r="D130" s="60">
        <v>4.0000000000000002E-4</v>
      </c>
      <c r="E130" s="48">
        <f t="shared" si="33"/>
        <v>16907.892783624717</v>
      </c>
      <c r="F130" s="1">
        <f t="shared" si="34"/>
        <v>16908</v>
      </c>
      <c r="G130" s="1">
        <f t="shared" si="30"/>
        <v>-3.6979999997129198E-2</v>
      </c>
      <c r="L130" s="1">
        <f>G130</f>
        <v>-3.6979999997129198E-2</v>
      </c>
      <c r="M130" s="1">
        <f t="shared" ca="1" si="37"/>
        <v>-3.6451867820079295E-2</v>
      </c>
      <c r="N130" s="9">
        <f t="shared" si="35"/>
        <v>-3.5643604636070504E-2</v>
      </c>
      <c r="O130" s="46">
        <f t="shared" si="36"/>
        <v>38019.637300000002</v>
      </c>
      <c r="P130" s="21"/>
      <c r="Q130" s="1">
        <f t="shared" si="31"/>
        <v>1.7859525610591971E-6</v>
      </c>
      <c r="S130" s="1">
        <f t="shared" si="28"/>
        <v>0</v>
      </c>
      <c r="AK130" s="1">
        <v>20179</v>
      </c>
      <c r="AL130" s="1">
        <v>-4.2990000001736917E-2</v>
      </c>
    </row>
    <row r="131" spans="1:38">
      <c r="A131" s="66" t="s">
        <v>94</v>
      </c>
      <c r="B131" s="72" t="s">
        <v>56</v>
      </c>
      <c r="C131" s="73">
        <v>53040.379200000003</v>
      </c>
      <c r="D131" s="73">
        <v>2.9999999999999997E-4</v>
      </c>
      <c r="E131" s="48">
        <f t="shared" si="33"/>
        <v>16914.392740135114</v>
      </c>
      <c r="F131" s="1">
        <f t="shared" si="34"/>
        <v>16914.5</v>
      </c>
      <c r="G131" s="1">
        <f t="shared" si="30"/>
        <v>-3.6994999994931277E-2</v>
      </c>
      <c r="I131" s="1">
        <f>G131</f>
        <v>-3.6994999994931277E-2</v>
      </c>
      <c r="M131" s="1">
        <f t="shared" ca="1" si="37"/>
        <v>-3.64632703902035E-2</v>
      </c>
      <c r="N131" s="9">
        <f t="shared" si="35"/>
        <v>-3.5656868199100383E-2</v>
      </c>
      <c r="O131" s="46">
        <f t="shared" si="36"/>
        <v>38021.879200000003</v>
      </c>
      <c r="P131" s="21"/>
      <c r="Q131" s="1">
        <f t="shared" si="31"/>
        <v>1.7905967030136123E-6</v>
      </c>
      <c r="S131" s="1">
        <f t="shared" si="28"/>
        <v>0</v>
      </c>
      <c r="AK131" s="1">
        <v>20263</v>
      </c>
      <c r="AL131" s="1">
        <v>-4.3200000007345807E-2</v>
      </c>
    </row>
    <row r="132" spans="1:38">
      <c r="A132" s="66" t="s">
        <v>98</v>
      </c>
      <c r="B132" s="72" t="s">
        <v>59</v>
      </c>
      <c r="C132" s="73">
        <v>53082.630400000002</v>
      </c>
      <c r="D132" s="66">
        <v>2.0000000000000001E-4</v>
      </c>
      <c r="E132" s="48">
        <f t="shared" si="33"/>
        <v>17036.891942825667</v>
      </c>
      <c r="F132" s="1">
        <f t="shared" si="34"/>
        <v>17037</v>
      </c>
      <c r="G132" s="1">
        <f t="shared" si="30"/>
        <v>-3.7270000000717118E-2</v>
      </c>
      <c r="I132" s="1">
        <f>G132</f>
        <v>-3.7270000000717118E-2</v>
      </c>
      <c r="M132" s="1">
        <f t="shared" ca="1" si="37"/>
        <v>-3.6678164981005734E-2</v>
      </c>
      <c r="N132" s="9">
        <f t="shared" si="35"/>
        <v>-3.5907231117805971E-2</v>
      </c>
      <c r="O132" s="46">
        <f t="shared" si="36"/>
        <v>38064.130400000002</v>
      </c>
      <c r="P132" s="21"/>
      <c r="Q132" s="1">
        <f t="shared" si="31"/>
        <v>1.8571390282308962E-6</v>
      </c>
      <c r="S132" s="1">
        <f t="shared" si="28"/>
        <v>0</v>
      </c>
      <c r="AK132" s="1">
        <v>20263</v>
      </c>
      <c r="AL132" s="1">
        <v>-4.2700000005424954E-2</v>
      </c>
    </row>
    <row r="133" spans="1:38">
      <c r="A133" s="66" t="s">
        <v>99</v>
      </c>
      <c r="B133" s="72" t="s">
        <v>56</v>
      </c>
      <c r="C133" s="73">
        <v>53305.577100000002</v>
      </c>
      <c r="D133" s="73">
        <v>4.0000000000000002E-4</v>
      </c>
      <c r="E133" s="48">
        <f t="shared" si="33"/>
        <v>17683.282885390396</v>
      </c>
      <c r="F133" s="1">
        <f t="shared" si="34"/>
        <v>17683.5</v>
      </c>
      <c r="M133" s="1">
        <f t="shared" ca="1" si="37"/>
        <v>-3.781228214797426E-2</v>
      </c>
      <c r="N133" s="9">
        <f t="shared" si="35"/>
        <v>-3.7240985393734154E-2</v>
      </c>
      <c r="O133" s="46">
        <f t="shared" si="36"/>
        <v>38287.077100000002</v>
      </c>
      <c r="P133" s="21">
        <v>-7.4885000001813751E-2</v>
      </c>
      <c r="S133" s="1">
        <f t="shared" si="28"/>
        <v>0</v>
      </c>
      <c r="AK133" s="1">
        <v>20263</v>
      </c>
      <c r="AL133" s="1">
        <v>-4.2400000005727634E-2</v>
      </c>
    </row>
    <row r="134" spans="1:38">
      <c r="A134" s="70" t="s">
        <v>100</v>
      </c>
      <c r="B134" s="59" t="s">
        <v>59</v>
      </c>
      <c r="C134" s="66">
        <v>53334.766100000001</v>
      </c>
      <c r="D134" s="66">
        <v>8.9999999999999998E-4</v>
      </c>
      <c r="E134" s="48">
        <f t="shared" si="33"/>
        <v>17767.910759328519</v>
      </c>
      <c r="F134" s="1">
        <f t="shared" si="34"/>
        <v>17768</v>
      </c>
      <c r="G134" s="1">
        <f t="shared" ref="G134:G157" si="38">C134-(C$7+F134*C$8)</f>
        <v>-3.0780000000959262E-2</v>
      </c>
      <c r="I134" s="1">
        <f t="shared" ref="I134:I152" si="39">G134</f>
        <v>-3.0780000000959262E-2</v>
      </c>
      <c r="M134" s="1">
        <f t="shared" ca="1" si="37"/>
        <v>-3.7960515559588869E-2</v>
      </c>
      <c r="N134" s="9">
        <f t="shared" si="35"/>
        <v>-3.741685913229794E-2</v>
      </c>
      <c r="O134" s="46">
        <f t="shared" si="36"/>
        <v>38316.266100000001</v>
      </c>
      <c r="P134" s="21"/>
      <c r="Q134" s="1">
        <f t="shared" ref="Q134:Q157" si="40">(G134-N134)^2</f>
        <v>4.4047899129233592E-5</v>
      </c>
      <c r="S134" s="1">
        <f t="shared" si="28"/>
        <v>0</v>
      </c>
      <c r="AK134" s="1">
        <v>20807</v>
      </c>
      <c r="AL134" s="1">
        <v>-4.387000000133412E-2</v>
      </c>
    </row>
    <row r="135" spans="1:38">
      <c r="A135" s="70" t="s">
        <v>100</v>
      </c>
      <c r="B135" s="59" t="s">
        <v>59</v>
      </c>
      <c r="C135" s="66">
        <v>53343.721599999997</v>
      </c>
      <c r="D135" s="66">
        <v>1.2999999999999999E-3</v>
      </c>
      <c r="E135" s="48">
        <f t="shared" si="33"/>
        <v>17793.875503754589</v>
      </c>
      <c r="F135" s="1">
        <f t="shared" si="34"/>
        <v>17794</v>
      </c>
      <c r="G135" s="1">
        <f t="shared" si="38"/>
        <v>-4.2940000006638002E-2</v>
      </c>
      <c r="I135" s="1">
        <f t="shared" si="39"/>
        <v>-4.2940000006638002E-2</v>
      </c>
      <c r="M135" s="1">
        <f t="shared" ca="1" si="37"/>
        <v>-3.8006125840085669E-2</v>
      </c>
      <c r="N135" s="9">
        <f t="shared" si="35"/>
        <v>-3.7471046082279393E-2</v>
      </c>
      <c r="O135" s="46">
        <f t="shared" si="36"/>
        <v>38325.221599999997</v>
      </c>
      <c r="P135" s="21"/>
      <c r="Q135" s="1">
        <f t="shared" si="40"/>
        <v>2.990945702675743E-5</v>
      </c>
      <c r="S135" s="1">
        <f t="shared" si="28"/>
        <v>0</v>
      </c>
      <c r="AK135" s="1">
        <v>20885</v>
      </c>
      <c r="AL135" s="1">
        <v>-4.3550000002142042E-2</v>
      </c>
    </row>
    <row r="136" spans="1:38">
      <c r="A136" s="70" t="s">
        <v>100</v>
      </c>
      <c r="B136" s="59" t="s">
        <v>59</v>
      </c>
      <c r="C136" s="66">
        <v>53344.757599999997</v>
      </c>
      <c r="D136" s="66">
        <v>1E-3</v>
      </c>
      <c r="E136" s="48">
        <f t="shared" si="33"/>
        <v>17796.879185874564</v>
      </c>
      <c r="F136" s="1">
        <f t="shared" si="34"/>
        <v>17797</v>
      </c>
      <c r="G136" s="1">
        <f t="shared" si="38"/>
        <v>-4.1670000005979091E-2</v>
      </c>
      <c r="I136" s="1">
        <f t="shared" si="39"/>
        <v>-4.1670000005979091E-2</v>
      </c>
      <c r="M136" s="1">
        <f t="shared" ca="1" si="37"/>
        <v>-3.8011388564758372E-2</v>
      </c>
      <c r="N136" s="9">
        <f t="shared" si="35"/>
        <v>-3.7477300601553104E-2</v>
      </c>
      <c r="O136" s="46">
        <f t="shared" si="36"/>
        <v>38326.257599999997</v>
      </c>
      <c r="P136" s="21"/>
      <c r="Q136" s="1">
        <f t="shared" si="40"/>
        <v>1.7578728295874024E-5</v>
      </c>
      <c r="S136" s="1">
        <f t="shared" si="28"/>
        <v>0</v>
      </c>
      <c r="AK136" s="1">
        <v>20962.5</v>
      </c>
      <c r="AL136" s="1">
        <v>-4.1075000001001172E-2</v>
      </c>
    </row>
    <row r="137" spans="1:38">
      <c r="A137" s="70" t="s">
        <v>100</v>
      </c>
      <c r="B137" s="59" t="s">
        <v>56</v>
      </c>
      <c r="C137" s="66">
        <v>53348.724999999999</v>
      </c>
      <c r="D137" s="66">
        <v>5.0000000000000001E-4</v>
      </c>
      <c r="E137" s="48">
        <f t="shared" si="33"/>
        <v>17808.381896726674</v>
      </c>
      <c r="F137" s="1">
        <f t="shared" si="34"/>
        <v>17808.5</v>
      </c>
      <c r="G137" s="1">
        <f t="shared" si="38"/>
        <v>-4.0735000002314337E-2</v>
      </c>
      <c r="I137" s="1">
        <f t="shared" si="39"/>
        <v>-4.0735000002314337E-2</v>
      </c>
      <c r="M137" s="1">
        <f t="shared" ca="1" si="37"/>
        <v>-3.8031562342670425E-2</v>
      </c>
      <c r="N137" s="9">
        <f t="shared" si="35"/>
        <v>-3.7501280434977212E-2</v>
      </c>
      <c r="O137" s="46">
        <f t="shared" si="36"/>
        <v>38330.224999999999</v>
      </c>
      <c r="P137" s="21"/>
      <c r="Q137" s="1">
        <f t="shared" si="40"/>
        <v>1.0456942240179001E-5</v>
      </c>
      <c r="S137" s="1">
        <f t="shared" si="28"/>
        <v>0</v>
      </c>
      <c r="AK137" s="1">
        <v>21205.5</v>
      </c>
      <c r="AL137" s="1">
        <v>-4.3304999999236315E-2</v>
      </c>
    </row>
    <row r="138" spans="1:38">
      <c r="A138" s="70" t="s">
        <v>100</v>
      </c>
      <c r="B138" s="59" t="s">
        <v>59</v>
      </c>
      <c r="C138" s="66">
        <v>53352.69</v>
      </c>
      <c r="D138" s="66">
        <v>5.0000000000000001E-4</v>
      </c>
      <c r="E138" s="48">
        <f t="shared" si="33"/>
        <v>17819.877649241833</v>
      </c>
      <c r="F138" s="1">
        <f t="shared" si="34"/>
        <v>17820</v>
      </c>
      <c r="G138" s="1">
        <f t="shared" si="38"/>
        <v>-4.2199999996228144E-2</v>
      </c>
      <c r="I138" s="1">
        <f t="shared" si="39"/>
        <v>-4.2199999996228144E-2</v>
      </c>
      <c r="M138" s="1">
        <f t="shared" ca="1" si="37"/>
        <v>-3.8051736120582463E-2</v>
      </c>
      <c r="N138" s="9">
        <f t="shared" si="35"/>
        <v>-3.7525266892731564E-2</v>
      </c>
      <c r="O138" s="46">
        <f t="shared" si="36"/>
        <v>38334.19</v>
      </c>
      <c r="P138" s="21"/>
      <c r="Q138" s="1">
        <f t="shared" si="40"/>
        <v>2.1853129588926764E-5</v>
      </c>
      <c r="S138" s="1">
        <f t="shared" si="28"/>
        <v>0</v>
      </c>
      <c r="AK138" s="1">
        <v>21875.5</v>
      </c>
      <c r="AL138" s="1">
        <v>-4.1705000003275927E-2</v>
      </c>
    </row>
    <row r="139" spans="1:38">
      <c r="A139" s="70" t="s">
        <v>100</v>
      </c>
      <c r="B139" s="59" t="s">
        <v>59</v>
      </c>
      <c r="C139" s="66">
        <v>53353.730900000002</v>
      </c>
      <c r="D139" s="66">
        <v>5.0000000000000001E-4</v>
      </c>
      <c r="E139" s="48">
        <f t="shared" si="33"/>
        <v>17822.895537966429</v>
      </c>
      <c r="F139" s="1">
        <f t="shared" si="34"/>
        <v>17823</v>
      </c>
      <c r="G139" s="1">
        <f t="shared" si="38"/>
        <v>-3.6029999995662365E-2</v>
      </c>
      <c r="I139" s="1">
        <f t="shared" si="39"/>
        <v>-3.6029999995662365E-2</v>
      </c>
      <c r="M139" s="1">
        <f t="shared" ca="1" si="37"/>
        <v>-3.805699884525518E-2</v>
      </c>
      <c r="N139" s="9">
        <f t="shared" si="35"/>
        <v>-3.753152531898267E-2</v>
      </c>
      <c r="O139" s="46">
        <f t="shared" si="36"/>
        <v>38335.230900000002</v>
      </c>
      <c r="P139" s="21"/>
      <c r="Q139" s="1">
        <f t="shared" si="40"/>
        <v>2.2545782965721454E-6</v>
      </c>
      <c r="S139" s="1">
        <f t="shared" si="28"/>
        <v>0</v>
      </c>
      <c r="AK139" s="1">
        <v>21890</v>
      </c>
      <c r="AL139" s="1">
        <v>-4.3099999995320104E-2</v>
      </c>
    </row>
    <row r="140" spans="1:38">
      <c r="A140" s="70" t="s">
        <v>100</v>
      </c>
      <c r="B140" s="59" t="s">
        <v>56</v>
      </c>
      <c r="C140" s="66">
        <v>53356.660900000003</v>
      </c>
      <c r="D140" s="66">
        <v>5.0000000000000001E-4</v>
      </c>
      <c r="E140" s="48">
        <f t="shared" si="33"/>
        <v>17831.390507668671</v>
      </c>
      <c r="F140" s="1">
        <f t="shared" si="34"/>
        <v>17831.5</v>
      </c>
      <c r="G140" s="1">
        <f t="shared" si="38"/>
        <v>-3.7765000000945292E-2</v>
      </c>
      <c r="I140" s="1">
        <f t="shared" si="39"/>
        <v>-3.7765000000945292E-2</v>
      </c>
      <c r="M140" s="1">
        <f t="shared" ca="1" si="37"/>
        <v>-3.8071909898494516E-2</v>
      </c>
      <c r="N140" s="9">
        <f t="shared" si="35"/>
        <v>-3.7549259974816181E-2</v>
      </c>
      <c r="O140" s="46">
        <f t="shared" si="36"/>
        <v>38338.160900000003</v>
      </c>
      <c r="P140" s="21"/>
      <c r="Q140" s="1">
        <f t="shared" si="40"/>
        <v>4.6543758874189821E-8</v>
      </c>
      <c r="S140" s="1">
        <f t="shared" si="28"/>
        <v>0</v>
      </c>
      <c r="AK140" s="1">
        <v>21893</v>
      </c>
      <c r="AL140" s="1">
        <v>-4.462999999668682E-2</v>
      </c>
    </row>
    <row r="141" spans="1:38">
      <c r="A141" s="70" t="s">
        <v>100</v>
      </c>
      <c r="B141" s="59" t="s">
        <v>56</v>
      </c>
      <c r="C141" s="66">
        <v>53357.692000000003</v>
      </c>
      <c r="D141" s="66">
        <v>4.0000000000000002E-4</v>
      </c>
      <c r="E141" s="48">
        <f t="shared" si="33"/>
        <v>17834.379983184022</v>
      </c>
      <c r="F141" s="1">
        <f t="shared" si="34"/>
        <v>17834.5</v>
      </c>
      <c r="G141" s="1">
        <f t="shared" si="38"/>
        <v>-4.1395000000193249E-2</v>
      </c>
      <c r="I141" s="1">
        <f t="shared" si="39"/>
        <v>-4.1395000000193249E-2</v>
      </c>
      <c r="M141" s="1">
        <f t="shared" ca="1" si="37"/>
        <v>-3.8077172623167219E-2</v>
      </c>
      <c r="N141" s="9">
        <f t="shared" si="35"/>
        <v>-3.755552012915344E-2</v>
      </c>
      <c r="O141" s="46">
        <f t="shared" si="36"/>
        <v>38339.192000000003</v>
      </c>
      <c r="P141" s="21"/>
      <c r="Q141" s="1">
        <f t="shared" si="40"/>
        <v>1.4741605680119872E-5</v>
      </c>
      <c r="S141" s="1">
        <f t="shared" si="28"/>
        <v>0</v>
      </c>
      <c r="AK141" s="1">
        <v>21901.5</v>
      </c>
      <c r="AL141" s="1">
        <v>-3.9765000001352746E-2</v>
      </c>
    </row>
    <row r="142" spans="1:38">
      <c r="A142" s="70" t="s">
        <v>92</v>
      </c>
      <c r="B142" s="72" t="s">
        <v>59</v>
      </c>
      <c r="C142" s="73">
        <v>53362.006500000003</v>
      </c>
      <c r="D142" s="73">
        <v>1E-4</v>
      </c>
      <c r="E142" s="48">
        <f t="shared" si="33"/>
        <v>17846.889043518604</v>
      </c>
      <c r="F142" s="1">
        <f t="shared" si="34"/>
        <v>17847</v>
      </c>
      <c r="G142" s="1">
        <f t="shared" si="38"/>
        <v>-3.8269999997282866E-2</v>
      </c>
      <c r="I142" s="1">
        <f t="shared" si="39"/>
        <v>-3.8269999997282866E-2</v>
      </c>
      <c r="M142" s="1">
        <f t="shared" ca="1" si="37"/>
        <v>-3.8099100642636843E-2</v>
      </c>
      <c r="N142" s="9">
        <f t="shared" si="35"/>
        <v>-3.7581608957974501E-2</v>
      </c>
      <c r="O142" s="46">
        <f t="shared" si="36"/>
        <v>38343.506500000003</v>
      </c>
      <c r="P142" s="21"/>
      <c r="Q142" s="1">
        <f t="shared" si="40"/>
        <v>4.7388222300005174E-7</v>
      </c>
      <c r="S142" s="1">
        <f t="shared" si="28"/>
        <v>0</v>
      </c>
      <c r="AK142" s="1">
        <v>21902</v>
      </c>
      <c r="AL142" s="1">
        <v>-4.3020000004617032E-2</v>
      </c>
    </row>
    <row r="143" spans="1:38">
      <c r="A143" s="70" t="s">
        <v>100</v>
      </c>
      <c r="B143" s="59" t="s">
        <v>59</v>
      </c>
      <c r="C143" s="66">
        <v>53370.628299999997</v>
      </c>
      <c r="D143" s="66">
        <v>5.9999999999999995E-4</v>
      </c>
      <c r="E143" s="48">
        <f t="shared" si="33"/>
        <v>17871.886289176873</v>
      </c>
      <c r="F143" s="1">
        <f t="shared" si="34"/>
        <v>17872</v>
      </c>
      <c r="G143" s="1">
        <f t="shared" si="38"/>
        <v>-3.9220000006025657E-2</v>
      </c>
      <c r="I143" s="1">
        <f t="shared" si="39"/>
        <v>-3.9220000006025657E-2</v>
      </c>
      <c r="M143" s="1">
        <f t="shared" ca="1" si="37"/>
        <v>-3.8142956681576079E-2</v>
      </c>
      <c r="N143" s="9">
        <f t="shared" si="35"/>
        <v>-3.763381009504807E-2</v>
      </c>
      <c r="O143" s="46">
        <f t="shared" si="36"/>
        <v>38352.128299999997</v>
      </c>
      <c r="P143" s="21"/>
      <c r="Q143" s="1">
        <f t="shared" si="40"/>
        <v>2.5159984336870846E-6</v>
      </c>
      <c r="S143" s="1">
        <f t="shared" si="28"/>
        <v>0</v>
      </c>
      <c r="AK143" s="1">
        <v>21945</v>
      </c>
      <c r="AL143" s="1">
        <v>-4.1750000003958121E-2</v>
      </c>
    </row>
    <row r="144" spans="1:38">
      <c r="A144" s="184" t="s">
        <v>102</v>
      </c>
      <c r="B144" s="72" t="s">
        <v>59</v>
      </c>
      <c r="C144" s="73">
        <v>53380.2863</v>
      </c>
      <c r="D144" s="73">
        <v>2.9999999999999997E-4</v>
      </c>
      <c r="E144" s="48">
        <f t="shared" si="33"/>
        <v>17899.887796816554</v>
      </c>
      <c r="F144" s="1">
        <f t="shared" si="34"/>
        <v>17900</v>
      </c>
      <c r="G144" s="1">
        <f t="shared" si="38"/>
        <v>-3.8700000004610047E-2</v>
      </c>
      <c r="I144" s="1">
        <f t="shared" si="39"/>
        <v>-3.8700000004610047E-2</v>
      </c>
      <c r="M144" s="1">
        <f t="shared" ca="1" si="37"/>
        <v>-3.8192075445188017E-2</v>
      </c>
      <c r="N144" s="9">
        <f t="shared" si="35"/>
        <v>-3.7692312534945142E-2</v>
      </c>
      <c r="O144" s="46">
        <f t="shared" si="36"/>
        <v>38361.7863</v>
      </c>
      <c r="P144" s="21"/>
      <c r="Q144" s="1">
        <f t="shared" si="40"/>
        <v>1.0154340365196575E-6</v>
      </c>
      <c r="S144" s="1">
        <f t="shared" si="28"/>
        <v>0</v>
      </c>
      <c r="AK144" s="1">
        <v>21945.5</v>
      </c>
      <c r="AL144" s="1">
        <v>-4.0704999999434222E-2</v>
      </c>
    </row>
    <row r="145" spans="1:38">
      <c r="A145" s="70" t="s">
        <v>103</v>
      </c>
      <c r="B145" s="59" t="s">
        <v>56</v>
      </c>
      <c r="C145" s="66">
        <v>53384.251499999998</v>
      </c>
      <c r="D145" s="66">
        <v>1.1999999999999999E-3</v>
      </c>
      <c r="E145" s="48">
        <f t="shared" si="33"/>
        <v>17911.384129193113</v>
      </c>
      <c r="F145" s="1">
        <f t="shared" si="34"/>
        <v>17911.5</v>
      </c>
      <c r="G145" s="1">
        <f t="shared" si="38"/>
        <v>-3.9965000003576279E-2</v>
      </c>
      <c r="I145" s="1">
        <f t="shared" si="39"/>
        <v>-3.9965000003576279E-2</v>
      </c>
      <c r="M145" s="1">
        <f t="shared" ca="1" si="37"/>
        <v>-3.8212249223100056E-2</v>
      </c>
      <c r="N145" s="9">
        <f t="shared" si="35"/>
        <v>-3.7716351699327182E-2</v>
      </c>
      <c r="O145" s="46">
        <f t="shared" si="36"/>
        <v>38365.751499999998</v>
      </c>
      <c r="P145" s="21"/>
      <c r="Q145" s="1">
        <f t="shared" si="40"/>
        <v>5.0564191962023394E-6</v>
      </c>
      <c r="S145" s="1">
        <f t="shared" si="28"/>
        <v>0</v>
      </c>
      <c r="AK145" s="1">
        <v>21995.5</v>
      </c>
      <c r="AL145" s="1">
        <v>-4.0204999997513369E-2</v>
      </c>
    </row>
    <row r="146" spans="1:38">
      <c r="A146" s="66" t="s">
        <v>99</v>
      </c>
      <c r="B146" s="72" t="s">
        <v>56</v>
      </c>
      <c r="C146" s="73">
        <v>53426.329299999998</v>
      </c>
      <c r="D146" s="73">
        <v>6.9999999999999999E-4</v>
      </c>
      <c r="E146" s="48">
        <f t="shared" si="33"/>
        <v>18033.380592038491</v>
      </c>
      <c r="F146" s="1">
        <f t="shared" si="34"/>
        <v>18033.5</v>
      </c>
      <c r="G146" s="1">
        <f t="shared" si="38"/>
        <v>-4.1185000001860317E-2</v>
      </c>
      <c r="I146" s="1">
        <f t="shared" si="39"/>
        <v>-4.1185000001860317E-2</v>
      </c>
      <c r="M146" s="1">
        <f t="shared" ca="1" si="37"/>
        <v>-3.8426266693123504E-2</v>
      </c>
      <c r="N146" s="9">
        <f t="shared" si="35"/>
        <v>-3.7971783781455326E-2</v>
      </c>
      <c r="O146" s="46">
        <f t="shared" si="36"/>
        <v>38407.829299999998</v>
      </c>
      <c r="P146" s="21"/>
      <c r="Q146" s="1">
        <f t="shared" si="40"/>
        <v>1.0324758479073734E-5</v>
      </c>
      <c r="S146" s="1">
        <f t="shared" si="28"/>
        <v>0</v>
      </c>
    </row>
    <row r="147" spans="1:38">
      <c r="A147" s="66" t="s">
        <v>99</v>
      </c>
      <c r="B147" s="72" t="s">
        <v>56</v>
      </c>
      <c r="C147" s="73">
        <v>53666.388599999998</v>
      </c>
      <c r="D147" s="73">
        <v>5.9999999999999995E-4</v>
      </c>
      <c r="E147" s="48">
        <f t="shared" si="33"/>
        <v>18729.386216694202</v>
      </c>
      <c r="F147" s="1">
        <f t="shared" si="34"/>
        <v>18729.5</v>
      </c>
      <c r="G147" s="1">
        <f t="shared" si="38"/>
        <v>-3.9244999999937136E-2</v>
      </c>
      <c r="I147" s="1">
        <f t="shared" si="39"/>
        <v>-3.9244999999937136E-2</v>
      </c>
      <c r="M147" s="1">
        <f t="shared" ca="1" si="37"/>
        <v>-3.9647218817191715E-2</v>
      </c>
      <c r="N147" s="9">
        <f t="shared" si="35"/>
        <v>-3.9443261537197072E-2</v>
      </c>
      <c r="O147" s="46">
        <f t="shared" si="36"/>
        <v>38647.888599999998</v>
      </c>
      <c r="P147" s="21"/>
      <c r="Q147" s="1">
        <f t="shared" si="40"/>
        <v>3.9307637156673034E-8</v>
      </c>
      <c r="S147" s="1">
        <f t="shared" si="28"/>
        <v>0</v>
      </c>
    </row>
    <row r="148" spans="1:38">
      <c r="A148" s="66" t="s">
        <v>104</v>
      </c>
      <c r="B148" s="72" t="s">
        <v>59</v>
      </c>
      <c r="C148" s="73">
        <v>53666.560299999997</v>
      </c>
      <c r="D148" s="73">
        <v>2.0000000000000001E-4</v>
      </c>
      <c r="E148" s="48">
        <f t="shared" si="33"/>
        <v>18729.884027717362</v>
      </c>
      <c r="F148" s="1">
        <f t="shared" si="34"/>
        <v>18730</v>
      </c>
      <c r="G148" s="1">
        <f t="shared" si="38"/>
        <v>-4.0000000000873115E-2</v>
      </c>
      <c r="I148" s="1">
        <f t="shared" si="39"/>
        <v>-4.0000000000873115E-2</v>
      </c>
      <c r="M148" s="1">
        <f t="shared" ca="1" si="37"/>
        <v>-3.9648095937970501E-2</v>
      </c>
      <c r="N148" s="9">
        <f t="shared" si="35"/>
        <v>-3.9444327355112094E-2</v>
      </c>
      <c r="O148" s="46">
        <f t="shared" si="36"/>
        <v>38648.060299999997</v>
      </c>
      <c r="P148" s="21"/>
      <c r="Q148" s="1">
        <f t="shared" si="40"/>
        <v>3.0877208924705329E-7</v>
      </c>
      <c r="S148" s="1">
        <f t="shared" si="28"/>
        <v>0</v>
      </c>
    </row>
    <row r="149" spans="1:38">
      <c r="A149" s="66" t="s">
        <v>104</v>
      </c>
      <c r="B149" s="72" t="s">
        <v>59</v>
      </c>
      <c r="C149" s="73">
        <v>53674.493199999997</v>
      </c>
      <c r="D149" s="73">
        <v>2.9999999999999997E-4</v>
      </c>
      <c r="E149" s="48">
        <f t="shared" ref="E149:E176" si="41">(C149-C$7)/C$8</f>
        <v>18752.883940738153</v>
      </c>
      <c r="F149" s="1">
        <f t="shared" ref="F149:F177" si="42">ROUND(2*E149,0)/2</f>
        <v>18753</v>
      </c>
      <c r="G149" s="1">
        <f t="shared" si="38"/>
        <v>-4.003000000375323E-2</v>
      </c>
      <c r="I149" s="1">
        <f t="shared" si="39"/>
        <v>-4.003000000375323E-2</v>
      </c>
      <c r="M149" s="1">
        <f t="shared" ca="1" si="37"/>
        <v>-3.9688443493794592E-2</v>
      </c>
      <c r="N149" s="9">
        <f t="shared" ref="N149:N176" si="43">D$11+D$12*F149+D$13*F149^2</f>
        <v>-3.9493368515878147E-2</v>
      </c>
      <c r="O149" s="46">
        <f t="shared" ref="O149:O176" si="44">C149-15018.5</f>
        <v>38655.993199999997</v>
      </c>
      <c r="P149" s="21"/>
      <c r="Q149" s="1">
        <f t="shared" si="40"/>
        <v>2.8797335377902567E-7</v>
      </c>
      <c r="S149" s="1">
        <f t="shared" si="28"/>
        <v>0</v>
      </c>
    </row>
    <row r="150" spans="1:38">
      <c r="A150" s="66" t="s">
        <v>99</v>
      </c>
      <c r="B150" s="72" t="s">
        <v>59</v>
      </c>
      <c r="C150" s="73">
        <v>53708.294000000002</v>
      </c>
      <c r="D150" s="73">
        <v>2.0000000000000001E-4</v>
      </c>
      <c r="E150" s="48">
        <f t="shared" si="41"/>
        <v>18850.882839001479</v>
      </c>
      <c r="F150" s="1">
        <f t="shared" si="42"/>
        <v>18851</v>
      </c>
      <c r="G150" s="1">
        <f t="shared" si="38"/>
        <v>-4.041000000142958E-2</v>
      </c>
      <c r="I150" s="1">
        <f t="shared" si="39"/>
        <v>-4.041000000142958E-2</v>
      </c>
      <c r="M150" s="1">
        <f t="shared" ca="1" si="37"/>
        <v>-3.986035916643639E-2</v>
      </c>
      <c r="N150" s="9">
        <f t="shared" si="43"/>
        <v>-3.9702623485600316E-2</v>
      </c>
      <c r="O150" s="46">
        <f t="shared" si="44"/>
        <v>38689.794000000002</v>
      </c>
      <c r="P150" s="21"/>
      <c r="Q150" s="1">
        <f t="shared" si="40"/>
        <v>5.0038153514674882E-7</v>
      </c>
      <c r="S150" s="1">
        <f t="shared" ref="S150:S177" si="45">R150*Q150</f>
        <v>0</v>
      </c>
    </row>
    <row r="151" spans="1:38">
      <c r="A151" s="66" t="s">
        <v>99</v>
      </c>
      <c r="B151" s="72" t="s">
        <v>56</v>
      </c>
      <c r="C151" s="73">
        <v>53708.467700000001</v>
      </c>
      <c r="D151" s="73">
        <v>2.0000000000000001E-4</v>
      </c>
      <c r="E151" s="48">
        <f t="shared" si="41"/>
        <v>18851.386448638776</v>
      </c>
      <c r="F151" s="1">
        <f t="shared" si="42"/>
        <v>18851.5</v>
      </c>
      <c r="G151" s="1">
        <f t="shared" si="38"/>
        <v>-3.9165000001958106E-2</v>
      </c>
      <c r="I151" s="1">
        <f t="shared" si="39"/>
        <v>-3.9165000001958106E-2</v>
      </c>
      <c r="M151" s="1">
        <f t="shared" ca="1" si="37"/>
        <v>-3.9861236287215177E-2</v>
      </c>
      <c r="N151" s="9">
        <f t="shared" si="43"/>
        <v>-3.9703692346449652E-2</v>
      </c>
      <c r="O151" s="46">
        <f t="shared" si="44"/>
        <v>38689.967700000001</v>
      </c>
      <c r="P151" s="21"/>
      <c r="Q151" s="1">
        <f t="shared" si="40"/>
        <v>2.9018944201379925E-7</v>
      </c>
      <c r="S151" s="1">
        <f t="shared" si="45"/>
        <v>0</v>
      </c>
    </row>
    <row r="152" spans="1:38">
      <c r="A152" s="66" t="s">
        <v>99</v>
      </c>
      <c r="B152" s="72" t="s">
        <v>59</v>
      </c>
      <c r="C152" s="73">
        <v>53729.331200000001</v>
      </c>
      <c r="D152" s="73">
        <v>5.0000000000000001E-4</v>
      </c>
      <c r="E152" s="48">
        <f t="shared" si="41"/>
        <v>18911.876141602155</v>
      </c>
      <c r="F152" s="1">
        <f t="shared" si="42"/>
        <v>18912</v>
      </c>
      <c r="G152" s="1">
        <f t="shared" si="38"/>
        <v>-4.2719999997643754E-2</v>
      </c>
      <c r="I152" s="1">
        <f t="shared" si="39"/>
        <v>-4.2719999997643754E-2</v>
      </c>
      <c r="M152" s="1">
        <f t="shared" ca="1" si="37"/>
        <v>-3.9967367901448114E-2</v>
      </c>
      <c r="N152" s="9">
        <f t="shared" si="43"/>
        <v>-3.9833116936784263E-2</v>
      </c>
      <c r="O152" s="46">
        <f t="shared" si="44"/>
        <v>38710.831200000001</v>
      </c>
      <c r="P152" s="21"/>
      <c r="Q152" s="1">
        <f t="shared" si="40"/>
        <v>8.3340938070774625E-6</v>
      </c>
      <c r="S152" s="1">
        <f t="shared" si="45"/>
        <v>0</v>
      </c>
    </row>
    <row r="153" spans="1:38">
      <c r="A153" s="119" t="s">
        <v>106</v>
      </c>
      <c r="B153" s="138" t="s">
        <v>59</v>
      </c>
      <c r="C153" s="119">
        <v>53761.409480000002</v>
      </c>
      <c r="D153" s="119" t="s">
        <v>107</v>
      </c>
      <c r="E153" s="48">
        <f t="shared" si="41"/>
        <v>19004.880925458816</v>
      </c>
      <c r="F153" s="1">
        <f t="shared" si="42"/>
        <v>19005</v>
      </c>
      <c r="G153" s="1">
        <f t="shared" si="38"/>
        <v>-4.1069999999308493E-2</v>
      </c>
      <c r="K153" s="1">
        <f>G153</f>
        <v>-4.1069999999308493E-2</v>
      </c>
      <c r="M153" s="1">
        <f t="shared" ca="1" si="37"/>
        <v>-4.0130512366302051E-2</v>
      </c>
      <c r="N153" s="9">
        <f t="shared" si="43"/>
        <v>-4.0032424659495316E-2</v>
      </c>
      <c r="O153" s="46">
        <f t="shared" si="44"/>
        <v>38742.909480000002</v>
      </c>
      <c r="P153" s="21"/>
      <c r="Q153" s="1">
        <f t="shared" si="40"/>
        <v>1.0765625857884288E-6</v>
      </c>
      <c r="S153" s="1">
        <f t="shared" si="45"/>
        <v>0</v>
      </c>
    </row>
    <row r="154" spans="1:38">
      <c r="A154" s="70" t="s">
        <v>108</v>
      </c>
      <c r="B154" s="59" t="s">
        <v>56</v>
      </c>
      <c r="C154" s="66">
        <v>53765.376300000004</v>
      </c>
      <c r="D154" s="66">
        <v>5.0000000000000001E-4</v>
      </c>
      <c r="E154" s="48">
        <f t="shared" si="41"/>
        <v>19016.38195471283</v>
      </c>
      <c r="F154" s="1">
        <f t="shared" si="42"/>
        <v>19016.5</v>
      </c>
      <c r="G154" s="1">
        <f t="shared" si="38"/>
        <v>-4.0714999995543621E-2</v>
      </c>
      <c r="I154" s="1">
        <f>G154</f>
        <v>-4.0714999995543621E-2</v>
      </c>
      <c r="M154" s="1">
        <f t="shared" ca="1" si="37"/>
        <v>-4.0150686144214104E-2</v>
      </c>
      <c r="N154" s="9">
        <f t="shared" si="43"/>
        <v>-4.0057100335610642E-2</v>
      </c>
      <c r="O154" s="46">
        <f t="shared" si="44"/>
        <v>38746.876300000004</v>
      </c>
      <c r="P154" s="21"/>
      <c r="Q154" s="1">
        <f t="shared" si="40"/>
        <v>4.3283196253993042E-7</v>
      </c>
      <c r="S154" s="1">
        <f t="shared" si="45"/>
        <v>0</v>
      </c>
    </row>
    <row r="155" spans="1:38">
      <c r="A155" s="70" t="s">
        <v>108</v>
      </c>
      <c r="B155" s="72"/>
      <c r="C155" s="66">
        <v>53765.549700000003</v>
      </c>
      <c r="D155" s="66">
        <v>1.1000000000000001E-3</v>
      </c>
      <c r="E155" s="1">
        <f t="shared" si="41"/>
        <v>19016.884694558004</v>
      </c>
      <c r="F155" s="1">
        <f t="shared" si="42"/>
        <v>19017</v>
      </c>
      <c r="G155" s="1">
        <f t="shared" si="38"/>
        <v>-3.9769999995769467E-2</v>
      </c>
      <c r="I155" s="1">
        <f>G155</f>
        <v>-3.9769999995769467E-2</v>
      </c>
      <c r="M155" s="1">
        <f t="shared" ca="1" si="37"/>
        <v>-4.015156326499289E-2</v>
      </c>
      <c r="N155" s="9">
        <f t="shared" si="43"/>
        <v>-4.0058173341362274E-2</v>
      </c>
      <c r="O155" s="46">
        <f t="shared" si="44"/>
        <v>38747.049700000003</v>
      </c>
      <c r="P155" s="21"/>
      <c r="Q155" s="1">
        <f t="shared" si="40"/>
        <v>8.304387711015141E-8</v>
      </c>
      <c r="S155" s="1">
        <f t="shared" si="45"/>
        <v>0</v>
      </c>
    </row>
    <row r="156" spans="1:38">
      <c r="A156" s="79" t="s">
        <v>109</v>
      </c>
      <c r="B156" s="80" t="s">
        <v>59</v>
      </c>
      <c r="C156" s="81">
        <v>53767.273000000001</v>
      </c>
      <c r="D156" s="81">
        <v>2.9999999999999997E-4</v>
      </c>
      <c r="E156" s="48">
        <f t="shared" si="41"/>
        <v>19021.881070424166</v>
      </c>
      <c r="F156" s="1">
        <f t="shared" si="42"/>
        <v>19022</v>
      </c>
      <c r="G156" s="1">
        <f t="shared" si="38"/>
        <v>-4.1020000004209578E-2</v>
      </c>
      <c r="I156" s="1">
        <f>G156</f>
        <v>-4.1020000004209578E-2</v>
      </c>
      <c r="M156" s="1">
        <f t="shared" ca="1" si="37"/>
        <v>-4.0160334472780737E-2</v>
      </c>
      <c r="N156" s="9">
        <f t="shared" si="43"/>
        <v>-4.0068904087608624E-2</v>
      </c>
      <c r="O156" s="46">
        <f t="shared" si="44"/>
        <v>38748.773000000001</v>
      </c>
      <c r="P156" s="21"/>
      <c r="Q156" s="1">
        <f t="shared" si="40"/>
        <v>9.0458344257500859E-7</v>
      </c>
      <c r="S156" s="1">
        <f t="shared" si="45"/>
        <v>0</v>
      </c>
    </row>
    <row r="157" spans="1:38">
      <c r="A157" s="70" t="s">
        <v>108</v>
      </c>
      <c r="B157" s="59" t="s">
        <v>56</v>
      </c>
      <c r="C157" s="66">
        <v>53794.347699999998</v>
      </c>
      <c r="D157" s="66">
        <v>1.4E-3</v>
      </c>
      <c r="E157" s="1">
        <f t="shared" si="41"/>
        <v>19100.378939433467</v>
      </c>
      <c r="F157" s="1">
        <f t="shared" si="42"/>
        <v>19100.5</v>
      </c>
      <c r="G157" s="1">
        <f t="shared" si="38"/>
        <v>-4.17550000056508E-2</v>
      </c>
      <c r="I157" s="1">
        <f>G157</f>
        <v>-4.17550000056508E-2</v>
      </c>
      <c r="M157" s="1">
        <f t="shared" ca="1" si="37"/>
        <v>-4.0298042435049919E-2</v>
      </c>
      <c r="N157" s="9">
        <f t="shared" si="43"/>
        <v>-4.0237540965599713E-2</v>
      </c>
      <c r="O157" s="46">
        <f t="shared" si="44"/>
        <v>38775.847699999998</v>
      </c>
      <c r="P157" s="21"/>
      <c r="Q157" s="1">
        <f t="shared" si="40"/>
        <v>2.3026819382327641E-6</v>
      </c>
      <c r="S157" s="1">
        <f t="shared" si="45"/>
        <v>0</v>
      </c>
    </row>
    <row r="158" spans="1:38">
      <c r="A158" s="66" t="s">
        <v>110</v>
      </c>
      <c r="B158" s="72" t="s">
        <v>59</v>
      </c>
      <c r="C158" s="73">
        <v>54013.577499999999</v>
      </c>
      <c r="D158" s="73">
        <v>5.0000000000000001E-4</v>
      </c>
      <c r="E158" s="48">
        <f t="shared" si="41"/>
        <v>19735.993447566027</v>
      </c>
      <c r="F158" s="1">
        <f t="shared" si="42"/>
        <v>19736</v>
      </c>
      <c r="M158" s="1">
        <f t="shared" ca="1" si="37"/>
        <v>-4.1412862944885193E-2</v>
      </c>
      <c r="N158" s="9">
        <f t="shared" si="43"/>
        <v>-4.1614111762838898E-2</v>
      </c>
      <c r="O158" s="46">
        <f t="shared" si="44"/>
        <v>38995.077499999999</v>
      </c>
      <c r="P158" s="21">
        <v>-2.2600000011152588E-3</v>
      </c>
      <c r="S158" s="1">
        <f t="shared" si="45"/>
        <v>0</v>
      </c>
    </row>
    <row r="159" spans="1:38">
      <c r="A159" s="66" t="s">
        <v>111</v>
      </c>
      <c r="B159" s="59" t="s">
        <v>56</v>
      </c>
      <c r="C159" s="66">
        <v>54096.478499999997</v>
      </c>
      <c r="D159" s="66">
        <v>4.0000000000000002E-4</v>
      </c>
      <c r="E159" s="48">
        <f t="shared" si="41"/>
        <v>19976.348902612262</v>
      </c>
      <c r="F159" s="1">
        <f t="shared" si="42"/>
        <v>19976.5</v>
      </c>
      <c r="G159" s="1">
        <f t="shared" ref="G159:G176" si="46">C159-(C$7+F159*C$8)</f>
        <v>-5.2115000005869661E-2</v>
      </c>
      <c r="I159" s="1">
        <f>G159</f>
        <v>-5.2115000005869661E-2</v>
      </c>
      <c r="M159" s="1">
        <f t="shared" ref="M159:M176" ca="1" si="47">+C$11+C$12*F159</f>
        <v>-4.1834758039480599E-2</v>
      </c>
      <c r="N159" s="9">
        <f t="shared" si="43"/>
        <v>-4.2140340577561497E-2</v>
      </c>
      <c r="O159" s="46">
        <f t="shared" si="44"/>
        <v>39077.978499999997</v>
      </c>
      <c r="P159" s="21"/>
      <c r="Q159" s="1">
        <f t="shared" ref="Q159:Q176" si="48">(G159-N159)^2</f>
        <v>9.9493830710736938E-5</v>
      </c>
      <c r="S159" s="1">
        <f t="shared" si="45"/>
        <v>0</v>
      </c>
    </row>
    <row r="160" spans="1:38">
      <c r="A160" s="119" t="s">
        <v>106</v>
      </c>
      <c r="B160" s="138" t="s">
        <v>59</v>
      </c>
      <c r="C160" s="119">
        <v>54122.529289999999</v>
      </c>
      <c r="D160" s="119">
        <v>2.0000000000000001E-4</v>
      </c>
      <c r="E160" s="48">
        <f t="shared" si="41"/>
        <v>20051.878142124024</v>
      </c>
      <c r="F160" s="1">
        <f t="shared" si="42"/>
        <v>20052</v>
      </c>
      <c r="G160" s="1">
        <f t="shared" si="46"/>
        <v>-4.2030000004160684E-2</v>
      </c>
      <c r="K160" s="1">
        <f>G160</f>
        <v>-4.2030000004160684E-2</v>
      </c>
      <c r="M160" s="1">
        <f t="shared" ca="1" si="47"/>
        <v>-4.1967203277077078E-2</v>
      </c>
      <c r="N160" s="9">
        <f t="shared" si="43"/>
        <v>-4.2306136745430746E-2</v>
      </c>
      <c r="O160" s="46">
        <f t="shared" si="44"/>
        <v>39104.029289999999</v>
      </c>
      <c r="P160" s="21"/>
      <c r="Q160" s="1">
        <f t="shared" si="48"/>
        <v>7.6251499879249405E-8</v>
      </c>
      <c r="S160" s="1">
        <f t="shared" si="45"/>
        <v>0</v>
      </c>
    </row>
    <row r="161" spans="1:19">
      <c r="A161" s="66" t="s">
        <v>113</v>
      </c>
      <c r="B161" s="72" t="s">
        <v>59</v>
      </c>
      <c r="C161" s="73">
        <v>54166.331899999997</v>
      </c>
      <c r="D161" s="73">
        <v>4.0000000000000002E-4</v>
      </c>
      <c r="E161" s="48">
        <f t="shared" si="41"/>
        <v>20178.875358789239</v>
      </c>
      <c r="F161" s="1">
        <f t="shared" si="42"/>
        <v>20179</v>
      </c>
      <c r="G161" s="1">
        <f t="shared" si="46"/>
        <v>-4.2990000001736917E-2</v>
      </c>
      <c r="I161" s="1">
        <f>G161</f>
        <v>-4.2990000001736917E-2</v>
      </c>
      <c r="M161" s="1">
        <f t="shared" ca="1" si="47"/>
        <v>-4.2189991954888373E-2</v>
      </c>
      <c r="N161" s="9">
        <f t="shared" si="43"/>
        <v>-4.2585669751331573E-2</v>
      </c>
      <c r="O161" s="46">
        <f t="shared" si="44"/>
        <v>39147.831899999997</v>
      </c>
      <c r="P161" s="21"/>
      <c r="Q161" s="1">
        <f t="shared" si="48"/>
        <v>1.6348295139284789E-7</v>
      </c>
      <c r="S161" s="1">
        <f t="shared" si="45"/>
        <v>0</v>
      </c>
    </row>
    <row r="162" spans="1:19">
      <c r="A162" s="119" t="s">
        <v>106</v>
      </c>
      <c r="B162" s="138" t="s">
        <v>59</v>
      </c>
      <c r="C162" s="119">
        <v>54195.304129999997</v>
      </c>
      <c r="D162" s="119">
        <v>2.9999999999999997E-4</v>
      </c>
      <c r="E162" s="48">
        <f t="shared" si="41"/>
        <v>20262.874749934752</v>
      </c>
      <c r="F162" s="1">
        <f t="shared" si="42"/>
        <v>20263</v>
      </c>
      <c r="G162" s="1">
        <f t="shared" si="46"/>
        <v>-4.3200000007345807E-2</v>
      </c>
      <c r="K162" s="1">
        <f>G162</f>
        <v>-4.3200000007345807E-2</v>
      </c>
      <c r="M162" s="1">
        <f t="shared" ca="1" si="47"/>
        <v>-4.2337348245724202E-2</v>
      </c>
      <c r="N162" s="9">
        <f t="shared" si="43"/>
        <v>-4.2771001616477372E-2</v>
      </c>
      <c r="O162" s="46">
        <f t="shared" si="44"/>
        <v>39176.804129999997</v>
      </c>
      <c r="P162" s="21"/>
      <c r="Q162" s="1">
        <f t="shared" si="48"/>
        <v>1.8403961936770629E-7</v>
      </c>
      <c r="S162" s="1">
        <f t="shared" si="45"/>
        <v>0</v>
      </c>
    </row>
    <row r="163" spans="1:19">
      <c r="A163" s="119" t="s">
        <v>106</v>
      </c>
      <c r="B163" s="138" t="s">
        <v>59</v>
      </c>
      <c r="C163" s="119">
        <v>54195.304629999999</v>
      </c>
      <c r="D163" s="119">
        <v>2.9999999999999997E-4</v>
      </c>
      <c r="E163" s="48">
        <f t="shared" si="41"/>
        <v>20262.876199588292</v>
      </c>
      <c r="F163" s="1">
        <f t="shared" si="42"/>
        <v>20263</v>
      </c>
      <c r="G163" s="1">
        <f t="shared" si="46"/>
        <v>-4.2700000005424954E-2</v>
      </c>
      <c r="K163" s="1">
        <f>G163</f>
        <v>-4.2700000005424954E-2</v>
      </c>
      <c r="M163" s="1">
        <f t="shared" ca="1" si="47"/>
        <v>-4.2337348245724202E-2</v>
      </c>
      <c r="N163" s="9">
        <f t="shared" si="43"/>
        <v>-4.2771001616477372E-2</v>
      </c>
      <c r="O163" s="46">
        <f t="shared" si="44"/>
        <v>39176.804629999999</v>
      </c>
      <c r="P163" s="21"/>
      <c r="Q163" s="1">
        <f t="shared" si="48"/>
        <v>5.0412287720388588E-9</v>
      </c>
      <c r="S163" s="1">
        <f t="shared" si="45"/>
        <v>0</v>
      </c>
    </row>
    <row r="164" spans="1:19">
      <c r="A164" s="169" t="s">
        <v>106</v>
      </c>
      <c r="B164" s="168" t="s">
        <v>59</v>
      </c>
      <c r="C164" s="169">
        <v>54195.304929999998</v>
      </c>
      <c r="D164" s="169">
        <v>2.9999999999999997E-4</v>
      </c>
      <c r="E164" s="48">
        <f t="shared" si="41"/>
        <v>20262.877069380411</v>
      </c>
      <c r="F164" s="1">
        <f t="shared" si="42"/>
        <v>20263</v>
      </c>
      <c r="G164" s="1">
        <f t="shared" si="46"/>
        <v>-4.2400000005727634E-2</v>
      </c>
      <c r="K164" s="1">
        <f>G164</f>
        <v>-4.2400000005727634E-2</v>
      </c>
      <c r="M164" s="1">
        <f t="shared" ca="1" si="47"/>
        <v>-4.2337348245724202E-2</v>
      </c>
      <c r="N164" s="9">
        <f t="shared" si="43"/>
        <v>-4.2771001616477372E-2</v>
      </c>
      <c r="O164" s="46">
        <f t="shared" si="44"/>
        <v>39176.804929999998</v>
      </c>
      <c r="P164" s="21"/>
      <c r="Q164" s="1">
        <f t="shared" si="48"/>
        <v>1.376421951789003E-7</v>
      </c>
      <c r="S164" s="1">
        <f t="shared" si="45"/>
        <v>0</v>
      </c>
    </row>
    <row r="165" spans="1:19">
      <c r="A165" s="53" t="s">
        <v>114</v>
      </c>
      <c r="B165" s="52"/>
      <c r="C165" s="51">
        <v>54382.934500000003</v>
      </c>
      <c r="D165" s="163">
        <v>5.0000000000000001E-4</v>
      </c>
      <c r="E165" s="48">
        <f t="shared" si="41"/>
        <v>20806.872807399035</v>
      </c>
      <c r="F165" s="1">
        <f t="shared" si="42"/>
        <v>20807</v>
      </c>
      <c r="G165" s="1">
        <f t="shared" si="46"/>
        <v>-4.387000000133412E-2</v>
      </c>
      <c r="J165" s="1">
        <f>G165</f>
        <v>-4.387000000133412E-2</v>
      </c>
      <c r="M165" s="1">
        <f t="shared" ca="1" si="47"/>
        <v>-4.3291655653041883E-2</v>
      </c>
      <c r="N165" s="9">
        <f t="shared" si="43"/>
        <v>-4.397980215659756E-2</v>
      </c>
      <c r="O165" s="46">
        <f t="shared" si="44"/>
        <v>39364.434500000003</v>
      </c>
      <c r="P165" s="21"/>
      <c r="Q165" s="1">
        <f t="shared" si="48"/>
        <v>1.205651330049661E-8</v>
      </c>
      <c r="S165" s="1">
        <f t="shared" si="45"/>
        <v>0</v>
      </c>
    </row>
    <row r="166" spans="1:19">
      <c r="A166" s="76" t="s">
        <v>115</v>
      </c>
      <c r="B166" s="75" t="s">
        <v>59</v>
      </c>
      <c r="C166" s="76">
        <v>54409.837800000001</v>
      </c>
      <c r="D166" s="76">
        <v>1E-4</v>
      </c>
      <c r="E166" s="48">
        <f t="shared" si="41"/>
        <v>20884.873735177291</v>
      </c>
      <c r="F166" s="1">
        <f t="shared" si="42"/>
        <v>20885</v>
      </c>
      <c r="G166" s="1">
        <f t="shared" si="46"/>
        <v>-4.3550000002142042E-2</v>
      </c>
      <c r="I166" s="1">
        <f t="shared" ref="I166:I176" si="49">G166</f>
        <v>-4.3550000002142042E-2</v>
      </c>
      <c r="M166" s="1">
        <f t="shared" ca="1" si="47"/>
        <v>-4.3428486494532278E-2</v>
      </c>
      <c r="N166" s="9">
        <f t="shared" si="43"/>
        <v>-4.4154337892245141E-2</v>
      </c>
      <c r="O166" s="46">
        <f t="shared" si="44"/>
        <v>39391.337800000001</v>
      </c>
      <c r="P166" s="21"/>
      <c r="Q166" s="1">
        <f t="shared" si="48"/>
        <v>3.6522428541426514E-7</v>
      </c>
      <c r="S166" s="1">
        <f t="shared" si="45"/>
        <v>0</v>
      </c>
    </row>
    <row r="167" spans="1:19">
      <c r="A167" s="169" t="s">
        <v>116</v>
      </c>
      <c r="B167" s="2" t="s">
        <v>56</v>
      </c>
      <c r="C167" s="169">
        <v>54436.570800000001</v>
      </c>
      <c r="D167" s="169">
        <v>2.9999999999999997E-4</v>
      </c>
      <c r="E167" s="48">
        <f t="shared" si="41"/>
        <v>20962.380910962282</v>
      </c>
      <c r="F167" s="1">
        <f t="shared" si="42"/>
        <v>20962.5</v>
      </c>
      <c r="G167" s="1">
        <f t="shared" si="46"/>
        <v>-4.1075000001001172E-2</v>
      </c>
      <c r="I167" s="1">
        <f t="shared" si="49"/>
        <v>-4.1075000001001172E-2</v>
      </c>
      <c r="M167" s="1">
        <f t="shared" ca="1" si="47"/>
        <v>-4.3564440215243902E-2</v>
      </c>
      <c r="N167" s="9">
        <f t="shared" si="43"/>
        <v>-4.4328056629339099E-2</v>
      </c>
      <c r="O167" s="46">
        <f t="shared" si="44"/>
        <v>39418.070800000001</v>
      </c>
      <c r="P167" s="21"/>
      <c r="Q167" s="1">
        <f t="shared" si="48"/>
        <v>1.0582377427173326E-5</v>
      </c>
      <c r="S167" s="1">
        <f t="shared" si="45"/>
        <v>0</v>
      </c>
    </row>
    <row r="168" spans="1:19">
      <c r="A168" s="169" t="s">
        <v>116</v>
      </c>
      <c r="B168" s="2" t="s">
        <v>56</v>
      </c>
      <c r="C168" s="169">
        <v>54520.381699999998</v>
      </c>
      <c r="D168" s="169">
        <v>5.0000000000000001E-4</v>
      </c>
      <c r="E168" s="48">
        <f t="shared" si="41"/>
        <v>21205.374445507514</v>
      </c>
      <c r="F168" s="1">
        <f t="shared" si="42"/>
        <v>21205.5</v>
      </c>
      <c r="G168" s="1">
        <f t="shared" si="46"/>
        <v>-4.3304999999236315E-2</v>
      </c>
      <c r="I168" s="1">
        <f t="shared" si="49"/>
        <v>-4.3304999999236315E-2</v>
      </c>
      <c r="M168" s="1">
        <f t="shared" ca="1" si="47"/>
        <v>-4.3990720913733239E-2</v>
      </c>
      <c r="N168" s="9">
        <f t="shared" si="43"/>
        <v>-4.4874699448477426E-2</v>
      </c>
      <c r="O168" s="46">
        <f t="shared" si="44"/>
        <v>39501.881699999998</v>
      </c>
      <c r="P168" s="21"/>
      <c r="Q168" s="1">
        <f t="shared" si="48"/>
        <v>2.4639563609478452E-6</v>
      </c>
      <c r="S168" s="1">
        <f t="shared" si="45"/>
        <v>0</v>
      </c>
    </row>
    <row r="169" spans="1:19">
      <c r="A169" s="166" t="s">
        <v>118</v>
      </c>
      <c r="B169" s="165" t="s">
        <v>56</v>
      </c>
      <c r="C169" s="166">
        <v>54751.472999999998</v>
      </c>
      <c r="D169" s="166">
        <v>2.0000000000000001E-4</v>
      </c>
      <c r="E169" s="48">
        <f t="shared" si="41"/>
        <v>21875.379084398821</v>
      </c>
      <c r="F169" s="1">
        <f t="shared" si="42"/>
        <v>21875.5</v>
      </c>
      <c r="G169" s="1">
        <f t="shared" si="46"/>
        <v>-4.1705000003275927E-2</v>
      </c>
      <c r="I169" s="1">
        <f t="shared" si="49"/>
        <v>-4.1705000003275927E-2</v>
      </c>
      <c r="M169" s="1">
        <f t="shared" ca="1" si="47"/>
        <v>-4.5166062757304642E-2</v>
      </c>
      <c r="N169" s="9">
        <f t="shared" si="43"/>
        <v>-4.6397224039099787E-2</v>
      </c>
      <c r="O169" s="46">
        <f t="shared" si="44"/>
        <v>39732.972999999998</v>
      </c>
      <c r="P169" s="21"/>
      <c r="Q169" s="1">
        <f t="shared" si="48"/>
        <v>2.2016966402363147E-5</v>
      </c>
      <c r="S169" s="1">
        <f t="shared" si="45"/>
        <v>0</v>
      </c>
    </row>
    <row r="170" spans="1:19">
      <c r="A170" s="169" t="s">
        <v>116</v>
      </c>
      <c r="B170" s="2" t="s">
        <v>59</v>
      </c>
      <c r="C170" s="169">
        <v>54756.472800000003</v>
      </c>
      <c r="D170" s="169">
        <v>5.0000000000000001E-4</v>
      </c>
      <c r="E170" s="48">
        <f t="shared" si="41"/>
        <v>21889.875039865477</v>
      </c>
      <c r="F170" s="1">
        <f t="shared" si="42"/>
        <v>21890</v>
      </c>
      <c r="G170" s="1">
        <f t="shared" si="46"/>
        <v>-4.3099999995320104E-2</v>
      </c>
      <c r="I170" s="1">
        <f t="shared" si="49"/>
        <v>-4.3099999995320104E-2</v>
      </c>
      <c r="M170" s="1">
        <f t="shared" ca="1" si="47"/>
        <v>-4.5191499259889398E-2</v>
      </c>
      <c r="N170" s="9">
        <f t="shared" si="43"/>
        <v>-4.6430422773325881E-2</v>
      </c>
      <c r="O170" s="46">
        <f t="shared" si="44"/>
        <v>39737.972800000003</v>
      </c>
      <c r="P170" s="21"/>
      <c r="Q170" s="1">
        <f t="shared" si="48"/>
        <v>1.1091715880259719E-5</v>
      </c>
      <c r="S170" s="1">
        <f t="shared" si="45"/>
        <v>0</v>
      </c>
    </row>
    <row r="171" spans="1:19">
      <c r="A171" s="169" t="s">
        <v>116</v>
      </c>
      <c r="B171" s="2" t="s">
        <v>59</v>
      </c>
      <c r="C171" s="169">
        <v>54757.506000000001</v>
      </c>
      <c r="D171" s="169">
        <v>2.9999999999999997E-4</v>
      </c>
      <c r="E171" s="48">
        <f t="shared" si="41"/>
        <v>21892.870603925661</v>
      </c>
      <c r="F171" s="1">
        <f t="shared" si="42"/>
        <v>21893</v>
      </c>
      <c r="G171" s="1">
        <f t="shared" si="46"/>
        <v>-4.462999999668682E-2</v>
      </c>
      <c r="I171" s="1">
        <f t="shared" si="49"/>
        <v>-4.462999999668682E-2</v>
      </c>
      <c r="M171" s="1">
        <f t="shared" ca="1" si="47"/>
        <v>-4.51967619845621E-2</v>
      </c>
      <c r="N171" s="9">
        <f t="shared" si="43"/>
        <v>-4.6437292791807028E-2</v>
      </c>
      <c r="O171" s="46">
        <f t="shared" si="44"/>
        <v>39739.006000000001</v>
      </c>
      <c r="P171" s="21"/>
      <c r="Q171" s="1">
        <f t="shared" si="48"/>
        <v>3.2663072472934136E-6</v>
      </c>
      <c r="S171" s="1">
        <f t="shared" si="45"/>
        <v>0</v>
      </c>
    </row>
    <row r="172" spans="1:19">
      <c r="A172" s="169" t="s">
        <v>116</v>
      </c>
      <c r="B172" s="2" t="s">
        <v>56</v>
      </c>
      <c r="C172" s="169">
        <v>54760.442600000002</v>
      </c>
      <c r="D172" s="169">
        <v>1E-4</v>
      </c>
      <c r="E172" s="48">
        <f t="shared" si="41"/>
        <v>21901.384709054539</v>
      </c>
      <c r="F172" s="1">
        <f t="shared" si="42"/>
        <v>21901.5</v>
      </c>
      <c r="G172" s="1">
        <f t="shared" si="46"/>
        <v>-3.9765000001352746E-2</v>
      </c>
      <c r="I172" s="1">
        <f t="shared" si="49"/>
        <v>-3.9765000001352746E-2</v>
      </c>
      <c r="M172" s="1">
        <f t="shared" ca="1" si="47"/>
        <v>-4.521167303780145E-2</v>
      </c>
      <c r="N172" s="9">
        <f t="shared" si="43"/>
        <v>-4.6456760292292329E-2</v>
      </c>
      <c r="O172" s="46">
        <f t="shared" si="44"/>
        <v>39741.942600000002</v>
      </c>
      <c r="P172" s="21"/>
      <c r="Q172" s="1">
        <f t="shared" si="48"/>
        <v>4.4779655791395809E-5</v>
      </c>
      <c r="S172" s="1">
        <f t="shared" si="45"/>
        <v>0</v>
      </c>
    </row>
    <row r="173" spans="1:19">
      <c r="A173" s="169" t="s">
        <v>116</v>
      </c>
      <c r="B173" s="2" t="s">
        <v>59</v>
      </c>
      <c r="C173" s="169">
        <v>54760.611799999999</v>
      </c>
      <c r="D173" s="169">
        <v>1E-4</v>
      </c>
      <c r="E173" s="48">
        <f t="shared" si="41"/>
        <v>21901.87527181003</v>
      </c>
      <c r="F173" s="1">
        <f t="shared" si="42"/>
        <v>21902</v>
      </c>
      <c r="G173" s="1">
        <f t="shared" si="46"/>
        <v>-4.3020000004617032E-2</v>
      </c>
      <c r="I173" s="1">
        <f t="shared" si="49"/>
        <v>-4.3020000004617032E-2</v>
      </c>
      <c r="M173" s="1">
        <f t="shared" ca="1" si="47"/>
        <v>-4.5212550158580223E-2</v>
      </c>
      <c r="N173" s="9">
        <f t="shared" si="43"/>
        <v>-4.6457905552080972E-2</v>
      </c>
      <c r="O173" s="46">
        <f t="shared" si="44"/>
        <v>39742.111799999999</v>
      </c>
      <c r="P173" s="21"/>
      <c r="Q173" s="1">
        <f t="shared" si="48"/>
        <v>1.1819194553283335E-5</v>
      </c>
      <c r="S173" s="1">
        <f t="shared" si="45"/>
        <v>0</v>
      </c>
    </row>
    <row r="174" spans="1:19">
      <c r="A174" s="169" t="s">
        <v>116</v>
      </c>
      <c r="B174" s="2" t="s">
        <v>59</v>
      </c>
      <c r="C174" s="169">
        <v>54775.444199999998</v>
      </c>
      <c r="D174" s="169">
        <v>1E-4</v>
      </c>
      <c r="E174" s="48">
        <f t="shared" si="41"/>
        <v>21944.878953930001</v>
      </c>
      <c r="F174" s="1">
        <f t="shared" si="42"/>
        <v>21945</v>
      </c>
      <c r="G174" s="1">
        <f t="shared" si="46"/>
        <v>-4.1750000003958121E-2</v>
      </c>
      <c r="I174" s="1">
        <f t="shared" si="49"/>
        <v>-4.1750000003958121E-2</v>
      </c>
      <c r="M174" s="1">
        <f t="shared" ca="1" si="47"/>
        <v>-4.5287982545555702E-2</v>
      </c>
      <c r="N174" s="9">
        <f t="shared" si="43"/>
        <v>-4.655644474006574E-2</v>
      </c>
      <c r="O174" s="46">
        <f t="shared" si="44"/>
        <v>39756.944199999998</v>
      </c>
      <c r="P174" s="21"/>
      <c r="Q174" s="1">
        <f t="shared" si="48"/>
        <v>2.3101911001256641E-5</v>
      </c>
      <c r="S174" s="1">
        <f t="shared" si="45"/>
        <v>0</v>
      </c>
    </row>
    <row r="175" spans="1:19">
      <c r="A175" s="169" t="s">
        <v>116</v>
      </c>
      <c r="B175" s="2" t="s">
        <v>56</v>
      </c>
      <c r="C175" s="169">
        <v>54775.617700000003</v>
      </c>
      <c r="D175" s="169">
        <v>1E-4</v>
      </c>
      <c r="E175" s="48">
        <f t="shared" si="41"/>
        <v>21945.381983705898</v>
      </c>
      <c r="F175" s="1">
        <f t="shared" si="42"/>
        <v>21945.5</v>
      </c>
      <c r="G175" s="1">
        <f t="shared" si="46"/>
        <v>-4.0704999999434222E-2</v>
      </c>
      <c r="I175" s="1">
        <f t="shared" si="49"/>
        <v>-4.0704999999434222E-2</v>
      </c>
      <c r="M175" s="1">
        <f t="shared" ca="1" si="47"/>
        <v>-4.5288859666334488E-2</v>
      </c>
      <c r="N175" s="9">
        <f t="shared" si="43"/>
        <v>-4.6557591089299993E-2</v>
      </c>
      <c r="O175" s="46">
        <f t="shared" si="44"/>
        <v>39757.117700000003</v>
      </c>
      <c r="P175" s="21"/>
      <c r="Q175" s="1">
        <f t="shared" si="48"/>
        <v>3.4252822465176222E-5</v>
      </c>
      <c r="S175" s="1">
        <f t="shared" si="45"/>
        <v>0</v>
      </c>
    </row>
    <row r="176" spans="1:19">
      <c r="A176" s="63" t="s">
        <v>119</v>
      </c>
      <c r="B176" s="52" t="s">
        <v>56</v>
      </c>
      <c r="C176" s="63">
        <v>54792.863700000002</v>
      </c>
      <c r="D176" s="63">
        <v>2.9999999999999997E-4</v>
      </c>
      <c r="E176" s="48">
        <f t="shared" si="41"/>
        <v>21995.383433359428</v>
      </c>
      <c r="F176" s="1">
        <f t="shared" si="42"/>
        <v>21995.5</v>
      </c>
      <c r="G176" s="1">
        <f t="shared" si="46"/>
        <v>-4.0204999997513369E-2</v>
      </c>
      <c r="I176" s="1">
        <f t="shared" si="49"/>
        <v>-4.0204999997513369E-2</v>
      </c>
      <c r="M176" s="1">
        <f t="shared" ca="1" si="47"/>
        <v>-4.537657174421296E-2</v>
      </c>
      <c r="N176" s="9">
        <f t="shared" si="43"/>
        <v>-4.6672289250661338E-2</v>
      </c>
      <c r="O176" s="46">
        <f t="shared" si="44"/>
        <v>39774.363700000002</v>
      </c>
      <c r="P176" s="21"/>
      <c r="Q176" s="1">
        <f t="shared" si="48"/>
        <v>4.1825830283883212E-5</v>
      </c>
      <c r="S176" s="1">
        <f t="shared" si="45"/>
        <v>0</v>
      </c>
    </row>
    <row r="177" spans="1:19">
      <c r="A177" s="53" t="s">
        <v>1052</v>
      </c>
      <c r="C177" s="44">
        <v>55591.844100000002</v>
      </c>
      <c r="D177" s="44">
        <v>2.0000000000000001E-4</v>
      </c>
      <c r="E177" s="48">
        <f>(C177-C$7)/C$8</f>
        <v>24311.872952364385</v>
      </c>
      <c r="F177" s="1">
        <f t="shared" si="42"/>
        <v>24312</v>
      </c>
      <c r="G177" s="1">
        <f>C177-(C$7+F177*C$8)</f>
        <v>-4.3819999998959247E-2</v>
      </c>
      <c r="J177" s="1">
        <f>G177</f>
        <v>-4.3819999998959247E-2</v>
      </c>
      <c r="M177" s="1">
        <f ca="1">+C$11+C$12*F177</f>
        <v>-4.9440272312322175E-2</v>
      </c>
      <c r="N177" s="9">
        <f>D$11+D$12*F177+D$13*F177^2</f>
        <v>-5.2123550190333191E-2</v>
      </c>
      <c r="O177" s="46">
        <f>C177-15018.5</f>
        <v>40573.344100000002</v>
      </c>
      <c r="Q177" s="1">
        <f>(G177-N177)^2</f>
        <v>6.8948945780666272E-5</v>
      </c>
      <c r="S177" s="1">
        <f t="shared" si="45"/>
        <v>0</v>
      </c>
    </row>
    <row r="178" spans="1:19">
      <c r="A178" s="21" t="s">
        <v>79</v>
      </c>
      <c r="B178" s="54"/>
      <c r="C178" s="58">
        <v>50814.168799999999</v>
      </c>
      <c r="D178" s="58" t="s">
        <v>28</v>
      </c>
    </row>
    <row r="179" spans="1:19">
      <c r="A179" s="21" t="s">
        <v>79</v>
      </c>
      <c r="B179" s="54"/>
      <c r="C179" s="58">
        <v>50818.135900000001</v>
      </c>
      <c r="D179" s="58" t="s">
        <v>28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4"/>
  <sheetViews>
    <sheetView workbookViewId="0">
      <pane xSplit="13" ySplit="22" topLeftCell="N259" activePane="bottomRight" state="frozen"/>
      <selection pane="topRight" activeCell="N1" sqref="N1"/>
      <selection pane="bottomLeft" activeCell="A23" sqref="A23"/>
      <selection pane="bottomRight" activeCell="U263" sqref="U263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9.425781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7" width="8.42578125" style="193" customWidth="1"/>
    <col min="18" max="16384" width="9.140625" style="193"/>
  </cols>
  <sheetData>
    <row r="1" spans="1:38" s="1" customFormat="1" ht="20.25">
      <c r="A1" s="4" t="s">
        <v>0</v>
      </c>
      <c r="B1" s="2"/>
      <c r="V1" s="6" t="s">
        <v>42</v>
      </c>
      <c r="W1" s="7" t="s">
        <v>2</v>
      </c>
      <c r="AK1" s="1">
        <v>-41532.5</v>
      </c>
      <c r="AL1" s="1">
        <v>-1.4250000022002496E-3</v>
      </c>
    </row>
    <row r="2" spans="1:38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V2" s="193">
        <v>-35000</v>
      </c>
      <c r="W2" s="197">
        <f t="shared" ref="W2:W16" si="0">D$11+D$12*V2+D$13*V2^2</f>
        <v>-2.8330069364917616E-2</v>
      </c>
      <c r="AK2" s="193">
        <v>-38433</v>
      </c>
      <c r="AL2" s="193">
        <v>5.0300000002607703E-3</v>
      </c>
    </row>
    <row r="3" spans="1:38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 t="s">
        <v>7</v>
      </c>
      <c r="V3" s="193">
        <v>-30000</v>
      </c>
      <c r="W3" s="197">
        <f t="shared" si="0"/>
        <v>-2.0979119358780697E-2</v>
      </c>
      <c r="AK3" s="193">
        <v>-36041.5</v>
      </c>
      <c r="AL3" s="193">
        <v>5.765000001701992E-3</v>
      </c>
    </row>
    <row r="4" spans="1:38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V4" s="193">
        <v>-25000</v>
      </c>
      <c r="W4" s="197">
        <f t="shared" si="0"/>
        <v>-1.4752072114086721E-2</v>
      </c>
      <c r="AK4" s="193">
        <v>-33823.5</v>
      </c>
      <c r="AL4" s="193">
        <v>-1.6150000010384247E-3</v>
      </c>
    </row>
    <row r="5" spans="1:38" ht="12.95" customHeight="1">
      <c r="A5" s="220" t="s">
        <v>9</v>
      </c>
      <c r="B5" s="191"/>
      <c r="C5" s="203">
        <v>-9.5</v>
      </c>
      <c r="D5" s="191" t="s">
        <v>10</v>
      </c>
      <c r="E5" s="221"/>
      <c r="V5" s="193">
        <v>-20000</v>
      </c>
      <c r="W5" s="197">
        <f t="shared" si="0"/>
        <v>-9.648927630835696E-3</v>
      </c>
      <c r="AK5" s="193">
        <v>-30721.5</v>
      </c>
      <c r="AL5" s="193">
        <v>1.5649999986635521E-3</v>
      </c>
    </row>
    <row r="6" spans="1:38" ht="12.95" customHeight="1">
      <c r="A6" s="211" t="s">
        <v>11</v>
      </c>
      <c r="V6" s="193">
        <v>-15000</v>
      </c>
      <c r="W6" s="197">
        <f t="shared" si="0"/>
        <v>-5.6696859090276212E-3</v>
      </c>
      <c r="AK6" s="193">
        <v>-29715</v>
      </c>
      <c r="AL6" s="193">
        <v>6.6500000029918738E-3</v>
      </c>
    </row>
    <row r="7" spans="1:38" ht="12.95" customHeight="1">
      <c r="A7" s="191" t="s">
        <v>12</v>
      </c>
      <c r="C7" s="193">
        <v>43853.911</v>
      </c>
      <c r="D7" s="344" t="s">
        <v>13</v>
      </c>
      <c r="V7" s="193">
        <v>-10000</v>
      </c>
      <c r="W7" s="197">
        <f t="shared" si="0"/>
        <v>-2.8143469486624946E-3</v>
      </c>
      <c r="AK7" s="193">
        <v>-26436</v>
      </c>
      <c r="AL7" s="193">
        <v>1.759999999194406E-3</v>
      </c>
    </row>
    <row r="8" spans="1:38" ht="12.95" customHeight="1">
      <c r="A8" s="191" t="s">
        <v>14</v>
      </c>
      <c r="C8" s="223">
        <v>0.34490928999999998</v>
      </c>
      <c r="D8" s="344" t="s">
        <v>13</v>
      </c>
      <c r="G8" s="224"/>
      <c r="H8" s="224"/>
      <c r="I8" s="224"/>
      <c r="J8" s="224"/>
      <c r="K8" s="224"/>
      <c r="L8" s="224"/>
      <c r="M8" s="224"/>
      <c r="V8" s="193">
        <v>-5000</v>
      </c>
      <c r="W8" s="197">
        <f t="shared" si="0"/>
        <v>-1.0829107497403179E-3</v>
      </c>
      <c r="AK8" s="193">
        <v>-25415.5</v>
      </c>
      <c r="AL8" s="193">
        <v>2.1049999922979623E-3</v>
      </c>
    </row>
    <row r="9" spans="1:38" ht="12.95" customHeight="1">
      <c r="A9" s="220" t="s">
        <v>15</v>
      </c>
      <c r="B9" s="220"/>
      <c r="C9" s="220">
        <v>180</v>
      </c>
      <c r="D9" s="220" t="str">
        <f>"F"&amp;C9</f>
        <v>F180</v>
      </c>
      <c r="E9" s="220" t="str">
        <f>"G"&amp;C9</f>
        <v>G180</v>
      </c>
      <c r="G9" s="224"/>
      <c r="H9" s="224"/>
      <c r="I9" s="224"/>
      <c r="J9" s="224"/>
      <c r="K9" s="224"/>
      <c r="L9" s="224"/>
      <c r="M9" s="224"/>
      <c r="V9" s="193">
        <v>0</v>
      </c>
      <c r="W9" s="197">
        <f t="shared" si="0"/>
        <v>-4.7537731226109093E-4</v>
      </c>
      <c r="AK9" s="193">
        <v>-22238</v>
      </c>
      <c r="AL9" s="193">
        <v>-4.200000039418228E-4</v>
      </c>
    </row>
    <row r="10" spans="1:38" ht="12.95" customHeight="1">
      <c r="A10" s="191"/>
      <c r="B10" s="196"/>
      <c r="C10" s="226" t="s">
        <v>16</v>
      </c>
      <c r="D10" s="226" t="s">
        <v>17</v>
      </c>
      <c r="E10" s="194"/>
      <c r="V10" s="193">
        <v>5000</v>
      </c>
      <c r="W10" s="197">
        <f t="shared" si="0"/>
        <v>-9.9174663622481323E-4</v>
      </c>
      <c r="AK10" s="193">
        <v>-18048.5</v>
      </c>
      <c r="AL10" s="193">
        <v>4.1350000028614886E-3</v>
      </c>
    </row>
    <row r="11" spans="1:38" ht="12.95" customHeight="1">
      <c r="A11" s="191" t="s">
        <v>18</v>
      </c>
      <c r="B11" s="196"/>
      <c r="C11" s="230">
        <f ca="1">INTERCEPT(INDIRECT(E9):G984,INDIRECT(D9):$F984)</f>
        <v>-3.8376861032716224E-2</v>
      </c>
      <c r="D11" s="345">
        <f>E11*F11</f>
        <v>-4.7537731226109093E-4</v>
      </c>
      <c r="E11" s="232">
        <v>-4.7537731226109088</v>
      </c>
      <c r="F11" s="233">
        <v>1E-4</v>
      </c>
      <c r="V11" s="193">
        <v>10000</v>
      </c>
      <c r="W11" s="197">
        <f t="shared" si="0"/>
        <v>-2.6320187216314853E-3</v>
      </c>
      <c r="AK11" s="193">
        <v>-17039.5</v>
      </c>
      <c r="AL11" s="193">
        <v>2.9450000001816079E-3</v>
      </c>
    </row>
    <row r="12" spans="1:38" ht="12.95" customHeight="1">
      <c r="A12" s="191" t="s">
        <v>19</v>
      </c>
      <c r="C12" s="230">
        <f ca="1">SLOPE(INDIRECT(E9):G984,INDIRECT(D9):$F984)</f>
        <v>5.9097518083841005E-7</v>
      </c>
      <c r="D12" s="345">
        <f>E12*F12</f>
        <v>9.116411351550469E-9</v>
      </c>
      <c r="E12" s="236">
        <v>9.1164113515504689E-3</v>
      </c>
      <c r="F12" s="237">
        <v>9.9999999999999995E-7</v>
      </c>
      <c r="V12" s="193">
        <v>15000</v>
      </c>
      <c r="W12" s="197">
        <f t="shared" si="0"/>
        <v>-5.3961935684811065E-3</v>
      </c>
      <c r="AK12" s="193">
        <v>-17036.5</v>
      </c>
      <c r="AL12" s="193">
        <v>4.2150000008405186E-3</v>
      </c>
    </row>
    <row r="13" spans="1:38" ht="12.95" customHeight="1">
      <c r="A13" s="191" t="s">
        <v>20</v>
      </c>
      <c r="D13" s="345">
        <f>E13*F13</f>
        <v>-2.2478055228858989E-11</v>
      </c>
      <c r="E13" s="239">
        <v>-0.22478055228858987</v>
      </c>
      <c r="F13" s="237">
        <v>1E-10</v>
      </c>
      <c r="V13" s="193">
        <v>20000</v>
      </c>
      <c r="W13" s="197">
        <f t="shared" si="0"/>
        <v>-9.2842711767736775E-3</v>
      </c>
      <c r="AK13" s="193">
        <v>-17028</v>
      </c>
      <c r="AL13" s="193">
        <v>1.4479999998002313E-2</v>
      </c>
    </row>
    <row r="14" spans="1:38" ht="12.95" customHeight="1">
      <c r="A14" s="191" t="s">
        <v>21</v>
      </c>
      <c r="D14" s="197"/>
      <c r="E14" s="221">
        <f>SUM(S21:S920)</f>
        <v>3.629638935328347E-2</v>
      </c>
      <c r="V14" s="193">
        <v>25000</v>
      </c>
      <c r="W14" s="197">
        <f t="shared" si="0"/>
        <v>-1.4296251546509198E-2</v>
      </c>
      <c r="AK14" s="193">
        <v>-17016.5</v>
      </c>
      <c r="AL14" s="193">
        <v>4.014999998616986E-3</v>
      </c>
    </row>
    <row r="15" spans="1:38" ht="12.95" customHeight="1">
      <c r="A15" s="211" t="s">
        <v>23</v>
      </c>
      <c r="B15" s="191"/>
      <c r="C15" s="243">
        <f ca="1">(C7+C11)+(C8+C12)*INT(MAX(F21:F3501))</f>
        <v>59990.481404562801</v>
      </c>
      <c r="D15" s="235">
        <f>+C7+INT(MAX(F21:F1556))*C8+D11+D12*INT(MAX(F21:F3991))+D13*INT(MAX(F21:F4018)^2)</f>
        <v>59990.442883002434</v>
      </c>
      <c r="E15" s="230" t="s">
        <v>24</v>
      </c>
      <c r="F15" s="203">
        <v>1</v>
      </c>
      <c r="V15" s="193">
        <v>30000</v>
      </c>
      <c r="W15" s="197">
        <f t="shared" si="0"/>
        <v>-2.0432134677687668E-2</v>
      </c>
      <c r="AK15" s="193">
        <v>-12661.5</v>
      </c>
      <c r="AL15" s="193">
        <v>4.9649999928078614E-3</v>
      </c>
    </row>
    <row r="16" spans="1:38" ht="12.95" customHeight="1">
      <c r="A16" s="211" t="s">
        <v>26</v>
      </c>
      <c r="B16" s="191"/>
      <c r="C16" s="243">
        <f ca="1">+C8+C12</f>
        <v>0.34490988097518083</v>
      </c>
      <c r="D16" s="246">
        <f>+C8+D12+2*D13*MAX(F21:F113)</f>
        <v>0.34490867955377508</v>
      </c>
      <c r="E16" s="230" t="s">
        <v>27</v>
      </c>
      <c r="F16" s="346">
        <f ca="1">NOW()+15018.5+$C$5/24</f>
        <v>60317.77983206018</v>
      </c>
      <c r="V16" s="193">
        <v>35000</v>
      </c>
      <c r="W16" s="197">
        <f t="shared" si="0"/>
        <v>-2.7691920570309086E-2</v>
      </c>
      <c r="AK16" s="193">
        <v>-9720</v>
      </c>
      <c r="AL16" s="193">
        <v>-2.0000000004074536E-3</v>
      </c>
    </row>
    <row r="17" spans="1:55" ht="12.95" customHeight="1">
      <c r="A17" s="230" t="s">
        <v>29</v>
      </c>
      <c r="B17" s="191"/>
      <c r="C17" s="191">
        <f>COUNT(C21:C2160)</f>
        <v>294</v>
      </c>
      <c r="D17" s="191"/>
      <c r="E17" s="230" t="s">
        <v>30</v>
      </c>
      <c r="F17" s="235">
        <f ca="1">ROUND(2*(F16-$C$7)/$C$8,0)/2+F15</f>
        <v>47735</v>
      </c>
      <c r="Q17" s="193" t="s">
        <v>22</v>
      </c>
      <c r="R17" s="193">
        <v>1</v>
      </c>
      <c r="AK17" s="193">
        <v>-9659</v>
      </c>
      <c r="AL17" s="193">
        <v>-2.1100000012665987E-3</v>
      </c>
    </row>
    <row r="18" spans="1:55" ht="12.95" customHeight="1">
      <c r="A18" s="211" t="s">
        <v>32</v>
      </c>
      <c r="B18" s="191"/>
      <c r="C18" s="250">
        <f ca="1">+C15</f>
        <v>59990.481404562801</v>
      </c>
      <c r="D18" s="251">
        <f ca="1">C16</f>
        <v>0.34490988097518083</v>
      </c>
      <c r="E18" s="230" t="s">
        <v>33</v>
      </c>
      <c r="F18" s="235">
        <f ca="1">ROUND(2*(F16-$C$15)/$C$16,0)/2+F15</f>
        <v>950</v>
      </c>
      <c r="G18" s="252"/>
      <c r="H18" s="252"/>
      <c r="I18" s="252"/>
      <c r="J18" s="252"/>
      <c r="K18" s="252"/>
      <c r="L18" s="252"/>
      <c r="M18" s="252"/>
      <c r="AK18" s="193">
        <v>-8877.5</v>
      </c>
      <c r="AL18" s="193">
        <v>-4.7500000073341653E-4</v>
      </c>
    </row>
    <row r="19" spans="1:55" ht="12.95" customHeight="1">
      <c r="A19" s="211" t="s">
        <v>34</v>
      </c>
      <c r="C19" s="257">
        <f>+D15</f>
        <v>59990.442883002434</v>
      </c>
      <c r="D19" s="258">
        <f>+D16</f>
        <v>0.34490867955377508</v>
      </c>
      <c r="E19" s="230" t="s">
        <v>35</v>
      </c>
      <c r="F19" s="259">
        <f ca="1">+$C$15+$C$16*F18-15018.5-$C$5/24</f>
        <v>45300.041624822559</v>
      </c>
      <c r="G19" s="193" t="s">
        <v>36</v>
      </c>
      <c r="H19" s="221"/>
      <c r="I19" s="221"/>
      <c r="J19" s="221"/>
      <c r="K19" s="221"/>
      <c r="L19" s="221"/>
      <c r="M19" s="221"/>
      <c r="AK19" s="193">
        <v>-8877</v>
      </c>
      <c r="AL19" s="193">
        <v>1.0699999984353781E-3</v>
      </c>
    </row>
    <row r="20" spans="1:55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298</v>
      </c>
      <c r="I20" s="263" t="s">
        <v>299</v>
      </c>
      <c r="J20" s="263" t="s">
        <v>300</v>
      </c>
      <c r="K20" s="263" t="s">
        <v>301</v>
      </c>
      <c r="L20" s="263" t="s">
        <v>302</v>
      </c>
      <c r="M20" s="261" t="s">
        <v>303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3" t="s">
        <v>49</v>
      </c>
      <c r="S20" s="263" t="s">
        <v>50</v>
      </c>
      <c r="AK20" s="193">
        <v>-8813.5</v>
      </c>
      <c r="AL20" s="193">
        <v>-1.7149999985122122E-3</v>
      </c>
    </row>
    <row r="21" spans="1:55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">(C21-C$7)/C$8</f>
        <v>-31812.570197804765</v>
      </c>
      <c r="F21" s="221">
        <f t="shared" ref="F21:F84" si="2">ROUND(2*E21,0)/2</f>
        <v>-31812.5</v>
      </c>
      <c r="G21" s="193">
        <f>C21-(C$7+F21*C$8)</f>
        <v>-2.4211875002947636E-2</v>
      </c>
      <c r="L21" s="193">
        <f>G21</f>
        <v>-2.4211875002947636E-2</v>
      </c>
      <c r="N21" s="271">
        <f t="shared" ref="N21:N84" si="3">D$11+D$12*F21+D$13*F21^2</f>
        <v>-2.3513975284116726E-2</v>
      </c>
      <c r="O21" s="347">
        <f t="shared" ref="O21:O84" si="4">C21-15018.5</f>
        <v>17862.96</v>
      </c>
      <c r="P21" s="272"/>
      <c r="Q21" s="193">
        <f>(G21-N21)^2</f>
        <v>4.8706401754426301E-7</v>
      </c>
      <c r="R21" s="348">
        <f>R$17</f>
        <v>1</v>
      </c>
      <c r="S21" s="193">
        <f t="shared" ref="S21:S52" si="5">R21*Q21</f>
        <v>4.8706401754426301E-7</v>
      </c>
      <c r="AK21" s="193">
        <v>-7451.5</v>
      </c>
      <c r="AL21" s="193">
        <v>-1.3500000204658136E-4</v>
      </c>
      <c r="BA21" s="193">
        <v>-31812.5</v>
      </c>
      <c r="BB21" s="193">
        <v>-2.4211875002947636E-2</v>
      </c>
      <c r="BC21" s="193">
        <v>1</v>
      </c>
    </row>
    <row r="22" spans="1:55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"/>
        <v>-28713.045102380402</v>
      </c>
      <c r="F22" s="221">
        <f t="shared" si="2"/>
        <v>-28713</v>
      </c>
      <c r="G22" s="193">
        <f>C22-(C$7+F22*C$8)</f>
        <v>-1.5556229998765048E-2</v>
      </c>
      <c r="L22" s="193">
        <f>G22</f>
        <v>-1.5556229998765048E-2</v>
      </c>
      <c r="N22" s="271">
        <f t="shared" si="3"/>
        <v>-1.9268863066460126E-2</v>
      </c>
      <c r="O22" s="347">
        <f t="shared" si="4"/>
        <v>18932.014999999999</v>
      </c>
      <c r="P22" s="222"/>
      <c r="Q22" s="193">
        <f>(G22-N22)^2</f>
        <v>1.378364429534297E-5</v>
      </c>
      <c r="R22" s="348">
        <f>R$17</f>
        <v>1</v>
      </c>
      <c r="S22" s="193">
        <f t="shared" si="5"/>
        <v>1.378364429534297E-5</v>
      </c>
      <c r="AK22" s="193">
        <v>-7448.5</v>
      </c>
      <c r="AL22" s="193">
        <v>-2.8650000022025779E-3</v>
      </c>
      <c r="BA22" s="193">
        <v>-28713</v>
      </c>
      <c r="BB22" s="193">
        <v>-1.5556229998765048E-2</v>
      </c>
      <c r="BC22" s="193">
        <v>1</v>
      </c>
    </row>
    <row r="23" spans="1:55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"/>
        <v>-26321.538048453258</v>
      </c>
      <c r="F23" s="221">
        <f t="shared" si="2"/>
        <v>-26321.5</v>
      </c>
      <c r="G23" s="193">
        <f>C23-(C$7+F23*C$8)</f>
        <v>-1.3123265001922846E-2</v>
      </c>
      <c r="L23" s="193">
        <f>G23</f>
        <v>-1.3123265001922846E-2</v>
      </c>
      <c r="N23" s="271">
        <f t="shared" si="3"/>
        <v>-1.6288611778039745E-2</v>
      </c>
      <c r="O23" s="347">
        <f t="shared" si="4"/>
        <v>19756.868000000002</v>
      </c>
      <c r="P23" s="222"/>
      <c r="Q23" s="193">
        <f>(G23-N23)^2</f>
        <v>1.0019420213073648E-5</v>
      </c>
      <c r="R23" s="348">
        <f>R$17</f>
        <v>1</v>
      </c>
      <c r="S23" s="193">
        <f t="shared" si="5"/>
        <v>1.0019420213073648E-5</v>
      </c>
      <c r="AK23" s="193">
        <v>-5355</v>
      </c>
      <c r="AL23" s="193">
        <v>-4.1600000040489249E-3</v>
      </c>
      <c r="BA23" s="193">
        <v>-26321.5</v>
      </c>
      <c r="BB23" s="193">
        <v>-1.3123265001922846E-2</v>
      </c>
      <c r="BC23" s="193">
        <v>1</v>
      </c>
    </row>
    <row r="24" spans="1:55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"/>
        <v>-24103.554879603274</v>
      </c>
      <c r="F24" s="221">
        <f t="shared" si="2"/>
        <v>-24103.5</v>
      </c>
      <c r="G24" s="193">
        <f>C24-(C$7+F24*C$8)</f>
        <v>-1.8928485005744733E-2</v>
      </c>
      <c r="L24" s="193">
        <f>G24</f>
        <v>-1.8928485005744733E-2</v>
      </c>
      <c r="N24" s="271">
        <f t="shared" si="3"/>
        <v>-1.3754386314020062E-2</v>
      </c>
      <c r="O24" s="347">
        <f t="shared" si="4"/>
        <v>20521.870999999999</v>
      </c>
      <c r="P24" s="222"/>
      <c r="Q24" s="193">
        <f>(G24-N24)^2</f>
        <v>2.677129727170695E-5</v>
      </c>
      <c r="R24" s="348">
        <f>R$17</f>
        <v>1</v>
      </c>
      <c r="S24" s="193">
        <f t="shared" si="5"/>
        <v>2.677129727170695E-5</v>
      </c>
      <c r="AK24" s="193">
        <v>-5271</v>
      </c>
      <c r="AL24" s="193">
        <v>-2.5400000013178214E-3</v>
      </c>
      <c r="BA24" s="193">
        <v>-24103.5</v>
      </c>
      <c r="BB24" s="193">
        <v>-1.8928485005744733E-2</v>
      </c>
      <c r="BC24" s="193">
        <v>1</v>
      </c>
    </row>
    <row r="25" spans="1:55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"/>
        <v>-21001.539274282804</v>
      </c>
      <c r="F25" s="221">
        <f t="shared" si="2"/>
        <v>-21001.5</v>
      </c>
      <c r="G25" s="193">
        <f>C25-(C$7+F25*C$8)</f>
        <v>-1.354606499808142E-2</v>
      </c>
      <c r="L25" s="193">
        <f>G25</f>
        <v>-1.354606499808142E-2</v>
      </c>
      <c r="N25" s="271">
        <f t="shared" si="3"/>
        <v>-1.0581074149242534E-2</v>
      </c>
      <c r="O25" s="347">
        <f t="shared" si="4"/>
        <v>21591.785000000003</v>
      </c>
      <c r="P25" s="222"/>
      <c r="Q25" s="193">
        <f>(G25-N25)^2</f>
        <v>8.791170733698334E-6</v>
      </c>
      <c r="R25" s="348">
        <f>R$17</f>
        <v>1</v>
      </c>
      <c r="S25" s="193">
        <f t="shared" si="5"/>
        <v>8.791170733698334E-6</v>
      </c>
      <c r="AK25" s="193">
        <v>-5268.5</v>
      </c>
      <c r="AL25" s="193">
        <v>-3.7850000007892959E-3</v>
      </c>
      <c r="BA25" s="193">
        <v>-21001.5</v>
      </c>
      <c r="BB25" s="193">
        <v>-1.354606499808142E-2</v>
      </c>
      <c r="BC25" s="193">
        <v>1</v>
      </c>
    </row>
    <row r="26" spans="1:55" ht="12.95" customHeight="1">
      <c r="A26" s="274" t="s">
        <v>52</v>
      </c>
      <c r="B26" s="78"/>
      <c r="C26" s="277">
        <v>36637.334999999999</v>
      </c>
      <c r="D26" s="277"/>
      <c r="E26" s="274">
        <f t="shared" si="1"/>
        <v>-20923.11285671662</v>
      </c>
      <c r="F26" s="221">
        <f t="shared" si="2"/>
        <v>-20923</v>
      </c>
      <c r="N26" s="271">
        <f t="shared" si="3"/>
        <v>-1.0506381584675716E-2</v>
      </c>
      <c r="O26" s="347">
        <f t="shared" si="4"/>
        <v>21618.834999999999</v>
      </c>
      <c r="P26" s="222">
        <v>-2.3870000004535541E-2</v>
      </c>
      <c r="R26" s="221"/>
      <c r="S26" s="193">
        <f t="shared" si="5"/>
        <v>0</v>
      </c>
      <c r="AK26" s="193">
        <v>-5268</v>
      </c>
      <c r="AL26" s="193">
        <v>-4.6100000035949051E-3</v>
      </c>
      <c r="BA26" s="193">
        <v>-19995</v>
      </c>
      <c r="BB26" s="193">
        <v>-7.7464499991037883E-3</v>
      </c>
      <c r="BC26" s="193">
        <v>1</v>
      </c>
    </row>
    <row r="27" spans="1:55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"/>
        <v>-19995.022459383446</v>
      </c>
      <c r="F27" s="221">
        <f t="shared" si="2"/>
        <v>-19995</v>
      </c>
      <c r="G27" s="193">
        <f>C27-(C$7+F27*C$8)</f>
        <v>-7.7464499991037883E-3</v>
      </c>
      <c r="L27" s="193">
        <f>G27</f>
        <v>-7.7464499991037883E-3</v>
      </c>
      <c r="N27" s="271">
        <f t="shared" si="3"/>
        <v>-9.6443869996845465E-3</v>
      </c>
      <c r="O27" s="347">
        <f t="shared" si="4"/>
        <v>21938.942000000003</v>
      </c>
      <c r="P27" s="222"/>
      <c r="Q27" s="193">
        <f>(G27-N27)^2</f>
        <v>3.6021648581734853E-6</v>
      </c>
      <c r="R27" s="348">
        <f>R$17</f>
        <v>1</v>
      </c>
      <c r="S27" s="193">
        <f t="shared" si="5"/>
        <v>3.6021648581734853E-6</v>
      </c>
      <c r="AK27" s="193">
        <v>-5265.5</v>
      </c>
      <c r="AL27" s="193">
        <v>-3.5950000019511208E-3</v>
      </c>
      <c r="BA27" s="193">
        <v>-16716</v>
      </c>
      <c r="BB27" s="193">
        <v>-1.0308360004273709E-2</v>
      </c>
      <c r="BC27" s="193">
        <v>1</v>
      </c>
    </row>
    <row r="28" spans="1:55" ht="12.95" customHeight="1">
      <c r="A28" s="274" t="s">
        <v>52</v>
      </c>
      <c r="B28" s="78"/>
      <c r="C28" s="277">
        <v>38002.478999999999</v>
      </c>
      <c r="D28" s="277"/>
      <c r="E28" s="274">
        <f t="shared" si="1"/>
        <v>-16965.133064406589</v>
      </c>
      <c r="F28" s="221">
        <f t="shared" si="2"/>
        <v>-16965</v>
      </c>
      <c r="N28" s="271">
        <f t="shared" si="3"/>
        <v>-7.0994738418757057E-3</v>
      </c>
      <c r="O28" s="347">
        <f t="shared" si="4"/>
        <v>22983.978999999999</v>
      </c>
      <c r="P28" s="222">
        <v>-3.3650000004854519E-2</v>
      </c>
      <c r="R28" s="221"/>
      <c r="S28" s="193">
        <f t="shared" si="5"/>
        <v>0</v>
      </c>
      <c r="AK28" s="193">
        <v>-5265</v>
      </c>
      <c r="AL28" s="193">
        <v>-5.2199999990989454E-3</v>
      </c>
      <c r="BA28" s="193">
        <v>-15695.5</v>
      </c>
      <c r="BB28" s="193">
        <v>-9.2388050034060143E-3</v>
      </c>
      <c r="BC28" s="193">
        <v>1</v>
      </c>
    </row>
    <row r="29" spans="1:55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"/>
        <v>-16716.029887162516</v>
      </c>
      <c r="F29" s="221">
        <f t="shared" si="2"/>
        <v>-16716</v>
      </c>
      <c r="G29" s="193">
        <f t="shared" ref="G29:G36" si="6">C29-(C$7+F29*C$8)</f>
        <v>-1.0308360004273709E-2</v>
      </c>
      <c r="L29" s="193">
        <f t="shared" ref="L29:L36" si="7">G29</f>
        <v>-1.0308360004273709E-2</v>
      </c>
      <c r="N29" s="271">
        <f t="shared" si="3"/>
        <v>-6.9086900942865329E-3</v>
      </c>
      <c r="O29" s="347">
        <f t="shared" si="4"/>
        <v>23069.896999999997</v>
      </c>
      <c r="P29" s="222"/>
      <c r="Q29" s="193">
        <f t="shared" ref="Q29:Q36" si="8">(G29-N29)^2</f>
        <v>1.1557755496872214E-5</v>
      </c>
      <c r="R29" s="348">
        <f t="shared" ref="R29:R34" si="9">R$17</f>
        <v>1</v>
      </c>
      <c r="S29" s="193">
        <f t="shared" si="5"/>
        <v>1.1557755496872214E-5</v>
      </c>
      <c r="AK29" s="193">
        <v>-5262.5</v>
      </c>
      <c r="AL29" s="193">
        <v>-3.0249999981606379E-3</v>
      </c>
      <c r="BA29" s="193">
        <v>-12518</v>
      </c>
      <c r="BB29" s="193">
        <v>-9.5077799996943213E-3</v>
      </c>
      <c r="BC29" s="193">
        <v>1</v>
      </c>
    </row>
    <row r="30" spans="1:55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"/>
        <v>-15695.526786187764</v>
      </c>
      <c r="F30" s="221">
        <f t="shared" si="2"/>
        <v>-15695.5</v>
      </c>
      <c r="G30" s="193">
        <f t="shared" si="6"/>
        <v>-9.2388050034060143E-3</v>
      </c>
      <c r="L30" s="193">
        <f t="shared" si="7"/>
        <v>-9.2388050034060143E-3</v>
      </c>
      <c r="N30" s="271">
        <f t="shared" si="3"/>
        <v>-6.155904085967584E-3</v>
      </c>
      <c r="O30" s="347">
        <f t="shared" si="4"/>
        <v>23421.877999999997</v>
      </c>
      <c r="P30" s="222"/>
      <c r="Q30" s="193">
        <f t="shared" si="8"/>
        <v>9.5042780667427145E-6</v>
      </c>
      <c r="R30" s="348">
        <f t="shared" si="9"/>
        <v>1</v>
      </c>
      <c r="S30" s="193">
        <f t="shared" si="5"/>
        <v>9.5042780667427145E-6</v>
      </c>
      <c r="AK30" s="193">
        <v>-5216</v>
      </c>
      <c r="AL30" s="193">
        <v>-4.2800000010174699E-3</v>
      </c>
      <c r="BA30" s="193">
        <v>-8328.5</v>
      </c>
      <c r="BB30" s="193">
        <v>-1.9782349991146475E-3</v>
      </c>
      <c r="BC30" s="193">
        <v>1</v>
      </c>
    </row>
    <row r="31" spans="1:55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"/>
        <v>-12518.027566030485</v>
      </c>
      <c r="F31" s="221">
        <f t="shared" si="2"/>
        <v>-12518</v>
      </c>
      <c r="G31" s="193">
        <f t="shared" si="6"/>
        <v>-9.5077799996943213E-3</v>
      </c>
      <c r="L31" s="193">
        <f t="shared" si="7"/>
        <v>-9.5077799996943213E-3</v>
      </c>
      <c r="N31" s="271">
        <f t="shared" si="3"/>
        <v>-4.1118150868118975E-3</v>
      </c>
      <c r="O31" s="347">
        <f t="shared" si="4"/>
        <v>24517.826999999997</v>
      </c>
      <c r="P31" s="222"/>
      <c r="Q31" s="193">
        <f t="shared" si="8"/>
        <v>2.9116437341058222E-5</v>
      </c>
      <c r="R31" s="348">
        <f t="shared" si="9"/>
        <v>1</v>
      </c>
      <c r="S31" s="193">
        <f t="shared" si="5"/>
        <v>2.9116437341058222E-5</v>
      </c>
      <c r="AK31" s="193">
        <v>-4505.5</v>
      </c>
      <c r="AL31" s="193">
        <v>-5.0950000004377216E-3</v>
      </c>
      <c r="BA31" s="193">
        <v>-7319.5</v>
      </c>
      <c r="BB31" s="193">
        <v>-2.4518450009054504E-3</v>
      </c>
      <c r="BC31" s="193">
        <v>1</v>
      </c>
    </row>
    <row r="32" spans="1:55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"/>
        <v>-8328.5057355225144</v>
      </c>
      <c r="F32" s="221">
        <f t="shared" si="2"/>
        <v>-8328.5</v>
      </c>
      <c r="G32" s="193">
        <f t="shared" si="6"/>
        <v>-1.9782349991146475E-3</v>
      </c>
      <c r="L32" s="193">
        <f t="shared" si="7"/>
        <v>-1.9782349991146475E-3</v>
      </c>
      <c r="N32" s="271">
        <f t="shared" si="3"/>
        <v>-2.1104691946477075E-3</v>
      </c>
      <c r="O32" s="347">
        <f t="shared" si="4"/>
        <v>25962.832000000002</v>
      </c>
      <c r="P32" s="222"/>
      <c r="Q32" s="193">
        <f t="shared" si="8"/>
        <v>1.7485882468275535E-8</v>
      </c>
      <c r="R32" s="348">
        <f t="shared" si="9"/>
        <v>1</v>
      </c>
      <c r="S32" s="193">
        <f t="shared" si="5"/>
        <v>1.7485882468275535E-8</v>
      </c>
      <c r="AK32" s="193">
        <v>-4502.5</v>
      </c>
      <c r="AL32" s="193">
        <v>-3.5250000000814907E-3</v>
      </c>
      <c r="BA32" s="193">
        <v>-7316.5</v>
      </c>
      <c r="BB32" s="193">
        <v>-1.1797150000347756E-3</v>
      </c>
      <c r="BC32" s="193">
        <v>1</v>
      </c>
    </row>
    <row r="33" spans="1:55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"/>
        <v>-7319.5071086661628</v>
      </c>
      <c r="F33" s="221">
        <f t="shared" si="2"/>
        <v>-7319.5</v>
      </c>
      <c r="G33" s="193">
        <f t="shared" si="6"/>
        <v>-2.4518450009054504E-3</v>
      </c>
      <c r="L33" s="193">
        <f t="shared" si="7"/>
        <v>-2.4518450009054504E-3</v>
      </c>
      <c r="N33" s="271">
        <f t="shared" si="3"/>
        <v>-1.7463684978988171E-3</v>
      </c>
      <c r="O33" s="347">
        <f t="shared" si="4"/>
        <v>26310.845000000001</v>
      </c>
      <c r="P33" s="222"/>
      <c r="Q33" s="193">
        <f t="shared" si="8"/>
        <v>4.9769709629446832E-7</v>
      </c>
      <c r="R33" s="348">
        <f t="shared" si="9"/>
        <v>1</v>
      </c>
      <c r="S33" s="193">
        <f t="shared" si="5"/>
        <v>4.9769709629446832E-7</v>
      </c>
      <c r="AK33" s="193">
        <v>-4491</v>
      </c>
      <c r="AL33" s="193">
        <v>-3.5300000017741695E-3</v>
      </c>
      <c r="BA33" s="193">
        <v>-7308</v>
      </c>
      <c r="BB33" s="193">
        <v>9.0913199965143576E-3</v>
      </c>
      <c r="BC33" s="193">
        <v>0.1</v>
      </c>
    </row>
    <row r="34" spans="1:55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"/>
        <v>-7316.503420363073</v>
      </c>
      <c r="F34" s="221">
        <f t="shared" si="2"/>
        <v>-7316.5</v>
      </c>
      <c r="G34" s="193">
        <f t="shared" si="6"/>
        <v>-1.1797150000347756E-3</v>
      </c>
      <c r="L34" s="193">
        <f t="shared" si="7"/>
        <v>-1.1797150000347756E-3</v>
      </c>
      <c r="N34" s="271">
        <f t="shared" si="3"/>
        <v>-1.7453541822157737E-3</v>
      </c>
      <c r="O34" s="347">
        <f t="shared" si="4"/>
        <v>26311.881000000001</v>
      </c>
      <c r="P34" s="222"/>
      <c r="Q34" s="193">
        <f t="shared" si="8"/>
        <v>3.1994768441838834E-7</v>
      </c>
      <c r="R34" s="348">
        <f t="shared" si="9"/>
        <v>1</v>
      </c>
      <c r="S34" s="193">
        <f t="shared" si="5"/>
        <v>3.1994768441838834E-7</v>
      </c>
      <c r="AK34" s="193">
        <v>-4476.5</v>
      </c>
      <c r="AL34" s="193">
        <v>-4.1950000013457611E-3</v>
      </c>
      <c r="BA34" s="193">
        <v>-7296.5</v>
      </c>
      <c r="BB34" s="193">
        <v>-1.365514995995909E-3</v>
      </c>
      <c r="BC34" s="193">
        <v>1</v>
      </c>
    </row>
    <row r="35" spans="1:55" ht="12.95" customHeight="1">
      <c r="A35" s="274" t="s">
        <v>52</v>
      </c>
      <c r="B35" s="78"/>
      <c r="C35" s="277">
        <v>41333.322999999997</v>
      </c>
      <c r="D35" s="277"/>
      <c r="E35" s="274">
        <f t="shared" si="1"/>
        <v>-7307.9736414174395</v>
      </c>
      <c r="F35" s="221">
        <f t="shared" si="2"/>
        <v>-7308</v>
      </c>
      <c r="G35" s="193">
        <f t="shared" si="6"/>
        <v>9.0913199965143576E-3</v>
      </c>
      <c r="L35" s="193">
        <f t="shared" si="7"/>
        <v>9.0913199965143576E-3</v>
      </c>
      <c r="N35" s="271">
        <f t="shared" si="3"/>
        <v>-1.7424824850103826E-3</v>
      </c>
      <c r="O35" s="347">
        <f t="shared" si="4"/>
        <v>26314.822999999997</v>
      </c>
      <c r="P35" s="222"/>
      <c r="Q35" s="193">
        <f t="shared" si="8"/>
        <v>1.1737127620869162E-4</v>
      </c>
      <c r="R35" s="193">
        <v>0.1</v>
      </c>
      <c r="S35" s="193">
        <f t="shared" si="5"/>
        <v>1.1737127620869162E-5</v>
      </c>
      <c r="AK35" s="193">
        <v>-4476</v>
      </c>
      <c r="AL35" s="193">
        <v>-4.3700000023818575E-3</v>
      </c>
      <c r="BA35" s="193">
        <v>-2941.5</v>
      </c>
      <c r="BB35" s="193">
        <v>2.6765349975903518E-3</v>
      </c>
      <c r="BC35" s="193">
        <v>1</v>
      </c>
    </row>
    <row r="36" spans="1:55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"/>
        <v>-7296.5039590554316</v>
      </c>
      <c r="F36" s="221">
        <f t="shared" si="2"/>
        <v>-7296.5</v>
      </c>
      <c r="G36" s="193">
        <f t="shared" si="6"/>
        <v>-1.365514995995909E-3</v>
      </c>
      <c r="L36" s="193">
        <f t="shared" si="7"/>
        <v>-1.365514995995909E-3</v>
      </c>
      <c r="N36" s="271">
        <f t="shared" si="3"/>
        <v>-1.7386024175675562E-3</v>
      </c>
      <c r="O36" s="347">
        <f t="shared" si="4"/>
        <v>26318.779000000002</v>
      </c>
      <c r="P36" s="222"/>
      <c r="Q36" s="193">
        <f t="shared" si="8"/>
        <v>1.3919422413498001E-7</v>
      </c>
      <c r="R36" s="348">
        <f>R$17</f>
        <v>1</v>
      </c>
      <c r="S36" s="193">
        <f t="shared" si="5"/>
        <v>1.3919422413498001E-7</v>
      </c>
      <c r="AK36" s="193">
        <v>-3441.5</v>
      </c>
      <c r="AL36" s="193">
        <v>-3.4450000021024607E-3</v>
      </c>
      <c r="BA36" s="193">
        <v>0</v>
      </c>
      <c r="BB36" s="193">
        <v>-2.2000000026309863E-3</v>
      </c>
      <c r="BC36" s="193">
        <v>1</v>
      </c>
    </row>
    <row r="37" spans="1:55" ht="12.95" customHeight="1">
      <c r="A37" s="274" t="s">
        <v>52</v>
      </c>
      <c r="B37" s="78"/>
      <c r="C37" s="277">
        <v>42074.394999999997</v>
      </c>
      <c r="D37" s="277"/>
      <c r="E37" s="274">
        <f t="shared" si="1"/>
        <v>-5159.3739327810026</v>
      </c>
      <c r="F37" s="221">
        <f t="shared" si="2"/>
        <v>-5159.5</v>
      </c>
      <c r="H37" s="270"/>
      <c r="J37" s="270"/>
      <c r="N37" s="271">
        <f t="shared" si="3"/>
        <v>-1.1207891627854562E-3</v>
      </c>
      <c r="O37" s="347">
        <f t="shared" si="4"/>
        <v>27055.894999999997</v>
      </c>
      <c r="P37" s="222">
        <v>4.734499999176478E-2</v>
      </c>
      <c r="S37" s="193">
        <f t="shared" si="5"/>
        <v>0</v>
      </c>
      <c r="AK37" s="193">
        <v>-3410</v>
      </c>
      <c r="AL37" s="193">
        <v>7.6679999998304993E-2</v>
      </c>
      <c r="BA37" s="193">
        <v>61</v>
      </c>
      <c r="BB37" s="193">
        <v>-2.2666900040348992E-3</v>
      </c>
      <c r="BC37" s="193">
        <v>1</v>
      </c>
    </row>
    <row r="38" spans="1:55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"/>
        <v>-2941.4922398871963</v>
      </c>
      <c r="F38" s="221">
        <f t="shared" si="2"/>
        <v>-2941.5</v>
      </c>
      <c r="G38" s="193">
        <f t="shared" ref="G38:G47" si="10">C38-(C$7+F38*C$8)</f>
        <v>2.6765349975903518E-3</v>
      </c>
      <c r="L38" s="193">
        <f>G38</f>
        <v>2.6765349975903518E-3</v>
      </c>
      <c r="N38" s="271">
        <f t="shared" si="3"/>
        <v>-6.9668286145058492E-4</v>
      </c>
      <c r="O38" s="347">
        <f t="shared" si="4"/>
        <v>27820.862999999998</v>
      </c>
      <c r="P38" s="222"/>
      <c r="Q38" s="193">
        <f t="shared" ref="Q38:Q47" si="11">(G38-N38)^2</f>
        <v>1.1378598724552723E-5</v>
      </c>
      <c r="R38" s="348">
        <f>R$17</f>
        <v>1</v>
      </c>
      <c r="S38" s="193">
        <f t="shared" si="5"/>
        <v>1.1378598724552723E-5</v>
      </c>
      <c r="AK38" s="193">
        <v>-3169</v>
      </c>
      <c r="AL38" s="193">
        <v>-4.5100000061211176E-3</v>
      </c>
      <c r="BA38" s="193">
        <v>842.5</v>
      </c>
      <c r="BB38" s="193">
        <v>-7.6824995630886406E-5</v>
      </c>
      <c r="BC38" s="193">
        <v>0.2</v>
      </c>
    </row>
    <row r="39" spans="1:55" ht="12.95" customHeight="1">
      <c r="A39" s="282" t="s">
        <v>53</v>
      </c>
      <c r="B39" s="78"/>
      <c r="C39" s="277">
        <v>43853.908799999997</v>
      </c>
      <c r="D39" s="277" t="s">
        <v>54</v>
      </c>
      <c r="E39" s="274">
        <f t="shared" si="1"/>
        <v>-6.3784886821430251E-3</v>
      </c>
      <c r="F39" s="221">
        <f t="shared" si="2"/>
        <v>0</v>
      </c>
      <c r="G39" s="193">
        <f t="shared" si="10"/>
        <v>-2.2000000026309863E-3</v>
      </c>
      <c r="H39" s="193">
        <f>G39</f>
        <v>-2.2000000026309863E-3</v>
      </c>
      <c r="N39" s="271">
        <f t="shared" si="3"/>
        <v>-4.7537731226109093E-4</v>
      </c>
      <c r="O39" s="347">
        <f t="shared" si="4"/>
        <v>28835.408799999997</v>
      </c>
      <c r="P39" s="222"/>
      <c r="Q39" s="193">
        <f t="shared" si="11"/>
        <v>2.9743234241386956E-6</v>
      </c>
      <c r="R39" s="193">
        <v>1</v>
      </c>
      <c r="S39" s="193">
        <f t="shared" si="5"/>
        <v>2.9743234241386956E-6</v>
      </c>
      <c r="T39" s="284" t="s">
        <v>1</v>
      </c>
      <c r="AK39" s="193">
        <v>-3163.5</v>
      </c>
      <c r="AL39" s="193">
        <v>-4.2150000008405186E-3</v>
      </c>
      <c r="BA39" s="193">
        <v>843</v>
      </c>
      <c r="BB39" s="193">
        <v>1.4685300047858618E-3</v>
      </c>
      <c r="BC39" s="193">
        <v>0.2</v>
      </c>
    </row>
    <row r="40" spans="1:55" ht="12.95" customHeight="1">
      <c r="A40" s="222" t="s">
        <v>305</v>
      </c>
      <c r="B40" s="288" t="s">
        <v>56</v>
      </c>
      <c r="C40" s="289">
        <v>43853.911</v>
      </c>
      <c r="D40" s="289" t="s">
        <v>28</v>
      </c>
      <c r="E40" s="274">
        <f t="shared" si="1"/>
        <v>0</v>
      </c>
      <c r="F40" s="221">
        <f t="shared" si="2"/>
        <v>0</v>
      </c>
      <c r="G40" s="193">
        <f t="shared" si="10"/>
        <v>0</v>
      </c>
      <c r="J40" s="193">
        <f>G40</f>
        <v>0</v>
      </c>
      <c r="M40" s="193">
        <f ca="1">+C$11+C$12*F40</f>
        <v>-3.8376861032716224E-2</v>
      </c>
      <c r="N40" s="271">
        <f t="shared" si="3"/>
        <v>-4.7537731226109093E-4</v>
      </c>
      <c r="O40" s="347">
        <f t="shared" si="4"/>
        <v>28835.411</v>
      </c>
      <c r="Q40" s="193">
        <f t="shared" si="11"/>
        <v>2.2598358901257874E-7</v>
      </c>
      <c r="R40" s="193">
        <v>1</v>
      </c>
      <c r="S40" s="193">
        <f t="shared" si="5"/>
        <v>2.2598358901257874E-7</v>
      </c>
      <c r="AK40" s="193">
        <v>-2192</v>
      </c>
      <c r="AL40" s="193">
        <v>-3.7800000063725747E-3</v>
      </c>
      <c r="BA40" s="193">
        <v>906.5</v>
      </c>
      <c r="BB40" s="193">
        <v>-1.2713850010186434E-3</v>
      </c>
      <c r="BC40" s="193">
        <v>0.2</v>
      </c>
    </row>
    <row r="41" spans="1:55" ht="12.95" customHeight="1">
      <c r="A41" s="282" t="s">
        <v>53</v>
      </c>
      <c r="B41" s="78"/>
      <c r="C41" s="277">
        <v>43874.948199999999</v>
      </c>
      <c r="D41" s="277" t="s">
        <v>54</v>
      </c>
      <c r="E41" s="274">
        <f t="shared" si="1"/>
        <v>60.99342815613592</v>
      </c>
      <c r="F41" s="221">
        <f t="shared" si="2"/>
        <v>61</v>
      </c>
      <c r="G41" s="193">
        <f t="shared" si="10"/>
        <v>-2.2666900040348992E-3</v>
      </c>
      <c r="L41" s="193">
        <f>G41</f>
        <v>-2.2666900040348992E-3</v>
      </c>
      <c r="N41" s="271">
        <f t="shared" si="3"/>
        <v>-4.7490485201215295E-4</v>
      </c>
      <c r="O41" s="347">
        <f t="shared" si="4"/>
        <v>28856.448199999999</v>
      </c>
      <c r="P41" s="222"/>
      <c r="Q41" s="193">
        <f t="shared" si="11"/>
        <v>3.2104940310091755E-6</v>
      </c>
      <c r="R41" s="193">
        <v>1</v>
      </c>
      <c r="S41" s="193">
        <f t="shared" si="5"/>
        <v>3.2104940310091755E-6</v>
      </c>
      <c r="T41" s="284" t="s">
        <v>1</v>
      </c>
      <c r="AK41" s="193">
        <v>-2177.5</v>
      </c>
      <c r="AL41" s="193">
        <v>-1.9749999992200173E-3</v>
      </c>
      <c r="BA41" s="193">
        <v>2268.5</v>
      </c>
      <c r="BB41" s="193">
        <v>1.2756349970004521E-3</v>
      </c>
      <c r="BC41" s="193">
        <v>1</v>
      </c>
    </row>
    <row r="42" spans="1:55" ht="12.95" customHeight="1">
      <c r="A42" s="222" t="s">
        <v>305</v>
      </c>
      <c r="B42" s="288"/>
      <c r="C42" s="289">
        <v>43874.953999999998</v>
      </c>
      <c r="D42" s="289" t="s">
        <v>28</v>
      </c>
      <c r="E42" s="274">
        <f t="shared" si="1"/>
        <v>61.010244171729461</v>
      </c>
      <c r="F42" s="221">
        <f t="shared" si="2"/>
        <v>61</v>
      </c>
      <c r="G42" s="193">
        <f t="shared" si="10"/>
        <v>3.5333099949639291E-3</v>
      </c>
      <c r="J42" s="193">
        <f>G42</f>
        <v>3.5333099949639291E-3</v>
      </c>
      <c r="M42" s="193">
        <f ca="1">+C$11+C$12*F42</f>
        <v>-3.8340811546685082E-2</v>
      </c>
      <c r="N42" s="271">
        <f t="shared" si="3"/>
        <v>-4.7490485201215295E-4</v>
      </c>
      <c r="O42" s="347">
        <f t="shared" si="4"/>
        <v>28856.453999999998</v>
      </c>
      <c r="Q42" s="193">
        <f t="shared" si="11"/>
        <v>1.6065786259519494E-5</v>
      </c>
      <c r="R42" s="193">
        <v>1</v>
      </c>
      <c r="S42" s="193">
        <f t="shared" si="5"/>
        <v>1.6065786259519494E-5</v>
      </c>
      <c r="AK42" s="193">
        <v>-2122.5</v>
      </c>
      <c r="AL42" s="193">
        <v>9.7499999537831172E-4</v>
      </c>
      <c r="BA42" s="193">
        <v>2271.5</v>
      </c>
      <c r="BB42" s="193">
        <v>-1.4522350029437803E-3</v>
      </c>
      <c r="BC42" s="193">
        <v>1</v>
      </c>
    </row>
    <row r="43" spans="1:55" ht="12.95" customHeight="1">
      <c r="A43" s="274" t="s">
        <v>55</v>
      </c>
      <c r="B43" s="78"/>
      <c r="C43" s="277">
        <v>44144.497000000003</v>
      </c>
      <c r="D43" s="277"/>
      <c r="E43" s="274">
        <f t="shared" si="1"/>
        <v>842.49977726028487</v>
      </c>
      <c r="F43" s="221">
        <f t="shared" si="2"/>
        <v>842.5</v>
      </c>
      <c r="G43" s="193">
        <f t="shared" si="10"/>
        <v>-7.6824995630886406E-5</v>
      </c>
      <c r="H43" s="270"/>
      <c r="J43" s="270"/>
      <c r="L43" s="193">
        <f>G43</f>
        <v>-7.6824995630886406E-5</v>
      </c>
      <c r="N43" s="271">
        <f t="shared" si="3"/>
        <v>-4.8365179978669893E-4</v>
      </c>
      <c r="O43" s="347">
        <f t="shared" si="4"/>
        <v>29125.997000000003</v>
      </c>
      <c r="P43" s="222"/>
      <c r="Q43" s="193">
        <f t="shared" si="11"/>
        <v>1.6550804857963184E-7</v>
      </c>
      <c r="R43" s="193">
        <v>0.2</v>
      </c>
      <c r="S43" s="193">
        <f t="shared" si="5"/>
        <v>3.3101609715926367E-8</v>
      </c>
      <c r="AK43" s="193">
        <v>-1249.5</v>
      </c>
      <c r="AL43" s="193">
        <v>-5.8550000030663796E-3</v>
      </c>
      <c r="BA43" s="193">
        <v>4365</v>
      </c>
      <c r="BB43" s="193">
        <v>-1.2608499964699149E-3</v>
      </c>
      <c r="BC43" s="193">
        <v>1</v>
      </c>
    </row>
    <row r="44" spans="1:55" ht="12.95" customHeight="1">
      <c r="A44" s="274" t="s">
        <v>55</v>
      </c>
      <c r="B44" s="78"/>
      <c r="C44" s="277">
        <v>44144.671000000002</v>
      </c>
      <c r="D44" s="277"/>
      <c r="E44" s="274">
        <f t="shared" si="1"/>
        <v>843.00425772817562</v>
      </c>
      <c r="F44" s="221">
        <f t="shared" si="2"/>
        <v>843</v>
      </c>
      <c r="G44" s="193">
        <f t="shared" si="10"/>
        <v>1.4685300047858618E-3</v>
      </c>
      <c r="H44" s="270"/>
      <c r="J44" s="270"/>
      <c r="L44" s="193">
        <f>G44</f>
        <v>1.4685300047858618E-3</v>
      </c>
      <c r="N44" s="271">
        <f t="shared" si="3"/>
        <v>-4.8366618496206731E-4</v>
      </c>
      <c r="O44" s="347">
        <f t="shared" si="4"/>
        <v>29126.171000000002</v>
      </c>
      <c r="P44" s="222"/>
      <c r="Q44" s="193">
        <f t="shared" si="11"/>
        <v>3.8110699632663328E-6</v>
      </c>
      <c r="R44" s="193">
        <v>0.2</v>
      </c>
      <c r="S44" s="193">
        <f t="shared" si="5"/>
        <v>7.6221399265326656E-7</v>
      </c>
      <c r="AD44" s="193">
        <v>12</v>
      </c>
      <c r="AF44" s="193" t="s">
        <v>82</v>
      </c>
      <c r="AH44" s="193" t="s">
        <v>83</v>
      </c>
      <c r="AK44" s="193">
        <v>-1212</v>
      </c>
      <c r="AL44" s="193">
        <v>-6.980000005569309E-3</v>
      </c>
      <c r="BA44" s="193">
        <v>4449</v>
      </c>
      <c r="BB44" s="193">
        <v>4.1878999763866886E-4</v>
      </c>
      <c r="BC44" s="193">
        <v>1</v>
      </c>
    </row>
    <row r="45" spans="1:55" ht="12.95" customHeight="1">
      <c r="A45" s="274" t="s">
        <v>55</v>
      </c>
      <c r="B45" s="78"/>
      <c r="C45" s="277">
        <v>44166.57</v>
      </c>
      <c r="D45" s="277"/>
      <c r="E45" s="274">
        <f t="shared" si="1"/>
        <v>906.49631385689747</v>
      </c>
      <c r="F45" s="221">
        <f t="shared" si="2"/>
        <v>906.5</v>
      </c>
      <c r="G45" s="193">
        <f t="shared" si="10"/>
        <v>-1.2713850010186434E-3</v>
      </c>
      <c r="H45" s="270"/>
      <c r="J45" s="270"/>
      <c r="L45" s="193">
        <f>G45</f>
        <v>-1.2713850010186434E-3</v>
      </c>
      <c r="N45" s="271">
        <f t="shared" si="3"/>
        <v>-4.8558445305029726E-4</v>
      </c>
      <c r="O45" s="347">
        <f t="shared" si="4"/>
        <v>29148.07</v>
      </c>
      <c r="P45" s="222"/>
      <c r="Q45" s="193">
        <f t="shared" si="11"/>
        <v>6.1748250118735317E-7</v>
      </c>
      <c r="R45" s="193">
        <v>0.2</v>
      </c>
      <c r="S45" s="193">
        <f t="shared" si="5"/>
        <v>1.2349650023747063E-7</v>
      </c>
      <c r="AD45" s="193">
        <v>10</v>
      </c>
      <c r="AF45" s="193" t="s">
        <v>82</v>
      </c>
      <c r="AH45" s="193" t="s">
        <v>83</v>
      </c>
      <c r="AK45" s="193">
        <v>-1183</v>
      </c>
      <c r="AL45" s="193">
        <v>-1.9699999975273386E-3</v>
      </c>
      <c r="BA45" s="193">
        <v>4451.5</v>
      </c>
      <c r="BB45" s="193">
        <v>-8.2443499559303746E-4</v>
      </c>
      <c r="BC45" s="193">
        <v>1</v>
      </c>
    </row>
    <row r="46" spans="1:55" ht="12.95" customHeight="1">
      <c r="A46" s="282" t="s">
        <v>53</v>
      </c>
      <c r="B46" s="285" t="s">
        <v>56</v>
      </c>
      <c r="C46" s="277">
        <v>44636.339</v>
      </c>
      <c r="D46" s="277" t="s">
        <v>54</v>
      </c>
      <c r="E46" s="274">
        <f t="shared" si="1"/>
        <v>2268.503698465182</v>
      </c>
      <c r="F46" s="221">
        <f t="shared" si="2"/>
        <v>2268.5</v>
      </c>
      <c r="G46" s="193">
        <f t="shared" si="10"/>
        <v>1.2756349970004521E-3</v>
      </c>
      <c r="K46" s="193">
        <f>G46</f>
        <v>1.2756349970004521E-3</v>
      </c>
      <c r="N46" s="271">
        <f t="shared" si="3"/>
        <v>-5.7037087891840198E-4</v>
      </c>
      <c r="O46" s="347">
        <f t="shared" si="4"/>
        <v>29617.839</v>
      </c>
      <c r="P46" s="222"/>
      <c r="Q46" s="193">
        <f t="shared" si="11"/>
        <v>3.4077376939269359E-6</v>
      </c>
      <c r="R46" s="193">
        <v>1</v>
      </c>
      <c r="S46" s="193">
        <f t="shared" si="5"/>
        <v>3.4077376939269359E-6</v>
      </c>
      <c r="T46" s="284" t="s">
        <v>1</v>
      </c>
      <c r="AD46" s="193">
        <v>7</v>
      </c>
      <c r="AF46" s="193" t="s">
        <v>82</v>
      </c>
      <c r="AH46" s="193" t="s">
        <v>83</v>
      </c>
      <c r="AK46" s="193">
        <v>-1171.5</v>
      </c>
      <c r="AL46" s="193">
        <v>-5.7350000060978346E-3</v>
      </c>
      <c r="BA46" s="193">
        <v>4452</v>
      </c>
      <c r="BB46" s="193">
        <v>-1.6490800044266507E-3</v>
      </c>
      <c r="BC46" s="193">
        <v>1</v>
      </c>
    </row>
    <row r="47" spans="1:55" ht="12.95" customHeight="1">
      <c r="A47" s="282" t="s">
        <v>53</v>
      </c>
      <c r="B47" s="285" t="s">
        <v>56</v>
      </c>
      <c r="C47" s="277">
        <v>44637.370999999999</v>
      </c>
      <c r="D47" s="277" t="s">
        <v>54</v>
      </c>
      <c r="E47" s="274">
        <f t="shared" si="1"/>
        <v>2271.4957895161338</v>
      </c>
      <c r="F47" s="221">
        <f t="shared" si="2"/>
        <v>2271.5</v>
      </c>
      <c r="G47" s="193">
        <f t="shared" si="10"/>
        <v>-1.4522350029437803E-3</v>
      </c>
      <c r="K47" s="193">
        <f>G47</f>
        <v>-1.4522350029437803E-3</v>
      </c>
      <c r="N47" s="271">
        <f t="shared" si="3"/>
        <v>-5.7064968079656431E-4</v>
      </c>
      <c r="O47" s="347">
        <f t="shared" si="4"/>
        <v>29618.870999999999</v>
      </c>
      <c r="P47" s="222"/>
      <c r="Q47" s="193">
        <f t="shared" si="11"/>
        <v>7.7719268022541058E-7</v>
      </c>
      <c r="R47" s="193">
        <v>1</v>
      </c>
      <c r="S47" s="193">
        <f t="shared" si="5"/>
        <v>7.7719268022541058E-7</v>
      </c>
      <c r="T47" s="284" t="s">
        <v>1</v>
      </c>
      <c r="AK47" s="193">
        <v>-1171</v>
      </c>
      <c r="AL47" s="193">
        <v>-6.7900000067311339E-3</v>
      </c>
      <c r="BA47" s="193">
        <v>4454.5</v>
      </c>
      <c r="BB47" s="193">
        <v>-6.3230500381905586E-4</v>
      </c>
      <c r="BC47" s="193">
        <v>1</v>
      </c>
    </row>
    <row r="48" spans="1:55" ht="12.95" customHeight="1">
      <c r="A48" s="274" t="s">
        <v>57</v>
      </c>
      <c r="B48" s="285"/>
      <c r="C48" s="277">
        <v>44691.330999999998</v>
      </c>
      <c r="D48" s="277"/>
      <c r="E48" s="274">
        <f t="shared" si="1"/>
        <v>2427.9427208237803</v>
      </c>
      <c r="F48" s="221">
        <f t="shared" si="2"/>
        <v>2428</v>
      </c>
      <c r="N48" s="271">
        <f t="shared" si="3"/>
        <v>-5.8575493703581219E-4</v>
      </c>
      <c r="O48" s="347">
        <f t="shared" si="4"/>
        <v>29672.830999999998</v>
      </c>
      <c r="P48" s="222">
        <v>-2.1280000000842847E-2</v>
      </c>
      <c r="S48" s="193">
        <f t="shared" si="5"/>
        <v>0</v>
      </c>
      <c r="T48" s="193" t="s">
        <v>54</v>
      </c>
      <c r="AK48" s="193">
        <v>-1090.5</v>
      </c>
      <c r="AL48" s="193">
        <v>-5.645000004733447E-3</v>
      </c>
      <c r="BA48" s="193">
        <v>4455</v>
      </c>
      <c r="BB48" s="193">
        <v>-2.2569499997189268E-3</v>
      </c>
      <c r="BC48" s="193">
        <v>1</v>
      </c>
    </row>
    <row r="49" spans="1:55" ht="12.95" customHeight="1">
      <c r="A49" s="274" t="s">
        <v>58</v>
      </c>
      <c r="B49" s="192" t="s">
        <v>59</v>
      </c>
      <c r="C49" s="270">
        <v>45359.43879</v>
      </c>
      <c r="D49" s="270"/>
      <c r="E49" s="274">
        <f t="shared" si="1"/>
        <v>4364.9963444011619</v>
      </c>
      <c r="F49" s="221">
        <f t="shared" si="2"/>
        <v>4365</v>
      </c>
      <c r="G49" s="193">
        <f t="shared" ref="G49:G71" si="12">C49-(C$7+F49*C$8)</f>
        <v>-1.2608499964699149E-3</v>
      </c>
      <c r="I49" s="193">
        <f t="shared" ref="I49:I71" si="13">G49</f>
        <v>-1.2608499964699149E-3</v>
      </c>
      <c r="M49" s="193">
        <f t="shared" ref="M49:M70" ca="1" si="14">+C$11+C$12*F49</f>
        <v>-3.5797254368356561E-2</v>
      </c>
      <c r="N49" s="271">
        <f t="shared" si="3"/>
        <v>-8.6386362054945002E-4</v>
      </c>
      <c r="O49" s="347">
        <f t="shared" si="4"/>
        <v>30340.93879</v>
      </c>
      <c r="P49" s="222"/>
      <c r="Q49" s="193">
        <f t="shared" ref="Q49:Q71" si="15">(G49-N49)^2</f>
        <v>1.5759818266646467E-7</v>
      </c>
      <c r="R49" s="193">
        <v>1</v>
      </c>
      <c r="S49" s="193">
        <f t="shared" si="5"/>
        <v>1.5759818266646467E-7</v>
      </c>
      <c r="T49" s="193" t="s">
        <v>54</v>
      </c>
      <c r="AK49" s="193">
        <v>-1029.5</v>
      </c>
      <c r="AL49" s="193">
        <v>-1.1550000053830445E-3</v>
      </c>
      <c r="BA49" s="193">
        <v>4457.5</v>
      </c>
      <c r="BB49" s="193">
        <v>-6.017499981680885E-5</v>
      </c>
      <c r="BC49" s="193">
        <v>1</v>
      </c>
    </row>
    <row r="50" spans="1:55" ht="12.95" customHeight="1">
      <c r="A50" s="349" t="s">
        <v>401</v>
      </c>
      <c r="B50" s="160" t="s">
        <v>59</v>
      </c>
      <c r="C50" s="350">
        <v>45359.438800000004</v>
      </c>
      <c r="D50" s="350" t="s">
        <v>25</v>
      </c>
      <c r="E50" s="274">
        <f t="shared" si="1"/>
        <v>4364.9963733943023</v>
      </c>
      <c r="F50" s="221">
        <f t="shared" si="2"/>
        <v>4365</v>
      </c>
      <c r="G50" s="193">
        <f t="shared" si="12"/>
        <v>-1.2508499930845574E-3</v>
      </c>
      <c r="I50" s="193">
        <f t="shared" si="13"/>
        <v>-1.2508499930845574E-3</v>
      </c>
      <c r="M50" s="193">
        <f t="shared" ca="1" si="14"/>
        <v>-3.5797254368356561E-2</v>
      </c>
      <c r="N50" s="271">
        <f t="shared" si="3"/>
        <v>-8.6386362054945002E-4</v>
      </c>
      <c r="O50" s="347">
        <f t="shared" si="4"/>
        <v>30340.938800000004</v>
      </c>
      <c r="P50" s="222"/>
      <c r="Q50" s="193">
        <f t="shared" si="15"/>
        <v>1.4975845252788087E-7</v>
      </c>
      <c r="R50" s="193">
        <v>1</v>
      </c>
      <c r="S50" s="193">
        <f t="shared" si="5"/>
        <v>1.4975845252788087E-7</v>
      </c>
      <c r="AK50" s="193">
        <v>0</v>
      </c>
      <c r="AL50" s="193">
        <v>0</v>
      </c>
      <c r="BA50" s="193">
        <v>4504</v>
      </c>
      <c r="BB50" s="193">
        <v>-1.2821600030292757E-3</v>
      </c>
      <c r="BC50" s="193">
        <v>1</v>
      </c>
    </row>
    <row r="51" spans="1:55" ht="12.95" customHeight="1">
      <c r="A51" s="274" t="s">
        <v>58</v>
      </c>
      <c r="B51" s="192" t="s">
        <v>59</v>
      </c>
      <c r="C51" s="270">
        <v>45388.412850000001</v>
      </c>
      <c r="D51" s="270"/>
      <c r="E51" s="274">
        <f t="shared" si="1"/>
        <v>4449.0012142033074</v>
      </c>
      <c r="F51" s="221">
        <f t="shared" si="2"/>
        <v>4449</v>
      </c>
      <c r="G51" s="193">
        <f t="shared" si="12"/>
        <v>4.1878999763866886E-4</v>
      </c>
      <c r="I51" s="193">
        <f t="shared" si="13"/>
        <v>4.1878999763866886E-4</v>
      </c>
      <c r="M51" s="193">
        <f t="shared" ca="1" si="14"/>
        <v>-3.5747612453166135E-2</v>
      </c>
      <c r="N51" s="271">
        <f t="shared" si="3"/>
        <v>-8.7974005461404143E-4</v>
      </c>
      <c r="O51" s="347">
        <f t="shared" si="4"/>
        <v>30369.912850000001</v>
      </c>
      <c r="P51" s="222"/>
      <c r="Q51" s="193">
        <f t="shared" si="15"/>
        <v>1.6861802966034268E-6</v>
      </c>
      <c r="R51" s="193">
        <v>1</v>
      </c>
      <c r="S51" s="193">
        <f t="shared" si="5"/>
        <v>1.6861802966034268E-6</v>
      </c>
      <c r="T51" s="193" t="s">
        <v>54</v>
      </c>
      <c r="AK51" s="193">
        <v>763</v>
      </c>
      <c r="AL51" s="193">
        <v>-8.2299999994575046E-3</v>
      </c>
      <c r="BA51" s="193">
        <v>5214.5</v>
      </c>
      <c r="BB51" s="193">
        <v>-1.5927049971651286E-3</v>
      </c>
      <c r="BC51" s="193">
        <v>1</v>
      </c>
    </row>
    <row r="52" spans="1:55" ht="12.95" customHeight="1">
      <c r="A52" s="349" t="s">
        <v>401</v>
      </c>
      <c r="B52" s="160" t="s">
        <v>59</v>
      </c>
      <c r="C52" s="350">
        <v>45388.412900000003</v>
      </c>
      <c r="D52" s="350" t="s">
        <v>25</v>
      </c>
      <c r="E52" s="274">
        <f t="shared" si="1"/>
        <v>4449.0013591689658</v>
      </c>
      <c r="F52" s="221">
        <f t="shared" si="2"/>
        <v>4449</v>
      </c>
      <c r="G52" s="193">
        <f t="shared" si="12"/>
        <v>4.6879000001354143E-4</v>
      </c>
      <c r="I52" s="193">
        <f t="shared" si="13"/>
        <v>4.6879000001354143E-4</v>
      </c>
      <c r="M52" s="193">
        <f t="shared" ca="1" si="14"/>
        <v>-3.5747612453166135E-2</v>
      </c>
      <c r="N52" s="271">
        <f t="shared" si="3"/>
        <v>-8.7974005461404143E-4</v>
      </c>
      <c r="O52" s="347">
        <f t="shared" si="4"/>
        <v>30369.912900000003</v>
      </c>
      <c r="P52" s="222"/>
      <c r="Q52" s="193">
        <f t="shared" si="15"/>
        <v>1.8185333082338719E-6</v>
      </c>
      <c r="R52" s="193">
        <v>1</v>
      </c>
      <c r="S52" s="193">
        <f t="shared" si="5"/>
        <v>1.8185333082338719E-6</v>
      </c>
      <c r="AK52" s="193">
        <v>925</v>
      </c>
      <c r="AL52" s="193">
        <v>-5.9499999988474883E-3</v>
      </c>
      <c r="BA52" s="193">
        <v>5217.5</v>
      </c>
      <c r="BB52" s="193">
        <v>-2.0574996597133577E-5</v>
      </c>
      <c r="BC52" s="193">
        <v>1</v>
      </c>
    </row>
    <row r="53" spans="1:55" ht="12.95" customHeight="1">
      <c r="A53" s="274" t="s">
        <v>58</v>
      </c>
      <c r="B53" s="192" t="s">
        <v>56</v>
      </c>
      <c r="C53" s="270">
        <v>45389.273880000001</v>
      </c>
      <c r="D53" s="270"/>
      <c r="E53" s="274">
        <f t="shared" si="1"/>
        <v>4451.4976097048611</v>
      </c>
      <c r="F53" s="221">
        <f t="shared" si="2"/>
        <v>4451.5</v>
      </c>
      <c r="G53" s="193">
        <f t="shared" si="12"/>
        <v>-8.2443499559303746E-4</v>
      </c>
      <c r="I53" s="193">
        <f t="shared" si="13"/>
        <v>-8.2443499559303746E-4</v>
      </c>
      <c r="M53" s="193">
        <f t="shared" ca="1" si="14"/>
        <v>-3.5746135015214044E-2</v>
      </c>
      <c r="N53" s="271">
        <f t="shared" si="3"/>
        <v>-8.8021742841207359E-4</v>
      </c>
      <c r="O53" s="347">
        <f t="shared" si="4"/>
        <v>30370.773880000001</v>
      </c>
      <c r="P53" s="222"/>
      <c r="Q53" s="193">
        <f t="shared" si="15"/>
        <v>3.1116798112102797E-9</v>
      </c>
      <c r="R53" s="193">
        <v>1</v>
      </c>
      <c r="S53" s="193">
        <f t="shared" ref="S53:S84" si="16">R53*Q53</f>
        <v>3.1116798112102797E-9</v>
      </c>
      <c r="T53" s="193" t="s">
        <v>54</v>
      </c>
      <c r="AK53" s="193">
        <v>939</v>
      </c>
      <c r="AL53" s="193">
        <v>-6.4899999997578561E-3</v>
      </c>
      <c r="BA53" s="193">
        <v>5229</v>
      </c>
      <c r="BB53" s="193">
        <v>-1.7410005966667086E-5</v>
      </c>
      <c r="BC53" s="193">
        <v>1</v>
      </c>
    </row>
    <row r="54" spans="1:55" ht="12.95" customHeight="1">
      <c r="A54" s="349" t="s">
        <v>401</v>
      </c>
      <c r="B54" s="160" t="s">
        <v>56</v>
      </c>
      <c r="C54" s="350">
        <v>45389.2739</v>
      </c>
      <c r="D54" s="350" t="s">
        <v>25</v>
      </c>
      <c r="E54" s="274">
        <f t="shared" si="1"/>
        <v>4451.4976676911201</v>
      </c>
      <c r="F54" s="221">
        <f t="shared" si="2"/>
        <v>4451.5</v>
      </c>
      <c r="G54" s="193">
        <f t="shared" si="12"/>
        <v>-8.0443499609827995E-4</v>
      </c>
      <c r="I54" s="193">
        <f t="shared" si="13"/>
        <v>-8.0443499609827995E-4</v>
      </c>
      <c r="M54" s="193">
        <f t="shared" ca="1" si="14"/>
        <v>-3.5746135015214044E-2</v>
      </c>
      <c r="N54" s="271">
        <f t="shared" si="3"/>
        <v>-8.8021742841207359E-4</v>
      </c>
      <c r="O54" s="347">
        <f t="shared" si="4"/>
        <v>30370.7739</v>
      </c>
      <c r="P54" s="222"/>
      <c r="Q54" s="193">
        <f t="shared" si="15"/>
        <v>5.7429770473947143E-9</v>
      </c>
      <c r="R54" s="193">
        <v>1</v>
      </c>
      <c r="S54" s="193">
        <f t="shared" si="16"/>
        <v>5.7429770473947143E-9</v>
      </c>
      <c r="AK54" s="193">
        <v>962.5</v>
      </c>
      <c r="AL54" s="193">
        <v>-1.48750000007567E-2</v>
      </c>
      <c r="BA54" s="193">
        <v>5243.5</v>
      </c>
      <c r="BB54" s="193">
        <v>-6.7211499845143408E-4</v>
      </c>
      <c r="BC54" s="193">
        <v>1</v>
      </c>
    </row>
    <row r="55" spans="1:55" ht="12.95" customHeight="1">
      <c r="A55" s="349" t="s">
        <v>401</v>
      </c>
      <c r="B55" s="160" t="s">
        <v>59</v>
      </c>
      <c r="C55" s="350">
        <v>45389.445500000002</v>
      </c>
      <c r="D55" s="350" t="s">
        <v>25</v>
      </c>
      <c r="E55" s="274">
        <f t="shared" si="1"/>
        <v>4451.995189807737</v>
      </c>
      <c r="F55" s="221">
        <f t="shared" si="2"/>
        <v>4452</v>
      </c>
      <c r="G55" s="193">
        <f t="shared" si="12"/>
        <v>-1.6590800005360506E-3</v>
      </c>
      <c r="I55" s="193">
        <f t="shared" si="13"/>
        <v>-1.6590800005360506E-3</v>
      </c>
      <c r="M55" s="193">
        <f t="shared" ca="1" si="14"/>
        <v>-3.574583952762362E-2</v>
      </c>
      <c r="N55" s="271">
        <f t="shared" si="3"/>
        <v>-8.8031293688876303E-4</v>
      </c>
      <c r="O55" s="347">
        <f t="shared" si="4"/>
        <v>30370.945500000002</v>
      </c>
      <c r="P55" s="222"/>
      <c r="Q55" s="193">
        <f t="shared" si="15"/>
        <v>6.0647813942181853E-7</v>
      </c>
      <c r="R55" s="193">
        <v>1</v>
      </c>
      <c r="S55" s="193">
        <f t="shared" si="16"/>
        <v>6.0647813942181853E-7</v>
      </c>
      <c r="AK55" s="193">
        <v>968</v>
      </c>
      <c r="AL55" s="193">
        <v>-2.8800000072806142E-3</v>
      </c>
      <c r="BA55" s="193">
        <v>5244</v>
      </c>
      <c r="BB55" s="193">
        <v>-8.4675999823957682E-4</v>
      </c>
      <c r="BC55" s="193">
        <v>1</v>
      </c>
    </row>
    <row r="56" spans="1:55" ht="12.95" customHeight="1">
      <c r="A56" s="274" t="s">
        <v>58</v>
      </c>
      <c r="B56" s="192" t="s">
        <v>59</v>
      </c>
      <c r="C56" s="270">
        <v>45389.445509999998</v>
      </c>
      <c r="D56" s="270"/>
      <c r="E56" s="274">
        <f t="shared" si="1"/>
        <v>4451.9952188008556</v>
      </c>
      <c r="F56" s="221">
        <f t="shared" si="2"/>
        <v>4452</v>
      </c>
      <c r="G56" s="193">
        <f t="shared" si="12"/>
        <v>-1.6490800044266507E-3</v>
      </c>
      <c r="I56" s="193">
        <f t="shared" si="13"/>
        <v>-1.6490800044266507E-3</v>
      </c>
      <c r="M56" s="193">
        <f t="shared" ca="1" si="14"/>
        <v>-3.574583952762362E-2</v>
      </c>
      <c r="N56" s="271">
        <f t="shared" si="3"/>
        <v>-8.8031293688876303E-4</v>
      </c>
      <c r="O56" s="347">
        <f t="shared" si="4"/>
        <v>30370.945509999998</v>
      </c>
      <c r="P56" s="222"/>
      <c r="Q56" s="193">
        <f t="shared" si="15"/>
        <v>5.9100280413080311E-7</v>
      </c>
      <c r="R56" s="193">
        <v>1</v>
      </c>
      <c r="S56" s="193">
        <f t="shared" si="16"/>
        <v>5.9100280413080311E-7</v>
      </c>
      <c r="T56" s="193" t="s">
        <v>54</v>
      </c>
      <c r="AK56" s="193">
        <v>1008.5</v>
      </c>
      <c r="AL56" s="193">
        <v>-2.5350000069011003E-3</v>
      </c>
      <c r="BA56" s="193">
        <v>6278.5</v>
      </c>
      <c r="BB56" s="193">
        <v>8.127349938149564E-4</v>
      </c>
      <c r="BC56" s="193">
        <v>1</v>
      </c>
    </row>
    <row r="57" spans="1:55" ht="12.95" customHeight="1">
      <c r="A57" s="274" t="s">
        <v>58</v>
      </c>
      <c r="B57" s="192" t="s">
        <v>56</v>
      </c>
      <c r="C57" s="270">
        <v>45390.308799999999</v>
      </c>
      <c r="D57" s="270"/>
      <c r="E57" s="274">
        <f t="shared" si="1"/>
        <v>4454.4981667498687</v>
      </c>
      <c r="F57" s="221">
        <f t="shared" si="2"/>
        <v>4454.5</v>
      </c>
      <c r="G57" s="193">
        <f t="shared" si="12"/>
        <v>-6.3230500381905586E-4</v>
      </c>
      <c r="I57" s="193">
        <f t="shared" si="13"/>
        <v>-6.3230500381905586E-4</v>
      </c>
      <c r="M57" s="193">
        <f t="shared" ca="1" si="14"/>
        <v>-3.5744362089671529E-2</v>
      </c>
      <c r="N57" s="271">
        <f t="shared" si="3"/>
        <v>-8.8079064785762367E-4</v>
      </c>
      <c r="O57" s="347">
        <f t="shared" si="4"/>
        <v>30371.808799999999</v>
      </c>
      <c r="P57" s="222"/>
      <c r="Q57" s="193">
        <f t="shared" si="15"/>
        <v>6.1745115293261833E-8</v>
      </c>
      <c r="R57" s="193">
        <v>1</v>
      </c>
      <c r="S57" s="193">
        <f t="shared" si="16"/>
        <v>6.1745115293261833E-8</v>
      </c>
      <c r="T57" s="193" t="s">
        <v>54</v>
      </c>
      <c r="AK57" s="193">
        <v>1011.5</v>
      </c>
      <c r="AL57" s="193">
        <v>-5.4650000020046718E-3</v>
      </c>
      <c r="BA57" s="193">
        <v>6551</v>
      </c>
      <c r="BB57" s="193">
        <v>-5.8789999457076192E-5</v>
      </c>
      <c r="BC57" s="193">
        <v>1</v>
      </c>
    </row>
    <row r="58" spans="1:55" ht="12.95" customHeight="1">
      <c r="A58" s="349" t="s">
        <v>401</v>
      </c>
      <c r="B58" s="160" t="s">
        <v>59</v>
      </c>
      <c r="C58" s="350">
        <v>45390.479599999999</v>
      </c>
      <c r="D58" s="350" t="s">
        <v>25</v>
      </c>
      <c r="E58" s="274">
        <f t="shared" si="1"/>
        <v>4454.9933694160536</v>
      </c>
      <c r="F58" s="221">
        <f t="shared" si="2"/>
        <v>4455</v>
      </c>
      <c r="G58" s="193">
        <f t="shared" si="12"/>
        <v>-2.2869500025990419E-3</v>
      </c>
      <c r="I58" s="193">
        <f t="shared" si="13"/>
        <v>-2.2869500025990419E-3</v>
      </c>
      <c r="M58" s="193">
        <f t="shared" ca="1" si="14"/>
        <v>-3.5744066602081105E-2</v>
      </c>
      <c r="N58" s="271">
        <f t="shared" si="3"/>
        <v>-8.8088622376847868E-4</v>
      </c>
      <c r="O58" s="347">
        <f t="shared" si="4"/>
        <v>30371.979599999999</v>
      </c>
      <c r="P58" s="222"/>
      <c r="Q58" s="193">
        <f t="shared" si="15"/>
        <v>1.9770153501392834E-6</v>
      </c>
      <c r="R58" s="193">
        <v>1</v>
      </c>
      <c r="S58" s="193">
        <f t="shared" si="16"/>
        <v>1.9770153501392834E-6</v>
      </c>
      <c r="AK58" s="193">
        <v>1026</v>
      </c>
      <c r="AL58" s="193">
        <v>3.3999999868683517E-4</v>
      </c>
      <c r="BA58" s="193">
        <v>6556.5</v>
      </c>
      <c r="BB58" s="193">
        <v>2.4011500499909744E-4</v>
      </c>
      <c r="BC58" s="193">
        <v>1</v>
      </c>
    </row>
    <row r="59" spans="1:55" ht="12.95" customHeight="1">
      <c r="A59" s="274" t="s">
        <v>58</v>
      </c>
      <c r="B59" s="192" t="s">
        <v>59</v>
      </c>
      <c r="C59" s="270">
        <v>45390.479630000002</v>
      </c>
      <c r="D59" s="270"/>
      <c r="E59" s="274">
        <f t="shared" si="1"/>
        <v>4454.993456395453</v>
      </c>
      <c r="F59" s="221">
        <f t="shared" si="2"/>
        <v>4455</v>
      </c>
      <c r="G59" s="193">
        <f t="shared" si="12"/>
        <v>-2.2569499997189268E-3</v>
      </c>
      <c r="I59" s="193">
        <f t="shared" si="13"/>
        <v>-2.2569499997189268E-3</v>
      </c>
      <c r="M59" s="193">
        <f t="shared" ca="1" si="14"/>
        <v>-3.5744066602081105E-2</v>
      </c>
      <c r="N59" s="271">
        <f t="shared" si="3"/>
        <v>-8.8088622376847868E-4</v>
      </c>
      <c r="O59" s="347">
        <f t="shared" si="4"/>
        <v>30371.979630000002</v>
      </c>
      <c r="P59" s="222"/>
      <c r="Q59" s="193">
        <f t="shared" si="15"/>
        <v>1.8935515154830055E-6</v>
      </c>
      <c r="R59" s="193">
        <v>1</v>
      </c>
      <c r="S59" s="193">
        <f t="shared" si="16"/>
        <v>1.8935515154830055E-6</v>
      </c>
      <c r="T59" s="193" t="s">
        <v>54</v>
      </c>
      <c r="AK59" s="193">
        <v>1029</v>
      </c>
      <c r="AL59" s="193">
        <v>-4.390000001876615E-3</v>
      </c>
      <c r="BA59" s="193">
        <v>7528</v>
      </c>
      <c r="BB59" s="193">
        <v>1.3648800013470463E-3</v>
      </c>
      <c r="BC59" s="193">
        <v>0.1</v>
      </c>
    </row>
    <row r="60" spans="1:55" ht="12.95" customHeight="1">
      <c r="A60" s="274" t="s">
        <v>58</v>
      </c>
      <c r="B60" s="192" t="s">
        <v>56</v>
      </c>
      <c r="C60" s="270">
        <v>45391.344100000002</v>
      </c>
      <c r="D60" s="270"/>
      <c r="E60" s="274">
        <f t="shared" si="1"/>
        <v>4457.4998255338442</v>
      </c>
      <c r="F60" s="221">
        <f t="shared" si="2"/>
        <v>4457.5</v>
      </c>
      <c r="G60" s="193">
        <f t="shared" si="12"/>
        <v>-6.017499981680885E-5</v>
      </c>
      <c r="I60" s="193">
        <f t="shared" si="13"/>
        <v>-6.017499981680885E-5</v>
      </c>
      <c r="M60" s="193">
        <f t="shared" ca="1" si="14"/>
        <v>-3.5742589164129014E-2</v>
      </c>
      <c r="N60" s="271">
        <f t="shared" si="3"/>
        <v>-8.8136427190816779E-4</v>
      </c>
      <c r="O60" s="347">
        <f t="shared" si="4"/>
        <v>30372.844100000002</v>
      </c>
      <c r="P60" s="222"/>
      <c r="Q60" s="193">
        <f t="shared" si="15"/>
        <v>6.7435182059793589E-7</v>
      </c>
      <c r="R60" s="193">
        <v>1</v>
      </c>
      <c r="S60" s="193">
        <f t="shared" si="16"/>
        <v>6.7435182059793589E-7</v>
      </c>
      <c r="T60" s="193" t="s">
        <v>54</v>
      </c>
      <c r="AK60" s="193">
        <v>1043.5</v>
      </c>
      <c r="AL60" s="193">
        <v>-6.0850000008940697E-3</v>
      </c>
      <c r="BA60" s="193">
        <v>7542.5</v>
      </c>
      <c r="BB60" s="193">
        <v>3.1801750010345131E-3</v>
      </c>
      <c r="BC60" s="193">
        <v>0.1</v>
      </c>
    </row>
    <row r="61" spans="1:55" ht="12.95" customHeight="1">
      <c r="A61" s="274" t="s">
        <v>58</v>
      </c>
      <c r="B61" s="192" t="s">
        <v>59</v>
      </c>
      <c r="C61" s="270">
        <v>45407.381159999997</v>
      </c>
      <c r="D61" s="270"/>
      <c r="E61" s="274">
        <f t="shared" si="1"/>
        <v>4503.9962826167921</v>
      </c>
      <c r="F61" s="221">
        <f t="shared" si="2"/>
        <v>4504</v>
      </c>
      <c r="G61" s="193">
        <f t="shared" si="12"/>
        <v>-1.2821600030292757E-3</v>
      </c>
      <c r="I61" s="193">
        <f t="shared" si="13"/>
        <v>-1.2821600030292757E-3</v>
      </c>
      <c r="M61" s="193">
        <f t="shared" ca="1" si="14"/>
        <v>-3.5715108818220022E-2</v>
      </c>
      <c r="N61" s="271">
        <f t="shared" si="3"/>
        <v>-8.9030718355522474E-4</v>
      </c>
      <c r="O61" s="347">
        <f t="shared" si="4"/>
        <v>30388.881159999997</v>
      </c>
      <c r="P61" s="222"/>
      <c r="Q61" s="193">
        <f t="shared" si="15"/>
        <v>1.5354863212976315E-7</v>
      </c>
      <c r="R61" s="193">
        <v>1</v>
      </c>
      <c r="S61" s="193">
        <f t="shared" si="16"/>
        <v>1.5354863212976315E-7</v>
      </c>
      <c r="T61" s="193" t="s">
        <v>54</v>
      </c>
      <c r="AK61" s="193">
        <v>1786</v>
      </c>
      <c r="AL61" s="193">
        <v>-1.1259999999310821E-2</v>
      </c>
      <c r="BA61" s="193">
        <v>7597.5</v>
      </c>
      <c r="BB61" s="193">
        <v>6.1692250019405037E-3</v>
      </c>
      <c r="BC61" s="193">
        <v>0.1</v>
      </c>
    </row>
    <row r="62" spans="1:55" ht="12.95" customHeight="1">
      <c r="A62" s="349" t="s">
        <v>401</v>
      </c>
      <c r="B62" s="160" t="s">
        <v>59</v>
      </c>
      <c r="C62" s="350">
        <v>45407.381200000003</v>
      </c>
      <c r="D62" s="350" t="s">
        <v>25</v>
      </c>
      <c r="E62" s="274">
        <f t="shared" si="1"/>
        <v>4503.9963985893319</v>
      </c>
      <c r="F62" s="221">
        <f t="shared" si="2"/>
        <v>4504</v>
      </c>
      <c r="G62" s="193">
        <f t="shared" si="12"/>
        <v>-1.2421599967638031E-3</v>
      </c>
      <c r="I62" s="193">
        <f t="shared" si="13"/>
        <v>-1.2421599967638031E-3</v>
      </c>
      <c r="M62" s="193">
        <f t="shared" ca="1" si="14"/>
        <v>-3.5715108818220022E-2</v>
      </c>
      <c r="N62" s="271">
        <f t="shared" si="3"/>
        <v>-8.9030718355522474E-4</v>
      </c>
      <c r="O62" s="347">
        <f t="shared" si="4"/>
        <v>30388.881200000003</v>
      </c>
      <c r="P62" s="222"/>
      <c r="Q62" s="193">
        <f t="shared" si="15"/>
        <v>1.2380040216279072E-7</v>
      </c>
      <c r="R62" s="193">
        <v>1</v>
      </c>
      <c r="S62" s="193">
        <f t="shared" si="16"/>
        <v>1.2380040216279072E-7</v>
      </c>
      <c r="AK62" s="193">
        <v>1786.5</v>
      </c>
      <c r="AL62" s="193">
        <v>-1.3715000000956934E-2</v>
      </c>
      <c r="BA62" s="193">
        <v>8470.5</v>
      </c>
      <c r="BB62" s="193">
        <v>-4.094500036444515E-5</v>
      </c>
      <c r="BC62" s="193">
        <v>1</v>
      </c>
    </row>
    <row r="63" spans="1:55" ht="12.95" customHeight="1">
      <c r="A63" s="274" t="s">
        <v>58</v>
      </c>
      <c r="B63" s="192" t="s">
        <v>56</v>
      </c>
      <c r="C63" s="270">
        <v>45652.438900000001</v>
      </c>
      <c r="D63" s="270"/>
      <c r="E63" s="274">
        <f t="shared" si="1"/>
        <v>5214.4953822496373</v>
      </c>
      <c r="F63" s="221">
        <f t="shared" si="2"/>
        <v>5214.5</v>
      </c>
      <c r="G63" s="193">
        <f t="shared" si="12"/>
        <v>-1.5927049971651286E-3</v>
      </c>
      <c r="I63" s="193">
        <f t="shared" si="13"/>
        <v>-1.5927049971651286E-3</v>
      </c>
      <c r="M63" s="193">
        <f t="shared" ca="1" si="14"/>
        <v>-3.5295220952234335E-2</v>
      </c>
      <c r="N63" s="271">
        <f t="shared" si="3"/>
        <v>-1.0390408153964018E-3</v>
      </c>
      <c r="O63" s="347">
        <f t="shared" si="4"/>
        <v>30633.938900000001</v>
      </c>
      <c r="P63" s="222"/>
      <c r="Q63" s="193">
        <f t="shared" si="15"/>
        <v>3.0654402617363369E-7</v>
      </c>
      <c r="R63" s="193">
        <v>1</v>
      </c>
      <c r="S63" s="193">
        <f t="shared" si="16"/>
        <v>3.0654402617363369E-7</v>
      </c>
      <c r="T63" s="193" t="s">
        <v>54</v>
      </c>
      <c r="AK63" s="193">
        <v>1991.5</v>
      </c>
      <c r="AL63" s="193">
        <v>-1.2265000004845206E-2</v>
      </c>
      <c r="BA63" s="193">
        <v>8508</v>
      </c>
      <c r="BB63" s="193">
        <v>-1.1393200038583018E-3</v>
      </c>
      <c r="BC63" s="193">
        <v>1</v>
      </c>
    </row>
    <row r="64" spans="1:55" ht="12.95" customHeight="1">
      <c r="A64" s="274" t="s">
        <v>58</v>
      </c>
      <c r="B64" s="192" t="s">
        <v>56</v>
      </c>
      <c r="C64" s="270">
        <v>45653.475200000001</v>
      </c>
      <c r="D64" s="270"/>
      <c r="E64" s="274">
        <f t="shared" si="1"/>
        <v>5217.4999403466363</v>
      </c>
      <c r="F64" s="221">
        <f t="shared" si="2"/>
        <v>5217.5</v>
      </c>
      <c r="G64" s="193">
        <f t="shared" si="12"/>
        <v>-2.0574996597133577E-5</v>
      </c>
      <c r="I64" s="193">
        <f t="shared" si="13"/>
        <v>-2.0574996597133577E-5</v>
      </c>
      <c r="M64" s="193">
        <f t="shared" ca="1" si="14"/>
        <v>-3.529344802669182E-2</v>
      </c>
      <c r="N64" s="271">
        <f t="shared" si="3"/>
        <v>-1.0397169393787896E-3</v>
      </c>
      <c r="O64" s="347">
        <f t="shared" si="4"/>
        <v>30634.975200000001</v>
      </c>
      <c r="P64" s="222"/>
      <c r="Q64" s="193">
        <f t="shared" si="15"/>
        <v>1.0386502995367683E-6</v>
      </c>
      <c r="R64" s="193">
        <v>1</v>
      </c>
      <c r="S64" s="193">
        <f t="shared" si="16"/>
        <v>1.0386502995367683E-6</v>
      </c>
      <c r="T64" s="193" t="s">
        <v>54</v>
      </c>
      <c r="AK64" s="193">
        <v>3078.5</v>
      </c>
      <c r="AL64" s="193">
        <v>-1.2935000006109476E-2</v>
      </c>
      <c r="BA64" s="193">
        <v>8537</v>
      </c>
      <c r="BB64" s="193">
        <v>-8.0872999387793243E-4</v>
      </c>
      <c r="BC64" s="193">
        <v>1</v>
      </c>
    </row>
    <row r="65" spans="1:55" ht="12.95" customHeight="1">
      <c r="A65" s="274" t="s">
        <v>58</v>
      </c>
      <c r="B65" s="192" t="s">
        <v>59</v>
      </c>
      <c r="C65" s="270">
        <v>45657.441659999997</v>
      </c>
      <c r="D65" s="270"/>
      <c r="E65" s="274">
        <f t="shared" si="1"/>
        <v>5228.9999495229513</v>
      </c>
      <c r="F65" s="221">
        <f t="shared" si="2"/>
        <v>5229</v>
      </c>
      <c r="G65" s="193">
        <f t="shared" si="12"/>
        <v>-1.7410005966667086E-5</v>
      </c>
      <c r="I65" s="193">
        <f t="shared" si="13"/>
        <v>-1.7410005966667086E-5</v>
      </c>
      <c r="M65" s="193">
        <f t="shared" ca="1" si="14"/>
        <v>-3.5286651812112178E-2</v>
      </c>
      <c r="N65" s="271">
        <f t="shared" si="3"/>
        <v>-1.0423124961936518E-3</v>
      </c>
      <c r="O65" s="347">
        <f t="shared" si="4"/>
        <v>30638.941659999997</v>
      </c>
      <c r="P65" s="222"/>
      <c r="Q65" s="193">
        <f t="shared" si="15"/>
        <v>1.0504251144734745E-6</v>
      </c>
      <c r="R65" s="193">
        <v>1</v>
      </c>
      <c r="S65" s="193">
        <f t="shared" si="16"/>
        <v>1.0504251144734745E-6</v>
      </c>
      <c r="T65" s="193" t="s">
        <v>54</v>
      </c>
      <c r="AK65" s="193">
        <v>3079</v>
      </c>
      <c r="AL65" s="193">
        <v>-1.4290000006440096E-2</v>
      </c>
      <c r="BA65" s="193">
        <v>8548.5</v>
      </c>
      <c r="BB65" s="193">
        <v>1.3443499483400956E-4</v>
      </c>
      <c r="BC65" s="193">
        <v>1</v>
      </c>
    </row>
    <row r="66" spans="1:55" ht="12.95" customHeight="1">
      <c r="A66" s="349" t="s">
        <v>401</v>
      </c>
      <c r="B66" s="160" t="s">
        <v>59</v>
      </c>
      <c r="C66" s="350">
        <v>45657.441700000003</v>
      </c>
      <c r="D66" s="350" t="s">
        <v>25</v>
      </c>
      <c r="E66" s="274">
        <f t="shared" si="1"/>
        <v>5229.0000654954902</v>
      </c>
      <c r="F66" s="221">
        <f t="shared" si="2"/>
        <v>5229</v>
      </c>
      <c r="G66" s="193">
        <f t="shared" si="12"/>
        <v>2.2590000298805535E-5</v>
      </c>
      <c r="I66" s="193">
        <f t="shared" si="13"/>
        <v>2.2590000298805535E-5</v>
      </c>
      <c r="M66" s="193">
        <f t="shared" ca="1" si="14"/>
        <v>-3.5286651812112178E-2</v>
      </c>
      <c r="N66" s="271">
        <f t="shared" si="3"/>
        <v>-1.0423124961936518E-3</v>
      </c>
      <c r="O66" s="347">
        <f t="shared" si="4"/>
        <v>30638.941700000003</v>
      </c>
      <c r="P66" s="222"/>
      <c r="Q66" s="193">
        <f t="shared" si="15"/>
        <v>1.1340173270358682E-6</v>
      </c>
      <c r="R66" s="193">
        <v>1</v>
      </c>
      <c r="S66" s="193">
        <f t="shared" si="16"/>
        <v>1.1340173270358682E-6</v>
      </c>
      <c r="AK66" s="193">
        <v>3079</v>
      </c>
      <c r="AL66" s="193">
        <v>-1.1490000004414469E-2</v>
      </c>
      <c r="BA66" s="193">
        <v>8549</v>
      </c>
      <c r="BB66" s="193">
        <v>-9.2021000455133617E-4</v>
      </c>
      <c r="BC66" s="193">
        <v>1</v>
      </c>
    </row>
    <row r="67" spans="1:55" ht="12.95" customHeight="1">
      <c r="A67" s="274" t="s">
        <v>58</v>
      </c>
      <c r="B67" s="192" t="s">
        <v>56</v>
      </c>
      <c r="C67" s="270">
        <v>45662.442190000002</v>
      </c>
      <c r="D67" s="270"/>
      <c r="E67" s="274">
        <f t="shared" si="1"/>
        <v>5243.4980513282253</v>
      </c>
      <c r="F67" s="221">
        <f t="shared" si="2"/>
        <v>5243.5</v>
      </c>
      <c r="G67" s="193">
        <f t="shared" si="12"/>
        <v>-6.7211499845143408E-4</v>
      </c>
      <c r="I67" s="193">
        <f t="shared" si="13"/>
        <v>-6.7211499845143408E-4</v>
      </c>
      <c r="M67" s="193">
        <f t="shared" ca="1" si="14"/>
        <v>-3.5278082671990021E-2</v>
      </c>
      <c r="N67" s="271">
        <f t="shared" si="3"/>
        <v>-1.0455936290131257E-3</v>
      </c>
      <c r="O67" s="347">
        <f t="shared" si="4"/>
        <v>30643.942190000002</v>
      </c>
      <c r="P67" s="222"/>
      <c r="Q67" s="193">
        <f t="shared" si="15"/>
        <v>1.3948628748623653E-7</v>
      </c>
      <c r="R67" s="193">
        <v>1</v>
      </c>
      <c r="S67" s="193">
        <f t="shared" si="16"/>
        <v>1.3948628748623653E-7</v>
      </c>
      <c r="T67" s="193" t="s">
        <v>54</v>
      </c>
      <c r="AK67" s="193">
        <v>3139.5</v>
      </c>
      <c r="AL67" s="193">
        <v>-1.5045000000100117E-2</v>
      </c>
      <c r="BA67" s="193">
        <v>8629.5</v>
      </c>
      <c r="BB67" s="193">
        <v>2.8194499464007095E-4</v>
      </c>
      <c r="BC67" s="193">
        <v>0.2</v>
      </c>
    </row>
    <row r="68" spans="1:55" ht="12.95" customHeight="1">
      <c r="A68" s="349" t="s">
        <v>401</v>
      </c>
      <c r="B68" s="160" t="s">
        <v>56</v>
      </c>
      <c r="C68" s="350">
        <v>45662.442199999998</v>
      </c>
      <c r="D68" s="350" t="s">
        <v>25</v>
      </c>
      <c r="E68" s="274">
        <f t="shared" si="1"/>
        <v>5243.4980803213439</v>
      </c>
      <c r="F68" s="221">
        <f t="shared" si="2"/>
        <v>5243.5</v>
      </c>
      <c r="G68" s="193">
        <f t="shared" si="12"/>
        <v>-6.6211500234203413E-4</v>
      </c>
      <c r="I68" s="193">
        <f t="shared" si="13"/>
        <v>-6.6211500234203413E-4</v>
      </c>
      <c r="M68" s="193">
        <f t="shared" ca="1" si="14"/>
        <v>-3.5278082671990021E-2</v>
      </c>
      <c r="N68" s="271">
        <f t="shared" si="3"/>
        <v>-1.0455936290131257E-3</v>
      </c>
      <c r="O68" s="347">
        <f t="shared" si="4"/>
        <v>30643.942199999998</v>
      </c>
      <c r="P68" s="222"/>
      <c r="Q68" s="193">
        <f t="shared" si="15"/>
        <v>1.4705585711354643E-7</v>
      </c>
      <c r="R68" s="193">
        <v>1</v>
      </c>
      <c r="S68" s="193">
        <f t="shared" si="16"/>
        <v>1.4705585711354643E-7</v>
      </c>
      <c r="AK68" s="193">
        <v>4061.5</v>
      </c>
      <c r="AL68" s="193">
        <v>-1.5665000006265473E-2</v>
      </c>
      <c r="BA68" s="193">
        <v>8690.5</v>
      </c>
      <c r="BB68" s="193">
        <v>4.8152550007216632E-3</v>
      </c>
      <c r="BC68" s="193">
        <v>0.2</v>
      </c>
    </row>
    <row r="69" spans="1:55" ht="12.95" customHeight="1">
      <c r="A69" s="274" t="s">
        <v>58</v>
      </c>
      <c r="B69" s="192" t="s">
        <v>59</v>
      </c>
      <c r="C69" s="270">
        <v>45662.61447</v>
      </c>
      <c r="D69" s="270"/>
      <c r="E69" s="274">
        <f t="shared" si="1"/>
        <v>5243.9975449776966</v>
      </c>
      <c r="F69" s="221">
        <f t="shared" si="2"/>
        <v>5244</v>
      </c>
      <c r="G69" s="193">
        <f t="shared" si="12"/>
        <v>-8.4675999823957682E-4</v>
      </c>
      <c r="I69" s="193">
        <f t="shared" si="13"/>
        <v>-8.4675999823957682E-4</v>
      </c>
      <c r="M69" s="193">
        <f t="shared" ca="1" si="14"/>
        <v>-3.5277787184399605E-2</v>
      </c>
      <c r="N69" s="271">
        <f t="shared" si="3"/>
        <v>-1.0457069401095562E-3</v>
      </c>
      <c r="O69" s="347">
        <f t="shared" si="4"/>
        <v>30644.11447</v>
      </c>
      <c r="P69" s="222"/>
      <c r="Q69" s="193">
        <f t="shared" si="15"/>
        <v>3.957988567941694E-8</v>
      </c>
      <c r="R69" s="193">
        <v>1</v>
      </c>
      <c r="S69" s="193">
        <f t="shared" si="16"/>
        <v>3.957988567941694E-8</v>
      </c>
      <c r="T69" s="193" t="s">
        <v>54</v>
      </c>
      <c r="AK69" s="193">
        <v>4061.5</v>
      </c>
      <c r="AL69" s="193">
        <v>-1.4565000004949979E-2</v>
      </c>
      <c r="BA69" s="193">
        <v>9720</v>
      </c>
      <c r="BB69" s="193">
        <v>6.7011999999522232E-3</v>
      </c>
      <c r="BC69" s="193">
        <v>1</v>
      </c>
    </row>
    <row r="70" spans="1:55" ht="12.95" customHeight="1">
      <c r="A70" s="349" t="s">
        <v>401</v>
      </c>
      <c r="B70" s="160" t="s">
        <v>59</v>
      </c>
      <c r="C70" s="350">
        <v>45662.614500000003</v>
      </c>
      <c r="D70" s="350" t="s">
        <v>25</v>
      </c>
      <c r="E70" s="274">
        <f t="shared" si="1"/>
        <v>5243.997631957096</v>
      </c>
      <c r="F70" s="221">
        <f t="shared" si="2"/>
        <v>5244</v>
      </c>
      <c r="G70" s="193">
        <f t="shared" si="12"/>
        <v>-8.1675999535946175E-4</v>
      </c>
      <c r="I70" s="193">
        <f t="shared" si="13"/>
        <v>-8.1675999535946175E-4</v>
      </c>
      <c r="M70" s="193">
        <f t="shared" ca="1" si="14"/>
        <v>-3.5277787184399605E-2</v>
      </c>
      <c r="N70" s="271">
        <f t="shared" si="3"/>
        <v>-1.0457069401095562E-3</v>
      </c>
      <c r="O70" s="347">
        <f t="shared" si="4"/>
        <v>30644.114500000003</v>
      </c>
      <c r="P70" s="222"/>
      <c r="Q70" s="193">
        <f t="shared" si="15"/>
        <v>5.2416703510402777E-8</v>
      </c>
      <c r="R70" s="193">
        <v>1</v>
      </c>
      <c r="S70" s="193">
        <f t="shared" si="16"/>
        <v>5.2416703510402777E-8</v>
      </c>
      <c r="AK70" s="193">
        <v>4062</v>
      </c>
      <c r="AL70" s="193">
        <v>-1.5720000003057066E-2</v>
      </c>
      <c r="BA70" s="193">
        <v>10483</v>
      </c>
      <c r="BB70" s="193">
        <v>-9.8707000142894685E-4</v>
      </c>
      <c r="BC70" s="193">
        <v>0.1</v>
      </c>
    </row>
    <row r="71" spans="1:55" ht="12.95" customHeight="1">
      <c r="A71" s="274" t="s">
        <v>60</v>
      </c>
      <c r="B71" s="78"/>
      <c r="C71" s="277">
        <v>46019.424789999997</v>
      </c>
      <c r="D71" s="286"/>
      <c r="E71" s="274">
        <f t="shared" si="1"/>
        <v>6278.5023563731711</v>
      </c>
      <c r="F71" s="221">
        <f t="shared" si="2"/>
        <v>6278.5</v>
      </c>
      <c r="G71" s="193">
        <f t="shared" si="12"/>
        <v>8.127349938149564E-4</v>
      </c>
      <c r="I71" s="223">
        <f t="shared" si="13"/>
        <v>8.127349938149564E-4</v>
      </c>
      <c r="N71" s="271">
        <f t="shared" si="3"/>
        <v>-1.3042150209433261E-3</v>
      </c>
      <c r="O71" s="347">
        <f t="shared" si="4"/>
        <v>31000.924789999997</v>
      </c>
      <c r="P71" s="222"/>
      <c r="Q71" s="193">
        <f t="shared" si="15"/>
        <v>4.4814773649850924E-6</v>
      </c>
      <c r="R71" s="193">
        <v>1</v>
      </c>
      <c r="S71" s="193">
        <f t="shared" si="16"/>
        <v>4.4814773649850924E-6</v>
      </c>
      <c r="AK71" s="193">
        <v>4062</v>
      </c>
      <c r="AL71" s="193">
        <v>-1.4419999999518041E-2</v>
      </c>
      <c r="BA71" s="193">
        <v>10645</v>
      </c>
      <c r="BB71" s="193">
        <v>1.4079499960644171E-3</v>
      </c>
      <c r="BC71" s="193">
        <v>0.1</v>
      </c>
    </row>
    <row r="72" spans="1:55" ht="12.95" customHeight="1">
      <c r="A72" s="274" t="s">
        <v>60</v>
      </c>
      <c r="B72" s="78"/>
      <c r="C72" s="277">
        <v>46030.369579999999</v>
      </c>
      <c r="D72" s="286"/>
      <c r="E72" s="274">
        <f t="shared" si="1"/>
        <v>6310.2347286731501</v>
      </c>
      <c r="F72" s="221">
        <f t="shared" si="2"/>
        <v>6310</v>
      </c>
      <c r="N72" s="271">
        <f t="shared" si="3"/>
        <v>-1.3128412514305798E-3</v>
      </c>
      <c r="O72" s="347">
        <f t="shared" si="4"/>
        <v>31011.869579999999</v>
      </c>
      <c r="P72" s="287">
        <v>7.6679999998304993E-2</v>
      </c>
      <c r="S72" s="193">
        <f t="shared" si="16"/>
        <v>0</v>
      </c>
    </row>
    <row r="73" spans="1:55" ht="12.95" customHeight="1">
      <c r="A73" s="349" t="s">
        <v>60</v>
      </c>
      <c r="B73" s="78"/>
      <c r="C73" s="277">
        <v>46113.411699999997</v>
      </c>
      <c r="D73" s="277" t="s">
        <v>54</v>
      </c>
      <c r="E73" s="274">
        <f t="shared" si="1"/>
        <v>6550.9998295493779</v>
      </c>
      <c r="F73" s="221">
        <f t="shared" si="2"/>
        <v>6551</v>
      </c>
      <c r="G73" s="193">
        <f>C73-(C$7+F73*C$8)</f>
        <v>-5.8789999457076192E-5</v>
      </c>
      <c r="L73" s="193">
        <f>G73</f>
        <v>-5.8789999457076192E-5</v>
      </c>
      <c r="N73" s="271">
        <f t="shared" si="3"/>
        <v>-1.3803149509547599E-3</v>
      </c>
      <c r="O73" s="347">
        <f t="shared" si="4"/>
        <v>31094.911699999997</v>
      </c>
      <c r="P73" s="222"/>
      <c r="Q73" s="193">
        <f>(G73-N73)^2</f>
        <v>1.7464281974309554E-6</v>
      </c>
      <c r="R73" s="193">
        <v>1</v>
      </c>
      <c r="S73" s="193">
        <f t="shared" si="16"/>
        <v>1.7464281974309554E-6</v>
      </c>
      <c r="T73" s="193" t="s">
        <v>54</v>
      </c>
      <c r="AK73" s="193">
        <v>5169</v>
      </c>
      <c r="AL73" s="193">
        <v>-1.8190000002505258E-2</v>
      </c>
      <c r="BA73" s="193">
        <v>10682.5</v>
      </c>
      <c r="BB73" s="193">
        <v>-7.4904249995597638E-3</v>
      </c>
      <c r="BC73" s="193">
        <v>1</v>
      </c>
    </row>
    <row r="74" spans="1:55" ht="12.95" customHeight="1">
      <c r="A74" s="349" t="s">
        <v>60</v>
      </c>
      <c r="B74" s="82"/>
      <c r="C74" s="291">
        <v>46115.309000000001</v>
      </c>
      <c r="D74" s="291" t="s">
        <v>54</v>
      </c>
      <c r="E74" s="274">
        <f t="shared" si="1"/>
        <v>6556.5006961685522</v>
      </c>
      <c r="F74" s="221">
        <f t="shared" si="2"/>
        <v>6556.5</v>
      </c>
      <c r="G74" s="193">
        <f>C74-(C$7+F74*C$8)</f>
        <v>2.4011500499909744E-4</v>
      </c>
      <c r="L74" s="193">
        <f>G74</f>
        <v>2.4011500499909744E-4</v>
      </c>
      <c r="N74" s="271">
        <f t="shared" si="3"/>
        <v>-1.3818852817913437E-3</v>
      </c>
      <c r="O74" s="347">
        <f t="shared" si="4"/>
        <v>31096.809000000001</v>
      </c>
      <c r="P74" s="222"/>
      <c r="Q74" s="193">
        <f>(G74-N74)^2</f>
        <v>2.6308849303482735E-6</v>
      </c>
      <c r="R74" s="193">
        <v>1</v>
      </c>
      <c r="S74" s="193">
        <f t="shared" si="16"/>
        <v>2.6308849303482735E-6</v>
      </c>
      <c r="T74" s="193" t="s">
        <v>54</v>
      </c>
      <c r="AK74" s="193">
        <v>6293</v>
      </c>
      <c r="AL74" s="193">
        <v>-1.6830000000481959E-2</v>
      </c>
      <c r="BA74" s="193">
        <v>10688</v>
      </c>
      <c r="BB74" s="193">
        <v>4.5084800003678538E-3</v>
      </c>
      <c r="BC74" s="193">
        <v>1</v>
      </c>
    </row>
    <row r="75" spans="1:55" ht="12.95" customHeight="1">
      <c r="A75" s="274" t="s">
        <v>60</v>
      </c>
      <c r="B75" s="82"/>
      <c r="C75" s="291">
        <v>46351.41848</v>
      </c>
      <c r="D75" s="292"/>
      <c r="E75" s="274">
        <f t="shared" si="1"/>
        <v>7241.0559889529222</v>
      </c>
      <c r="F75" s="221">
        <f t="shared" si="2"/>
        <v>7241</v>
      </c>
      <c r="N75" s="271">
        <f t="shared" si="3"/>
        <v>-1.5879365901465222E-3</v>
      </c>
      <c r="O75" s="347">
        <f t="shared" si="4"/>
        <v>31332.91848</v>
      </c>
      <c r="P75" s="287">
        <v>1.4369999997143168E-2</v>
      </c>
      <c r="S75" s="193">
        <f t="shared" si="16"/>
        <v>0</v>
      </c>
    </row>
    <row r="76" spans="1:55" ht="12.95" customHeight="1">
      <c r="A76" s="274" t="s">
        <v>60</v>
      </c>
      <c r="B76" s="82"/>
      <c r="C76" s="291">
        <v>46352.460930000001</v>
      </c>
      <c r="D76" s="292"/>
      <c r="E76" s="274">
        <f t="shared" si="1"/>
        <v>7244.0783778250834</v>
      </c>
      <c r="F76" s="221">
        <f t="shared" si="2"/>
        <v>7244</v>
      </c>
      <c r="N76" s="271">
        <f t="shared" si="3"/>
        <v>-1.5888860248024375E-3</v>
      </c>
      <c r="O76" s="347">
        <f t="shared" si="4"/>
        <v>31333.960930000001</v>
      </c>
      <c r="P76" s="287">
        <v>2.208999999857042E-2</v>
      </c>
      <c r="S76" s="193">
        <f t="shared" si="16"/>
        <v>0</v>
      </c>
      <c r="AK76" s="193">
        <v>6299.5</v>
      </c>
      <c r="AL76" s="193">
        <v>-1.8244999999296851E-2</v>
      </c>
      <c r="BA76" s="193">
        <v>10731.5</v>
      </c>
      <c r="BB76" s="193">
        <v>1.9543649978004396E-3</v>
      </c>
      <c r="BC76" s="193">
        <v>1</v>
      </c>
    </row>
    <row r="77" spans="1:55" ht="12.95" customHeight="1">
      <c r="A77" s="274" t="s">
        <v>61</v>
      </c>
      <c r="B77" s="82"/>
      <c r="C77" s="291">
        <v>46450.389499999997</v>
      </c>
      <c r="D77" s="291"/>
      <c r="E77" s="274">
        <f t="shared" si="1"/>
        <v>7528.0039572143669</v>
      </c>
      <c r="F77" s="221">
        <f t="shared" si="2"/>
        <v>7528</v>
      </c>
      <c r="G77" s="193">
        <f t="shared" ref="G77:G98" si="17">C77-(C$7+F77*C$8)</f>
        <v>1.3648800013470463E-3</v>
      </c>
      <c r="L77" s="193">
        <f>+G77</f>
        <v>1.3648800013470463E-3</v>
      </c>
      <c r="N77" s="271">
        <f t="shared" si="3"/>
        <v>-1.6805979802213572E-3</v>
      </c>
      <c r="O77" s="347">
        <f t="shared" si="4"/>
        <v>31431.889499999997</v>
      </c>
      <c r="P77" s="222"/>
      <c r="Q77" s="193">
        <f t="shared" ref="Q77:Q98" si="18">(G77-N77)^2</f>
        <v>9.2749361362179565E-6</v>
      </c>
      <c r="R77" s="193">
        <v>0.1</v>
      </c>
      <c r="S77" s="193">
        <f t="shared" si="16"/>
        <v>9.274936136217957E-7</v>
      </c>
      <c r="AK77" s="193">
        <v>9519</v>
      </c>
      <c r="AL77" s="193">
        <v>-2.5090000002819579E-2</v>
      </c>
      <c r="BA77" s="193">
        <v>10746</v>
      </c>
      <c r="BB77" s="193">
        <v>7.7696599983028136E-3</v>
      </c>
      <c r="BC77" s="193">
        <v>0.5</v>
      </c>
    </row>
    <row r="78" spans="1:55" ht="12.95" customHeight="1">
      <c r="A78" s="274" t="s">
        <v>61</v>
      </c>
      <c r="B78" s="82"/>
      <c r="C78" s="291">
        <v>46455.392500000002</v>
      </c>
      <c r="D78" s="291"/>
      <c r="E78" s="274">
        <f t="shared" si="1"/>
        <v>7542.5092203228332</v>
      </c>
      <c r="F78" s="221">
        <f t="shared" si="2"/>
        <v>7542.5</v>
      </c>
      <c r="G78" s="193">
        <f t="shared" si="17"/>
        <v>3.1801750010345131E-3</v>
      </c>
      <c r="H78" s="270"/>
      <c r="J78" s="270"/>
      <c r="L78" s="193">
        <f>G78</f>
        <v>3.1801750010345131E-3</v>
      </c>
      <c r="N78" s="271">
        <f t="shared" si="3"/>
        <v>-1.6853777474609944E-3</v>
      </c>
      <c r="O78" s="347">
        <f t="shared" si="4"/>
        <v>31436.892500000002</v>
      </c>
      <c r="P78" s="222"/>
      <c r="Q78" s="193">
        <f t="shared" si="18"/>
        <v>2.3673603548392184E-5</v>
      </c>
      <c r="R78" s="193">
        <v>0.1</v>
      </c>
      <c r="S78" s="193">
        <f t="shared" si="16"/>
        <v>2.3673603548392186E-6</v>
      </c>
    </row>
    <row r="79" spans="1:55" ht="12.95" customHeight="1">
      <c r="A79" s="274" t="s">
        <v>62</v>
      </c>
      <c r="B79" s="82"/>
      <c r="C79" s="291">
        <v>46474.3655</v>
      </c>
      <c r="D79" s="291"/>
      <c r="E79" s="274">
        <f t="shared" si="1"/>
        <v>7597.5178865144517</v>
      </c>
      <c r="F79" s="221">
        <f t="shared" si="2"/>
        <v>7597.5</v>
      </c>
      <c r="G79" s="193">
        <f t="shared" si="17"/>
        <v>6.1692250019405037E-3</v>
      </c>
      <c r="H79" s="270"/>
      <c r="J79" s="270"/>
      <c r="L79" s="193">
        <f>G79</f>
        <v>6.1692250019405037E-3</v>
      </c>
      <c r="N79" s="271">
        <f t="shared" si="3"/>
        <v>-1.7035938214257299E-3</v>
      </c>
      <c r="O79" s="347">
        <f t="shared" si="4"/>
        <v>31455.8655</v>
      </c>
      <c r="P79" s="222"/>
      <c r="Q79" s="193">
        <f t="shared" si="18"/>
        <v>6.1981276225549678E-5</v>
      </c>
      <c r="R79" s="193">
        <v>0.1</v>
      </c>
      <c r="S79" s="193">
        <f t="shared" si="16"/>
        <v>6.198127622554968E-6</v>
      </c>
      <c r="AK79" s="193">
        <v>13783</v>
      </c>
      <c r="AL79" s="193">
        <v>-3.3830000000307336E-2</v>
      </c>
      <c r="BA79" s="193">
        <v>10763.5</v>
      </c>
      <c r="BB79" s="193">
        <v>1.3570850060204975E-3</v>
      </c>
      <c r="BC79" s="193">
        <v>1</v>
      </c>
    </row>
    <row r="80" spans="1:55" ht="12.95" customHeight="1">
      <c r="A80" s="222" t="s">
        <v>53</v>
      </c>
      <c r="B80" s="243"/>
      <c r="C80" s="290">
        <v>46775.464999999997</v>
      </c>
      <c r="D80" s="290" t="s">
        <v>28</v>
      </c>
      <c r="E80" s="274">
        <f t="shared" si="1"/>
        <v>8470.4995913563143</v>
      </c>
      <c r="F80" s="221">
        <f t="shared" si="2"/>
        <v>8470.5</v>
      </c>
      <c r="G80" s="193">
        <f t="shared" si="17"/>
        <v>-1.4094500511419028E-4</v>
      </c>
      <c r="J80" s="193">
        <f t="shared" ref="J80:J89" si="19">G80</f>
        <v>-1.4094500511419028E-4</v>
      </c>
      <c r="M80" s="193">
        <f t="shared" ref="M80:M89" ca="1" si="20">+C$11+C$12*F80</f>
        <v>-3.3371005763424472E-2</v>
      </c>
      <c r="N80" s="271">
        <f t="shared" si="3"/>
        <v>-2.0109430570231348E-3</v>
      </c>
      <c r="O80" s="347">
        <f t="shared" si="4"/>
        <v>31756.964999999997</v>
      </c>
      <c r="Q80" s="193">
        <f t="shared" si="18"/>
        <v>3.4968927141432472E-6</v>
      </c>
      <c r="R80" s="193">
        <v>1</v>
      </c>
      <c r="S80" s="193">
        <f t="shared" si="16"/>
        <v>3.4968927141432472E-6</v>
      </c>
    </row>
    <row r="81" spans="1:55" ht="12.95" customHeight="1">
      <c r="A81" s="222" t="s">
        <v>53</v>
      </c>
      <c r="B81" s="243"/>
      <c r="C81" s="290">
        <v>46775.465199999999</v>
      </c>
      <c r="D81" s="290" t="s">
        <v>28</v>
      </c>
      <c r="E81" s="274">
        <f t="shared" si="1"/>
        <v>8470.5001712189278</v>
      </c>
      <c r="F81" s="221">
        <f t="shared" si="2"/>
        <v>8470.5</v>
      </c>
      <c r="G81" s="193">
        <f t="shared" si="17"/>
        <v>5.9054997109342366E-5</v>
      </c>
      <c r="J81" s="193">
        <f t="shared" si="19"/>
        <v>5.9054997109342366E-5</v>
      </c>
      <c r="M81" s="193">
        <f t="shared" ca="1" si="20"/>
        <v>-3.3371005763424472E-2</v>
      </c>
      <c r="N81" s="271">
        <f t="shared" si="3"/>
        <v>-2.0109430570231348E-3</v>
      </c>
      <c r="O81" s="347">
        <f t="shared" si="4"/>
        <v>31756.965199999999</v>
      </c>
      <c r="Q81" s="193">
        <f t="shared" si="18"/>
        <v>4.2848919441122419E-6</v>
      </c>
      <c r="R81" s="193">
        <v>1</v>
      </c>
      <c r="S81" s="193">
        <f t="shared" si="16"/>
        <v>4.2848919441122419E-6</v>
      </c>
      <c r="AD81" s="193">
        <v>6</v>
      </c>
      <c r="AF81" s="193" t="s">
        <v>82</v>
      </c>
      <c r="AH81" s="193" t="s">
        <v>83</v>
      </c>
      <c r="AK81" s="193">
        <v>14566.5</v>
      </c>
      <c r="AL81" s="193">
        <v>-3.1415000004926696E-2</v>
      </c>
      <c r="BA81" s="193">
        <v>11506.5</v>
      </c>
      <c r="BB81" s="193">
        <v>-5.7453850022284314E-3</v>
      </c>
      <c r="BC81" s="193">
        <v>0.1</v>
      </c>
    </row>
    <row r="82" spans="1:55" ht="12.95" customHeight="1">
      <c r="A82" s="222" t="s">
        <v>53</v>
      </c>
      <c r="B82" s="243"/>
      <c r="C82" s="290">
        <v>46788.398000000001</v>
      </c>
      <c r="D82" s="290" t="s">
        <v>28</v>
      </c>
      <c r="E82" s="274">
        <f t="shared" si="1"/>
        <v>8507.9964068233749</v>
      </c>
      <c r="F82" s="221">
        <f t="shared" si="2"/>
        <v>8508</v>
      </c>
      <c r="G82" s="193">
        <f t="shared" si="17"/>
        <v>-1.2393200013320893E-3</v>
      </c>
      <c r="J82" s="193">
        <f t="shared" si="19"/>
        <v>-1.2393200013320893E-3</v>
      </c>
      <c r="M82" s="193">
        <f t="shared" ca="1" si="20"/>
        <v>-3.3348844194143031E-2</v>
      </c>
      <c r="N82" s="271">
        <f t="shared" si="3"/>
        <v>-2.0249128288738209E-3</v>
      </c>
      <c r="O82" s="347">
        <f t="shared" si="4"/>
        <v>31769.898000000001</v>
      </c>
      <c r="Q82" s="193">
        <f t="shared" si="18"/>
        <v>6.1715609068501286E-7</v>
      </c>
      <c r="R82" s="193">
        <v>1</v>
      </c>
      <c r="S82" s="193">
        <f t="shared" si="16"/>
        <v>6.1715609068501286E-7</v>
      </c>
      <c r="AK82" s="193">
        <v>14569</v>
      </c>
      <c r="AL82" s="193">
        <v>-3.5190000002330635E-2</v>
      </c>
      <c r="BA82" s="193">
        <v>11711.5</v>
      </c>
      <c r="BB82" s="193">
        <v>-4.1498350037727505E-3</v>
      </c>
      <c r="BC82" s="193">
        <v>1</v>
      </c>
    </row>
    <row r="83" spans="1:55" ht="12.95" customHeight="1">
      <c r="A83" s="222" t="s">
        <v>53</v>
      </c>
      <c r="B83" s="288"/>
      <c r="C83" s="289">
        <v>46788.398200000003</v>
      </c>
      <c r="D83" s="289" t="s">
        <v>28</v>
      </c>
      <c r="E83" s="274">
        <f t="shared" si="1"/>
        <v>8507.9969866859883</v>
      </c>
      <c r="F83" s="221">
        <f t="shared" si="2"/>
        <v>8508</v>
      </c>
      <c r="G83" s="193">
        <f t="shared" si="17"/>
        <v>-1.0393199991085567E-3</v>
      </c>
      <c r="J83" s="193">
        <f t="shared" si="19"/>
        <v>-1.0393199991085567E-3</v>
      </c>
      <c r="M83" s="193">
        <f t="shared" ca="1" si="20"/>
        <v>-3.3348844194143031E-2</v>
      </c>
      <c r="N83" s="271">
        <f t="shared" si="3"/>
        <v>-2.0249128288738209E-3</v>
      </c>
      <c r="O83" s="347">
        <f t="shared" si="4"/>
        <v>31769.898200000003</v>
      </c>
      <c r="Q83" s="193">
        <f t="shared" si="18"/>
        <v>9.713932260847013E-7</v>
      </c>
      <c r="R83" s="193">
        <v>1</v>
      </c>
      <c r="S83" s="193">
        <f t="shared" si="16"/>
        <v>9.713932260847013E-7</v>
      </c>
      <c r="AK83" s="193">
        <v>14569.5</v>
      </c>
      <c r="AL83" s="193">
        <v>-2.9945000002044253E-2</v>
      </c>
      <c r="BA83" s="193">
        <v>12798.5</v>
      </c>
      <c r="BB83" s="193">
        <v>-4.0480650059180334E-3</v>
      </c>
      <c r="BC83" s="193">
        <v>1</v>
      </c>
    </row>
    <row r="84" spans="1:55" ht="12.95" customHeight="1">
      <c r="A84" s="222" t="s">
        <v>53</v>
      </c>
      <c r="B84" s="288"/>
      <c r="C84" s="289">
        <v>46798.400099999999</v>
      </c>
      <c r="D84" s="289" t="s">
        <v>28</v>
      </c>
      <c r="E84" s="274">
        <f t="shared" si="1"/>
        <v>8536.9956257194444</v>
      </c>
      <c r="F84" s="221">
        <f t="shared" si="2"/>
        <v>8537</v>
      </c>
      <c r="G84" s="193">
        <f t="shared" si="17"/>
        <v>-1.5087299980223179E-3</v>
      </c>
      <c r="J84" s="193">
        <f t="shared" si="19"/>
        <v>-1.5087299980223179E-3</v>
      </c>
      <c r="M84" s="193">
        <f t="shared" ca="1" si="20"/>
        <v>-3.3331705913898717E-2</v>
      </c>
      <c r="N84" s="271">
        <f t="shared" si="3"/>
        <v>-2.0357594680345272E-3</v>
      </c>
      <c r="O84" s="347">
        <f t="shared" si="4"/>
        <v>31779.900099999999</v>
      </c>
      <c r="Q84" s="193">
        <f t="shared" si="18"/>
        <v>2.7776006226135025E-7</v>
      </c>
      <c r="R84" s="193">
        <v>1</v>
      </c>
      <c r="S84" s="193">
        <f t="shared" si="16"/>
        <v>2.7776006226135025E-7</v>
      </c>
    </row>
    <row r="85" spans="1:55" ht="12.95" customHeight="1">
      <c r="A85" s="222" t="s">
        <v>53</v>
      </c>
      <c r="B85" s="288"/>
      <c r="C85" s="289">
        <v>46798.400800000003</v>
      </c>
      <c r="D85" s="289" t="s">
        <v>28</v>
      </c>
      <c r="E85" s="274">
        <f t="shared" ref="E85:E148" si="21">(C85-C$7)/C$8</f>
        <v>8536.9976552385797</v>
      </c>
      <c r="F85" s="221">
        <f t="shared" ref="F85:F148" si="22">ROUND(2*E85,0)/2</f>
        <v>8537</v>
      </c>
      <c r="G85" s="193">
        <f t="shared" si="17"/>
        <v>-8.0872999387793243E-4</v>
      </c>
      <c r="J85" s="193">
        <f t="shared" si="19"/>
        <v>-8.0872999387793243E-4</v>
      </c>
      <c r="M85" s="193">
        <f t="shared" ca="1" si="20"/>
        <v>-3.3331705913898717E-2</v>
      </c>
      <c r="N85" s="271">
        <f t="shared" ref="N85:N148" si="23">D$11+D$12*F85+D$13*F85^2</f>
        <v>-2.0357594680345272E-3</v>
      </c>
      <c r="O85" s="347">
        <f t="shared" ref="O85:O148" si="24">C85-15018.5</f>
        <v>31779.900800000003</v>
      </c>
      <c r="Q85" s="193">
        <f t="shared" si="18"/>
        <v>1.5056013304490094E-6</v>
      </c>
      <c r="R85" s="193">
        <v>1</v>
      </c>
      <c r="S85" s="193">
        <f t="shared" ref="S85:S98" si="25">R85*Q85</f>
        <v>1.5056013304490094E-6</v>
      </c>
      <c r="AK85" s="193">
        <v>14630.5</v>
      </c>
      <c r="AL85" s="193">
        <v>-3.4155000001192093E-2</v>
      </c>
      <c r="BA85" s="193">
        <v>12799</v>
      </c>
      <c r="BB85" s="193">
        <v>-2.6027100029750727E-3</v>
      </c>
      <c r="BC85" s="193">
        <v>1</v>
      </c>
    </row>
    <row r="86" spans="1:55" ht="12.95" customHeight="1">
      <c r="A86" s="222" t="s">
        <v>53</v>
      </c>
      <c r="B86" s="288"/>
      <c r="C86" s="289">
        <v>46802.368199999997</v>
      </c>
      <c r="D86" s="289" t="s">
        <v>28</v>
      </c>
      <c r="E86" s="274">
        <f t="shared" si="21"/>
        <v>8548.5003897691404</v>
      </c>
      <c r="F86" s="221">
        <f t="shared" si="22"/>
        <v>8548.5</v>
      </c>
      <c r="G86" s="193">
        <f t="shared" si="17"/>
        <v>1.3443499483400956E-4</v>
      </c>
      <c r="J86" s="193">
        <f t="shared" si="19"/>
        <v>1.3443499483400956E-4</v>
      </c>
      <c r="M86" s="193">
        <f t="shared" ca="1" si="20"/>
        <v>-3.3324909699319075E-2</v>
      </c>
      <c r="N86" s="271">
        <f t="shared" si="23"/>
        <v>-2.0400711906490301E-3</v>
      </c>
      <c r="O86" s="347">
        <f t="shared" si="24"/>
        <v>31783.868199999997</v>
      </c>
      <c r="Q86" s="193">
        <f t="shared" si="18"/>
        <v>4.7284771507039996E-6</v>
      </c>
      <c r="R86" s="193">
        <v>1</v>
      </c>
      <c r="S86" s="193">
        <f t="shared" si="25"/>
        <v>4.7284771507039996E-6</v>
      </c>
      <c r="AK86" s="193">
        <v>14653</v>
      </c>
      <c r="AL86" s="193">
        <v>-3.2829999996465631E-2</v>
      </c>
      <c r="BA86" s="193">
        <v>12859.5</v>
      </c>
      <c r="BB86" s="193">
        <v>-6.1147550004534423E-3</v>
      </c>
      <c r="BC86" s="193">
        <v>0.1</v>
      </c>
    </row>
    <row r="87" spans="1:55" ht="12.95" customHeight="1">
      <c r="A87" s="222" t="s">
        <v>53</v>
      </c>
      <c r="B87" s="288"/>
      <c r="C87" s="289">
        <v>46802.368199999997</v>
      </c>
      <c r="D87" s="289" t="s">
        <v>28</v>
      </c>
      <c r="E87" s="274">
        <f t="shared" si="21"/>
        <v>8548.5003897691404</v>
      </c>
      <c r="F87" s="221">
        <f t="shared" si="22"/>
        <v>8548.5</v>
      </c>
      <c r="G87" s="193">
        <f t="shared" si="17"/>
        <v>1.3443499483400956E-4</v>
      </c>
      <c r="J87" s="193">
        <f t="shared" si="19"/>
        <v>1.3443499483400956E-4</v>
      </c>
      <c r="M87" s="193">
        <f t="shared" ca="1" si="20"/>
        <v>-3.3324909699319075E-2</v>
      </c>
      <c r="N87" s="271">
        <f t="shared" si="23"/>
        <v>-2.0400711906490301E-3</v>
      </c>
      <c r="O87" s="347">
        <f t="shared" si="24"/>
        <v>31783.868199999997</v>
      </c>
      <c r="Q87" s="193">
        <f t="shared" si="18"/>
        <v>4.7284771507039996E-6</v>
      </c>
      <c r="R87" s="193">
        <v>1</v>
      </c>
      <c r="S87" s="193">
        <f t="shared" si="25"/>
        <v>4.7284771507039996E-6</v>
      </c>
      <c r="AD87" s="193">
        <v>9</v>
      </c>
      <c r="AF87" s="193" t="s">
        <v>82</v>
      </c>
      <c r="AH87" s="193" t="s">
        <v>83</v>
      </c>
      <c r="AK87" s="193">
        <v>14699</v>
      </c>
      <c r="AL87" s="193">
        <v>-3.4589999995660037E-2</v>
      </c>
      <c r="BA87" s="193">
        <v>13781.5</v>
      </c>
      <c r="BB87" s="193">
        <v>-6.0801350045949221E-3</v>
      </c>
      <c r="BC87" s="193">
        <v>1</v>
      </c>
    </row>
    <row r="88" spans="1:55" ht="12.95" customHeight="1">
      <c r="A88" s="222" t="s">
        <v>53</v>
      </c>
      <c r="B88" s="288"/>
      <c r="C88" s="289">
        <v>46802.539400000001</v>
      </c>
      <c r="D88" s="289" t="s">
        <v>28</v>
      </c>
      <c r="E88" s="274">
        <f t="shared" si="21"/>
        <v>8548.9967521605504</v>
      </c>
      <c r="F88" s="221">
        <f t="shared" si="22"/>
        <v>8549</v>
      </c>
      <c r="G88" s="193">
        <f t="shared" si="17"/>
        <v>-1.1202099994989112E-3</v>
      </c>
      <c r="J88" s="193">
        <f t="shared" si="19"/>
        <v>-1.1202099994989112E-3</v>
      </c>
      <c r="M88" s="193">
        <f t="shared" ca="1" si="20"/>
        <v>-3.3324614211728658E-2</v>
      </c>
      <c r="N88" s="271">
        <f t="shared" si="23"/>
        <v>-2.040258791717992E-3</v>
      </c>
      <c r="O88" s="347">
        <f t="shared" si="24"/>
        <v>31784.039400000001</v>
      </c>
      <c r="Q88" s="193">
        <f t="shared" si="18"/>
        <v>8.4648978006378936E-7</v>
      </c>
      <c r="R88" s="193">
        <v>1</v>
      </c>
      <c r="S88" s="193">
        <f t="shared" si="25"/>
        <v>8.4648978006378936E-7</v>
      </c>
      <c r="AK88" s="193">
        <v>15507</v>
      </c>
      <c r="AL88" s="193">
        <v>-3.4370000001217704E-2</v>
      </c>
      <c r="BA88" s="193">
        <v>13781.5</v>
      </c>
      <c r="BB88" s="193">
        <v>-4.9801350032794289E-3</v>
      </c>
      <c r="BC88" s="193">
        <v>1</v>
      </c>
    </row>
    <row r="89" spans="1:55" ht="12.95" customHeight="1">
      <c r="A89" s="222" t="s">
        <v>53</v>
      </c>
      <c r="B89" s="288"/>
      <c r="C89" s="289">
        <v>46802.539799999999</v>
      </c>
      <c r="D89" s="289" t="s">
        <v>28</v>
      </c>
      <c r="E89" s="274">
        <f t="shared" si="21"/>
        <v>8548.9979118857555</v>
      </c>
      <c r="F89" s="221">
        <f t="shared" si="22"/>
        <v>8549</v>
      </c>
      <c r="G89" s="193">
        <f t="shared" si="17"/>
        <v>-7.2021000232780352E-4</v>
      </c>
      <c r="J89" s="193">
        <f t="shared" si="19"/>
        <v>-7.2021000232780352E-4</v>
      </c>
      <c r="M89" s="193">
        <f t="shared" ca="1" si="20"/>
        <v>-3.3324614211728658E-2</v>
      </c>
      <c r="N89" s="271">
        <f t="shared" si="23"/>
        <v>-2.040258791717992E-3</v>
      </c>
      <c r="O89" s="347">
        <f t="shared" si="24"/>
        <v>31784.039799999999</v>
      </c>
      <c r="Q89" s="193">
        <f t="shared" si="18"/>
        <v>1.7425288063705023E-6</v>
      </c>
      <c r="R89" s="193">
        <v>1</v>
      </c>
      <c r="S89" s="193">
        <f t="shared" si="25"/>
        <v>1.7425288063705023E-6</v>
      </c>
      <c r="AK89" s="193">
        <v>15622</v>
      </c>
      <c r="AL89" s="193">
        <v>-3.4720000003289897E-2</v>
      </c>
      <c r="BA89" s="193">
        <v>13782</v>
      </c>
      <c r="BB89" s="193">
        <v>-6.1347800001385622E-3</v>
      </c>
      <c r="BC89" s="193">
        <v>1</v>
      </c>
    </row>
    <row r="90" spans="1:55" ht="12.95" customHeight="1">
      <c r="A90" s="274" t="s">
        <v>63</v>
      </c>
      <c r="B90" s="78"/>
      <c r="C90" s="277">
        <v>46830.305999999997</v>
      </c>
      <c r="D90" s="277"/>
      <c r="E90" s="274">
        <f t="shared" si="21"/>
        <v>8629.5008174468039</v>
      </c>
      <c r="F90" s="221">
        <f t="shared" si="22"/>
        <v>8629.5</v>
      </c>
      <c r="G90" s="193">
        <f t="shared" si="17"/>
        <v>2.8194499464007095E-4</v>
      </c>
      <c r="L90" s="193">
        <f>G90</f>
        <v>2.8194499464007095E-4</v>
      </c>
      <c r="N90" s="271">
        <f t="shared" si="23"/>
        <v>-2.0706091319799831E-3</v>
      </c>
      <c r="O90" s="347">
        <f t="shared" si="24"/>
        <v>31811.805999999997</v>
      </c>
      <c r="P90" s="222"/>
      <c r="Q90" s="193">
        <f t="shared" si="18"/>
        <v>5.5345109186770454E-6</v>
      </c>
      <c r="R90" s="193">
        <v>0.2</v>
      </c>
      <c r="S90" s="193">
        <f t="shared" si="25"/>
        <v>1.1069021837354092E-6</v>
      </c>
      <c r="AD90" s="193">
        <v>9</v>
      </c>
      <c r="AF90" s="193" t="s">
        <v>82</v>
      </c>
      <c r="AH90" s="193" t="s">
        <v>83</v>
      </c>
      <c r="AK90" s="193">
        <v>15702.5</v>
      </c>
      <c r="AL90" s="193">
        <v>-3.3775000003515743E-2</v>
      </c>
      <c r="BA90" s="193">
        <v>13782</v>
      </c>
      <c r="BB90" s="193">
        <v>-4.8347799965995364E-3</v>
      </c>
      <c r="BC90" s="193">
        <v>1</v>
      </c>
    </row>
    <row r="91" spans="1:55" ht="12.95" customHeight="1">
      <c r="A91" s="274" t="s">
        <v>63</v>
      </c>
      <c r="B91" s="78"/>
      <c r="C91" s="277">
        <v>46851.35</v>
      </c>
      <c r="D91" s="277"/>
      <c r="E91" s="274">
        <f t="shared" si="21"/>
        <v>8690.5139609315793</v>
      </c>
      <c r="F91" s="221">
        <f t="shared" si="22"/>
        <v>8690.5</v>
      </c>
      <c r="G91" s="193">
        <f t="shared" si="17"/>
        <v>4.8152550007216632E-3</v>
      </c>
      <c r="L91" s="193">
        <f>G91</f>
        <v>4.8152550007216632E-3</v>
      </c>
      <c r="N91" s="271">
        <f t="shared" si="23"/>
        <v>-2.0938015457979326E-3</v>
      </c>
      <c r="O91" s="347">
        <f t="shared" si="24"/>
        <v>31832.85</v>
      </c>
      <c r="P91" s="222"/>
      <c r="Q91" s="193">
        <f t="shared" si="18"/>
        <v>4.7735062363005279E-5</v>
      </c>
      <c r="R91" s="193">
        <v>0.2</v>
      </c>
      <c r="S91" s="193">
        <f t="shared" si="25"/>
        <v>9.5470124726010569E-6</v>
      </c>
      <c r="AK91" s="193">
        <v>15779</v>
      </c>
      <c r="AL91" s="193">
        <v>-3.4902490631793626E-2</v>
      </c>
      <c r="BA91" s="193">
        <v>14886.5</v>
      </c>
      <c r="BB91" s="193">
        <v>-5.9455849986989051E-3</v>
      </c>
      <c r="BC91" s="193">
        <v>0.1</v>
      </c>
    </row>
    <row r="92" spans="1:55" ht="12.95" customHeight="1">
      <c r="A92" s="274" t="s">
        <v>64</v>
      </c>
      <c r="B92" s="78"/>
      <c r="C92" s="277">
        <v>47206.436000000002</v>
      </c>
      <c r="D92" s="286"/>
      <c r="E92" s="274">
        <f t="shared" si="21"/>
        <v>9720.0194288765069</v>
      </c>
      <c r="F92" s="221">
        <f t="shared" si="22"/>
        <v>9720</v>
      </c>
      <c r="G92" s="193">
        <f t="shared" si="17"/>
        <v>6.7011999999522232E-3</v>
      </c>
      <c r="I92" s="223">
        <f>G92</f>
        <v>6.7011999999522232E-3</v>
      </c>
      <c r="N92" s="271">
        <f t="shared" si="23"/>
        <v>-2.5104564870582517E-3</v>
      </c>
      <c r="O92" s="347">
        <f t="shared" si="24"/>
        <v>32187.936000000002</v>
      </c>
      <c r="P92" s="222"/>
      <c r="Q92" s="193">
        <f t="shared" si="18"/>
        <v>8.4854615234682181E-5</v>
      </c>
      <c r="R92" s="193">
        <v>1</v>
      </c>
      <c r="S92" s="193">
        <f t="shared" si="25"/>
        <v>8.4854615234682181E-5</v>
      </c>
      <c r="AK92" s="193">
        <v>15790.5</v>
      </c>
      <c r="AL92" s="193">
        <v>-3.2455000007757917E-2</v>
      </c>
      <c r="BA92" s="193">
        <v>14889</v>
      </c>
      <c r="BB92" s="193">
        <v>-7.8188100014813244E-3</v>
      </c>
      <c r="BC92" s="193">
        <v>0.1</v>
      </c>
    </row>
    <row r="93" spans="1:55" ht="12.95" customHeight="1">
      <c r="A93" s="274" t="s">
        <v>65</v>
      </c>
      <c r="B93" s="78"/>
      <c r="C93" s="277">
        <v>47469.594100000002</v>
      </c>
      <c r="D93" s="277"/>
      <c r="E93" s="274">
        <f t="shared" si="21"/>
        <v>10482.997138175089</v>
      </c>
      <c r="F93" s="221">
        <f t="shared" si="22"/>
        <v>10483</v>
      </c>
      <c r="G93" s="193">
        <f t="shared" si="17"/>
        <v>-9.8707000142894685E-4</v>
      </c>
      <c r="L93" s="193">
        <f>G93</f>
        <v>-9.8707000142894685E-4</v>
      </c>
      <c r="N93" s="271">
        <f t="shared" si="23"/>
        <v>-2.8499973914857496E-3</v>
      </c>
      <c r="O93" s="347">
        <f t="shared" si="24"/>
        <v>32451.094100000002</v>
      </c>
      <c r="P93" s="222"/>
      <c r="Q93" s="193">
        <f t="shared" si="18"/>
        <v>3.4704984606238508E-6</v>
      </c>
      <c r="R93" s="193">
        <v>0.1</v>
      </c>
      <c r="S93" s="193">
        <f t="shared" si="25"/>
        <v>3.4704984606238509E-7</v>
      </c>
      <c r="AK93" s="193">
        <v>15807</v>
      </c>
      <c r="AL93" s="193">
        <v>-3.1670000003941823E-2</v>
      </c>
      <c r="BA93" s="193">
        <v>16013</v>
      </c>
      <c r="BB93" s="193">
        <v>-5.6607700025779195E-3</v>
      </c>
      <c r="BC93" s="193">
        <v>0.2</v>
      </c>
    </row>
    <row r="94" spans="1:55" ht="12.95" customHeight="1">
      <c r="A94" s="274" t="s">
        <v>66</v>
      </c>
      <c r="B94" s="78"/>
      <c r="C94" s="277">
        <v>47525.471799999999</v>
      </c>
      <c r="D94" s="277"/>
      <c r="E94" s="274">
        <f t="shared" si="21"/>
        <v>10645.004082087784</v>
      </c>
      <c r="F94" s="221">
        <f t="shared" si="22"/>
        <v>10645</v>
      </c>
      <c r="G94" s="193">
        <f t="shared" si="17"/>
        <v>1.4079499960644171E-3</v>
      </c>
      <c r="L94" s="193">
        <f>G94</f>
        <v>1.4079499960644171E-3</v>
      </c>
      <c r="N94" s="271">
        <f t="shared" si="23"/>
        <v>-2.9254569816886018E-3</v>
      </c>
      <c r="O94" s="347">
        <f t="shared" si="24"/>
        <v>32506.971799999999</v>
      </c>
      <c r="P94" s="222"/>
      <c r="Q94" s="193">
        <f t="shared" si="18"/>
        <v>1.8778416034838553E-5</v>
      </c>
      <c r="R94" s="193">
        <v>0.1</v>
      </c>
      <c r="S94" s="193">
        <f t="shared" si="25"/>
        <v>1.8778416034838554E-6</v>
      </c>
      <c r="AK94" s="193">
        <v>15810</v>
      </c>
      <c r="AL94" s="193">
        <v>-3.7900000002991874E-2</v>
      </c>
      <c r="BA94" s="193">
        <v>16016.5</v>
      </c>
      <c r="BB94" s="193">
        <v>-6.2432850027107634E-3</v>
      </c>
      <c r="BC94" s="193">
        <v>0.2</v>
      </c>
    </row>
    <row r="95" spans="1:55" ht="12.95" customHeight="1">
      <c r="A95" s="349" t="s">
        <v>466</v>
      </c>
      <c r="B95" s="160" t="s">
        <v>59</v>
      </c>
      <c r="C95" s="350">
        <v>47525.471899999997</v>
      </c>
      <c r="D95" s="350" t="s">
        <v>25</v>
      </c>
      <c r="E95" s="274">
        <f t="shared" si="21"/>
        <v>10645.004372019081</v>
      </c>
      <c r="F95" s="221">
        <f t="shared" si="22"/>
        <v>10645</v>
      </c>
      <c r="G95" s="193">
        <f t="shared" si="17"/>
        <v>1.5079499935382046E-3</v>
      </c>
      <c r="I95" s="193">
        <f>G95</f>
        <v>1.5079499935382046E-3</v>
      </c>
      <c r="M95" s="193">
        <f ca="1">+C$11+C$12*F95</f>
        <v>-3.2085930232691351E-2</v>
      </c>
      <c r="N95" s="271">
        <f t="shared" si="23"/>
        <v>-2.9254569816886018E-3</v>
      </c>
      <c r="O95" s="347">
        <f t="shared" si="24"/>
        <v>32506.971899999997</v>
      </c>
      <c r="P95" s="222"/>
      <c r="Q95" s="193">
        <f t="shared" si="18"/>
        <v>1.9655097407989702E-5</v>
      </c>
      <c r="R95" s="193">
        <v>1</v>
      </c>
      <c r="S95" s="193">
        <f t="shared" si="25"/>
        <v>1.9655097407989702E-5</v>
      </c>
      <c r="AK95" s="193">
        <v>15830</v>
      </c>
      <c r="AL95" s="193">
        <v>-3.3700000007229391E-2</v>
      </c>
      <c r="BA95" s="193">
        <v>16019.5</v>
      </c>
      <c r="BB95" s="193">
        <v>-7.0711549997213297E-3</v>
      </c>
      <c r="BC95" s="193">
        <v>0.2</v>
      </c>
    </row>
    <row r="96" spans="1:55" ht="12.95" customHeight="1">
      <c r="A96" s="274" t="s">
        <v>67</v>
      </c>
      <c r="B96" s="78"/>
      <c r="C96" s="277">
        <v>47530.3</v>
      </c>
      <c r="D96" s="277"/>
      <c r="E96" s="274">
        <f t="shared" si="21"/>
        <v>10659.002545277928</v>
      </c>
      <c r="F96" s="221">
        <f t="shared" si="22"/>
        <v>10659</v>
      </c>
      <c r="G96" s="193">
        <f t="shared" si="17"/>
        <v>8.7789000099292025E-4</v>
      </c>
      <c r="L96" s="193">
        <f>G96</f>
        <v>8.7789000099292025E-4</v>
      </c>
      <c r="N96" s="271">
        <f t="shared" si="23"/>
        <v>-2.9320335667700191E-3</v>
      </c>
      <c r="O96" s="347">
        <f t="shared" si="24"/>
        <v>32511.800000000003</v>
      </c>
      <c r="P96" s="222"/>
      <c r="Q96" s="193">
        <f t="shared" si="18"/>
        <v>1.4515517592195484E-5</v>
      </c>
      <c r="R96" s="193">
        <v>0.2</v>
      </c>
      <c r="S96" s="193">
        <f t="shared" si="25"/>
        <v>2.9031035184390968E-6</v>
      </c>
      <c r="AK96" s="193">
        <v>15962.5</v>
      </c>
      <c r="AL96" s="193">
        <v>-3.3974999998463318E-2</v>
      </c>
      <c r="BA96" s="193">
        <v>19239</v>
      </c>
      <c r="BB96" s="193">
        <v>-1.1630310000327881E-2</v>
      </c>
      <c r="BC96" s="193">
        <v>1</v>
      </c>
    </row>
    <row r="97" spans="1:55" ht="12.95" customHeight="1">
      <c r="A97" s="274" t="s">
        <v>68</v>
      </c>
      <c r="B97" s="285" t="s">
        <v>56</v>
      </c>
      <c r="C97" s="277">
        <v>47538.396999999997</v>
      </c>
      <c r="D97" s="277"/>
      <c r="E97" s="274">
        <f t="shared" si="21"/>
        <v>10682.47828291316</v>
      </c>
      <c r="F97" s="221">
        <f t="shared" si="22"/>
        <v>10682.5</v>
      </c>
      <c r="G97" s="193">
        <f t="shared" si="17"/>
        <v>-7.4904249995597638E-3</v>
      </c>
      <c r="K97" s="193">
        <f>G97</f>
        <v>-7.4904249995597638E-3</v>
      </c>
      <c r="N97" s="271">
        <f t="shared" si="23"/>
        <v>-2.9430926433714247E-3</v>
      </c>
      <c r="O97" s="347">
        <f t="shared" si="24"/>
        <v>32519.896999999997</v>
      </c>
      <c r="P97" s="222"/>
      <c r="Q97" s="193">
        <f t="shared" si="18"/>
        <v>2.0678231557637388E-5</v>
      </c>
      <c r="R97" s="193">
        <v>1</v>
      </c>
      <c r="S97" s="193">
        <f t="shared" si="25"/>
        <v>2.0678231557637388E-5</v>
      </c>
      <c r="T97" s="193" t="s">
        <v>54</v>
      </c>
      <c r="AK97" s="193">
        <v>16578.5</v>
      </c>
      <c r="AL97" s="193">
        <v>-3.1235000002197921E-2</v>
      </c>
      <c r="BA97" s="193">
        <v>20311.5</v>
      </c>
      <c r="BB97" s="193">
        <v>-1.124383500427939E-2</v>
      </c>
      <c r="BC97" s="193">
        <v>1</v>
      </c>
    </row>
    <row r="98" spans="1:55" ht="12.95" customHeight="1">
      <c r="A98" s="274" t="s">
        <v>68</v>
      </c>
      <c r="B98" s="285"/>
      <c r="C98" s="277">
        <v>47540.305999999997</v>
      </c>
      <c r="D98" s="277"/>
      <c r="E98" s="274">
        <f t="shared" si="21"/>
        <v>10688.013071494819</v>
      </c>
      <c r="F98" s="221">
        <f t="shared" si="22"/>
        <v>10688</v>
      </c>
      <c r="G98" s="193">
        <f t="shared" si="17"/>
        <v>4.5084800003678538E-3</v>
      </c>
      <c r="K98" s="193">
        <f>G98</f>
        <v>4.5084800003678538E-3</v>
      </c>
      <c r="N98" s="271">
        <f t="shared" si="23"/>
        <v>-2.9456845231449671E-3</v>
      </c>
      <c r="O98" s="347">
        <f t="shared" si="24"/>
        <v>32521.805999999997</v>
      </c>
      <c r="P98" s="222"/>
      <c r="Q98" s="193">
        <f t="shared" si="18"/>
        <v>5.5564568743597118E-5</v>
      </c>
      <c r="R98" s="193">
        <v>1</v>
      </c>
      <c r="S98" s="193">
        <f t="shared" si="25"/>
        <v>5.5564568743597118E-5</v>
      </c>
      <c r="T98" s="193" t="s">
        <v>54</v>
      </c>
      <c r="AK98" s="193">
        <v>16680</v>
      </c>
      <c r="AL98" s="193">
        <v>-3.6100000004807953E-2</v>
      </c>
      <c r="BA98" s="193">
        <v>23503</v>
      </c>
      <c r="BB98" s="193">
        <v>-1.7342869999993127E-2</v>
      </c>
      <c r="BC98" s="193">
        <v>1</v>
      </c>
    </row>
    <row r="99" spans="1:55" ht="12.95" customHeight="1">
      <c r="A99" s="74" t="s">
        <v>69</v>
      </c>
      <c r="B99" s="78" t="s">
        <v>59</v>
      </c>
      <c r="C99" s="77">
        <v>47550.322</v>
      </c>
      <c r="D99" s="77">
        <v>5.0000000000000001E-3</v>
      </c>
      <c r="E99" s="274">
        <f t="shared" si="21"/>
        <v>10717.052590842073</v>
      </c>
      <c r="F99" s="221">
        <f t="shared" si="22"/>
        <v>10717</v>
      </c>
      <c r="M99" s="193">
        <f ca="1">+C$11+C$12*F99</f>
        <v>-3.2043380019670983E-2</v>
      </c>
      <c r="N99" s="271">
        <f t="shared" si="23"/>
        <v>-2.9593732876088104E-3</v>
      </c>
      <c r="O99" s="347">
        <f t="shared" si="24"/>
        <v>32531.822</v>
      </c>
      <c r="P99" s="222">
        <v>1.0730000001785811E-2</v>
      </c>
      <c r="AK99" s="193">
        <v>16900</v>
      </c>
      <c r="AL99" s="193">
        <v>-4.469999999855645E-2</v>
      </c>
      <c r="BA99" s="193">
        <v>24283.5</v>
      </c>
      <c r="BB99" s="193">
        <v>-1.1543714994331822E-2</v>
      </c>
      <c r="BC99" s="193">
        <v>1</v>
      </c>
    </row>
    <row r="100" spans="1:55" ht="12.95" customHeight="1">
      <c r="A100" s="349" t="s">
        <v>70</v>
      </c>
      <c r="B100" s="160" t="s">
        <v>59</v>
      </c>
      <c r="C100" s="350">
        <v>47552.362999999998</v>
      </c>
      <c r="D100" s="350" t="s">
        <v>25</v>
      </c>
      <c r="E100" s="274">
        <f t="shared" si="21"/>
        <v>10722.970088744196</v>
      </c>
      <c r="F100" s="221">
        <f t="shared" si="22"/>
        <v>10723</v>
      </c>
      <c r="G100" s="193">
        <f t="shared" ref="G100:G121" si="26">C100-(C$7+F100*C$8)</f>
        <v>-1.0316669999156147E-2</v>
      </c>
      <c r="I100" s="193">
        <f>G100</f>
        <v>-1.0316669999156147E-2</v>
      </c>
      <c r="M100" s="193">
        <f ca="1">+C$11+C$12*F100</f>
        <v>-3.2039834168585954E-2</v>
      </c>
      <c r="N100" s="271">
        <f t="shared" si="23"/>
        <v>-2.9622101661653413E-3</v>
      </c>
      <c r="O100" s="347">
        <f t="shared" si="24"/>
        <v>32533.862999999998</v>
      </c>
      <c r="P100" s="222"/>
      <c r="Q100" s="193">
        <f t="shared" ref="Q100:Q121" si="27">(G100-N100)^2</f>
        <v>5.4088079435075143E-5</v>
      </c>
      <c r="R100" s="193">
        <v>1</v>
      </c>
      <c r="S100" s="193">
        <f t="shared" ref="S100:S121" si="28">R100*Q100</f>
        <v>5.4088079435075143E-5</v>
      </c>
      <c r="AK100" s="193">
        <v>16908</v>
      </c>
      <c r="AL100" s="193">
        <v>-3.6979999997129198E-2</v>
      </c>
      <c r="BA100" s="193">
        <v>24286.5</v>
      </c>
      <c r="BB100" s="193">
        <v>-1.4371584999025799E-2</v>
      </c>
      <c r="BC100" s="193">
        <v>1</v>
      </c>
    </row>
    <row r="101" spans="1:55" ht="12.95" customHeight="1">
      <c r="A101" s="274" t="s">
        <v>66</v>
      </c>
      <c r="B101" s="78"/>
      <c r="C101" s="277">
        <v>47554.275199999996</v>
      </c>
      <c r="D101" s="277"/>
      <c r="E101" s="274">
        <f t="shared" si="21"/>
        <v>10728.514155127559</v>
      </c>
      <c r="F101" s="221">
        <f t="shared" si="22"/>
        <v>10728.5</v>
      </c>
      <c r="G101" s="193">
        <f t="shared" si="26"/>
        <v>4.8822349999682046E-3</v>
      </c>
      <c r="L101" s="193">
        <f>G101</f>
        <v>4.8822349999682046E-3</v>
      </c>
      <c r="N101" s="271">
        <f t="shared" si="23"/>
        <v>-2.964812059912488E-3</v>
      </c>
      <c r="O101" s="347">
        <f t="shared" si="24"/>
        <v>32535.775199999996</v>
      </c>
      <c r="P101" s="222"/>
      <c r="Q101" s="193">
        <f t="shared" si="27"/>
        <v>6.157614755998224E-5</v>
      </c>
      <c r="R101" s="193">
        <v>0.1</v>
      </c>
      <c r="S101" s="193">
        <f t="shared" si="28"/>
        <v>6.1576147559982245E-6</v>
      </c>
      <c r="AK101" s="193">
        <v>16914.5</v>
      </c>
      <c r="AL101" s="193">
        <v>-3.6994999994931277E-2</v>
      </c>
      <c r="BA101" s="193">
        <v>24289</v>
      </c>
      <c r="BB101" s="193">
        <v>-1.8144809997465927E-2</v>
      </c>
      <c r="BC101" s="193">
        <v>1</v>
      </c>
    </row>
    <row r="102" spans="1:55" ht="12.95" customHeight="1">
      <c r="A102" s="274" t="s">
        <v>68</v>
      </c>
      <c r="B102" s="285" t="s">
        <v>56</v>
      </c>
      <c r="C102" s="277">
        <v>47555.307000000001</v>
      </c>
      <c r="D102" s="277"/>
      <c r="E102" s="274">
        <f t="shared" si="21"/>
        <v>10731.505666315919</v>
      </c>
      <c r="F102" s="221">
        <f t="shared" si="22"/>
        <v>10731.5</v>
      </c>
      <c r="G102" s="193">
        <f t="shared" si="26"/>
        <v>1.9543649978004396E-3</v>
      </c>
      <c r="K102" s="193">
        <f>G102</f>
        <v>1.9543649978004396E-3</v>
      </c>
      <c r="N102" s="271">
        <f t="shared" si="23"/>
        <v>-2.9662318478740676E-3</v>
      </c>
      <c r="O102" s="347">
        <f t="shared" si="24"/>
        <v>32536.807000000001</v>
      </c>
      <c r="P102" s="222"/>
      <c r="Q102" s="193">
        <f t="shared" si="27"/>
        <v>2.421227331766191E-5</v>
      </c>
      <c r="R102" s="193">
        <v>1</v>
      </c>
      <c r="S102" s="193">
        <f t="shared" si="28"/>
        <v>2.421227331766191E-5</v>
      </c>
      <c r="T102" s="193" t="s">
        <v>54</v>
      </c>
      <c r="AK102" s="193">
        <v>17037</v>
      </c>
      <c r="AL102" s="193">
        <v>-3.7270000000717118E-2</v>
      </c>
      <c r="BA102" s="193">
        <v>24289.5</v>
      </c>
      <c r="BB102" s="193">
        <v>-1.2899455003207549E-2</v>
      </c>
      <c r="BC102" s="193">
        <v>0.6</v>
      </c>
    </row>
    <row r="103" spans="1:55" ht="12.95" customHeight="1">
      <c r="A103" s="274" t="s">
        <v>69</v>
      </c>
      <c r="B103" s="78" t="s">
        <v>59</v>
      </c>
      <c r="C103" s="277">
        <v>47560.313999999998</v>
      </c>
      <c r="D103" s="277">
        <v>5.0000000000000001E-3</v>
      </c>
      <c r="E103" s="274">
        <f t="shared" si="21"/>
        <v>10746.022526676503</v>
      </c>
      <c r="F103" s="221">
        <f t="shared" si="22"/>
        <v>10746</v>
      </c>
      <c r="G103" s="193">
        <f t="shared" si="26"/>
        <v>7.7696599983028136E-3</v>
      </c>
      <c r="I103" s="193">
        <f>+G103</f>
        <v>7.7696599983028136E-3</v>
      </c>
      <c r="N103" s="271">
        <f t="shared" si="23"/>
        <v>-2.9730998601615482E-3</v>
      </c>
      <c r="O103" s="347">
        <f t="shared" si="24"/>
        <v>32541.813999999998</v>
      </c>
      <c r="P103" s="222"/>
      <c r="Q103" s="193">
        <f t="shared" si="27"/>
        <v>1.1540688937663322E-4</v>
      </c>
      <c r="R103" s="193">
        <v>0.5</v>
      </c>
      <c r="S103" s="193">
        <f t="shared" si="28"/>
        <v>5.7703444688316612E-5</v>
      </c>
      <c r="AK103" s="193">
        <v>17683.5</v>
      </c>
      <c r="AL103" s="193">
        <v>-7.4885000001813751E-2</v>
      </c>
      <c r="BA103" s="193">
        <v>24350</v>
      </c>
      <c r="BB103" s="193">
        <v>-1.5311499999370426E-2</v>
      </c>
      <c r="BC103" s="193">
        <v>0.4</v>
      </c>
    </row>
    <row r="104" spans="1:55" ht="12.95" customHeight="1">
      <c r="A104" s="274" t="s">
        <v>67</v>
      </c>
      <c r="B104" s="78"/>
      <c r="C104" s="277">
        <v>47561.343999999997</v>
      </c>
      <c r="D104" s="277"/>
      <c r="E104" s="274">
        <f t="shared" si="21"/>
        <v>10749.008819101386</v>
      </c>
      <c r="F104" s="221">
        <f t="shared" si="22"/>
        <v>10749</v>
      </c>
      <c r="G104" s="193">
        <f t="shared" si="26"/>
        <v>3.0417899979511276E-3</v>
      </c>
      <c r="L104" s="193">
        <f>G104</f>
        <v>3.0417899979511276E-3</v>
      </c>
      <c r="N104" s="271">
        <f t="shared" si="23"/>
        <v>-2.9745220083189266E-3</v>
      </c>
      <c r="O104" s="347">
        <f t="shared" si="24"/>
        <v>32542.843999999997</v>
      </c>
      <c r="P104" s="222"/>
      <c r="Q104" s="193">
        <f t="shared" si="27"/>
        <v>3.6196010156789205E-5</v>
      </c>
      <c r="R104" s="193">
        <v>0.2</v>
      </c>
      <c r="S104" s="193">
        <f t="shared" si="28"/>
        <v>7.2392020313578413E-6</v>
      </c>
      <c r="AK104" s="193">
        <v>17768</v>
      </c>
      <c r="AL104" s="193">
        <v>-3.0780000000959262E-2</v>
      </c>
      <c r="BA104" s="193">
        <v>24350.5</v>
      </c>
      <c r="BB104" s="193">
        <v>-1.70661449956242E-2</v>
      </c>
      <c r="BC104" s="193">
        <v>0.4</v>
      </c>
    </row>
    <row r="105" spans="1:55" ht="12.95" customHeight="1">
      <c r="A105" s="274" t="s">
        <v>68</v>
      </c>
      <c r="B105" s="285" t="s">
        <v>56</v>
      </c>
      <c r="C105" s="277">
        <v>47566.343500000003</v>
      </c>
      <c r="D105" s="277"/>
      <c r="E105" s="274">
        <f t="shared" si="21"/>
        <v>10763.503934614237</v>
      </c>
      <c r="F105" s="221">
        <f t="shared" si="22"/>
        <v>10763.5</v>
      </c>
      <c r="G105" s="193">
        <f t="shared" si="26"/>
        <v>1.3570850060204975E-3</v>
      </c>
      <c r="K105" s="193">
        <f>G105</f>
        <v>1.3570850060204975E-3</v>
      </c>
      <c r="N105" s="271">
        <f t="shared" si="23"/>
        <v>-2.9814014282194363E-3</v>
      </c>
      <c r="O105" s="347">
        <f t="shared" si="24"/>
        <v>32547.843500000003</v>
      </c>
      <c r="P105" s="222"/>
      <c r="Q105" s="193">
        <f t="shared" si="27"/>
        <v>1.8822464540083935E-5</v>
      </c>
      <c r="R105" s="193">
        <v>1</v>
      </c>
      <c r="S105" s="193">
        <f t="shared" si="28"/>
        <v>1.8822464540083935E-5</v>
      </c>
      <c r="T105" s="193" t="s">
        <v>54</v>
      </c>
      <c r="AK105" s="193">
        <v>17794</v>
      </c>
      <c r="AL105" s="193">
        <v>-4.2940000006638002E-2</v>
      </c>
      <c r="BA105" s="193">
        <v>24373</v>
      </c>
      <c r="BB105" s="193">
        <v>-1.5725169992947485E-2</v>
      </c>
      <c r="BC105" s="193">
        <v>0.5</v>
      </c>
    </row>
    <row r="106" spans="1:55" ht="12.95" customHeight="1">
      <c r="A106" s="294" t="s">
        <v>71</v>
      </c>
      <c r="B106" s="82"/>
      <c r="C106" s="291">
        <v>47822.434000000001</v>
      </c>
      <c r="D106" s="291"/>
      <c r="E106" s="274">
        <f t="shared" si="21"/>
        <v>11505.990459114631</v>
      </c>
      <c r="F106" s="221">
        <f t="shared" si="22"/>
        <v>11506</v>
      </c>
      <c r="G106" s="193">
        <f t="shared" si="26"/>
        <v>-3.2907400018302724E-3</v>
      </c>
      <c r="L106" s="193">
        <f>G106</f>
        <v>-3.2907400018302724E-3</v>
      </c>
      <c r="N106" s="271">
        <f t="shared" si="23"/>
        <v>-3.3463094680983236E-3</v>
      </c>
      <c r="O106" s="347">
        <f t="shared" si="24"/>
        <v>32803.934000000001</v>
      </c>
      <c r="P106" s="222"/>
      <c r="Q106" s="193">
        <f t="shared" si="27"/>
        <v>3.0879655813160785E-9</v>
      </c>
      <c r="R106" s="193">
        <v>0.1</v>
      </c>
      <c r="S106" s="193">
        <f t="shared" si="28"/>
        <v>3.0879655813160785E-10</v>
      </c>
      <c r="AK106" s="193">
        <v>17797</v>
      </c>
      <c r="AL106" s="193">
        <v>-4.1670000005979091E-2</v>
      </c>
      <c r="BA106" s="193">
        <v>24419</v>
      </c>
      <c r="BB106" s="193">
        <v>-1.7452510001021437E-2</v>
      </c>
      <c r="BC106" s="193">
        <v>1</v>
      </c>
    </row>
    <row r="107" spans="1:55" ht="12.95" customHeight="1">
      <c r="A107" s="294" t="s">
        <v>71</v>
      </c>
      <c r="B107" s="82"/>
      <c r="C107" s="291">
        <v>47822.603999999999</v>
      </c>
      <c r="D107" s="291"/>
      <c r="E107" s="274">
        <f t="shared" si="21"/>
        <v>11506.483342330384</v>
      </c>
      <c r="F107" s="221">
        <f t="shared" si="22"/>
        <v>11506.5</v>
      </c>
      <c r="G107" s="193">
        <f t="shared" si="26"/>
        <v>-5.7453850022284314E-3</v>
      </c>
      <c r="L107" s="193">
        <f>G107</f>
        <v>-5.7453850022284314E-3</v>
      </c>
      <c r="N107" s="271">
        <f t="shared" si="23"/>
        <v>-3.3465635480156245E-3</v>
      </c>
      <c r="O107" s="347">
        <f t="shared" si="24"/>
        <v>32804.103999999999</v>
      </c>
      <c r="P107" s="222"/>
      <c r="Q107" s="193">
        <f t="shared" si="27"/>
        <v>5.7543443691916459E-6</v>
      </c>
      <c r="R107" s="193">
        <v>0.1</v>
      </c>
      <c r="S107" s="193">
        <f t="shared" si="28"/>
        <v>5.7543443691916459E-7</v>
      </c>
      <c r="AK107" s="193">
        <v>17808.5</v>
      </c>
      <c r="AL107" s="193">
        <v>-4.0735000002314337E-2</v>
      </c>
      <c r="BA107" s="193">
        <v>25227</v>
      </c>
      <c r="BB107" s="193">
        <v>-1.6658829998050351E-2</v>
      </c>
      <c r="BC107" s="193">
        <v>1</v>
      </c>
    </row>
    <row r="108" spans="1:55" ht="12.95" customHeight="1">
      <c r="A108" s="294" t="s">
        <v>72</v>
      </c>
      <c r="B108" s="295" t="s">
        <v>56</v>
      </c>
      <c r="C108" s="291">
        <v>47893.311999999998</v>
      </c>
      <c r="D108" s="291"/>
      <c r="E108" s="274">
        <f t="shared" si="21"/>
        <v>11711.487968329291</v>
      </c>
      <c r="F108" s="221">
        <f t="shared" si="22"/>
        <v>11711.5</v>
      </c>
      <c r="G108" s="193">
        <f t="shared" si="26"/>
        <v>-4.1498350037727505E-3</v>
      </c>
      <c r="K108" s="193">
        <f>G108</f>
        <v>-4.1498350037727505E-3</v>
      </c>
      <c r="N108" s="271">
        <f t="shared" si="23"/>
        <v>-3.4516832583808043E-3</v>
      </c>
      <c r="O108" s="347">
        <f t="shared" si="24"/>
        <v>32874.811999999998</v>
      </c>
      <c r="P108" s="222"/>
      <c r="Q108" s="193">
        <f t="shared" si="27"/>
        <v>4.8741585959382094E-7</v>
      </c>
      <c r="R108" s="193">
        <v>1</v>
      </c>
      <c r="S108" s="193">
        <f t="shared" si="28"/>
        <v>4.8741585959382094E-7</v>
      </c>
      <c r="T108" s="193" t="s">
        <v>54</v>
      </c>
      <c r="AK108" s="193">
        <v>17820</v>
      </c>
      <c r="AL108" s="193">
        <v>-4.2199999996228144E-2</v>
      </c>
      <c r="BA108" s="193">
        <v>25342</v>
      </c>
      <c r="BB108" s="193">
        <v>-1.6927180004131515E-2</v>
      </c>
      <c r="BC108" s="193">
        <v>1</v>
      </c>
    </row>
    <row r="109" spans="1:55" ht="12.95" customHeight="1">
      <c r="A109" s="294" t="s">
        <v>73</v>
      </c>
      <c r="B109" s="82" t="s">
        <v>56</v>
      </c>
      <c r="C109" s="291">
        <v>48268.228499999997</v>
      </c>
      <c r="D109" s="291"/>
      <c r="E109" s="274">
        <f t="shared" si="21"/>
        <v>12798.488263392377</v>
      </c>
      <c r="F109" s="221">
        <f t="shared" si="22"/>
        <v>12798.5</v>
      </c>
      <c r="G109" s="193">
        <f t="shared" si="26"/>
        <v>-4.0480650059180334E-3</v>
      </c>
      <c r="I109" s="193">
        <f>+G109</f>
        <v>-4.0480650059180334E-3</v>
      </c>
      <c r="N109" s="271">
        <f t="shared" si="23"/>
        <v>-4.0406423835293651E-3</v>
      </c>
      <c r="O109" s="347">
        <f t="shared" si="24"/>
        <v>33249.728499999997</v>
      </c>
      <c r="P109" s="222"/>
      <c r="Q109" s="193">
        <f t="shared" si="27"/>
        <v>5.5095323124760864E-11</v>
      </c>
      <c r="R109" s="193">
        <v>1</v>
      </c>
      <c r="S109" s="193">
        <f t="shared" si="28"/>
        <v>5.5095323124760864E-11</v>
      </c>
      <c r="T109" s="193">
        <v>3078.5</v>
      </c>
      <c r="AK109" s="193">
        <v>17823</v>
      </c>
      <c r="AL109" s="193">
        <v>-3.6029999995662365E-2</v>
      </c>
      <c r="BA109" s="193">
        <v>25422.5</v>
      </c>
      <c r="BB109" s="193">
        <v>-1.5925024999887682E-2</v>
      </c>
      <c r="BC109" s="193">
        <v>1</v>
      </c>
    </row>
    <row r="110" spans="1:55" ht="12.95" customHeight="1">
      <c r="A110" s="294" t="s">
        <v>73</v>
      </c>
      <c r="B110" s="82"/>
      <c r="C110" s="291">
        <v>48268.399599999997</v>
      </c>
      <c r="D110" s="291"/>
      <c r="E110" s="274">
        <f t="shared" si="21"/>
        <v>12798.98433585247</v>
      </c>
      <c r="F110" s="221">
        <f t="shared" si="22"/>
        <v>12799</v>
      </c>
      <c r="G110" s="193">
        <f t="shared" si="26"/>
        <v>-5.4027100050006993E-3</v>
      </c>
      <c r="I110" s="193">
        <f>+G110</f>
        <v>-5.4027100050006993E-3</v>
      </c>
      <c r="N110" s="271">
        <f t="shared" si="23"/>
        <v>-4.04092551633305E-3</v>
      </c>
      <c r="O110" s="347">
        <f t="shared" si="24"/>
        <v>33249.899599999997</v>
      </c>
      <c r="P110" s="222"/>
      <c r="Q110" s="193">
        <f t="shared" si="27"/>
        <v>1.854456993575811E-6</v>
      </c>
      <c r="R110" s="193">
        <v>1</v>
      </c>
      <c r="S110" s="193">
        <f t="shared" si="28"/>
        <v>1.854456993575811E-6</v>
      </c>
      <c r="T110" s="193">
        <v>3079</v>
      </c>
      <c r="AK110" s="193">
        <v>17831.5</v>
      </c>
      <c r="AL110" s="193">
        <v>-3.7765000000945292E-2</v>
      </c>
      <c r="BA110" s="193">
        <v>25499</v>
      </c>
      <c r="BB110" s="193">
        <v>-1.6998200633679517E-2</v>
      </c>
      <c r="BC110" s="193">
        <v>1</v>
      </c>
    </row>
    <row r="111" spans="1:55" ht="12.95" customHeight="1">
      <c r="A111" s="294" t="s">
        <v>73</v>
      </c>
      <c r="B111" s="82"/>
      <c r="C111" s="351">
        <v>48268.402399999999</v>
      </c>
      <c r="D111" s="291"/>
      <c r="E111" s="274">
        <f t="shared" si="21"/>
        <v>12798.992453928971</v>
      </c>
      <c r="F111" s="221">
        <f t="shared" si="22"/>
        <v>12799</v>
      </c>
      <c r="G111" s="193">
        <f t="shared" si="26"/>
        <v>-2.6027100029750727E-3</v>
      </c>
      <c r="I111" s="193">
        <f>+G111</f>
        <v>-2.6027100029750727E-3</v>
      </c>
      <c r="N111" s="271">
        <f t="shared" si="23"/>
        <v>-4.04092551633305E-3</v>
      </c>
      <c r="O111" s="347">
        <f t="shared" si="24"/>
        <v>33249.902399999999</v>
      </c>
      <c r="P111" s="222"/>
      <c r="Q111" s="193">
        <f t="shared" si="27"/>
        <v>2.0684638628635503E-6</v>
      </c>
      <c r="R111" s="193">
        <v>1</v>
      </c>
      <c r="S111" s="193">
        <f t="shared" si="28"/>
        <v>2.0684638628635503E-6</v>
      </c>
      <c r="T111" s="193">
        <v>3079</v>
      </c>
      <c r="AK111" s="193">
        <v>17834.5</v>
      </c>
      <c r="AL111" s="193">
        <v>-4.1395000000193249E-2</v>
      </c>
      <c r="BA111" s="193">
        <v>25510.5</v>
      </c>
      <c r="BB111" s="193">
        <v>-1.4542545002768748E-2</v>
      </c>
      <c r="BC111" s="193">
        <v>1</v>
      </c>
    </row>
    <row r="112" spans="1:55" ht="12.95" customHeight="1">
      <c r="A112" s="294" t="s">
        <v>74</v>
      </c>
      <c r="B112" s="82"/>
      <c r="C112" s="291">
        <v>48289.265899999999</v>
      </c>
      <c r="D112" s="291"/>
      <c r="E112" s="274">
        <f t="shared" si="21"/>
        <v>12859.482271411125</v>
      </c>
      <c r="F112" s="221">
        <f t="shared" si="22"/>
        <v>12859.5</v>
      </c>
      <c r="G112" s="193">
        <f t="shared" si="26"/>
        <v>-6.1147550004534423E-3</v>
      </c>
      <c r="L112" s="193">
        <f>G112</f>
        <v>-6.1147550004534423E-3</v>
      </c>
      <c r="N112" s="271">
        <f t="shared" si="23"/>
        <v>-4.075267540841707E-3</v>
      </c>
      <c r="O112" s="347">
        <f t="shared" si="24"/>
        <v>33270.765899999999</v>
      </c>
      <c r="P112" s="222"/>
      <c r="Q112" s="193">
        <f t="shared" si="27"/>
        <v>4.1595090979135301E-6</v>
      </c>
      <c r="R112" s="193">
        <v>0.1</v>
      </c>
      <c r="S112" s="193">
        <f t="shared" si="28"/>
        <v>4.1595090979135306E-7</v>
      </c>
      <c r="AK112" s="193">
        <v>17847</v>
      </c>
      <c r="AL112" s="193">
        <v>-3.8269999997282866E-2</v>
      </c>
      <c r="BA112" s="193">
        <v>25527</v>
      </c>
      <c r="BB112" s="193">
        <v>-1.3745830001425929E-2</v>
      </c>
      <c r="BC112" s="193">
        <v>0.3</v>
      </c>
    </row>
    <row r="113" spans="1:55" ht="12.95" customHeight="1">
      <c r="A113" s="294" t="s">
        <v>73</v>
      </c>
      <c r="B113" s="82" t="s">
        <v>56</v>
      </c>
      <c r="C113" s="291">
        <v>48607.272299999997</v>
      </c>
      <c r="D113" s="291"/>
      <c r="E113" s="274">
        <f t="shared" si="21"/>
        <v>13781.482371785338</v>
      </c>
      <c r="F113" s="221">
        <f t="shared" si="22"/>
        <v>13781.5</v>
      </c>
      <c r="G113" s="193">
        <f t="shared" si="26"/>
        <v>-6.0801350045949221E-3</v>
      </c>
      <c r="I113" s="193">
        <f>+G113</f>
        <v>-6.0801350045949221E-3</v>
      </c>
      <c r="M113" s="193">
        <f t="shared" ref="M113:M144" ca="1" si="29">+C$11+C$12*F113</f>
        <v>-3.0232336577991674E-2</v>
      </c>
      <c r="N113" s="271">
        <f t="shared" si="23"/>
        <v>-4.6189907251181512E-3</v>
      </c>
      <c r="O113" s="347">
        <f t="shared" si="24"/>
        <v>33588.772299999997</v>
      </c>
      <c r="P113" s="222"/>
      <c r="Q113" s="193">
        <f t="shared" si="27"/>
        <v>2.134942605447692E-6</v>
      </c>
      <c r="R113" s="193">
        <v>1</v>
      </c>
      <c r="S113" s="193">
        <f t="shared" si="28"/>
        <v>2.134942605447692E-6</v>
      </c>
      <c r="AK113" s="193">
        <v>17872</v>
      </c>
      <c r="AL113" s="193">
        <v>-3.9220000006025657E-2</v>
      </c>
      <c r="BA113" s="193">
        <v>25530</v>
      </c>
      <c r="BB113" s="193">
        <v>-1.9973700000264216E-2</v>
      </c>
      <c r="BC113" s="193">
        <v>0.4</v>
      </c>
    </row>
    <row r="114" spans="1:55" ht="12.95" customHeight="1">
      <c r="A114" s="294" t="s">
        <v>73</v>
      </c>
      <c r="B114" s="82" t="s">
        <v>56</v>
      </c>
      <c r="C114" s="291">
        <v>48607.273399999998</v>
      </c>
      <c r="D114" s="291"/>
      <c r="E114" s="274">
        <f t="shared" si="21"/>
        <v>13781.48556102968</v>
      </c>
      <c r="F114" s="221">
        <f t="shared" si="22"/>
        <v>13781.5</v>
      </c>
      <c r="G114" s="193">
        <f t="shared" si="26"/>
        <v>-4.9801350032794289E-3</v>
      </c>
      <c r="I114" s="193">
        <f>+G114</f>
        <v>-4.9801350032794289E-3</v>
      </c>
      <c r="M114" s="193">
        <f t="shared" ca="1" si="29"/>
        <v>-3.0232336577991674E-2</v>
      </c>
      <c r="N114" s="271">
        <f t="shared" si="23"/>
        <v>-4.6189907251181512E-3</v>
      </c>
      <c r="O114" s="347">
        <f t="shared" si="24"/>
        <v>33588.773399999998</v>
      </c>
      <c r="P114" s="222"/>
      <c r="Q114" s="193">
        <f t="shared" si="27"/>
        <v>1.3042518964863036E-7</v>
      </c>
      <c r="R114" s="193">
        <v>1</v>
      </c>
      <c r="S114" s="193">
        <f t="shared" si="28"/>
        <v>1.3042518964863036E-7</v>
      </c>
      <c r="AK114" s="193">
        <v>17900</v>
      </c>
      <c r="AL114" s="193">
        <v>-3.8700000004610047E-2</v>
      </c>
      <c r="BA114" s="193">
        <v>25550</v>
      </c>
      <c r="BB114" s="193">
        <v>-1.5759499998239335E-2</v>
      </c>
      <c r="BC114" s="193">
        <v>0.6</v>
      </c>
    </row>
    <row r="115" spans="1:55" ht="12.95" customHeight="1">
      <c r="A115" s="294" t="s">
        <v>73</v>
      </c>
      <c r="B115" s="82"/>
      <c r="C115" s="291">
        <v>48607.4447</v>
      </c>
      <c r="D115" s="291"/>
      <c r="E115" s="274">
        <f t="shared" si="21"/>
        <v>13781.982213352387</v>
      </c>
      <c r="F115" s="221">
        <f t="shared" si="22"/>
        <v>13782</v>
      </c>
      <c r="G115" s="193">
        <f t="shared" si="26"/>
        <v>-6.1347800001385622E-3</v>
      </c>
      <c r="I115" s="193">
        <f>+G115</f>
        <v>-6.1347800001385622E-3</v>
      </c>
      <c r="M115" s="193">
        <f t="shared" ca="1" si="29"/>
        <v>-3.0232041090401257E-2</v>
      </c>
      <c r="N115" s="271">
        <f t="shared" si="23"/>
        <v>-4.6192959538501246E-3</v>
      </c>
      <c r="O115" s="347">
        <f t="shared" si="24"/>
        <v>33588.9447</v>
      </c>
      <c r="P115" s="222"/>
      <c r="Q115" s="193">
        <f t="shared" si="27"/>
        <v>2.2966918945547752E-6</v>
      </c>
      <c r="R115" s="193">
        <v>1</v>
      </c>
      <c r="S115" s="193">
        <f t="shared" si="28"/>
        <v>2.2966918945547752E-6</v>
      </c>
      <c r="AK115" s="193">
        <v>17911.5</v>
      </c>
      <c r="AL115" s="193">
        <v>-3.9965000003576279E-2</v>
      </c>
      <c r="BA115" s="193">
        <v>25682.5</v>
      </c>
      <c r="BB115" s="193">
        <v>-1.5940425000735559E-2</v>
      </c>
      <c r="BC115" s="193">
        <v>1</v>
      </c>
    </row>
    <row r="116" spans="1:55" ht="12.95" customHeight="1">
      <c r="A116" s="294" t="s">
        <v>73</v>
      </c>
      <c r="B116" s="82"/>
      <c r="C116" s="291">
        <v>48607.446000000004</v>
      </c>
      <c r="D116" s="291"/>
      <c r="E116" s="274">
        <f t="shared" si="21"/>
        <v>13781.98598245934</v>
      </c>
      <c r="F116" s="221">
        <f t="shared" si="22"/>
        <v>13782</v>
      </c>
      <c r="G116" s="193">
        <f t="shared" si="26"/>
        <v>-4.8347799965995364E-3</v>
      </c>
      <c r="I116" s="193">
        <f>+G116</f>
        <v>-4.8347799965995364E-3</v>
      </c>
      <c r="M116" s="193">
        <f t="shared" ca="1" si="29"/>
        <v>-3.0232041090401257E-2</v>
      </c>
      <c r="N116" s="271">
        <f t="shared" si="23"/>
        <v>-4.6192959538501246E-3</v>
      </c>
      <c r="O116" s="347">
        <f t="shared" si="24"/>
        <v>33588.946000000004</v>
      </c>
      <c r="P116" s="222"/>
      <c r="Q116" s="193">
        <f t="shared" si="27"/>
        <v>4.6433372679630334E-8</v>
      </c>
      <c r="R116" s="193">
        <v>1</v>
      </c>
      <c r="S116" s="193">
        <f t="shared" si="28"/>
        <v>4.6433372679630334E-8</v>
      </c>
      <c r="AK116" s="193">
        <v>18033.5</v>
      </c>
      <c r="AL116" s="193">
        <v>-4.1185000001860317E-2</v>
      </c>
      <c r="BA116" s="193">
        <v>26298.5</v>
      </c>
      <c r="BB116" s="193">
        <v>-1.2763065002218354E-2</v>
      </c>
      <c r="BC116" s="193">
        <v>1</v>
      </c>
    </row>
    <row r="117" spans="1:55" ht="12.95" customHeight="1">
      <c r="A117" s="294" t="s">
        <v>75</v>
      </c>
      <c r="B117" s="82"/>
      <c r="C117" s="291">
        <v>48988.397199999999</v>
      </c>
      <c r="D117" s="291"/>
      <c r="E117" s="274">
        <f t="shared" si="21"/>
        <v>14886.482761887915</v>
      </c>
      <c r="F117" s="221">
        <f t="shared" si="22"/>
        <v>14886.5</v>
      </c>
      <c r="G117" s="193">
        <f t="shared" si="26"/>
        <v>-5.9455849986989051E-3</v>
      </c>
      <c r="L117" s="193">
        <f>G117</f>
        <v>-5.9455849986989051E-3</v>
      </c>
      <c r="M117" s="193">
        <f t="shared" ca="1" si="29"/>
        <v>-2.957930900316523E-2</v>
      </c>
      <c r="N117" s="271">
        <f t="shared" si="23"/>
        <v>-5.3209800710422141E-3</v>
      </c>
      <c r="O117" s="347">
        <f t="shared" si="24"/>
        <v>33969.897199999999</v>
      </c>
      <c r="P117" s="222"/>
      <c r="Q117" s="193">
        <f t="shared" si="27"/>
        <v>3.9013131565302023E-7</v>
      </c>
      <c r="R117" s="193">
        <v>0.1</v>
      </c>
      <c r="S117" s="193">
        <f t="shared" si="28"/>
        <v>3.9013131565302025E-8</v>
      </c>
      <c r="AK117" s="193">
        <v>18729.5</v>
      </c>
      <c r="AL117" s="193">
        <v>-3.9244999999937136E-2</v>
      </c>
      <c r="BA117" s="193">
        <v>26400</v>
      </c>
      <c r="BB117" s="193">
        <v>-1.7556000006152317E-2</v>
      </c>
      <c r="BC117" s="193">
        <v>1</v>
      </c>
    </row>
    <row r="118" spans="1:55" ht="12.95" customHeight="1">
      <c r="A118" s="294" t="s">
        <v>75</v>
      </c>
      <c r="B118" s="82"/>
      <c r="C118" s="291">
        <v>48989.257599999997</v>
      </c>
      <c r="D118" s="291"/>
      <c r="E118" s="274">
        <f t="shared" si="21"/>
        <v>14888.97733082225</v>
      </c>
      <c r="F118" s="221">
        <f t="shared" si="22"/>
        <v>14889</v>
      </c>
      <c r="G118" s="193">
        <f t="shared" si="26"/>
        <v>-7.8188100014813244E-3</v>
      </c>
      <c r="L118" s="193">
        <f>G118</f>
        <v>-7.8188100014813244E-3</v>
      </c>
      <c r="M118" s="193">
        <f t="shared" ca="1" si="29"/>
        <v>-2.9577831565213139E-2</v>
      </c>
      <c r="N118" s="271">
        <f t="shared" si="23"/>
        <v>-5.322630518347503E-3</v>
      </c>
      <c r="O118" s="347">
        <f t="shared" si="24"/>
        <v>33970.757599999997</v>
      </c>
      <c r="P118" s="222"/>
      <c r="Q118" s="193">
        <f t="shared" si="27"/>
        <v>6.2309120120182323E-6</v>
      </c>
      <c r="R118" s="193">
        <v>0.1</v>
      </c>
      <c r="S118" s="193">
        <f t="shared" si="28"/>
        <v>6.2309120120182325E-7</v>
      </c>
      <c r="AK118" s="193">
        <v>18730</v>
      </c>
      <c r="AL118" s="193">
        <v>-4.0000000000873115E-2</v>
      </c>
      <c r="BA118" s="193">
        <v>26620</v>
      </c>
      <c r="BB118" s="193">
        <v>-2.5999799996498041E-2</v>
      </c>
      <c r="BC118" s="193">
        <v>0.1</v>
      </c>
    </row>
    <row r="119" spans="1:55" ht="12.95" customHeight="1">
      <c r="A119" s="294" t="s">
        <v>76</v>
      </c>
      <c r="B119" s="82"/>
      <c r="C119" s="291">
        <v>49376.9378</v>
      </c>
      <c r="D119" s="291"/>
      <c r="E119" s="274">
        <f t="shared" si="21"/>
        <v>16012.983587655757</v>
      </c>
      <c r="F119" s="221">
        <f t="shared" si="22"/>
        <v>16013</v>
      </c>
      <c r="G119" s="193">
        <f t="shared" si="26"/>
        <v>-5.6607700025779195E-3</v>
      </c>
      <c r="L119" s="193">
        <f>G119</f>
        <v>-5.6607700025779195E-3</v>
      </c>
      <c r="M119" s="193">
        <f t="shared" ca="1" si="29"/>
        <v>-2.8913575461950766E-2</v>
      </c>
      <c r="N119" s="271">
        <f t="shared" si="23"/>
        <v>-6.0931330256431531E-3</v>
      </c>
      <c r="O119" s="347">
        <f t="shared" si="24"/>
        <v>34358.4378</v>
      </c>
      <c r="P119" s="222"/>
      <c r="Q119" s="193">
        <f t="shared" si="27"/>
        <v>1.8693778371410771E-7</v>
      </c>
      <c r="R119" s="193">
        <v>0.2</v>
      </c>
      <c r="S119" s="193">
        <f t="shared" si="28"/>
        <v>3.7387556742821545E-8</v>
      </c>
      <c r="AK119" s="193">
        <v>18753</v>
      </c>
      <c r="AL119" s="193">
        <v>-4.003000000375323E-2</v>
      </c>
      <c r="BA119" s="193">
        <v>26628</v>
      </c>
      <c r="BB119" s="193">
        <v>-1.8274119996931404E-2</v>
      </c>
      <c r="BC119" s="193">
        <v>1</v>
      </c>
    </row>
    <row r="120" spans="1:55" ht="12.95" customHeight="1">
      <c r="A120" s="294" t="s">
        <v>76</v>
      </c>
      <c r="B120" s="82"/>
      <c r="C120" s="291">
        <v>49378.144399999997</v>
      </c>
      <c r="D120" s="291"/>
      <c r="E120" s="274">
        <f t="shared" si="21"/>
        <v>16016.481898762418</v>
      </c>
      <c r="F120" s="221">
        <f t="shared" si="22"/>
        <v>16016.5</v>
      </c>
      <c r="G120" s="193">
        <f t="shared" si="26"/>
        <v>-6.2432850027107634E-3</v>
      </c>
      <c r="L120" s="193">
        <f>G120</f>
        <v>-6.2432850027107634E-3</v>
      </c>
      <c r="M120" s="193">
        <f t="shared" ca="1" si="29"/>
        <v>-2.8911507048817828E-2</v>
      </c>
      <c r="N120" s="271">
        <f t="shared" si="23"/>
        <v>-6.0956209812482575E-3</v>
      </c>
      <c r="O120" s="347">
        <f t="shared" si="24"/>
        <v>34359.644399999997</v>
      </c>
      <c r="P120" s="222"/>
      <c r="Q120" s="193">
        <f t="shared" si="27"/>
        <v>2.180466323447939E-8</v>
      </c>
      <c r="R120" s="193">
        <v>0.2</v>
      </c>
      <c r="S120" s="193">
        <f t="shared" si="28"/>
        <v>4.3609326468958784E-9</v>
      </c>
      <c r="AK120" s="193">
        <v>18851</v>
      </c>
      <c r="AL120" s="193">
        <v>-4.041000000142958E-2</v>
      </c>
      <c r="BA120" s="193">
        <v>26634.5</v>
      </c>
      <c r="BB120" s="193">
        <v>-1.8284504993062001E-2</v>
      </c>
      <c r="BC120" s="193">
        <v>1</v>
      </c>
    </row>
    <row r="121" spans="1:55" ht="12.95" customHeight="1">
      <c r="A121" s="294" t="s">
        <v>76</v>
      </c>
      <c r="B121" s="82"/>
      <c r="C121" s="291">
        <v>49379.1783</v>
      </c>
      <c r="D121" s="291"/>
      <c r="E121" s="274">
        <f t="shared" si="21"/>
        <v>16019.479498508144</v>
      </c>
      <c r="F121" s="221">
        <f t="shared" si="22"/>
        <v>16019.5</v>
      </c>
      <c r="G121" s="193">
        <f t="shared" si="26"/>
        <v>-7.0711549997213297E-3</v>
      </c>
      <c r="L121" s="193">
        <f>G121</f>
        <v>-7.0711549997213297E-3</v>
      </c>
      <c r="M121" s="193">
        <f t="shared" ca="1" si="29"/>
        <v>-2.8909734123275313E-2</v>
      </c>
      <c r="N121" s="271">
        <f t="shared" si="23"/>
        <v>-6.0977539529461378E-3</v>
      </c>
      <c r="O121" s="347">
        <f t="shared" si="24"/>
        <v>34360.6783</v>
      </c>
      <c r="P121" s="222"/>
      <c r="Q121" s="193">
        <f t="shared" si="27"/>
        <v>9.4750959786303924E-7</v>
      </c>
      <c r="R121" s="193">
        <v>0.2</v>
      </c>
      <c r="S121" s="193">
        <f t="shared" si="28"/>
        <v>1.8950191957260785E-7</v>
      </c>
      <c r="AK121" s="193">
        <v>18851.5</v>
      </c>
      <c r="AL121" s="193">
        <v>-3.9165000001958106E-2</v>
      </c>
      <c r="BA121" s="193">
        <v>26757</v>
      </c>
      <c r="BB121" s="193">
        <v>-1.8472529998689424E-2</v>
      </c>
      <c r="BC121" s="193">
        <v>1</v>
      </c>
    </row>
    <row r="122" spans="1:55" ht="12.95" customHeight="1">
      <c r="A122" s="338" t="s">
        <v>77</v>
      </c>
      <c r="B122" s="337"/>
      <c r="C122" s="338">
        <v>50105.37</v>
      </c>
      <c r="D122" s="338" t="s">
        <v>25</v>
      </c>
      <c r="E122" s="274">
        <f t="shared" si="21"/>
        <v>18124.936559406688</v>
      </c>
      <c r="F122" s="221">
        <f t="shared" si="22"/>
        <v>18125</v>
      </c>
      <c r="M122" s="193">
        <f t="shared" ca="1" si="29"/>
        <v>-2.7665435880020042E-2</v>
      </c>
      <c r="N122" s="271">
        <f t="shared" si="23"/>
        <v>-7.6945347188073672E-3</v>
      </c>
      <c r="O122" s="347">
        <f t="shared" si="24"/>
        <v>35086.870000000003</v>
      </c>
      <c r="P122" s="222">
        <v>-3.4549999996670522E-2</v>
      </c>
      <c r="AK122" s="193">
        <v>18912</v>
      </c>
      <c r="AL122" s="193">
        <v>-4.2719999997643754E-2</v>
      </c>
      <c r="BA122" s="193">
        <v>27488</v>
      </c>
      <c r="BB122" s="193">
        <v>-1.1463520000688732E-2</v>
      </c>
      <c r="BC122" s="193">
        <v>1</v>
      </c>
    </row>
    <row r="123" spans="1:55" ht="12.95" customHeight="1">
      <c r="A123" s="338" t="s">
        <v>77</v>
      </c>
      <c r="B123" s="337" t="s">
        <v>56</v>
      </c>
      <c r="C123" s="338">
        <v>50180.398999999998</v>
      </c>
      <c r="D123" s="338" t="s">
        <v>25</v>
      </c>
      <c r="E123" s="274">
        <f t="shared" si="21"/>
        <v>18342.469117024935</v>
      </c>
      <c r="F123" s="221">
        <f t="shared" si="22"/>
        <v>18342.5</v>
      </c>
      <c r="M123" s="193">
        <f t="shared" ca="1" si="29"/>
        <v>-2.7536898778187685E-2</v>
      </c>
      <c r="N123" s="271">
        <f t="shared" si="23"/>
        <v>-7.8708406685336109E-3</v>
      </c>
      <c r="O123" s="347">
        <f t="shared" si="24"/>
        <v>35161.898999999998</v>
      </c>
      <c r="P123" s="222">
        <v>-2.3475000001781154E-2</v>
      </c>
      <c r="AK123" s="193">
        <v>19005</v>
      </c>
      <c r="AL123" s="193">
        <v>-4.1069999999308493E-2</v>
      </c>
      <c r="BA123" s="193">
        <v>27514</v>
      </c>
      <c r="BB123" s="193">
        <v>-2.3605059999681544E-2</v>
      </c>
      <c r="BC123" s="193">
        <v>0.6</v>
      </c>
    </row>
    <row r="124" spans="1:55" ht="12.95" customHeight="1">
      <c r="A124" s="338" t="s">
        <v>77</v>
      </c>
      <c r="B124" s="337"/>
      <c r="C124" s="338">
        <v>50181.273999999998</v>
      </c>
      <c r="D124" s="338" t="s">
        <v>25</v>
      </c>
      <c r="E124" s="274">
        <f t="shared" si="21"/>
        <v>18345.006015929575</v>
      </c>
      <c r="F124" s="221">
        <f t="shared" si="22"/>
        <v>18345</v>
      </c>
      <c r="M124" s="193">
        <f t="shared" ca="1" si="29"/>
        <v>-2.7535421340235594E-2</v>
      </c>
      <c r="N124" s="271">
        <f t="shared" si="23"/>
        <v>-7.8728795366332528E-3</v>
      </c>
      <c r="O124" s="347">
        <f t="shared" si="24"/>
        <v>35162.773999999998</v>
      </c>
      <c r="P124" s="222">
        <v>-1.0750000001280569E-2</v>
      </c>
      <c r="AK124" s="193">
        <v>19016.5</v>
      </c>
      <c r="AL124" s="193">
        <v>-4.0714999995543621E-2</v>
      </c>
      <c r="BA124" s="193">
        <v>27517</v>
      </c>
      <c r="BB124" s="193">
        <v>-2.2332930006086826E-2</v>
      </c>
      <c r="BC124" s="193">
        <v>0.6</v>
      </c>
    </row>
    <row r="125" spans="1:55" ht="12.95" customHeight="1">
      <c r="A125" s="294" t="s">
        <v>78</v>
      </c>
      <c r="B125" s="295"/>
      <c r="C125" s="291">
        <v>50489.609199999999</v>
      </c>
      <c r="D125" s="291">
        <v>5.0000000000000001E-4</v>
      </c>
      <c r="E125" s="274">
        <f t="shared" si="21"/>
        <v>19238.966280090626</v>
      </c>
      <c r="F125" s="221">
        <f t="shared" si="22"/>
        <v>19239</v>
      </c>
      <c r="G125" s="193">
        <f t="shared" ref="G125:G156" si="30">C125-(C$7+F125*C$8)</f>
        <v>-1.1630310000327881E-2</v>
      </c>
      <c r="K125" s="193">
        <f>G125</f>
        <v>-1.1630310000327881E-2</v>
      </c>
      <c r="M125" s="193">
        <f t="shared" ca="1" si="29"/>
        <v>-2.7007089528566054E-2</v>
      </c>
      <c r="N125" s="271">
        <f t="shared" si="23"/>
        <v>-8.6199942784679316E-3</v>
      </c>
      <c r="O125" s="347">
        <f t="shared" si="24"/>
        <v>35471.109199999999</v>
      </c>
      <c r="P125" s="222"/>
      <c r="Q125" s="193">
        <f t="shared" ref="Q125:Q156" si="31">(G125-N125)^2</f>
        <v>9.062000745277191E-6</v>
      </c>
      <c r="R125" s="193">
        <v>1</v>
      </c>
      <c r="S125" s="193">
        <f t="shared" ref="S125:S156" si="32">R125*Q125</f>
        <v>9.062000745277191E-6</v>
      </c>
      <c r="T125" s="193" t="s">
        <v>31</v>
      </c>
      <c r="AK125" s="193">
        <v>19017</v>
      </c>
      <c r="AL125" s="193">
        <v>-3.9769999995769467E-2</v>
      </c>
      <c r="BA125" s="193">
        <v>27528.5</v>
      </c>
      <c r="BB125" s="193">
        <v>-2.1389765002822969E-2</v>
      </c>
      <c r="BC125" s="193">
        <v>1</v>
      </c>
    </row>
    <row r="126" spans="1:55" ht="12.95" customHeight="1">
      <c r="A126" s="320" t="s">
        <v>79</v>
      </c>
      <c r="B126" s="352"/>
      <c r="C126" s="290">
        <v>50814.168799999999</v>
      </c>
      <c r="D126" s="290" t="s">
        <v>28</v>
      </c>
      <c r="E126" s="274">
        <f t="shared" si="21"/>
        <v>20179.966158638406</v>
      </c>
      <c r="F126" s="221">
        <f t="shared" si="22"/>
        <v>20180</v>
      </c>
      <c r="G126" s="193">
        <f t="shared" si="30"/>
        <v>-1.1672200002067257E-2</v>
      </c>
      <c r="J126" s="193">
        <f>G126</f>
        <v>-1.1672200002067257E-2</v>
      </c>
      <c r="M126" s="193">
        <f t="shared" ca="1" si="29"/>
        <v>-2.6450981883397111E-2</v>
      </c>
      <c r="N126" s="271">
        <f t="shared" si="23"/>
        <v>-9.4452005093675975E-3</v>
      </c>
      <c r="O126" s="347">
        <f t="shared" si="24"/>
        <v>35795.668799999999</v>
      </c>
      <c r="Q126" s="193">
        <f t="shared" si="31"/>
        <v>4.959526740484539E-6</v>
      </c>
      <c r="R126" s="193">
        <v>1</v>
      </c>
      <c r="S126" s="193">
        <f t="shared" si="32"/>
        <v>4.959526740484539E-6</v>
      </c>
      <c r="AK126" s="193">
        <v>19022</v>
      </c>
      <c r="AL126" s="193">
        <v>-4.1020000004209578E-2</v>
      </c>
      <c r="BA126" s="193">
        <v>27540</v>
      </c>
      <c r="BB126" s="193">
        <v>-2.2846599997137673E-2</v>
      </c>
      <c r="BC126" s="193">
        <v>1</v>
      </c>
    </row>
    <row r="127" spans="1:55" ht="12.95" customHeight="1">
      <c r="A127" s="320" t="s">
        <v>79</v>
      </c>
      <c r="B127" s="352"/>
      <c r="C127" s="290">
        <v>50818.135900000001</v>
      </c>
      <c r="D127" s="290" t="s">
        <v>28</v>
      </c>
      <c r="E127" s="274">
        <f t="shared" si="21"/>
        <v>20191.468023375077</v>
      </c>
      <c r="F127" s="221">
        <f t="shared" si="22"/>
        <v>20191.5</v>
      </c>
      <c r="G127" s="193">
        <f t="shared" si="30"/>
        <v>-1.102903499850072E-2</v>
      </c>
      <c r="J127" s="193">
        <f>G127</f>
        <v>-1.102903499850072E-2</v>
      </c>
      <c r="M127" s="193">
        <f t="shared" ca="1" si="29"/>
        <v>-2.6444185668817469E-2</v>
      </c>
      <c r="N127" s="271">
        <f t="shared" si="23"/>
        <v>-9.4555316079137815E-3</v>
      </c>
      <c r="O127" s="347">
        <f t="shared" si="24"/>
        <v>35799.635900000001</v>
      </c>
      <c r="Q127" s="193">
        <f t="shared" si="31"/>
        <v>2.4759129201885908E-6</v>
      </c>
      <c r="R127" s="193">
        <v>1</v>
      </c>
      <c r="S127" s="193">
        <f t="shared" si="32"/>
        <v>2.4759129201885908E-6</v>
      </c>
      <c r="AK127" s="193">
        <v>19100.5</v>
      </c>
      <c r="AL127" s="193">
        <v>-4.17550000056508E-2</v>
      </c>
      <c r="BA127" s="193">
        <v>27543</v>
      </c>
      <c r="BB127" s="193">
        <v>-1.6674469996360131E-2</v>
      </c>
      <c r="BC127" s="193">
        <v>1</v>
      </c>
    </row>
    <row r="128" spans="1:55" ht="12.95" customHeight="1">
      <c r="A128" s="294" t="s">
        <v>80</v>
      </c>
      <c r="B128" s="295" t="s">
        <v>56</v>
      </c>
      <c r="C128" s="291">
        <v>50859.524799999999</v>
      </c>
      <c r="D128" s="291">
        <v>8.0000000000000004E-4</v>
      </c>
      <c r="E128" s="274">
        <f t="shared" si="21"/>
        <v>20311.467400602633</v>
      </c>
      <c r="F128" s="221">
        <f t="shared" si="22"/>
        <v>20311.5</v>
      </c>
      <c r="G128" s="193">
        <f t="shared" si="30"/>
        <v>-1.124383500427939E-2</v>
      </c>
      <c r="K128" s="193">
        <f>G128</f>
        <v>-1.124383500427939E-2</v>
      </c>
      <c r="M128" s="193">
        <f t="shared" ca="1" si="29"/>
        <v>-2.6373268647116858E-2</v>
      </c>
      <c r="N128" s="271">
        <f t="shared" si="23"/>
        <v>-9.5636890790637332E-3</v>
      </c>
      <c r="O128" s="347">
        <f t="shared" si="24"/>
        <v>35841.024799999999</v>
      </c>
      <c r="P128" s="222"/>
      <c r="Q128" s="193">
        <f t="shared" si="31"/>
        <v>2.8228903300187753E-6</v>
      </c>
      <c r="R128" s="193">
        <v>1</v>
      </c>
      <c r="S128" s="193">
        <f t="shared" si="32"/>
        <v>2.8228903300187753E-6</v>
      </c>
      <c r="T128" s="193" t="s">
        <v>31</v>
      </c>
      <c r="AK128" s="193">
        <v>19976.5</v>
      </c>
      <c r="AL128" s="193">
        <v>-5.2115000005869661E-2</v>
      </c>
      <c r="BA128" s="193">
        <v>27551.5</v>
      </c>
      <c r="BB128" s="193">
        <v>-1.8403434994979762E-2</v>
      </c>
      <c r="BC128" s="193">
        <v>1</v>
      </c>
    </row>
    <row r="129" spans="1:55" ht="12.95" customHeight="1">
      <c r="A129" s="294" t="s">
        <v>81</v>
      </c>
      <c r="B129" s="82"/>
      <c r="C129" s="291">
        <v>51960.296699999999</v>
      </c>
      <c r="D129" s="291"/>
      <c r="E129" s="274">
        <f t="shared" si="21"/>
        <v>23502.949717590964</v>
      </c>
      <c r="F129" s="221">
        <f t="shared" si="22"/>
        <v>23503</v>
      </c>
      <c r="G129" s="193">
        <f t="shared" si="30"/>
        <v>-1.7342869999993127E-2</v>
      </c>
      <c r="L129" s="193">
        <f>G129</f>
        <v>-1.7342869999993127E-2</v>
      </c>
      <c r="M129" s="193">
        <f t="shared" ca="1" si="29"/>
        <v>-2.4487171357471072E-2</v>
      </c>
      <c r="N129" s="271">
        <f t="shared" si="23"/>
        <v>-1.2677789904492743E-2</v>
      </c>
      <c r="O129" s="347">
        <f t="shared" si="24"/>
        <v>36941.796699999999</v>
      </c>
      <c r="P129" s="222"/>
      <c r="Q129" s="193">
        <f t="shared" si="31"/>
        <v>2.1762972297433873E-5</v>
      </c>
      <c r="R129" s="193">
        <v>1</v>
      </c>
      <c r="S129" s="193">
        <f t="shared" si="32"/>
        <v>2.1762972297433873E-5</v>
      </c>
      <c r="AK129" s="193">
        <v>20052</v>
      </c>
      <c r="AL129" s="193">
        <v>-4.2030000004160684E-2</v>
      </c>
      <c r="BA129" s="193">
        <v>27554.5</v>
      </c>
      <c r="BB129" s="193">
        <v>-2.2031305001291912E-2</v>
      </c>
      <c r="BC129" s="193">
        <v>1</v>
      </c>
    </row>
    <row r="130" spans="1:55" ht="12.95" customHeight="1">
      <c r="A130" s="294" t="s">
        <v>84</v>
      </c>
      <c r="B130" s="82" t="s">
        <v>56</v>
      </c>
      <c r="C130" s="79">
        <v>52229.504200000003</v>
      </c>
      <c r="D130" s="79">
        <v>1.8E-3</v>
      </c>
      <c r="E130" s="274">
        <f t="shared" si="21"/>
        <v>24283.46653115665</v>
      </c>
      <c r="F130" s="221">
        <f t="shared" si="22"/>
        <v>24283.5</v>
      </c>
      <c r="G130" s="193">
        <f t="shared" si="30"/>
        <v>-1.1543714994331822E-2</v>
      </c>
      <c r="I130" s="193">
        <f>+G130</f>
        <v>-1.1543714994331822E-2</v>
      </c>
      <c r="M130" s="193">
        <f t="shared" ca="1" si="29"/>
        <v>-2.4025915228826696E-2</v>
      </c>
      <c r="N130" s="271">
        <f t="shared" si="23"/>
        <v>-1.3509046736457175E-2</v>
      </c>
      <c r="O130" s="347">
        <f t="shared" si="24"/>
        <v>37211.004200000003</v>
      </c>
      <c r="P130" s="222"/>
      <c r="Q130" s="193">
        <f t="shared" si="31"/>
        <v>3.8625288566054756E-6</v>
      </c>
      <c r="R130" s="193">
        <v>1</v>
      </c>
      <c r="S130" s="193">
        <f t="shared" si="32"/>
        <v>3.8625288566054756E-6</v>
      </c>
      <c r="AK130" s="193">
        <v>20179</v>
      </c>
      <c r="AL130" s="193">
        <v>-4.2990000001736917E-2</v>
      </c>
      <c r="BA130" s="193">
        <v>27567</v>
      </c>
      <c r="BB130" s="193">
        <v>-1.8897429996286519E-2</v>
      </c>
      <c r="BC130" s="193">
        <v>1</v>
      </c>
    </row>
    <row r="131" spans="1:55" ht="12.95" customHeight="1">
      <c r="A131" s="294" t="s">
        <v>84</v>
      </c>
      <c r="B131" s="82" t="s">
        <v>56</v>
      </c>
      <c r="C131" s="79">
        <v>52230.536099999998</v>
      </c>
      <c r="D131" s="79">
        <v>8.9999999999999998E-4</v>
      </c>
      <c r="E131" s="274">
        <f t="shared" si="21"/>
        <v>24286.458332276285</v>
      </c>
      <c r="F131" s="221">
        <f t="shared" si="22"/>
        <v>24286.5</v>
      </c>
      <c r="G131" s="193">
        <f t="shared" si="30"/>
        <v>-1.4371584999025799E-2</v>
      </c>
      <c r="I131" s="193">
        <f>+G131</f>
        <v>-1.4371584999025799E-2</v>
      </c>
      <c r="M131" s="193">
        <f t="shared" ca="1" si="29"/>
        <v>-2.4024142303284177E-2</v>
      </c>
      <c r="N131" s="271">
        <f t="shared" si="23"/>
        <v>-1.3512294664650516E-2</v>
      </c>
      <c r="O131" s="347">
        <f t="shared" si="24"/>
        <v>37212.036099999998</v>
      </c>
      <c r="P131" s="222"/>
      <c r="Q131" s="193">
        <f t="shared" si="31"/>
        <v>7.3837987875078582E-7</v>
      </c>
      <c r="R131" s="193">
        <v>1</v>
      </c>
      <c r="S131" s="193">
        <f t="shared" si="32"/>
        <v>7.3837987875078582E-7</v>
      </c>
      <c r="AK131" s="193">
        <v>20263</v>
      </c>
      <c r="AL131" s="193">
        <v>-4.3200000007345807E-2</v>
      </c>
      <c r="BA131" s="193">
        <v>27592</v>
      </c>
      <c r="BB131" s="193">
        <v>-1.9829680000839289E-2</v>
      </c>
      <c r="BC131" s="193">
        <v>1</v>
      </c>
    </row>
    <row r="132" spans="1:55" ht="12.95" customHeight="1">
      <c r="A132" s="294" t="s">
        <v>84</v>
      </c>
      <c r="B132" s="82" t="s">
        <v>59</v>
      </c>
      <c r="C132" s="79">
        <v>52231.3946</v>
      </c>
      <c r="D132" s="79">
        <v>5.9999999999999995E-4</v>
      </c>
      <c r="E132" s="274">
        <f t="shared" si="21"/>
        <v>24288.947392515871</v>
      </c>
      <c r="F132" s="221">
        <f t="shared" si="22"/>
        <v>24289</v>
      </c>
      <c r="G132" s="193">
        <f t="shared" si="30"/>
        <v>-1.8144809997465927E-2</v>
      </c>
      <c r="I132" s="193">
        <f>+G132</f>
        <v>-1.8144809997465927E-2</v>
      </c>
      <c r="M132" s="193">
        <f t="shared" ca="1" si="29"/>
        <v>-2.4022664865332083E-2</v>
      </c>
      <c r="N132" s="271">
        <f t="shared" si="23"/>
        <v>-1.351500158055156E-2</v>
      </c>
      <c r="O132" s="347">
        <f t="shared" si="24"/>
        <v>37212.8946</v>
      </c>
      <c r="P132" s="222"/>
      <c r="Q132" s="193">
        <f t="shared" si="31"/>
        <v>2.1435125977331113E-5</v>
      </c>
      <c r="R132" s="193">
        <v>1</v>
      </c>
      <c r="S132" s="193">
        <f t="shared" si="32"/>
        <v>2.1435125977331113E-5</v>
      </c>
      <c r="AK132" s="193">
        <v>20263</v>
      </c>
      <c r="AL132" s="193">
        <v>-4.2700000005424954E-2</v>
      </c>
      <c r="BA132" s="193">
        <v>27620</v>
      </c>
      <c r="BB132" s="193">
        <v>-1.9289800002297852E-2</v>
      </c>
      <c r="BC132" s="193">
        <v>1</v>
      </c>
    </row>
    <row r="133" spans="1:55" ht="12.95" customHeight="1">
      <c r="A133" s="294" t="s">
        <v>84</v>
      </c>
      <c r="B133" s="82" t="s">
        <v>56</v>
      </c>
      <c r="C133" s="79">
        <v>52231.5723</v>
      </c>
      <c r="D133" s="79">
        <v>1.1999999999999999E-3</v>
      </c>
      <c r="E133" s="274">
        <f t="shared" si="21"/>
        <v>24289.462600441988</v>
      </c>
      <c r="F133" s="221">
        <f t="shared" si="22"/>
        <v>24289.5</v>
      </c>
      <c r="G133" s="193">
        <f t="shared" si="30"/>
        <v>-1.2899455003207549E-2</v>
      </c>
      <c r="I133" s="193">
        <f>+G133</f>
        <v>-1.2899455003207549E-2</v>
      </c>
      <c r="M133" s="193">
        <f t="shared" ca="1" si="29"/>
        <v>-2.4022369377741663E-2</v>
      </c>
      <c r="N133" s="271">
        <f t="shared" si="23"/>
        <v>-1.3515542997448851E-2</v>
      </c>
      <c r="O133" s="347">
        <f t="shared" si="24"/>
        <v>37213.0723</v>
      </c>
      <c r="P133" s="222"/>
      <c r="Q133" s="193">
        <f t="shared" si="31"/>
        <v>3.7956441664827018E-7</v>
      </c>
      <c r="R133" s="193">
        <v>0.6</v>
      </c>
      <c r="S133" s="193">
        <f t="shared" si="32"/>
        <v>2.277386499889621E-7</v>
      </c>
      <c r="AK133" s="193">
        <v>20263</v>
      </c>
      <c r="AL133" s="193">
        <v>-4.2400000005727634E-2</v>
      </c>
      <c r="BA133" s="193">
        <v>27631.5</v>
      </c>
      <c r="BB133" s="193">
        <v>-2.0546635001664981E-2</v>
      </c>
      <c r="BC133" s="193">
        <v>0.6</v>
      </c>
    </row>
    <row r="134" spans="1:55" ht="12.95" customHeight="1">
      <c r="A134" s="320" t="s">
        <v>85</v>
      </c>
      <c r="B134" s="243" t="s">
        <v>56</v>
      </c>
      <c r="C134" s="290">
        <v>52240.364699999998</v>
      </c>
      <c r="D134" s="290" t="s">
        <v>28</v>
      </c>
      <c r="E134" s="274">
        <f t="shared" si="21"/>
        <v>24314.954520360989</v>
      </c>
      <c r="F134" s="221">
        <f t="shared" si="22"/>
        <v>24315</v>
      </c>
      <c r="G134" s="193">
        <f t="shared" si="30"/>
        <v>-1.5686350001487881E-2</v>
      </c>
      <c r="J134" s="193">
        <f>G134</f>
        <v>-1.5686350001487881E-2</v>
      </c>
      <c r="M134" s="193">
        <f t="shared" ca="1" si="29"/>
        <v>-2.4007299510630284E-2</v>
      </c>
      <c r="N134" s="271">
        <f t="shared" si="23"/>
        <v>-1.3543170162161351E-2</v>
      </c>
      <c r="O134" s="347">
        <f t="shared" si="24"/>
        <v>37221.864699999998</v>
      </c>
      <c r="Q134" s="193">
        <f t="shared" si="31"/>
        <v>4.5932198236956927E-6</v>
      </c>
      <c r="R134" s="193">
        <v>1</v>
      </c>
      <c r="S134" s="193">
        <f t="shared" si="32"/>
        <v>4.5932198236956927E-6</v>
      </c>
    </row>
    <row r="135" spans="1:55" ht="12.95" customHeight="1">
      <c r="A135" s="294" t="s">
        <v>84</v>
      </c>
      <c r="B135" s="82" t="s">
        <v>59</v>
      </c>
      <c r="C135" s="79">
        <v>52252.436900000001</v>
      </c>
      <c r="D135" s="79">
        <v>6.6E-3</v>
      </c>
      <c r="E135" s="274">
        <f t="shared" si="21"/>
        <v>24349.955607168486</v>
      </c>
      <c r="F135" s="221">
        <f t="shared" si="22"/>
        <v>24350</v>
      </c>
      <c r="G135" s="193">
        <f t="shared" si="30"/>
        <v>-1.5311499999370426E-2</v>
      </c>
      <c r="I135" s="193">
        <f>+G135</f>
        <v>-1.5311499999370426E-2</v>
      </c>
      <c r="M135" s="193">
        <f t="shared" ca="1" si="29"/>
        <v>-2.3986615379300941E-2</v>
      </c>
      <c r="N135" s="271">
        <f t="shared" si="23"/>
        <v>-1.358113739728398E-2</v>
      </c>
      <c r="O135" s="347">
        <f t="shared" si="24"/>
        <v>37233.936900000001</v>
      </c>
      <c r="P135" s="222"/>
      <c r="Q135" s="193">
        <f t="shared" si="31"/>
        <v>2.9941547346993756E-6</v>
      </c>
      <c r="R135" s="193">
        <v>0.4</v>
      </c>
      <c r="S135" s="193">
        <f t="shared" si="32"/>
        <v>1.1976618938797504E-6</v>
      </c>
      <c r="AK135" s="193">
        <v>20807</v>
      </c>
      <c r="AL135" s="193">
        <v>-4.387000000133412E-2</v>
      </c>
      <c r="BA135" s="193">
        <v>27753.5</v>
      </c>
      <c r="BB135" s="193">
        <v>-2.1680015001038555E-2</v>
      </c>
      <c r="BC135" s="193">
        <v>1</v>
      </c>
    </row>
    <row r="136" spans="1:55" ht="12.95" customHeight="1">
      <c r="A136" s="294" t="s">
        <v>84</v>
      </c>
      <c r="B136" s="82" t="s">
        <v>56</v>
      </c>
      <c r="C136" s="79">
        <v>52252.607600000003</v>
      </c>
      <c r="D136" s="79">
        <v>5.7000000000000002E-3</v>
      </c>
      <c r="E136" s="274">
        <f t="shared" si="21"/>
        <v>24350.450519903374</v>
      </c>
      <c r="F136" s="221">
        <f t="shared" si="22"/>
        <v>24350.5</v>
      </c>
      <c r="G136" s="193">
        <f t="shared" si="30"/>
        <v>-1.70661449956242E-2</v>
      </c>
      <c r="I136" s="193">
        <f>+G136</f>
        <v>-1.70661449956242E-2</v>
      </c>
      <c r="M136" s="193">
        <f t="shared" ca="1" si="29"/>
        <v>-2.398631989171052E-2</v>
      </c>
      <c r="N136" s="271">
        <f t="shared" si="23"/>
        <v>-1.3581680185342641E-2</v>
      </c>
      <c r="O136" s="347">
        <f t="shared" si="24"/>
        <v>37234.107600000003</v>
      </c>
      <c r="P136" s="222"/>
      <c r="Q136" s="193">
        <f t="shared" si="31"/>
        <v>1.2141495014090497E-5</v>
      </c>
      <c r="R136" s="193">
        <v>0.4</v>
      </c>
      <c r="S136" s="193">
        <f t="shared" si="32"/>
        <v>4.8565980056361993E-6</v>
      </c>
      <c r="AK136" s="193">
        <v>20885</v>
      </c>
      <c r="AL136" s="193">
        <v>-4.3550000002142042E-2</v>
      </c>
      <c r="BA136" s="193">
        <v>28449.5</v>
      </c>
      <c r="BB136" s="193">
        <v>-1.92458550009178E-2</v>
      </c>
      <c r="BC136" s="193">
        <v>1</v>
      </c>
    </row>
    <row r="137" spans="1:55" ht="12.95" customHeight="1">
      <c r="A137" s="320" t="s">
        <v>85</v>
      </c>
      <c r="B137" s="243" t="s">
        <v>59</v>
      </c>
      <c r="C137" s="290">
        <v>52258.4735</v>
      </c>
      <c r="D137" s="290" t="s">
        <v>28</v>
      </c>
      <c r="E137" s="274">
        <f t="shared" si="21"/>
        <v>24367.457600228747</v>
      </c>
      <c r="F137" s="221">
        <f t="shared" si="22"/>
        <v>24367.5</v>
      </c>
      <c r="G137" s="193">
        <f t="shared" si="30"/>
        <v>-1.4624074996390846E-2</v>
      </c>
      <c r="J137" s="193">
        <f>G137</f>
        <v>-1.4624074996390846E-2</v>
      </c>
      <c r="M137" s="193">
        <f t="shared" ca="1" si="29"/>
        <v>-2.3976273313636269E-2</v>
      </c>
      <c r="N137" s="271">
        <f t="shared" si="23"/>
        <v>-1.3600141666558539E-2</v>
      </c>
      <c r="O137" s="347">
        <f t="shared" si="24"/>
        <v>37239.9735</v>
      </c>
      <c r="Q137" s="193">
        <f t="shared" si="31"/>
        <v>1.0484394639414755E-6</v>
      </c>
      <c r="R137" s="193">
        <v>1</v>
      </c>
      <c r="S137" s="193">
        <f t="shared" si="32"/>
        <v>1.0484394639414755E-6</v>
      </c>
      <c r="AK137" s="193">
        <v>20962.5</v>
      </c>
      <c r="AL137" s="193">
        <v>-4.1075000001001172E-2</v>
      </c>
      <c r="BA137" s="193">
        <v>28450</v>
      </c>
      <c r="BB137" s="193">
        <v>-2.0000500000605825E-2</v>
      </c>
      <c r="BC137" s="193">
        <v>1</v>
      </c>
    </row>
    <row r="138" spans="1:55" ht="12.95" customHeight="1">
      <c r="A138" s="294" t="s">
        <v>84</v>
      </c>
      <c r="B138" s="82" t="s">
        <v>59</v>
      </c>
      <c r="C138" s="79">
        <v>52260.369400000003</v>
      </c>
      <c r="D138" s="79">
        <v>2.7000000000000001E-3</v>
      </c>
      <c r="E138" s="274">
        <f t="shared" si="21"/>
        <v>24372.95440780967</v>
      </c>
      <c r="F138" s="221">
        <f t="shared" si="22"/>
        <v>24373</v>
      </c>
      <c r="G138" s="193">
        <f t="shared" si="30"/>
        <v>-1.5725169992947485E-2</v>
      </c>
      <c r="I138" s="193">
        <f>+G138</f>
        <v>-1.5725169992947485E-2</v>
      </c>
      <c r="M138" s="193">
        <f t="shared" ca="1" si="29"/>
        <v>-2.3973022950141656E-2</v>
      </c>
      <c r="N138" s="271">
        <f t="shared" si="23"/>
        <v>-1.3606117280375956E-2</v>
      </c>
      <c r="O138" s="347">
        <f t="shared" si="24"/>
        <v>37241.869400000003</v>
      </c>
      <c r="P138" s="222"/>
      <c r="Q138" s="193">
        <f t="shared" si="31"/>
        <v>4.4903843986567561E-6</v>
      </c>
      <c r="R138" s="193">
        <v>0.5</v>
      </c>
      <c r="S138" s="193">
        <f t="shared" si="32"/>
        <v>2.245192199328378E-6</v>
      </c>
      <c r="AK138" s="193">
        <v>21205.5</v>
      </c>
      <c r="AL138" s="193">
        <v>-4.3304999999236315E-2</v>
      </c>
      <c r="BA138" s="193">
        <v>28473</v>
      </c>
      <c r="BB138" s="193">
        <v>-2.0014170004287735E-2</v>
      </c>
      <c r="BC138" s="193">
        <v>1</v>
      </c>
    </row>
    <row r="139" spans="1:55" ht="12.95" customHeight="1">
      <c r="A139" s="294" t="s">
        <v>86</v>
      </c>
      <c r="B139" s="82"/>
      <c r="C139" s="291">
        <v>52276.233500000002</v>
      </c>
      <c r="D139" s="291" t="s">
        <v>31</v>
      </c>
      <c r="E139" s="274">
        <f t="shared" si="21"/>
        <v>24418.949399710291</v>
      </c>
      <c r="F139" s="221">
        <f t="shared" si="22"/>
        <v>24419</v>
      </c>
      <c r="G139" s="193">
        <f t="shared" si="30"/>
        <v>-1.7452510001021437E-2</v>
      </c>
      <c r="L139" s="193">
        <f>G139</f>
        <v>-1.7452510001021437E-2</v>
      </c>
      <c r="M139" s="193">
        <f t="shared" ca="1" si="29"/>
        <v>-2.3945838091823088E-2</v>
      </c>
      <c r="N139" s="271">
        <f t="shared" si="23"/>
        <v>-1.3656148391907205E-2</v>
      </c>
      <c r="O139" s="347">
        <f t="shared" si="24"/>
        <v>37257.733500000002</v>
      </c>
      <c r="P139" s="222"/>
      <c r="Q139" s="193">
        <f t="shared" si="31"/>
        <v>1.4412361467156407E-5</v>
      </c>
      <c r="R139" s="193">
        <v>1</v>
      </c>
      <c r="S139" s="193">
        <f t="shared" si="32"/>
        <v>1.4412361467156407E-5</v>
      </c>
      <c r="T139" s="193" t="s">
        <v>31</v>
      </c>
      <c r="AK139" s="193">
        <v>21875.5</v>
      </c>
      <c r="AL139" s="193">
        <v>-4.1705000003275927E-2</v>
      </c>
      <c r="BA139" s="193">
        <v>28537.5</v>
      </c>
      <c r="BB139" s="193">
        <v>-1.9863375004206318E-2</v>
      </c>
      <c r="BC139" s="193">
        <v>0.6</v>
      </c>
    </row>
    <row r="140" spans="1:55" ht="12.95" customHeight="1">
      <c r="A140" s="320" t="s">
        <v>85</v>
      </c>
      <c r="B140" s="243" t="s">
        <v>59</v>
      </c>
      <c r="C140" s="290">
        <v>52303.312100000003</v>
      </c>
      <c r="D140" s="290" t="s">
        <v>28</v>
      </c>
      <c r="E140" s="274">
        <f t="shared" si="21"/>
        <v>24497.458737629258</v>
      </c>
      <c r="F140" s="221">
        <f t="shared" si="22"/>
        <v>24497.5</v>
      </c>
      <c r="G140" s="193">
        <f t="shared" si="30"/>
        <v>-1.4231774992367718E-2</v>
      </c>
      <c r="J140" s="193">
        <f>G140</f>
        <v>-1.4231774992367718E-2</v>
      </c>
      <c r="M140" s="193">
        <f t="shared" ca="1" si="29"/>
        <v>-2.3899446540127274E-2</v>
      </c>
      <c r="N140" s="271">
        <f t="shared" si="23"/>
        <v>-1.3741747255021402E-2</v>
      </c>
      <c r="O140" s="347">
        <f t="shared" si="24"/>
        <v>37284.812100000003</v>
      </c>
      <c r="Q140" s="193">
        <f t="shared" si="31"/>
        <v>2.4012718336875052E-7</v>
      </c>
      <c r="R140" s="193">
        <v>1</v>
      </c>
      <c r="S140" s="193">
        <f t="shared" si="32"/>
        <v>2.4012718336875052E-7</v>
      </c>
      <c r="AK140" s="193">
        <v>21890</v>
      </c>
      <c r="AL140" s="193">
        <v>-4.3099999995320104E-2</v>
      </c>
      <c r="BA140" s="193">
        <v>28571</v>
      </c>
      <c r="BB140" s="193">
        <v>-2.0324589997471776E-2</v>
      </c>
      <c r="BC140" s="193">
        <v>1</v>
      </c>
    </row>
    <row r="141" spans="1:55" ht="12.95" customHeight="1">
      <c r="A141" s="320" t="s">
        <v>85</v>
      </c>
      <c r="B141" s="243" t="s">
        <v>56</v>
      </c>
      <c r="C141" s="290">
        <v>52303.481500000002</v>
      </c>
      <c r="D141" s="290" t="s">
        <v>28</v>
      </c>
      <c r="E141" s="274">
        <f t="shared" si="21"/>
        <v>24497.949881257191</v>
      </c>
      <c r="F141" s="221">
        <f t="shared" si="22"/>
        <v>24498</v>
      </c>
      <c r="G141" s="193">
        <f t="shared" si="30"/>
        <v>-1.7286419999436475E-2</v>
      </c>
      <c r="J141" s="193">
        <f>G141</f>
        <v>-1.7286419999436475E-2</v>
      </c>
      <c r="M141" s="193">
        <f t="shared" ca="1" si="29"/>
        <v>-2.3899151052536854E-2</v>
      </c>
      <c r="N141" s="271">
        <f t="shared" si="23"/>
        <v>-1.3742293358593208E-2</v>
      </c>
      <c r="O141" s="347">
        <f t="shared" si="24"/>
        <v>37284.981500000002</v>
      </c>
      <c r="Q141" s="193">
        <f t="shared" si="31"/>
        <v>1.2560833646334981E-5</v>
      </c>
      <c r="R141" s="193">
        <v>1</v>
      </c>
      <c r="S141" s="193">
        <f t="shared" si="32"/>
        <v>1.2560833646334981E-5</v>
      </c>
      <c r="AK141" s="193">
        <v>21893</v>
      </c>
      <c r="AL141" s="193">
        <v>-4.462999999668682E-2</v>
      </c>
      <c r="BA141" s="193">
        <v>28571.5</v>
      </c>
      <c r="BB141" s="193">
        <v>-1.9079234996752348E-2</v>
      </c>
      <c r="BC141" s="193">
        <v>1</v>
      </c>
    </row>
    <row r="142" spans="1:55" ht="12.95" customHeight="1">
      <c r="A142" s="296" t="s">
        <v>87</v>
      </c>
      <c r="B142" s="82"/>
      <c r="C142" s="297">
        <v>52554.921000000002</v>
      </c>
      <c r="D142" s="291">
        <v>1E-4</v>
      </c>
      <c r="E142" s="274">
        <f t="shared" si="21"/>
        <v>25226.95170083706</v>
      </c>
      <c r="F142" s="221">
        <f t="shared" si="22"/>
        <v>25227</v>
      </c>
      <c r="G142" s="193">
        <f t="shared" si="30"/>
        <v>-1.6658829998050351E-2</v>
      </c>
      <c r="J142" s="193">
        <f>G142</f>
        <v>-1.6658829998050351E-2</v>
      </c>
      <c r="M142" s="193">
        <f t="shared" ca="1" si="29"/>
        <v>-2.3468330145705651E-2</v>
      </c>
      <c r="N142" s="271">
        <f t="shared" si="23"/>
        <v>-1.4550466319687833E-2</v>
      </c>
      <c r="O142" s="347">
        <f t="shared" si="24"/>
        <v>37536.421000000002</v>
      </c>
      <c r="P142" s="222"/>
      <c r="Q142" s="193">
        <f t="shared" si="31"/>
        <v>4.4451974002383247E-6</v>
      </c>
      <c r="R142" s="193">
        <v>1</v>
      </c>
      <c r="S142" s="193">
        <f t="shared" si="32"/>
        <v>4.4451974002383247E-6</v>
      </c>
      <c r="AK142" s="193">
        <v>21901.5</v>
      </c>
      <c r="AL142" s="193">
        <v>-3.9765000001352746E-2</v>
      </c>
      <c r="BA142" s="193">
        <v>28632</v>
      </c>
      <c r="BB142" s="193">
        <v>-2.2591280001506675E-2</v>
      </c>
      <c r="BC142" s="193">
        <v>1</v>
      </c>
    </row>
    <row r="143" spans="1:55" ht="12.95" customHeight="1">
      <c r="A143" s="320" t="s">
        <v>85</v>
      </c>
      <c r="B143" s="243" t="s">
        <v>59</v>
      </c>
      <c r="C143" s="290">
        <v>52576.478799999997</v>
      </c>
      <c r="D143" s="290" t="s">
        <v>28</v>
      </c>
      <c r="E143" s="274">
        <f t="shared" si="21"/>
        <v>25289.454511358617</v>
      </c>
      <c r="F143" s="221">
        <f t="shared" si="22"/>
        <v>25289.5</v>
      </c>
      <c r="G143" s="193">
        <f t="shared" si="30"/>
        <v>-1.5689455001847818E-2</v>
      </c>
      <c r="J143" s="193">
        <f>G143</f>
        <v>-1.5689455001847818E-2</v>
      </c>
      <c r="M143" s="193">
        <f t="shared" ca="1" si="29"/>
        <v>-2.3431394196903252E-2</v>
      </c>
      <c r="N143" s="271">
        <f t="shared" si="23"/>
        <v>-1.4620866086288901E-2</v>
      </c>
      <c r="O143" s="347">
        <f t="shared" si="24"/>
        <v>37557.978799999997</v>
      </c>
      <c r="Q143" s="193">
        <f t="shared" si="31"/>
        <v>1.141882270455383E-6</v>
      </c>
      <c r="R143" s="193">
        <v>1</v>
      </c>
      <c r="S143" s="193">
        <f t="shared" si="32"/>
        <v>1.141882270455383E-6</v>
      </c>
      <c r="AK143" s="193">
        <v>21902</v>
      </c>
      <c r="AL143" s="193">
        <v>-4.3020000004617032E-2</v>
      </c>
      <c r="BA143" s="193">
        <v>28725</v>
      </c>
      <c r="BB143" s="193">
        <v>-2.0875249996606726E-2</v>
      </c>
      <c r="BC143" s="193">
        <v>0.5</v>
      </c>
    </row>
    <row r="144" spans="1:55" ht="12.95" customHeight="1">
      <c r="A144" s="294" t="s">
        <v>88</v>
      </c>
      <c r="B144" s="82" t="s">
        <v>59</v>
      </c>
      <c r="C144" s="291">
        <v>52594.585299999999</v>
      </c>
      <c r="D144" s="291">
        <v>1E-4</v>
      </c>
      <c r="E144" s="274">
        <f t="shared" si="21"/>
        <v>25341.950922806398</v>
      </c>
      <c r="F144" s="221">
        <f t="shared" si="22"/>
        <v>25342</v>
      </c>
      <c r="G144" s="193">
        <f t="shared" si="30"/>
        <v>-1.6927180004131515E-2</v>
      </c>
      <c r="I144" s="193">
        <f>+G144</f>
        <v>-1.6927180004131515E-2</v>
      </c>
      <c r="M144" s="193">
        <f t="shared" ca="1" si="29"/>
        <v>-2.3400367999909237E-2</v>
      </c>
      <c r="N144" s="271">
        <f t="shared" si="23"/>
        <v>-1.4680137601492244E-2</v>
      </c>
      <c r="O144" s="347">
        <f t="shared" si="24"/>
        <v>37576.085299999999</v>
      </c>
      <c r="P144" s="222"/>
      <c r="Q144" s="193">
        <f t="shared" si="31"/>
        <v>5.0491995592588648E-6</v>
      </c>
      <c r="R144" s="193">
        <v>1</v>
      </c>
      <c r="S144" s="193">
        <f t="shared" si="32"/>
        <v>5.0491995592588648E-6</v>
      </c>
      <c r="AK144" s="193">
        <v>21945</v>
      </c>
      <c r="AL144" s="193">
        <v>-4.1750000003958121E-2</v>
      </c>
      <c r="BA144" s="193">
        <v>28736.5</v>
      </c>
      <c r="BB144" s="193">
        <v>-2.0512084993242752E-2</v>
      </c>
      <c r="BC144" s="193">
        <v>1</v>
      </c>
    </row>
    <row r="145" spans="1:55" ht="12.95" customHeight="1">
      <c r="A145" s="336" t="s">
        <v>89</v>
      </c>
      <c r="B145" s="337" t="s">
        <v>59</v>
      </c>
      <c r="C145" s="338">
        <v>52597.689599999998</v>
      </c>
      <c r="D145" s="338">
        <v>1E-4</v>
      </c>
      <c r="E145" s="274">
        <f t="shared" si="21"/>
        <v>25350.95126025744</v>
      </c>
      <c r="F145" s="221">
        <f t="shared" si="22"/>
        <v>25351</v>
      </c>
      <c r="G145" s="193">
        <f t="shared" si="30"/>
        <v>-1.6810790002637077E-2</v>
      </c>
      <c r="L145" s="193">
        <f>G145</f>
        <v>-1.6810790002637077E-2</v>
      </c>
      <c r="M145" s="193">
        <f t="shared" ref="M145:M176" ca="1" si="33">+C$11+C$12*F145</f>
        <v>-2.3395049223281693E-2</v>
      </c>
      <c r="N145" s="271">
        <f t="shared" si="23"/>
        <v>-1.4690310874273528E-2</v>
      </c>
      <c r="O145" s="347">
        <f t="shared" si="24"/>
        <v>37579.189599999998</v>
      </c>
      <c r="P145" s="222"/>
      <c r="Q145" s="193">
        <f t="shared" si="31"/>
        <v>4.496431733825435E-6</v>
      </c>
      <c r="R145" s="193">
        <v>1</v>
      </c>
      <c r="S145" s="193">
        <f t="shared" si="32"/>
        <v>4.496431733825435E-6</v>
      </c>
      <c r="AK145" s="193">
        <v>21945.5</v>
      </c>
      <c r="AL145" s="193">
        <v>-4.0704999999434222E-2</v>
      </c>
      <c r="BA145" s="193">
        <v>28737</v>
      </c>
      <c r="BB145" s="193">
        <v>-1.9566729999496602E-2</v>
      </c>
      <c r="BC145" s="193">
        <v>0.6</v>
      </c>
    </row>
    <row r="146" spans="1:55" ht="12.95" customHeight="1">
      <c r="A146" s="294" t="s">
        <v>69</v>
      </c>
      <c r="B146" s="82" t="s">
        <v>56</v>
      </c>
      <c r="C146" s="291">
        <v>52622.351499999997</v>
      </c>
      <c r="D146" s="291">
        <v>6.9999999999999999E-4</v>
      </c>
      <c r="E146" s="274">
        <f t="shared" si="21"/>
        <v>25422.453828367445</v>
      </c>
      <c r="F146" s="221">
        <f t="shared" si="22"/>
        <v>25422.5</v>
      </c>
      <c r="G146" s="193">
        <f t="shared" si="30"/>
        <v>-1.5925024999887682E-2</v>
      </c>
      <c r="I146" s="193">
        <f>+G146</f>
        <v>-1.5925024999887682E-2</v>
      </c>
      <c r="M146" s="193">
        <f t="shared" ca="1" si="33"/>
        <v>-2.3352794497851742E-2</v>
      </c>
      <c r="N146" s="271">
        <f t="shared" si="23"/>
        <v>-1.477126125276901E-2</v>
      </c>
      <c r="O146" s="347">
        <f t="shared" si="24"/>
        <v>37603.851499999997</v>
      </c>
      <c r="P146" s="222"/>
      <c r="Q146" s="193">
        <f t="shared" si="31"/>
        <v>1.3311707841653209E-6</v>
      </c>
      <c r="R146" s="193">
        <v>1</v>
      </c>
      <c r="S146" s="193">
        <f t="shared" si="32"/>
        <v>1.3311707841653209E-6</v>
      </c>
      <c r="AK146" s="193">
        <v>21995.5</v>
      </c>
      <c r="AL146" s="193">
        <v>-4.0204999997513369E-2</v>
      </c>
      <c r="BA146" s="193">
        <v>28742</v>
      </c>
      <c r="BB146" s="193">
        <v>-2.0813180002733134E-2</v>
      </c>
      <c r="BC146" s="193">
        <v>1</v>
      </c>
    </row>
    <row r="147" spans="1:55" ht="12.95" customHeight="1">
      <c r="A147" s="353" t="s">
        <v>90</v>
      </c>
      <c r="B147" s="354" t="s">
        <v>59</v>
      </c>
      <c r="C147" s="355">
        <v>52645.9761</v>
      </c>
      <c r="D147" s="355" t="s">
        <v>25</v>
      </c>
      <c r="E147" s="274">
        <f t="shared" si="21"/>
        <v>25490.948939067428</v>
      </c>
      <c r="F147" s="221">
        <f t="shared" si="22"/>
        <v>25491</v>
      </c>
      <c r="G147" s="193">
        <f t="shared" si="30"/>
        <v>-1.7611390001547989E-2</v>
      </c>
      <c r="I147" s="193">
        <f>G147</f>
        <v>-1.7611390001547989E-2</v>
      </c>
      <c r="M147" s="193">
        <f t="shared" ca="1" si="33"/>
        <v>-2.3312312697964313E-2</v>
      </c>
      <c r="N147" s="271">
        <f t="shared" si="23"/>
        <v>-1.4849030676436703E-2</v>
      </c>
      <c r="O147" s="347">
        <f t="shared" si="24"/>
        <v>37627.4761</v>
      </c>
      <c r="P147" s="222"/>
      <c r="Q147" s="193">
        <f t="shared" si="31"/>
        <v>7.6306290410292786E-6</v>
      </c>
      <c r="R147" s="193">
        <v>1</v>
      </c>
      <c r="S147" s="193">
        <f t="shared" si="32"/>
        <v>7.6306290410292786E-6</v>
      </c>
      <c r="BA147" s="193">
        <v>28820.5</v>
      </c>
      <c r="BB147" s="193">
        <v>-2.1492444997420534E-2</v>
      </c>
      <c r="BC147" s="193">
        <v>0.6</v>
      </c>
    </row>
    <row r="148" spans="1:55" ht="12.95" customHeight="1">
      <c r="A148" s="353" t="s">
        <v>90</v>
      </c>
      <c r="B148" s="354" t="s">
        <v>56</v>
      </c>
      <c r="C148" s="355">
        <v>52646.152099999999</v>
      </c>
      <c r="D148" s="355" t="s">
        <v>25</v>
      </c>
      <c r="E148" s="274">
        <f t="shared" si="21"/>
        <v>25491.459218161388</v>
      </c>
      <c r="F148" s="221">
        <f t="shared" si="22"/>
        <v>25491.5</v>
      </c>
      <c r="G148" s="193">
        <f t="shared" si="30"/>
        <v>-1.4066035000723787E-2</v>
      </c>
      <c r="I148" s="193">
        <f>G148</f>
        <v>-1.4066035000723787E-2</v>
      </c>
      <c r="M148" s="193">
        <f t="shared" ca="1" si="33"/>
        <v>-2.3312017210373896E-2</v>
      </c>
      <c r="N148" s="271">
        <f t="shared" si="23"/>
        <v>-1.484959911195638E-2</v>
      </c>
      <c r="O148" s="347">
        <f t="shared" si="24"/>
        <v>37627.652099999999</v>
      </c>
      <c r="P148" s="222"/>
      <c r="Q148" s="193">
        <f t="shared" si="31"/>
        <v>6.1397271641172344E-7</v>
      </c>
      <c r="R148" s="193">
        <v>1</v>
      </c>
      <c r="S148" s="193">
        <f t="shared" si="32"/>
        <v>6.1397271641172344E-7</v>
      </c>
      <c r="BA148" s="193">
        <v>29696.5</v>
      </c>
      <c r="BB148" s="193">
        <v>-3.1230485001287889E-2</v>
      </c>
      <c r="BC148" s="193">
        <v>1</v>
      </c>
    </row>
    <row r="149" spans="1:55" ht="12.95" customHeight="1">
      <c r="A149" s="296" t="s">
        <v>91</v>
      </c>
      <c r="B149" s="82"/>
      <c r="C149" s="291">
        <v>52648.735987509368</v>
      </c>
      <c r="D149" s="291">
        <v>1E-4</v>
      </c>
      <c r="E149" s="274">
        <f t="shared" ref="E149:E212" si="34">(C149-C$7)/C$8</f>
        <v>25498.950716895357</v>
      </c>
      <c r="F149" s="221">
        <f t="shared" ref="F149:F212" si="35">ROUND(2*E149,0)/2</f>
        <v>25499</v>
      </c>
      <c r="G149" s="193">
        <f t="shared" si="30"/>
        <v>-1.6998200633679517E-2</v>
      </c>
      <c r="J149" s="193">
        <f>G149</f>
        <v>-1.6998200633679517E-2</v>
      </c>
      <c r="M149" s="193">
        <f t="shared" ca="1" si="33"/>
        <v>-2.3307584896517606E-2</v>
      </c>
      <c r="N149" s="271">
        <f t="shared" ref="N149:N212" si="36">D$11+D$12*F149+D$13*F149^2</f>
        <v>-1.4858126993434848E-2</v>
      </c>
      <c r="O149" s="347">
        <f t="shared" ref="O149:O212" si="37">C149-15018.5</f>
        <v>37630.235987509368</v>
      </c>
      <c r="P149" s="222"/>
      <c r="Q149" s="193">
        <f t="shared" si="31"/>
        <v>4.5799151856700694E-6</v>
      </c>
      <c r="R149" s="193">
        <v>1</v>
      </c>
      <c r="S149" s="193">
        <f t="shared" si="32"/>
        <v>4.5799151856700694E-6</v>
      </c>
      <c r="BA149" s="193">
        <v>29772</v>
      </c>
      <c r="BB149" s="193">
        <v>-2.1091880000312813E-2</v>
      </c>
      <c r="BC149" s="193">
        <v>0.5</v>
      </c>
    </row>
    <row r="150" spans="1:55" ht="12.95" customHeight="1">
      <c r="A150" s="353" t="s">
        <v>932</v>
      </c>
      <c r="B150" s="354" t="s">
        <v>59</v>
      </c>
      <c r="C150" s="355">
        <v>52648.735999999997</v>
      </c>
      <c r="D150" s="355" t="s">
        <v>25</v>
      </c>
      <c r="E150" s="274">
        <f t="shared" si="34"/>
        <v>25498.950753109599</v>
      </c>
      <c r="F150" s="221">
        <f t="shared" si="35"/>
        <v>25499</v>
      </c>
      <c r="G150" s="193">
        <f t="shared" si="30"/>
        <v>-1.6985710004519206E-2</v>
      </c>
      <c r="I150" s="193">
        <f>G150</f>
        <v>-1.6985710004519206E-2</v>
      </c>
      <c r="M150" s="193">
        <f t="shared" ca="1" si="33"/>
        <v>-2.3307584896517606E-2</v>
      </c>
      <c r="N150" s="271">
        <f t="shared" si="36"/>
        <v>-1.4858126993434848E-2</v>
      </c>
      <c r="O150" s="347">
        <f t="shared" si="37"/>
        <v>37630.235999999997</v>
      </c>
      <c r="P150" s="222"/>
      <c r="Q150" s="193">
        <f t="shared" si="31"/>
        <v>4.5266094690547831E-6</v>
      </c>
      <c r="R150" s="193">
        <v>1</v>
      </c>
      <c r="S150" s="193">
        <f t="shared" si="32"/>
        <v>4.5266094690547831E-6</v>
      </c>
      <c r="BA150" s="193">
        <v>29772</v>
      </c>
      <c r="BB150" s="193">
        <v>-2.0691879995865747E-2</v>
      </c>
      <c r="BC150" s="193">
        <v>1</v>
      </c>
    </row>
    <row r="151" spans="1:55" ht="12.95" customHeight="1">
      <c r="A151" s="296" t="s">
        <v>91</v>
      </c>
      <c r="B151" s="82" t="s">
        <v>56</v>
      </c>
      <c r="C151" s="298">
        <v>52652.704899999997</v>
      </c>
      <c r="D151" s="291">
        <v>1E-3</v>
      </c>
      <c r="E151" s="274">
        <f t="shared" si="34"/>
        <v>25510.45783660973</v>
      </c>
      <c r="F151" s="221">
        <f t="shared" si="35"/>
        <v>25510.5</v>
      </c>
      <c r="G151" s="193">
        <f t="shared" si="30"/>
        <v>-1.4542545002768748E-2</v>
      </c>
      <c r="J151" s="193">
        <f>G151</f>
        <v>-1.4542545002768748E-2</v>
      </c>
      <c r="M151" s="193">
        <f t="shared" ca="1" si="33"/>
        <v>-2.3300788681937964E-2</v>
      </c>
      <c r="N151" s="271">
        <f t="shared" si="36"/>
        <v>-1.4871207989823563E-2</v>
      </c>
      <c r="O151" s="347">
        <f t="shared" si="37"/>
        <v>37634.204899999997</v>
      </c>
      <c r="P151" s="222"/>
      <c r="Q151" s="193">
        <f t="shared" si="31"/>
        <v>1.080193590597935E-7</v>
      </c>
      <c r="R151" s="193">
        <v>1</v>
      </c>
      <c r="S151" s="193">
        <f t="shared" si="32"/>
        <v>1.080193590597935E-7</v>
      </c>
      <c r="BA151" s="193">
        <v>29899</v>
      </c>
      <c r="BB151" s="193">
        <v>-2.196171000105096E-2</v>
      </c>
      <c r="BC151" s="193">
        <v>1</v>
      </c>
    </row>
    <row r="152" spans="1:55" ht="12.95" customHeight="1">
      <c r="A152" s="294" t="s">
        <v>84</v>
      </c>
      <c r="B152" s="82" t="s">
        <v>59</v>
      </c>
      <c r="C152" s="79">
        <v>52658.396699999998</v>
      </c>
      <c r="D152" s="79">
        <v>6.6E-3</v>
      </c>
      <c r="E152" s="274">
        <f t="shared" si="34"/>
        <v>25526.960146535916</v>
      </c>
      <c r="F152" s="221">
        <f t="shared" si="35"/>
        <v>25527</v>
      </c>
      <c r="G152" s="193">
        <f t="shared" si="30"/>
        <v>-1.3745830001425929E-2</v>
      </c>
      <c r="I152" s="193">
        <f>+G152</f>
        <v>-1.3745830001425929E-2</v>
      </c>
      <c r="M152" s="193">
        <f t="shared" ca="1" si="33"/>
        <v>-2.3291037591454129E-2</v>
      </c>
      <c r="N152" s="271">
        <f t="shared" si="36"/>
        <v>-1.488998676080802E-2</v>
      </c>
      <c r="O152" s="347">
        <f t="shared" si="37"/>
        <v>37639.896699999998</v>
      </c>
      <c r="P152" s="222"/>
      <c r="Q152" s="193">
        <f t="shared" si="31"/>
        <v>1.309094690039727E-6</v>
      </c>
      <c r="R152" s="193">
        <v>0.3</v>
      </c>
      <c r="S152" s="193">
        <f t="shared" si="32"/>
        <v>3.9272840701191811E-7</v>
      </c>
      <c r="BA152" s="193">
        <v>29983</v>
      </c>
      <c r="BB152" s="193">
        <v>-2.2112070000730455E-2</v>
      </c>
      <c r="BC152" s="193">
        <v>0.5</v>
      </c>
    </row>
    <row r="153" spans="1:55" ht="12.95" customHeight="1">
      <c r="A153" s="294" t="s">
        <v>84</v>
      </c>
      <c r="B153" s="82" t="s">
        <v>59</v>
      </c>
      <c r="C153" s="79">
        <v>52659.425199999998</v>
      </c>
      <c r="D153" s="79">
        <v>3.8999999999999998E-3</v>
      </c>
      <c r="E153" s="274">
        <f t="shared" si="34"/>
        <v>25529.942089991251</v>
      </c>
      <c r="F153" s="221">
        <f t="shared" si="35"/>
        <v>25530</v>
      </c>
      <c r="G153" s="193">
        <f t="shared" si="30"/>
        <v>-1.9973700000264216E-2</v>
      </c>
      <c r="I153" s="193">
        <f>+G153</f>
        <v>-1.9973700000264216E-2</v>
      </c>
      <c r="M153" s="193">
        <f t="shared" ca="1" si="33"/>
        <v>-2.3289264665911615E-2</v>
      </c>
      <c r="N153" s="271">
        <f t="shared" si="36"/>
        <v>-1.4893402397771425E-2</v>
      </c>
      <c r="O153" s="347">
        <f t="shared" si="37"/>
        <v>37640.925199999998</v>
      </c>
      <c r="P153" s="222"/>
      <c r="Q153" s="193">
        <f t="shared" si="31"/>
        <v>2.5809423729894E-5</v>
      </c>
      <c r="R153" s="193">
        <v>0.4</v>
      </c>
      <c r="S153" s="193">
        <f t="shared" si="32"/>
        <v>1.0323769491957601E-5</v>
      </c>
      <c r="BA153" s="193">
        <v>29983</v>
      </c>
      <c r="BB153" s="193">
        <v>-2.1612069998809602E-2</v>
      </c>
      <c r="BC153" s="193">
        <v>0.5</v>
      </c>
    </row>
    <row r="154" spans="1:55" ht="12.95" customHeight="1">
      <c r="A154" s="353" t="s">
        <v>559</v>
      </c>
      <c r="B154" s="354" t="s">
        <v>59</v>
      </c>
      <c r="C154" s="355">
        <v>52659.426200000002</v>
      </c>
      <c r="D154" s="355" t="s">
        <v>25</v>
      </c>
      <c r="E154" s="274">
        <f t="shared" si="34"/>
        <v>25529.944989304295</v>
      </c>
      <c r="F154" s="221">
        <f t="shared" si="35"/>
        <v>25530</v>
      </c>
      <c r="G154" s="193">
        <f t="shared" si="30"/>
        <v>-1.8973699996422511E-2</v>
      </c>
      <c r="I154" s="193">
        <f>G154</f>
        <v>-1.8973699996422511E-2</v>
      </c>
      <c r="M154" s="193">
        <f t="shared" ca="1" si="33"/>
        <v>-2.3289264665911615E-2</v>
      </c>
      <c r="N154" s="271">
        <f t="shared" si="36"/>
        <v>-1.4893402397771425E-2</v>
      </c>
      <c r="O154" s="347">
        <f t="shared" si="37"/>
        <v>37640.926200000002</v>
      </c>
      <c r="P154" s="222"/>
      <c r="Q154" s="193">
        <f t="shared" si="31"/>
        <v>1.6648828493557813E-5</v>
      </c>
      <c r="R154" s="193">
        <v>1</v>
      </c>
      <c r="S154" s="193">
        <f t="shared" si="32"/>
        <v>1.6648828493557813E-5</v>
      </c>
      <c r="BA154" s="193">
        <v>29983</v>
      </c>
      <c r="BB154" s="193">
        <v>-2.1312069999112282E-2</v>
      </c>
      <c r="BC154" s="193">
        <v>0.5</v>
      </c>
    </row>
    <row r="155" spans="1:55" ht="12.95" customHeight="1">
      <c r="A155" s="294" t="s">
        <v>84</v>
      </c>
      <c r="B155" s="82" t="s">
        <v>59</v>
      </c>
      <c r="C155" s="79">
        <v>52666.327599999997</v>
      </c>
      <c r="D155" s="79">
        <v>1.5E-3</v>
      </c>
      <c r="E155" s="274">
        <f t="shared" si="34"/>
        <v>25549.954308276236</v>
      </c>
      <c r="F155" s="221">
        <f t="shared" si="35"/>
        <v>25550</v>
      </c>
      <c r="G155" s="193">
        <f t="shared" si="30"/>
        <v>-1.5759499998239335E-2</v>
      </c>
      <c r="I155" s="193">
        <f>+G155</f>
        <v>-1.5759499998239335E-2</v>
      </c>
      <c r="M155" s="193">
        <f t="shared" ca="1" si="33"/>
        <v>-2.3277445162294845E-2</v>
      </c>
      <c r="N155" s="271">
        <f t="shared" si="36"/>
        <v>-1.4916183650766196E-2</v>
      </c>
      <c r="O155" s="347">
        <f t="shared" si="37"/>
        <v>37647.827599999997</v>
      </c>
      <c r="P155" s="222"/>
      <c r="Q155" s="193">
        <f t="shared" si="31"/>
        <v>7.1118246191543613E-7</v>
      </c>
      <c r="R155" s="193">
        <v>0.6</v>
      </c>
      <c r="S155" s="193">
        <f t="shared" si="32"/>
        <v>4.2670947714926165E-7</v>
      </c>
      <c r="BA155" s="193">
        <v>30527</v>
      </c>
      <c r="BB155" s="193">
        <v>-2.2395829997549299E-2</v>
      </c>
      <c r="BC155" s="193">
        <v>1</v>
      </c>
    </row>
    <row r="156" spans="1:55" ht="12.95" customHeight="1">
      <c r="A156" s="184" t="s">
        <v>92</v>
      </c>
      <c r="B156" s="80" t="s">
        <v>56</v>
      </c>
      <c r="C156" s="81">
        <v>52712.027900000001</v>
      </c>
      <c r="D156" s="81">
        <v>5.9999999999999995E-4</v>
      </c>
      <c r="E156" s="274">
        <f t="shared" si="34"/>
        <v>25682.453783718036</v>
      </c>
      <c r="F156" s="221">
        <f t="shared" si="35"/>
        <v>25682.5</v>
      </c>
      <c r="G156" s="193">
        <f t="shared" si="30"/>
        <v>-1.5940425000735559E-2</v>
      </c>
      <c r="L156" s="193">
        <f>G156</f>
        <v>-1.5940425000735559E-2</v>
      </c>
      <c r="M156" s="193">
        <f t="shared" ca="1" si="33"/>
        <v>-2.3199140950833759E-2</v>
      </c>
      <c r="N156" s="271">
        <f t="shared" si="36"/>
        <v>-1.5067563649060024E-2</v>
      </c>
      <c r="O156" s="347">
        <f t="shared" si="37"/>
        <v>37693.527900000001</v>
      </c>
      <c r="P156" s="222"/>
      <c r="Q156" s="193">
        <f t="shared" si="31"/>
        <v>7.6188693924884199E-7</v>
      </c>
      <c r="R156" s="193">
        <v>1</v>
      </c>
      <c r="S156" s="193">
        <f t="shared" si="32"/>
        <v>7.6188693924884199E-7</v>
      </c>
      <c r="BA156" s="193">
        <v>30605</v>
      </c>
      <c r="BB156" s="193">
        <v>-2.2020450000127312E-2</v>
      </c>
      <c r="BC156" s="193">
        <v>1</v>
      </c>
    </row>
    <row r="157" spans="1:55" ht="12.95" customHeight="1">
      <c r="A157" s="294" t="s">
        <v>93</v>
      </c>
      <c r="B157" s="82" t="s">
        <v>56</v>
      </c>
      <c r="C157" s="291">
        <v>52924.495199999998</v>
      </c>
      <c r="D157" s="291">
        <v>1E-4</v>
      </c>
      <c r="E157" s="274">
        <f t="shared" si="34"/>
        <v>26298.462995879287</v>
      </c>
      <c r="F157" s="221">
        <f t="shared" si="35"/>
        <v>26298.5</v>
      </c>
      <c r="G157" s="193">
        <f t="shared" ref="G157:G183" si="38">C157-(C$7+F157*C$8)</f>
        <v>-1.2763065002218354E-2</v>
      </c>
      <c r="I157" s="193">
        <f>+G157</f>
        <v>-1.2763065002218354E-2</v>
      </c>
      <c r="M157" s="193">
        <f t="shared" ca="1" si="33"/>
        <v>-2.2835100239437297E-2</v>
      </c>
      <c r="N157" s="271">
        <f t="shared" si="36"/>
        <v>-1.5781701921599882E-2</v>
      </c>
      <c r="O157" s="347">
        <f t="shared" si="37"/>
        <v>37905.995199999998</v>
      </c>
      <c r="P157" s="222"/>
      <c r="Q157" s="193">
        <f t="shared" ref="Q157:Q183" si="39">(G157-N157)^2</f>
        <v>9.1121688510531974E-6</v>
      </c>
      <c r="R157" s="193">
        <v>1</v>
      </c>
      <c r="S157" s="193">
        <f t="shared" ref="S157:S188" si="40">R157*Q157</f>
        <v>9.1121688510531974E-6</v>
      </c>
      <c r="BA157" s="193">
        <v>30682.5</v>
      </c>
      <c r="BB157" s="193">
        <v>-1.9490424994728528E-2</v>
      </c>
      <c r="BC157" s="193">
        <v>1</v>
      </c>
    </row>
    <row r="158" spans="1:55" ht="12.95" customHeight="1">
      <c r="A158" s="353" t="s">
        <v>90</v>
      </c>
      <c r="B158" s="354" t="s">
        <v>56</v>
      </c>
      <c r="C158" s="355">
        <v>52936.218800000002</v>
      </c>
      <c r="D158" s="355" t="s">
        <v>25</v>
      </c>
      <c r="E158" s="274">
        <f t="shared" si="34"/>
        <v>26332.453382163185</v>
      </c>
      <c r="F158" s="221">
        <f t="shared" si="35"/>
        <v>26332.5</v>
      </c>
      <c r="G158" s="193">
        <f t="shared" si="38"/>
        <v>-1.6078924993053079E-2</v>
      </c>
      <c r="I158" s="193">
        <f t="shared" ref="I158:I178" si="41">G158</f>
        <v>-1.6078924993053079E-2</v>
      </c>
      <c r="M158" s="193">
        <f t="shared" ca="1" si="33"/>
        <v>-2.2815007083288791E-2</v>
      </c>
      <c r="N158" s="271">
        <f t="shared" si="36"/>
        <v>-1.5821615409455432E-2</v>
      </c>
      <c r="O158" s="347">
        <f t="shared" si="37"/>
        <v>37917.718800000002</v>
      </c>
      <c r="P158" s="222"/>
      <c r="Q158" s="193">
        <f t="shared" si="39"/>
        <v>6.6208221811194282E-8</v>
      </c>
      <c r="R158" s="193">
        <v>1</v>
      </c>
      <c r="S158" s="193">
        <f t="shared" si="40"/>
        <v>6.6208221811194282E-8</v>
      </c>
      <c r="BA158" s="193">
        <v>30925.5</v>
      </c>
      <c r="BB158" s="193">
        <v>-2.154789499763865E-2</v>
      </c>
      <c r="BC158" s="193">
        <v>1</v>
      </c>
    </row>
    <row r="159" spans="1:55" ht="12.95" customHeight="1">
      <c r="A159" s="353" t="s">
        <v>90</v>
      </c>
      <c r="B159" s="354" t="s">
        <v>56</v>
      </c>
      <c r="C159" s="355">
        <v>52937.251300000004</v>
      </c>
      <c r="D159" s="355" t="s">
        <v>25</v>
      </c>
      <c r="E159" s="274">
        <f t="shared" si="34"/>
        <v>26335.446922870658</v>
      </c>
      <c r="F159" s="221">
        <f t="shared" si="35"/>
        <v>26335.5</v>
      </c>
      <c r="G159" s="193">
        <f t="shared" si="38"/>
        <v>-1.8306794998352416E-2</v>
      </c>
      <c r="I159" s="193">
        <f t="shared" si="41"/>
        <v>-1.8306794998352416E-2</v>
      </c>
      <c r="M159" s="193">
        <f t="shared" ca="1" si="33"/>
        <v>-2.2813234157746276E-2</v>
      </c>
      <c r="N159" s="271">
        <f t="shared" si="36"/>
        <v>-1.5825139682859757E-2</v>
      </c>
      <c r="O159" s="347">
        <f t="shared" si="37"/>
        <v>37918.751300000004</v>
      </c>
      <c r="P159" s="222"/>
      <c r="Q159" s="193">
        <f t="shared" si="39"/>
        <v>6.1586131049129693E-6</v>
      </c>
      <c r="R159" s="193">
        <v>1</v>
      </c>
      <c r="S159" s="193">
        <f t="shared" si="40"/>
        <v>6.1586131049129693E-6</v>
      </c>
      <c r="BA159" s="193">
        <v>31595.5</v>
      </c>
      <c r="BB159" s="193">
        <v>-1.9472195002890658E-2</v>
      </c>
      <c r="BC159" s="193">
        <v>1</v>
      </c>
    </row>
    <row r="160" spans="1:55" ht="12.95" customHeight="1">
      <c r="A160" s="349" t="s">
        <v>90</v>
      </c>
      <c r="B160" s="160" t="s">
        <v>56</v>
      </c>
      <c r="C160" s="350">
        <v>52938.286200000002</v>
      </c>
      <c r="D160" s="350" t="s">
        <v>25</v>
      </c>
      <c r="E160" s="274">
        <f t="shared" si="34"/>
        <v>26338.44742192941</v>
      </c>
      <c r="F160" s="221">
        <f t="shared" si="35"/>
        <v>26338.5</v>
      </c>
      <c r="G160" s="193">
        <f t="shared" si="38"/>
        <v>-1.8134664998797234E-2</v>
      </c>
      <c r="I160" s="193">
        <f t="shared" si="41"/>
        <v>-1.8134664998797234E-2</v>
      </c>
      <c r="M160" s="193">
        <f t="shared" ca="1" si="33"/>
        <v>-2.2811461232203761E-2</v>
      </c>
      <c r="N160" s="271">
        <f t="shared" si="36"/>
        <v>-1.5828664360869077E-2</v>
      </c>
      <c r="O160" s="347">
        <f t="shared" si="37"/>
        <v>37919.786200000002</v>
      </c>
      <c r="P160" s="222"/>
      <c r="Q160" s="193">
        <f t="shared" si="39"/>
        <v>5.3176389421250684E-6</v>
      </c>
      <c r="R160" s="193">
        <v>1</v>
      </c>
      <c r="S160" s="193">
        <f t="shared" si="40"/>
        <v>5.3176389421250684E-6</v>
      </c>
      <c r="BA160" s="193">
        <v>31610</v>
      </c>
      <c r="BB160" s="193">
        <v>-2.0856899995123968E-2</v>
      </c>
      <c r="BC160" s="193">
        <v>1</v>
      </c>
    </row>
    <row r="161" spans="1:55" ht="12.95" customHeight="1">
      <c r="A161" s="349" t="s">
        <v>90</v>
      </c>
      <c r="B161" s="160" t="s">
        <v>59</v>
      </c>
      <c r="C161" s="350">
        <v>52939.147799999999</v>
      </c>
      <c r="D161" s="350" t="s">
        <v>25</v>
      </c>
      <c r="E161" s="274">
        <f t="shared" si="34"/>
        <v>26340.94547003938</v>
      </c>
      <c r="F161" s="221">
        <f t="shared" si="35"/>
        <v>26341</v>
      </c>
      <c r="G161" s="193">
        <f t="shared" si="38"/>
        <v>-1.8807890002790373E-2</v>
      </c>
      <c r="I161" s="193">
        <f t="shared" si="41"/>
        <v>-1.8807890002790373E-2</v>
      </c>
      <c r="M161" s="193">
        <f t="shared" ca="1" si="33"/>
        <v>-2.2809983794251663E-2</v>
      </c>
      <c r="N161" s="271">
        <f t="shared" si="36"/>
        <v>-1.5831601901616772E-2</v>
      </c>
      <c r="O161" s="347">
        <f t="shared" si="37"/>
        <v>37920.647799999999</v>
      </c>
      <c r="P161" s="222"/>
      <c r="Q161" s="193">
        <f t="shared" si="39"/>
        <v>8.8582908611875612E-6</v>
      </c>
      <c r="R161" s="193">
        <v>1</v>
      </c>
      <c r="S161" s="193">
        <f t="shared" si="40"/>
        <v>8.8582908611875612E-6</v>
      </c>
      <c r="BA161" s="193">
        <v>31613</v>
      </c>
      <c r="BB161" s="193">
        <v>-2.2384769996278919E-2</v>
      </c>
      <c r="BC161" s="193">
        <v>1</v>
      </c>
    </row>
    <row r="162" spans="1:55" ht="12.95" customHeight="1">
      <c r="A162" s="349" t="s">
        <v>90</v>
      </c>
      <c r="B162" s="160" t="s">
        <v>59</v>
      </c>
      <c r="C162" s="350">
        <v>52943.2889</v>
      </c>
      <c r="D162" s="350" t="s">
        <v>25</v>
      </c>
      <c r="E162" s="274">
        <f t="shared" si="34"/>
        <v>26352.951815243945</v>
      </c>
      <c r="F162" s="221">
        <f t="shared" si="35"/>
        <v>26353</v>
      </c>
      <c r="G162" s="193">
        <f t="shared" si="38"/>
        <v>-1.6619369998807088E-2</v>
      </c>
      <c r="I162" s="193">
        <f t="shared" si="41"/>
        <v>-1.6619369998807088E-2</v>
      </c>
      <c r="M162" s="193">
        <f t="shared" ca="1" si="33"/>
        <v>-2.2802892092081604E-2</v>
      </c>
      <c r="N162" s="271">
        <f t="shared" si="36"/>
        <v>-1.5845706008387306E-2</v>
      </c>
      <c r="O162" s="347">
        <f t="shared" si="37"/>
        <v>37924.7889</v>
      </c>
      <c r="P162" s="222"/>
      <c r="Q162" s="193">
        <f t="shared" si="39"/>
        <v>5.9855597007226009E-7</v>
      </c>
      <c r="R162" s="193">
        <v>1</v>
      </c>
      <c r="S162" s="193">
        <f t="shared" si="40"/>
        <v>5.9855597007226009E-7</v>
      </c>
      <c r="BA162" s="193">
        <v>31621.5</v>
      </c>
      <c r="BB162" s="193">
        <v>-1.7513734994281549E-2</v>
      </c>
      <c r="BC162" s="193">
        <v>1</v>
      </c>
    </row>
    <row r="163" spans="1:55" ht="12.95" customHeight="1">
      <c r="A163" s="349" t="s">
        <v>90</v>
      </c>
      <c r="B163" s="160" t="s">
        <v>59</v>
      </c>
      <c r="C163" s="350">
        <v>52948.117700000003</v>
      </c>
      <c r="D163" s="350" t="s">
        <v>25</v>
      </c>
      <c r="E163" s="274">
        <f t="shared" si="34"/>
        <v>26366.952018021908</v>
      </c>
      <c r="F163" s="221">
        <f t="shared" si="35"/>
        <v>26367</v>
      </c>
      <c r="G163" s="193">
        <f t="shared" si="38"/>
        <v>-1.6549429994483944E-2</v>
      </c>
      <c r="I163" s="193">
        <f t="shared" si="41"/>
        <v>-1.6549429994483944E-2</v>
      </c>
      <c r="M163" s="193">
        <f t="shared" ca="1" si="33"/>
        <v>-2.2794618439549864E-2</v>
      </c>
      <c r="N163" s="271">
        <f t="shared" si="36"/>
        <v>-1.5862168981631702E-2</v>
      </c>
      <c r="O163" s="347">
        <f t="shared" si="37"/>
        <v>37929.617700000003</v>
      </c>
      <c r="P163" s="222"/>
      <c r="Q163" s="193">
        <f t="shared" si="39"/>
        <v>4.7232769978668901E-7</v>
      </c>
      <c r="R163" s="193">
        <v>1</v>
      </c>
      <c r="S163" s="193">
        <f t="shared" si="40"/>
        <v>4.7232769978668901E-7</v>
      </c>
      <c r="BA163" s="193">
        <v>31622</v>
      </c>
      <c r="BB163" s="193">
        <v>-2.0768379996297881E-2</v>
      </c>
      <c r="BC163" s="193">
        <v>1</v>
      </c>
    </row>
    <row r="164" spans="1:55" ht="12.95" customHeight="1">
      <c r="A164" s="77" t="s">
        <v>94</v>
      </c>
      <c r="B164" s="161" t="s">
        <v>59</v>
      </c>
      <c r="C164" s="162">
        <v>52959.498699999996</v>
      </c>
      <c r="D164" s="162">
        <v>2.9999999999999997E-4</v>
      </c>
      <c r="E164" s="274">
        <f t="shared" si="34"/>
        <v>26399.949099660367</v>
      </c>
      <c r="F164" s="221">
        <f t="shared" si="35"/>
        <v>26400</v>
      </c>
      <c r="G164" s="193">
        <f t="shared" si="38"/>
        <v>-1.7556000006152317E-2</v>
      </c>
      <c r="I164" s="193">
        <f t="shared" si="41"/>
        <v>-1.7556000006152317E-2</v>
      </c>
      <c r="M164" s="193">
        <f t="shared" ca="1" si="33"/>
        <v>-2.2775116258582199E-2</v>
      </c>
      <c r="N164" s="271">
        <f t="shared" si="36"/>
        <v>-1.5901009424885718E-2</v>
      </c>
      <c r="O164" s="347">
        <f t="shared" si="37"/>
        <v>37940.998699999996</v>
      </c>
      <c r="P164" s="222"/>
      <c r="Q164" s="193">
        <f t="shared" si="39"/>
        <v>2.7389938240811563E-6</v>
      </c>
      <c r="R164" s="193">
        <v>1</v>
      </c>
      <c r="S164" s="193">
        <f t="shared" si="40"/>
        <v>2.7389938240811563E-6</v>
      </c>
      <c r="BA164" s="193">
        <v>31665</v>
      </c>
      <c r="BB164" s="193">
        <v>-1.9467849997454323E-2</v>
      </c>
      <c r="BC164" s="193">
        <v>1</v>
      </c>
    </row>
    <row r="165" spans="1:55" ht="12.95" customHeight="1">
      <c r="A165" s="349" t="s">
        <v>90</v>
      </c>
      <c r="B165" s="160" t="s">
        <v>59</v>
      </c>
      <c r="C165" s="350">
        <v>52961.2212</v>
      </c>
      <c r="D165" s="350" t="s">
        <v>25</v>
      </c>
      <c r="E165" s="274">
        <f t="shared" si="34"/>
        <v>26404.943166361219</v>
      </c>
      <c r="F165" s="221">
        <f t="shared" si="35"/>
        <v>26405</v>
      </c>
      <c r="G165" s="193">
        <f t="shared" si="38"/>
        <v>-1.9602450003731064E-2</v>
      </c>
      <c r="I165" s="193">
        <f t="shared" si="41"/>
        <v>-1.9602450003731064E-2</v>
      </c>
      <c r="M165" s="193">
        <f t="shared" ca="1" si="33"/>
        <v>-2.2772161382678006E-2</v>
      </c>
      <c r="N165" s="271">
        <f t="shared" si="36"/>
        <v>-1.590689861136076E-2</v>
      </c>
      <c r="O165" s="347">
        <f t="shared" si="37"/>
        <v>37942.7212</v>
      </c>
      <c r="P165" s="222"/>
      <c r="Q165" s="193">
        <f t="shared" si="39"/>
        <v>1.3657100093650097E-5</v>
      </c>
      <c r="R165" s="193">
        <v>1</v>
      </c>
      <c r="S165" s="193">
        <f t="shared" si="40"/>
        <v>1.3657100093650097E-5</v>
      </c>
      <c r="BA165" s="193">
        <v>31665.5</v>
      </c>
      <c r="BB165" s="193">
        <v>-1.8422494998958427E-2</v>
      </c>
      <c r="BC165" s="193">
        <v>1</v>
      </c>
    </row>
    <row r="166" spans="1:55" ht="12.95" customHeight="1">
      <c r="A166" s="349" t="s">
        <v>90</v>
      </c>
      <c r="B166" s="160" t="s">
        <v>56</v>
      </c>
      <c r="C166" s="350">
        <v>52966.224900000001</v>
      </c>
      <c r="D166" s="350" t="s">
        <v>25</v>
      </c>
      <c r="E166" s="274">
        <f t="shared" si="34"/>
        <v>26419.450458988802</v>
      </c>
      <c r="F166" s="221">
        <f t="shared" si="35"/>
        <v>26419.5</v>
      </c>
      <c r="G166" s="193">
        <f t="shared" si="38"/>
        <v>-1.7087154999899212E-2</v>
      </c>
      <c r="I166" s="193">
        <f t="shared" si="41"/>
        <v>-1.7087154999899212E-2</v>
      </c>
      <c r="M166" s="193">
        <f t="shared" ca="1" si="33"/>
        <v>-2.276359224255585E-2</v>
      </c>
      <c r="N166" s="271">
        <f t="shared" si="36"/>
        <v>-1.5923983607808501E-2</v>
      </c>
      <c r="O166" s="347">
        <f t="shared" si="37"/>
        <v>37947.724900000001</v>
      </c>
      <c r="P166" s="222"/>
      <c r="Q166" s="193">
        <f t="shared" si="39"/>
        <v>1.352967687378244E-6</v>
      </c>
      <c r="R166" s="193">
        <v>1</v>
      </c>
      <c r="S166" s="193">
        <f t="shared" si="40"/>
        <v>1.352967687378244E-6</v>
      </c>
      <c r="BA166" s="193">
        <v>31715.5</v>
      </c>
      <c r="BB166" s="193">
        <v>-1.7886994995933492E-2</v>
      </c>
      <c r="BC166" s="193">
        <v>1</v>
      </c>
    </row>
    <row r="167" spans="1:55" ht="12.95" customHeight="1">
      <c r="A167" s="349" t="s">
        <v>90</v>
      </c>
      <c r="B167" s="160" t="s">
        <v>56</v>
      </c>
      <c r="C167" s="350">
        <v>52984.159399999997</v>
      </c>
      <c r="D167" s="350" t="s">
        <v>25</v>
      </c>
      <c r="E167" s="274">
        <f t="shared" si="34"/>
        <v>26471.448188594739</v>
      </c>
      <c r="F167" s="221">
        <f t="shared" si="35"/>
        <v>26471.5</v>
      </c>
      <c r="G167" s="193">
        <f t="shared" si="38"/>
        <v>-1.7870235002192203E-2</v>
      </c>
      <c r="I167" s="193">
        <f t="shared" si="41"/>
        <v>-1.7870235002192203E-2</v>
      </c>
      <c r="M167" s="193">
        <f t="shared" ca="1" si="33"/>
        <v>-2.2732861533152252E-2</v>
      </c>
      <c r="N167" s="271">
        <f t="shared" si="36"/>
        <v>-1.5985331669011917E-2</v>
      </c>
      <c r="O167" s="347">
        <f t="shared" si="37"/>
        <v>37965.659399999997</v>
      </c>
      <c r="P167" s="222"/>
      <c r="Q167" s="193">
        <f t="shared" si="39"/>
        <v>3.5528605754341511E-6</v>
      </c>
      <c r="R167" s="193">
        <v>1</v>
      </c>
      <c r="S167" s="193">
        <f t="shared" si="40"/>
        <v>3.5528605754341511E-6</v>
      </c>
      <c r="BA167" s="193">
        <v>32895</v>
      </c>
      <c r="BB167" s="193">
        <v>-2.1494549997441936E-2</v>
      </c>
      <c r="BC167" s="193">
        <v>1</v>
      </c>
    </row>
    <row r="168" spans="1:55" ht="12.95" customHeight="1">
      <c r="A168" s="349" t="s">
        <v>90</v>
      </c>
      <c r="B168" s="160" t="s">
        <v>56</v>
      </c>
      <c r="C168" s="350">
        <v>52988.988700000002</v>
      </c>
      <c r="D168" s="350" t="s">
        <v>25</v>
      </c>
      <c r="E168" s="274">
        <f t="shared" si="34"/>
        <v>26485.449841029222</v>
      </c>
      <c r="F168" s="221">
        <f t="shared" si="35"/>
        <v>26485.5</v>
      </c>
      <c r="G168" s="193">
        <f t="shared" si="38"/>
        <v>-1.7300294995948207E-2</v>
      </c>
      <c r="I168" s="193">
        <f t="shared" si="41"/>
        <v>-1.7300294995948207E-2</v>
      </c>
      <c r="M168" s="193">
        <f t="shared" ca="1" si="33"/>
        <v>-2.2724587880620515E-2</v>
      </c>
      <c r="N168" s="271">
        <f t="shared" si="36"/>
        <v>-1.6001869224443559E-2</v>
      </c>
      <c r="O168" s="347">
        <f t="shared" si="37"/>
        <v>37970.488700000002</v>
      </c>
      <c r="P168" s="222"/>
      <c r="Q168" s="193">
        <f t="shared" si="39"/>
        <v>1.6859094841074384E-6</v>
      </c>
      <c r="R168" s="193">
        <v>1</v>
      </c>
      <c r="S168" s="193">
        <f t="shared" si="40"/>
        <v>1.6859094841074384E-6</v>
      </c>
      <c r="BA168" s="193">
        <v>32935</v>
      </c>
      <c r="BB168" s="193">
        <v>-2.1166149999771733E-2</v>
      </c>
      <c r="BC168" s="193">
        <v>1</v>
      </c>
    </row>
    <row r="169" spans="1:55" ht="12.95" customHeight="1">
      <c r="A169" s="349" t="s">
        <v>90</v>
      </c>
      <c r="B169" s="160" t="s">
        <v>59</v>
      </c>
      <c r="C169" s="350">
        <v>52991.227800000001</v>
      </c>
      <c r="D169" s="350" t="s">
        <v>25</v>
      </c>
      <c r="E169" s="274">
        <f t="shared" si="34"/>
        <v>26491.94169284336</v>
      </c>
      <c r="F169" s="221">
        <f t="shared" si="35"/>
        <v>26492</v>
      </c>
      <c r="G169" s="193">
        <f t="shared" si="38"/>
        <v>-2.0110680001380388E-2</v>
      </c>
      <c r="I169" s="193">
        <f t="shared" si="41"/>
        <v>-2.0110680001380388E-2</v>
      </c>
      <c r="M169" s="193">
        <f t="shared" ca="1" si="33"/>
        <v>-2.2720746541945065E-2</v>
      </c>
      <c r="N169" s="271">
        <f t="shared" si="36"/>
        <v>-1.600955037038054E-2</v>
      </c>
      <c r="O169" s="347">
        <f t="shared" si="37"/>
        <v>37972.727800000001</v>
      </c>
      <c r="P169" s="222"/>
      <c r="Q169" s="193">
        <f t="shared" si="39"/>
        <v>1.6819264250264949E-5</v>
      </c>
      <c r="R169" s="193">
        <v>1</v>
      </c>
      <c r="S169" s="193">
        <f t="shared" si="40"/>
        <v>1.6819264250264949E-5</v>
      </c>
      <c r="BA169" s="193">
        <v>32955</v>
      </c>
      <c r="BB169" s="193">
        <v>-2.1051949996035546E-2</v>
      </c>
      <c r="BC169" s="193">
        <v>1</v>
      </c>
    </row>
    <row r="170" spans="1:55" ht="12.95" customHeight="1">
      <c r="A170" s="349" t="s">
        <v>90</v>
      </c>
      <c r="B170" s="160" t="s">
        <v>59</v>
      </c>
      <c r="C170" s="350">
        <v>52992.262600000002</v>
      </c>
      <c r="D170" s="350" t="s">
        <v>25</v>
      </c>
      <c r="E170" s="274">
        <f t="shared" si="34"/>
        <v>26494.941901970811</v>
      </c>
      <c r="F170" s="221">
        <f t="shared" si="35"/>
        <v>26495</v>
      </c>
      <c r="G170" s="193">
        <f t="shared" si="38"/>
        <v>-2.0038549999298993E-2</v>
      </c>
      <c r="I170" s="193">
        <f t="shared" si="41"/>
        <v>-2.0038549999298993E-2</v>
      </c>
      <c r="M170" s="193">
        <f t="shared" ca="1" si="33"/>
        <v>-2.271897361640255E-2</v>
      </c>
      <c r="N170" s="271">
        <f t="shared" si="36"/>
        <v>-1.6013096155283717E-2</v>
      </c>
      <c r="O170" s="347">
        <f t="shared" si="37"/>
        <v>37973.762600000002</v>
      </c>
      <c r="P170" s="222"/>
      <c r="Q170" s="193">
        <f t="shared" si="39"/>
        <v>1.6204278650297361E-5</v>
      </c>
      <c r="R170" s="193">
        <v>1</v>
      </c>
      <c r="S170" s="193">
        <f t="shared" si="40"/>
        <v>1.6204278650297361E-5</v>
      </c>
      <c r="BA170" s="193">
        <v>33172.5</v>
      </c>
      <c r="BB170" s="193">
        <v>-1.6422524997324217E-2</v>
      </c>
      <c r="BC170" s="193">
        <v>0.6</v>
      </c>
    </row>
    <row r="171" spans="1:55" ht="12.95" customHeight="1">
      <c r="A171" s="349" t="s">
        <v>90</v>
      </c>
      <c r="B171" s="160" t="s">
        <v>59</v>
      </c>
      <c r="C171" s="350">
        <v>52995.023300000001</v>
      </c>
      <c r="D171" s="350" t="s">
        <v>25</v>
      </c>
      <c r="E171" s="274">
        <f t="shared" si="34"/>
        <v>26502.946035463414</v>
      </c>
      <c r="F171" s="221">
        <f t="shared" si="35"/>
        <v>26503</v>
      </c>
      <c r="G171" s="193">
        <f t="shared" si="38"/>
        <v>-1.8612870000652038E-2</v>
      </c>
      <c r="I171" s="193">
        <f t="shared" si="41"/>
        <v>-1.8612870000652038E-2</v>
      </c>
      <c r="M171" s="193">
        <f t="shared" ca="1" si="33"/>
        <v>-2.2714245814955843E-2</v>
      </c>
      <c r="N171" s="271">
        <f t="shared" si="36"/>
        <v>-1.6022553559761059E-2</v>
      </c>
      <c r="O171" s="347">
        <f t="shared" si="37"/>
        <v>37976.523300000001</v>
      </c>
      <c r="P171" s="222"/>
      <c r="Q171" s="193">
        <f t="shared" si="39"/>
        <v>6.7097392639501077E-6</v>
      </c>
      <c r="R171" s="193">
        <v>1</v>
      </c>
      <c r="S171" s="193">
        <f t="shared" si="40"/>
        <v>6.7097392639501077E-6</v>
      </c>
      <c r="BA171" s="193">
        <v>33660</v>
      </c>
      <c r="BB171" s="193">
        <v>-1.9001400003617164E-2</v>
      </c>
      <c r="BC171" s="193">
        <v>1</v>
      </c>
    </row>
    <row r="172" spans="1:55" ht="12.95" customHeight="1">
      <c r="A172" s="349" t="s">
        <v>90</v>
      </c>
      <c r="B172" s="160" t="s">
        <v>59</v>
      </c>
      <c r="C172" s="350">
        <v>52996.057200000003</v>
      </c>
      <c r="D172" s="350" t="s">
        <v>25</v>
      </c>
      <c r="E172" s="274">
        <f t="shared" si="34"/>
        <v>26505.94363520914</v>
      </c>
      <c r="F172" s="221">
        <f t="shared" si="35"/>
        <v>26506</v>
      </c>
      <c r="G172" s="193">
        <f t="shared" si="38"/>
        <v>-1.9440739997662604E-2</v>
      </c>
      <c r="I172" s="193">
        <f t="shared" si="41"/>
        <v>-1.9440739997662604E-2</v>
      </c>
      <c r="M172" s="193">
        <f t="shared" ca="1" si="33"/>
        <v>-2.2712472889413329E-2</v>
      </c>
      <c r="N172" s="271">
        <f t="shared" si="36"/>
        <v>-1.6026100828215883E-2</v>
      </c>
      <c r="O172" s="347">
        <f t="shared" si="37"/>
        <v>37977.557200000003</v>
      </c>
      <c r="P172" s="222"/>
      <c r="Q172" s="193">
        <f t="shared" si="39"/>
        <v>1.1659760657519793E-5</v>
      </c>
      <c r="R172" s="193">
        <v>1</v>
      </c>
      <c r="S172" s="193">
        <f t="shared" si="40"/>
        <v>1.1659760657519793E-5</v>
      </c>
      <c r="BA172" s="193">
        <v>33767</v>
      </c>
      <c r="BB172" s="193">
        <v>-2.0195430006424431E-2</v>
      </c>
      <c r="BC172" s="193">
        <v>1</v>
      </c>
    </row>
    <row r="173" spans="1:55" ht="12.95" customHeight="1">
      <c r="A173" s="353" t="s">
        <v>90</v>
      </c>
      <c r="B173" s="354" t="s">
        <v>59</v>
      </c>
      <c r="C173" s="355">
        <v>52997.093500000003</v>
      </c>
      <c r="D173" s="355" t="s">
        <v>25</v>
      </c>
      <c r="E173" s="274">
        <f t="shared" si="34"/>
        <v>26508.94819330614</v>
      </c>
      <c r="F173" s="221">
        <f t="shared" si="35"/>
        <v>26509</v>
      </c>
      <c r="G173" s="193">
        <f t="shared" si="38"/>
        <v>-1.7868609997094609E-2</v>
      </c>
      <c r="I173" s="193">
        <f t="shared" si="41"/>
        <v>-1.7868609997094609E-2</v>
      </c>
      <c r="M173" s="193">
        <f t="shared" ca="1" si="33"/>
        <v>-2.271069996387081E-2</v>
      </c>
      <c r="N173" s="271">
        <f t="shared" si="36"/>
        <v>-1.6029648501275702E-2</v>
      </c>
      <c r="O173" s="347">
        <f t="shared" si="37"/>
        <v>37978.593500000003</v>
      </c>
      <c r="P173" s="222"/>
      <c r="Q173" s="193">
        <f t="shared" si="39"/>
        <v>3.3817793831045114E-6</v>
      </c>
      <c r="R173" s="193">
        <v>1</v>
      </c>
      <c r="S173" s="193">
        <f t="shared" si="40"/>
        <v>3.3817793831045114E-6</v>
      </c>
      <c r="BA173" s="193">
        <v>33846.5</v>
      </c>
      <c r="BB173" s="193">
        <v>-2.0483984997554217E-2</v>
      </c>
      <c r="BC173" s="193">
        <v>1</v>
      </c>
    </row>
    <row r="174" spans="1:55" ht="12.95" customHeight="1">
      <c r="A174" s="353" t="s">
        <v>90</v>
      </c>
      <c r="B174" s="354" t="s">
        <v>59</v>
      </c>
      <c r="C174" s="355">
        <v>52998.126799999998</v>
      </c>
      <c r="D174" s="355" t="s">
        <v>25</v>
      </c>
      <c r="E174" s="274">
        <f t="shared" si="34"/>
        <v>26511.944053464023</v>
      </c>
      <c r="F174" s="221">
        <f t="shared" si="35"/>
        <v>26512</v>
      </c>
      <c r="G174" s="193">
        <f t="shared" si="38"/>
        <v>-1.9296480000775773E-2</v>
      </c>
      <c r="I174" s="193">
        <f t="shared" si="41"/>
        <v>-1.9296480000775773E-2</v>
      </c>
      <c r="M174" s="193">
        <f t="shared" ca="1" si="33"/>
        <v>-2.2708927038328296E-2</v>
      </c>
      <c r="N174" s="271">
        <f t="shared" si="36"/>
        <v>-1.6033196578940517E-2</v>
      </c>
      <c r="O174" s="347">
        <f t="shared" si="37"/>
        <v>37979.626799999998</v>
      </c>
      <c r="P174" s="222"/>
      <c r="Q174" s="193">
        <f t="shared" si="39"/>
        <v>1.064901869122482E-5</v>
      </c>
      <c r="R174" s="193">
        <v>1</v>
      </c>
      <c r="S174" s="193">
        <f t="shared" si="40"/>
        <v>1.064901869122482E-5</v>
      </c>
      <c r="BA174" s="193">
        <v>34032</v>
      </c>
      <c r="BB174" s="193">
        <v>-1.9857279999996535E-2</v>
      </c>
      <c r="BC174" s="193">
        <v>1</v>
      </c>
    </row>
    <row r="175" spans="1:55" ht="12.95" customHeight="1">
      <c r="A175" s="353" t="s">
        <v>90</v>
      </c>
      <c r="B175" s="354" t="s">
        <v>59</v>
      </c>
      <c r="C175" s="355">
        <v>53001.920599999998</v>
      </c>
      <c r="D175" s="355" t="s">
        <v>25</v>
      </c>
      <c r="E175" s="274">
        <f t="shared" si="34"/>
        <v>26522.94346725192</v>
      </c>
      <c r="F175" s="221">
        <f t="shared" si="35"/>
        <v>26523</v>
      </c>
      <c r="G175" s="193">
        <f t="shared" si="38"/>
        <v>-1.9498670000757556E-2</v>
      </c>
      <c r="I175" s="193">
        <f t="shared" si="41"/>
        <v>-1.9498670000757556E-2</v>
      </c>
      <c r="M175" s="193">
        <f t="shared" ca="1" si="33"/>
        <v>-2.2702426311339074E-2</v>
      </c>
      <c r="N175" s="271">
        <f t="shared" si="36"/>
        <v>-1.604620965866534E-2</v>
      </c>
      <c r="O175" s="347">
        <f t="shared" si="37"/>
        <v>37983.420599999998</v>
      </c>
      <c r="P175" s="222"/>
      <c r="Q175" s="193">
        <f t="shared" si="39"/>
        <v>1.1919482413719505E-5</v>
      </c>
      <c r="R175" s="193">
        <v>1</v>
      </c>
      <c r="S175" s="193">
        <f t="shared" si="40"/>
        <v>1.1919482413719505E-5</v>
      </c>
      <c r="BA175" s="193">
        <v>34141</v>
      </c>
      <c r="BB175" s="193">
        <v>-1.8369890000030864E-2</v>
      </c>
      <c r="BC175" s="193">
        <v>0.1</v>
      </c>
    </row>
    <row r="176" spans="1:55" ht="12.95" customHeight="1">
      <c r="A176" s="353" t="s">
        <v>90</v>
      </c>
      <c r="B176" s="354" t="s">
        <v>56</v>
      </c>
      <c r="C176" s="355">
        <v>53003.128100000002</v>
      </c>
      <c r="D176" s="355" t="s">
        <v>25</v>
      </c>
      <c r="E176" s="274">
        <f t="shared" si="34"/>
        <v>26526.444387740332</v>
      </c>
      <c r="F176" s="221">
        <f t="shared" si="35"/>
        <v>26526.5</v>
      </c>
      <c r="G176" s="193">
        <f t="shared" si="38"/>
        <v>-1.9181184994522482E-2</v>
      </c>
      <c r="I176" s="193">
        <f t="shared" si="41"/>
        <v>-1.9181184994522482E-2</v>
      </c>
      <c r="M176" s="193">
        <f t="shared" ca="1" si="33"/>
        <v>-2.2700357898206139E-2</v>
      </c>
      <c r="N176" s="271">
        <f t="shared" si="36"/>
        <v>-1.6050351324793627E-2</v>
      </c>
      <c r="O176" s="347">
        <f t="shared" si="37"/>
        <v>37984.628100000002</v>
      </c>
      <c r="P176" s="222"/>
      <c r="Q176" s="193">
        <f t="shared" si="39"/>
        <v>9.8021194675078506E-6</v>
      </c>
      <c r="R176" s="193">
        <v>1</v>
      </c>
      <c r="S176" s="193">
        <f t="shared" si="40"/>
        <v>9.8021194675078506E-6</v>
      </c>
    </row>
    <row r="177" spans="1:19" ht="12.95" customHeight="1">
      <c r="A177" s="353" t="s">
        <v>95</v>
      </c>
      <c r="B177" s="354" t="s">
        <v>56</v>
      </c>
      <c r="C177" s="355">
        <v>53007.959900000002</v>
      </c>
      <c r="D177" s="355" t="s">
        <v>25</v>
      </c>
      <c r="E177" s="274">
        <f t="shared" si="34"/>
        <v>26540.453288457385</v>
      </c>
      <c r="F177" s="221">
        <f t="shared" si="35"/>
        <v>26540.5</v>
      </c>
      <c r="G177" s="193">
        <f t="shared" si="38"/>
        <v>-1.6111245000502095E-2</v>
      </c>
      <c r="I177" s="193">
        <f t="shared" si="41"/>
        <v>-1.6111245000502095E-2</v>
      </c>
      <c r="M177" s="193">
        <f t="shared" ref="M177:M208" ca="1" si="42">+C$11+C$12*F177</f>
        <v>-2.2692084245674402E-2</v>
      </c>
      <c r="N177" s="271">
        <f t="shared" si="36"/>
        <v>-1.6066923496430324E-2</v>
      </c>
      <c r="O177" s="347">
        <f t="shared" si="37"/>
        <v>37989.459900000002</v>
      </c>
      <c r="P177" s="222"/>
      <c r="Q177" s="193">
        <f t="shared" si="39"/>
        <v>1.9643957231839583E-9</v>
      </c>
      <c r="R177" s="193">
        <v>1</v>
      </c>
      <c r="S177" s="193">
        <f t="shared" si="40"/>
        <v>1.9643957231839583E-9</v>
      </c>
    </row>
    <row r="178" spans="1:19" ht="12.95" customHeight="1">
      <c r="A178" s="353" t="s">
        <v>95</v>
      </c>
      <c r="B178" s="354" t="s">
        <v>59</v>
      </c>
      <c r="C178" s="355">
        <v>53010.197500000002</v>
      </c>
      <c r="D178" s="355" t="s">
        <v>25</v>
      </c>
      <c r="E178" s="274">
        <f t="shared" si="34"/>
        <v>26546.940791301975</v>
      </c>
      <c r="F178" s="221">
        <f t="shared" si="35"/>
        <v>26547</v>
      </c>
      <c r="G178" s="193">
        <f t="shared" si="38"/>
        <v>-2.0421629997144919E-2</v>
      </c>
      <c r="I178" s="193">
        <f t="shared" si="41"/>
        <v>-2.0421629997144919E-2</v>
      </c>
      <c r="M178" s="193">
        <f t="shared" ca="1" si="42"/>
        <v>-2.2688242906998952E-2</v>
      </c>
      <c r="N178" s="271">
        <f t="shared" si="36"/>
        <v>-1.6074620714176795E-2</v>
      </c>
      <c r="O178" s="347">
        <f t="shared" si="37"/>
        <v>37991.697500000002</v>
      </c>
      <c r="P178" s="222"/>
      <c r="Q178" s="193">
        <f t="shared" si="39"/>
        <v>1.8896489706211041E-5</v>
      </c>
      <c r="R178" s="193">
        <v>1</v>
      </c>
      <c r="S178" s="193">
        <f t="shared" si="40"/>
        <v>1.8896489706211041E-5</v>
      </c>
    </row>
    <row r="179" spans="1:19" ht="12.95" customHeight="1">
      <c r="A179" s="184" t="s">
        <v>96</v>
      </c>
      <c r="B179" s="80"/>
      <c r="C179" s="79">
        <v>53035.370300000002</v>
      </c>
      <c r="D179" s="79">
        <v>1.15E-2</v>
      </c>
      <c r="E179" s="274">
        <f t="shared" si="34"/>
        <v>26619.924618440989</v>
      </c>
      <c r="F179" s="221">
        <f t="shared" si="35"/>
        <v>26620</v>
      </c>
      <c r="G179" s="193">
        <f t="shared" si="38"/>
        <v>-2.5999799996498041E-2</v>
      </c>
      <c r="I179" s="193">
        <f>+G179</f>
        <v>-2.5999799996498041E-2</v>
      </c>
      <c r="M179" s="193">
        <f t="shared" ca="1" si="42"/>
        <v>-2.2645101718797748E-2</v>
      </c>
      <c r="N179" s="271">
        <f t="shared" si="36"/>
        <v>-1.6161196841799882E-2</v>
      </c>
      <c r="O179" s="347">
        <f t="shared" si="37"/>
        <v>38016.870300000002</v>
      </c>
      <c r="P179" s="222"/>
      <c r="Q179" s="193">
        <f t="shared" si="39"/>
        <v>9.679811203563655E-5</v>
      </c>
      <c r="R179" s="193">
        <v>0.1</v>
      </c>
      <c r="S179" s="193">
        <f t="shared" si="40"/>
        <v>9.6798112035636557E-6</v>
      </c>
    </row>
    <row r="180" spans="1:19" ht="12.95" customHeight="1">
      <c r="A180" s="294" t="s">
        <v>97</v>
      </c>
      <c r="B180" s="82" t="s">
        <v>59</v>
      </c>
      <c r="C180" s="291">
        <v>53038.137300000002</v>
      </c>
      <c r="D180" s="291">
        <v>4.0000000000000002E-4</v>
      </c>
      <c r="E180" s="274">
        <f t="shared" si="34"/>
        <v>26627.947017605708</v>
      </c>
      <c r="F180" s="221">
        <f t="shared" si="35"/>
        <v>26628</v>
      </c>
      <c r="G180" s="193">
        <f t="shared" si="38"/>
        <v>-1.8274119996931404E-2</v>
      </c>
      <c r="L180" s="193">
        <f>G180</f>
        <v>-1.8274119996931404E-2</v>
      </c>
      <c r="M180" s="193">
        <f t="shared" ca="1" si="42"/>
        <v>-2.2640373917351041E-2</v>
      </c>
      <c r="N180" s="271">
        <f t="shared" si="36"/>
        <v>-1.617069920238768E-2</v>
      </c>
      <c r="O180" s="347">
        <f t="shared" si="37"/>
        <v>38019.637300000002</v>
      </c>
      <c r="P180" s="222"/>
      <c r="Q180" s="193">
        <f t="shared" si="39"/>
        <v>4.4243790389189519E-6</v>
      </c>
      <c r="R180" s="193">
        <v>1</v>
      </c>
      <c r="S180" s="193">
        <f t="shared" si="40"/>
        <v>4.4243790389189519E-6</v>
      </c>
    </row>
    <row r="181" spans="1:19" ht="12.95" customHeight="1">
      <c r="A181" s="79" t="s">
        <v>94</v>
      </c>
      <c r="B181" s="80" t="s">
        <v>56</v>
      </c>
      <c r="C181" s="81">
        <v>53040.379200000003</v>
      </c>
      <c r="D181" s="81">
        <v>2.9999999999999997E-4</v>
      </c>
      <c r="E181" s="274">
        <f t="shared" si="34"/>
        <v>26634.446987496347</v>
      </c>
      <c r="F181" s="221">
        <f t="shared" si="35"/>
        <v>26634.5</v>
      </c>
      <c r="G181" s="193">
        <f t="shared" si="38"/>
        <v>-1.8284504993062001E-2</v>
      </c>
      <c r="I181" s="193">
        <f>G181</f>
        <v>-1.8284504993062001E-2</v>
      </c>
      <c r="M181" s="193">
        <f t="shared" ca="1" si="42"/>
        <v>-2.2636532578675591E-2</v>
      </c>
      <c r="N181" s="271">
        <f t="shared" si="36"/>
        <v>-1.617842198892197E-2</v>
      </c>
      <c r="O181" s="347">
        <f t="shared" si="37"/>
        <v>38021.879200000003</v>
      </c>
      <c r="P181" s="222"/>
      <c r="Q181" s="193">
        <f t="shared" si="39"/>
        <v>4.4355856203274946E-6</v>
      </c>
      <c r="R181" s="193">
        <v>1</v>
      </c>
      <c r="S181" s="193">
        <f t="shared" si="40"/>
        <v>4.4355856203274946E-6</v>
      </c>
    </row>
    <row r="182" spans="1:19" ht="12.95" customHeight="1">
      <c r="A182" s="353" t="s">
        <v>95</v>
      </c>
      <c r="B182" s="354" t="s">
        <v>56</v>
      </c>
      <c r="C182" s="355">
        <v>53069.006999999998</v>
      </c>
      <c r="D182" s="355" t="s">
        <v>25</v>
      </c>
      <c r="E182" s="274">
        <f t="shared" si="34"/>
        <v>26717.447941167367</v>
      </c>
      <c r="F182" s="221">
        <f t="shared" si="35"/>
        <v>26717.5</v>
      </c>
      <c r="G182" s="193">
        <f t="shared" si="38"/>
        <v>-1.7955575000087265E-2</v>
      </c>
      <c r="I182" s="193">
        <f>G182</f>
        <v>-1.7955575000087265E-2</v>
      </c>
      <c r="M182" s="193">
        <f t="shared" ca="1" si="42"/>
        <v>-2.2587481638666005E-2</v>
      </c>
      <c r="N182" s="271">
        <f t="shared" si="36"/>
        <v>-1.6277203010593107E-2</v>
      </c>
      <c r="O182" s="347">
        <f t="shared" si="37"/>
        <v>38050.506999999998</v>
      </c>
      <c r="P182" s="222"/>
      <c r="Q182" s="193">
        <f t="shared" si="39"/>
        <v>2.8169325351185787E-6</v>
      </c>
      <c r="R182" s="193">
        <v>1</v>
      </c>
      <c r="S182" s="193">
        <f t="shared" si="40"/>
        <v>2.8169325351185787E-6</v>
      </c>
    </row>
    <row r="183" spans="1:19" ht="12.95" customHeight="1">
      <c r="A183" s="79" t="s">
        <v>98</v>
      </c>
      <c r="B183" s="80" t="s">
        <v>59</v>
      </c>
      <c r="C183" s="81">
        <v>53082.630400000002</v>
      </c>
      <c r="D183" s="79">
        <v>2.0000000000000001E-4</v>
      </c>
      <c r="E183" s="274">
        <f t="shared" si="34"/>
        <v>26756.946442353008</v>
      </c>
      <c r="F183" s="221">
        <f t="shared" si="35"/>
        <v>26757</v>
      </c>
      <c r="G183" s="193">
        <f t="shared" si="38"/>
        <v>-1.8472529998689424E-2</v>
      </c>
      <c r="I183" s="193">
        <f>G183</f>
        <v>-1.8472529998689424E-2</v>
      </c>
      <c r="M183" s="193">
        <f t="shared" ca="1" si="42"/>
        <v>-2.2564138119022886E-2</v>
      </c>
      <c r="N183" s="271">
        <f t="shared" si="36"/>
        <v>-1.6324322021535977E-2</v>
      </c>
      <c r="O183" s="347">
        <f t="shared" si="37"/>
        <v>38064.130400000002</v>
      </c>
      <c r="P183" s="222"/>
      <c r="Q183" s="193">
        <f t="shared" si="39"/>
        <v>4.6147975131057072E-6</v>
      </c>
      <c r="R183" s="193">
        <v>1</v>
      </c>
      <c r="S183" s="193">
        <f t="shared" si="40"/>
        <v>4.6147975131057072E-6</v>
      </c>
    </row>
    <row r="184" spans="1:19" ht="12.95" customHeight="1">
      <c r="A184" s="79" t="s">
        <v>99</v>
      </c>
      <c r="B184" s="80" t="s">
        <v>56</v>
      </c>
      <c r="C184" s="81">
        <v>53305.577100000002</v>
      </c>
      <c r="D184" s="81">
        <v>4.0000000000000002E-4</v>
      </c>
      <c r="E184" s="274">
        <f t="shared" si="34"/>
        <v>27403.338715521415</v>
      </c>
      <c r="F184" s="221">
        <f t="shared" si="35"/>
        <v>27403.5</v>
      </c>
      <c r="M184" s="193">
        <f t="shared" ca="1" si="42"/>
        <v>-2.2182072664610853E-2</v>
      </c>
      <c r="N184" s="271">
        <f t="shared" si="36"/>
        <v>-1.7105492043756124E-2</v>
      </c>
      <c r="O184" s="347">
        <f t="shared" si="37"/>
        <v>38287.077100000002</v>
      </c>
      <c r="P184" s="222">
        <v>-7.4885000001813751E-2</v>
      </c>
      <c r="S184" s="193">
        <f t="shared" si="40"/>
        <v>0</v>
      </c>
    </row>
    <row r="185" spans="1:19" ht="12.95" customHeight="1">
      <c r="A185" s="184" t="s">
        <v>100</v>
      </c>
      <c r="B185" s="82" t="s">
        <v>59</v>
      </c>
      <c r="C185" s="79">
        <v>53334.766100000001</v>
      </c>
      <c r="D185" s="79">
        <v>8.9999999999999998E-4</v>
      </c>
      <c r="E185" s="274">
        <f t="shared" si="34"/>
        <v>27487.966763667053</v>
      </c>
      <c r="F185" s="221">
        <f t="shared" si="35"/>
        <v>27488</v>
      </c>
      <c r="G185" s="193">
        <f t="shared" ref="G185:G218" si="43">C185-(C$7+F185*C$8)</f>
        <v>-1.1463520000688732E-2</v>
      </c>
      <c r="I185" s="193">
        <f t="shared" ref="I185:I213" si="44">G185</f>
        <v>-1.1463520000688732E-2</v>
      </c>
      <c r="M185" s="193">
        <f t="shared" ca="1" si="42"/>
        <v>-2.213213526183001E-2</v>
      </c>
      <c r="N185" s="271">
        <f t="shared" si="36"/>
        <v>-1.7208982384243187E-2</v>
      </c>
      <c r="O185" s="347">
        <f t="shared" si="37"/>
        <v>38316.266100000001</v>
      </c>
      <c r="P185" s="222"/>
      <c r="Q185" s="193">
        <f t="shared" ref="Q185:Q218" si="45">(G185-N185)^2</f>
        <v>3.3010338000839242E-5</v>
      </c>
      <c r="R185" s="193">
        <v>1</v>
      </c>
      <c r="S185" s="193">
        <f t="shared" si="40"/>
        <v>3.3010338000839242E-5</v>
      </c>
    </row>
    <row r="186" spans="1:19" ht="12.95" customHeight="1">
      <c r="A186" s="184" t="s">
        <v>100</v>
      </c>
      <c r="B186" s="82" t="s">
        <v>59</v>
      </c>
      <c r="C186" s="79">
        <v>53343.721599999997</v>
      </c>
      <c r="D186" s="79">
        <v>1.2999999999999999E-3</v>
      </c>
      <c r="E186" s="274">
        <f t="shared" si="34"/>
        <v>27513.931561541871</v>
      </c>
      <c r="F186" s="221">
        <f t="shared" si="35"/>
        <v>27514</v>
      </c>
      <c r="G186" s="193">
        <f t="shared" si="43"/>
        <v>-2.3605059999681544E-2</v>
      </c>
      <c r="I186" s="193">
        <f t="shared" si="44"/>
        <v>-2.3605059999681544E-2</v>
      </c>
      <c r="M186" s="193">
        <f t="shared" ca="1" si="42"/>
        <v>-2.2116769907128211E-2</v>
      </c>
      <c r="N186" s="271">
        <f t="shared" si="36"/>
        <v>-1.7240890145384189E-2</v>
      </c>
      <c r="O186" s="347">
        <f t="shared" si="37"/>
        <v>38325.221599999997</v>
      </c>
      <c r="P186" s="222"/>
      <c r="Q186" s="193">
        <f t="shared" si="45"/>
        <v>4.0502657934347208E-5</v>
      </c>
      <c r="R186" s="193">
        <v>0.6</v>
      </c>
      <c r="S186" s="193">
        <f t="shared" si="40"/>
        <v>2.4301594760608324E-5</v>
      </c>
    </row>
    <row r="187" spans="1:19" ht="12.95" customHeight="1">
      <c r="A187" s="184" t="s">
        <v>100</v>
      </c>
      <c r="B187" s="82" t="s">
        <v>59</v>
      </c>
      <c r="C187" s="79">
        <v>53344.757599999997</v>
      </c>
      <c r="D187" s="79">
        <v>1E-3</v>
      </c>
      <c r="E187" s="274">
        <f t="shared" si="34"/>
        <v>27516.935249844959</v>
      </c>
      <c r="F187" s="221">
        <f t="shared" si="35"/>
        <v>27517</v>
      </c>
      <c r="G187" s="193">
        <f t="shared" si="43"/>
        <v>-2.2332930006086826E-2</v>
      </c>
      <c r="I187" s="193">
        <f t="shared" si="44"/>
        <v>-2.2332930006086826E-2</v>
      </c>
      <c r="M187" s="193">
        <f t="shared" ca="1" si="42"/>
        <v>-2.2114996981585696E-2</v>
      </c>
      <c r="N187" s="271">
        <f t="shared" si="36"/>
        <v>-1.7244573765722034E-2</v>
      </c>
      <c r="O187" s="347">
        <f t="shared" si="37"/>
        <v>38326.257599999997</v>
      </c>
      <c r="P187" s="222"/>
      <c r="Q187" s="193">
        <f t="shared" si="45"/>
        <v>2.589136922885933E-5</v>
      </c>
      <c r="R187" s="193">
        <v>0.6</v>
      </c>
      <c r="S187" s="193">
        <f t="shared" si="40"/>
        <v>1.5534821537315597E-5</v>
      </c>
    </row>
    <row r="188" spans="1:19" ht="12.95" customHeight="1">
      <c r="A188" s="349" t="s">
        <v>95</v>
      </c>
      <c r="B188" s="160" t="s">
        <v>59</v>
      </c>
      <c r="C188" s="350">
        <v>53346.139199999998</v>
      </c>
      <c r="D188" s="350" t="s">
        <v>25</v>
      </c>
      <c r="E188" s="274">
        <f t="shared" si="34"/>
        <v>27520.940940732558</v>
      </c>
      <c r="F188" s="221">
        <f t="shared" si="35"/>
        <v>27521</v>
      </c>
      <c r="G188" s="193">
        <f t="shared" si="43"/>
        <v>-2.0370090001961216E-2</v>
      </c>
      <c r="I188" s="193">
        <f t="shared" si="44"/>
        <v>-2.0370090001961216E-2</v>
      </c>
      <c r="M188" s="193">
        <f t="shared" ca="1" si="42"/>
        <v>-2.2112633080862341E-2</v>
      </c>
      <c r="N188" s="271">
        <f t="shared" si="36"/>
        <v>-1.7249485888891369E-2</v>
      </c>
      <c r="O188" s="347">
        <f t="shared" si="37"/>
        <v>38327.639199999998</v>
      </c>
      <c r="P188" s="222"/>
      <c r="Q188" s="193">
        <f t="shared" si="45"/>
        <v>9.7381700305084503E-6</v>
      </c>
      <c r="R188" s="193">
        <v>1</v>
      </c>
      <c r="S188" s="193">
        <f t="shared" si="40"/>
        <v>9.7381700305084503E-6</v>
      </c>
    </row>
    <row r="189" spans="1:19" ht="12.95" customHeight="1">
      <c r="A189" s="349" t="s">
        <v>95</v>
      </c>
      <c r="B189" s="160" t="s">
        <v>59</v>
      </c>
      <c r="C189" s="350">
        <v>53348.208899999998</v>
      </c>
      <c r="D189" s="350" t="s">
        <v>25</v>
      </c>
      <c r="E189" s="274">
        <f t="shared" si="34"/>
        <v>27526.941648918757</v>
      </c>
      <c r="F189" s="221">
        <f t="shared" si="35"/>
        <v>27527</v>
      </c>
      <c r="G189" s="193">
        <f t="shared" si="43"/>
        <v>-2.012583000032464E-2</v>
      </c>
      <c r="I189" s="193">
        <f t="shared" si="44"/>
        <v>-2.012583000032464E-2</v>
      </c>
      <c r="M189" s="193">
        <f t="shared" ca="1" si="42"/>
        <v>-2.2109087229777311E-2</v>
      </c>
      <c r="N189" s="271">
        <f t="shared" si="36"/>
        <v>-1.7256855422328691E-2</v>
      </c>
      <c r="O189" s="347">
        <f t="shared" si="37"/>
        <v>38329.708899999998</v>
      </c>
      <c r="P189" s="222"/>
      <c r="Q189" s="193">
        <f t="shared" si="45"/>
        <v>8.2310151291870365E-6</v>
      </c>
      <c r="R189" s="193">
        <v>1</v>
      </c>
      <c r="S189" s="193">
        <f t="shared" ref="S189:S220" si="46">R189*Q189</f>
        <v>8.2310151291870365E-6</v>
      </c>
    </row>
    <row r="190" spans="1:19" ht="12.95" customHeight="1">
      <c r="A190" s="74" t="s">
        <v>100</v>
      </c>
      <c r="B190" s="78" t="s">
        <v>56</v>
      </c>
      <c r="C190" s="77">
        <v>53348.724999999999</v>
      </c>
      <c r="D190" s="77">
        <v>5.0000000000000001E-4</v>
      </c>
      <c r="E190" s="274">
        <f t="shared" si="34"/>
        <v>27528.437984375541</v>
      </c>
      <c r="F190" s="221">
        <f t="shared" si="35"/>
        <v>27528.5</v>
      </c>
      <c r="G190" s="193">
        <f t="shared" si="43"/>
        <v>-2.1389765002822969E-2</v>
      </c>
      <c r="I190" s="193">
        <f t="shared" si="44"/>
        <v>-2.1389765002822969E-2</v>
      </c>
      <c r="M190" s="193">
        <f t="shared" ca="1" si="42"/>
        <v>-2.2108200767006054E-2</v>
      </c>
      <c r="N190" s="271">
        <f t="shared" si="36"/>
        <v>-1.7258698058566141E-2</v>
      </c>
      <c r="O190" s="347">
        <f t="shared" si="37"/>
        <v>38330.224999999999</v>
      </c>
      <c r="P190" s="222"/>
      <c r="Q190" s="193">
        <f t="shared" si="45"/>
        <v>1.7065714097931449E-5</v>
      </c>
      <c r="R190" s="193">
        <v>1</v>
      </c>
      <c r="S190" s="193">
        <f t="shared" si="46"/>
        <v>1.7065714097931449E-5</v>
      </c>
    </row>
    <row r="191" spans="1:19" ht="12.95" customHeight="1">
      <c r="A191" s="74" t="s">
        <v>100</v>
      </c>
      <c r="B191" s="78" t="s">
        <v>59</v>
      </c>
      <c r="C191" s="77">
        <v>53352.69</v>
      </c>
      <c r="D191" s="77">
        <v>5.0000000000000001E-4</v>
      </c>
      <c r="E191" s="274">
        <f t="shared" si="34"/>
        <v>27539.93376055485</v>
      </c>
      <c r="F191" s="221">
        <f t="shared" si="35"/>
        <v>27540</v>
      </c>
      <c r="G191" s="193">
        <f t="shared" si="43"/>
        <v>-2.2846599997137673E-2</v>
      </c>
      <c r="I191" s="193">
        <f t="shared" si="44"/>
        <v>-2.2846599997137673E-2</v>
      </c>
      <c r="M191" s="193">
        <f t="shared" ca="1" si="42"/>
        <v>-2.2101404552426412E-2</v>
      </c>
      <c r="N191" s="271">
        <f t="shared" si="36"/>
        <v>-1.727282829685586E-2</v>
      </c>
      <c r="O191" s="347">
        <f t="shared" si="37"/>
        <v>38334.19</v>
      </c>
      <c r="P191" s="222"/>
      <c r="Q191" s="193">
        <f t="shared" si="45"/>
        <v>3.1066930966862415E-5</v>
      </c>
      <c r="R191" s="193">
        <v>1</v>
      </c>
      <c r="S191" s="193">
        <f t="shared" si="46"/>
        <v>3.1066930966862415E-5</v>
      </c>
    </row>
    <row r="192" spans="1:19" ht="12.95" customHeight="1">
      <c r="A192" s="349" t="s">
        <v>95</v>
      </c>
      <c r="B192" s="160" t="s">
        <v>59</v>
      </c>
      <c r="C192" s="350">
        <v>53353.037700000001</v>
      </c>
      <c r="D192" s="350" t="s">
        <v>25</v>
      </c>
      <c r="E192" s="274">
        <f t="shared" si="34"/>
        <v>27540.94185169672</v>
      </c>
      <c r="F192" s="221">
        <f t="shared" si="35"/>
        <v>27541</v>
      </c>
      <c r="G192" s="193">
        <f t="shared" si="43"/>
        <v>-2.0055889996001497E-2</v>
      </c>
      <c r="I192" s="193">
        <f t="shared" si="44"/>
        <v>-2.0055889996001497E-2</v>
      </c>
      <c r="M192" s="193">
        <f t="shared" ca="1" si="42"/>
        <v>-2.2100813577245571E-2</v>
      </c>
      <c r="N192" s="271">
        <f t="shared" si="36"/>
        <v>-1.7274057294204569E-2</v>
      </c>
      <c r="O192" s="347">
        <f t="shared" si="37"/>
        <v>38334.537700000001</v>
      </c>
      <c r="P192" s="222"/>
      <c r="Q192" s="193">
        <f t="shared" si="45"/>
        <v>7.7385931807867938E-6</v>
      </c>
      <c r="R192" s="193">
        <v>1</v>
      </c>
      <c r="S192" s="193">
        <f t="shared" si="46"/>
        <v>7.7385931807867938E-6</v>
      </c>
    </row>
    <row r="193" spans="1:19" ht="12.95" customHeight="1">
      <c r="A193" s="74" t="s">
        <v>100</v>
      </c>
      <c r="B193" s="78" t="s">
        <v>59</v>
      </c>
      <c r="C193" s="77">
        <v>53353.730900000002</v>
      </c>
      <c r="D193" s="77">
        <v>5.0000000000000001E-4</v>
      </c>
      <c r="E193" s="274">
        <f t="shared" si="34"/>
        <v>27542.951655491805</v>
      </c>
      <c r="F193" s="221">
        <f t="shared" si="35"/>
        <v>27543</v>
      </c>
      <c r="G193" s="193">
        <f t="shared" si="43"/>
        <v>-1.6674469996360131E-2</v>
      </c>
      <c r="I193" s="193">
        <f t="shared" si="44"/>
        <v>-1.6674469996360131E-2</v>
      </c>
      <c r="M193" s="193">
        <f t="shared" ca="1" si="42"/>
        <v>-2.2099631626883897E-2</v>
      </c>
      <c r="N193" s="271">
        <f t="shared" si="36"/>
        <v>-1.7276515423770317E-2</v>
      </c>
      <c r="O193" s="347">
        <f t="shared" si="37"/>
        <v>38335.230900000002</v>
      </c>
      <c r="P193" s="222"/>
      <c r="Q193" s="193">
        <f t="shared" si="45"/>
        <v>3.6245869666551364E-7</v>
      </c>
      <c r="R193" s="193">
        <v>1</v>
      </c>
      <c r="S193" s="193">
        <f t="shared" si="46"/>
        <v>3.6245869666551364E-7</v>
      </c>
    </row>
    <row r="194" spans="1:19" ht="12.95" customHeight="1">
      <c r="A194" s="74" t="s">
        <v>100</v>
      </c>
      <c r="B194" s="78" t="s">
        <v>56</v>
      </c>
      <c r="C194" s="77">
        <v>53356.660900000003</v>
      </c>
      <c r="D194" s="77">
        <v>5.0000000000000001E-4</v>
      </c>
      <c r="E194" s="274">
        <f t="shared" si="34"/>
        <v>27551.446642681047</v>
      </c>
      <c r="F194" s="221">
        <f t="shared" si="35"/>
        <v>27551.5</v>
      </c>
      <c r="G194" s="193">
        <f t="shared" si="43"/>
        <v>-1.8403434994979762E-2</v>
      </c>
      <c r="I194" s="193">
        <f t="shared" si="44"/>
        <v>-1.8403434994979762E-2</v>
      </c>
      <c r="M194" s="193">
        <f t="shared" ca="1" si="42"/>
        <v>-2.209460833784677E-2</v>
      </c>
      <c r="N194" s="271">
        <f t="shared" si="36"/>
        <v>-1.7286964480591183E-2</v>
      </c>
      <c r="O194" s="347">
        <f t="shared" si="37"/>
        <v>38338.160900000003</v>
      </c>
      <c r="P194" s="222"/>
      <c r="Q194" s="193">
        <f t="shared" si="45"/>
        <v>1.2465064094990965E-6</v>
      </c>
      <c r="R194" s="193">
        <v>1</v>
      </c>
      <c r="S194" s="193">
        <f t="shared" si="46"/>
        <v>1.2465064094990965E-6</v>
      </c>
    </row>
    <row r="195" spans="1:19" ht="12.95" customHeight="1">
      <c r="A195" s="74" t="s">
        <v>100</v>
      </c>
      <c r="B195" s="78" t="s">
        <v>56</v>
      </c>
      <c r="C195" s="77">
        <v>53357.692000000003</v>
      </c>
      <c r="D195" s="77">
        <v>4.0000000000000002E-4</v>
      </c>
      <c r="E195" s="274">
        <f t="shared" si="34"/>
        <v>27554.436124350268</v>
      </c>
      <c r="F195" s="221">
        <f t="shared" si="35"/>
        <v>27554.5</v>
      </c>
      <c r="G195" s="193">
        <f t="shared" si="43"/>
        <v>-2.2031305001291912E-2</v>
      </c>
      <c r="I195" s="193">
        <f t="shared" si="44"/>
        <v>-2.2031305001291912E-2</v>
      </c>
      <c r="M195" s="193">
        <f t="shared" ca="1" si="42"/>
        <v>-2.2092835412304255E-2</v>
      </c>
      <c r="N195" s="271">
        <f t="shared" si="36"/>
        <v>-1.7290653158491452E-2</v>
      </c>
      <c r="O195" s="347">
        <f t="shared" si="37"/>
        <v>38339.192000000003</v>
      </c>
      <c r="P195" s="222"/>
      <c r="Q195" s="193">
        <f t="shared" si="45"/>
        <v>2.2473779894647397E-5</v>
      </c>
      <c r="R195" s="193">
        <v>1</v>
      </c>
      <c r="S195" s="193">
        <f t="shared" si="46"/>
        <v>2.2473779894647397E-5</v>
      </c>
    </row>
    <row r="196" spans="1:19" ht="12.95" customHeight="1">
      <c r="A196" s="349" t="s">
        <v>95</v>
      </c>
      <c r="B196" s="160" t="s">
        <v>59</v>
      </c>
      <c r="C196" s="350">
        <v>53360.2811</v>
      </c>
      <c r="D196" s="350" t="s">
        <v>25</v>
      </c>
      <c r="E196" s="274">
        <f t="shared" si="34"/>
        <v>27561.942735726258</v>
      </c>
      <c r="F196" s="221">
        <f t="shared" si="35"/>
        <v>27562</v>
      </c>
      <c r="G196" s="193">
        <f t="shared" si="43"/>
        <v>-1.9750979998207185E-2</v>
      </c>
      <c r="I196" s="193">
        <f t="shared" si="44"/>
        <v>-1.9750979998207185E-2</v>
      </c>
      <c r="M196" s="193">
        <f t="shared" ca="1" si="42"/>
        <v>-2.2088403098447965E-2</v>
      </c>
      <c r="N196" s="271">
        <f t="shared" si="36"/>
        <v>-1.7299876623388975E-2</v>
      </c>
      <c r="O196" s="347">
        <f t="shared" si="37"/>
        <v>38341.7811</v>
      </c>
      <c r="P196" s="222"/>
      <c r="Q196" s="193">
        <f t="shared" si="45"/>
        <v>6.0079077540452227E-6</v>
      </c>
      <c r="R196" s="193">
        <v>1</v>
      </c>
      <c r="S196" s="193">
        <f t="shared" si="46"/>
        <v>6.0079077540452227E-6</v>
      </c>
    </row>
    <row r="197" spans="1:19" ht="12.95" customHeight="1">
      <c r="A197" s="74" t="s">
        <v>92</v>
      </c>
      <c r="B197" s="161" t="s">
        <v>59</v>
      </c>
      <c r="C197" s="162">
        <v>53362.006500000003</v>
      </c>
      <c r="D197" s="162">
        <v>1E-4</v>
      </c>
      <c r="E197" s="274">
        <f t="shared" si="34"/>
        <v>27566.945210434904</v>
      </c>
      <c r="F197" s="221">
        <f t="shared" si="35"/>
        <v>27567</v>
      </c>
      <c r="G197" s="193">
        <f t="shared" si="43"/>
        <v>-1.8897429996286519E-2</v>
      </c>
      <c r="I197" s="193">
        <f t="shared" si="44"/>
        <v>-1.8897429996286519E-2</v>
      </c>
      <c r="M197" s="193">
        <f t="shared" ca="1" si="42"/>
        <v>-2.2085448222543776E-2</v>
      </c>
      <c r="N197" s="271">
        <f t="shared" si="36"/>
        <v>-1.7306027004865776E-2</v>
      </c>
      <c r="O197" s="347">
        <f t="shared" si="37"/>
        <v>38343.506500000003</v>
      </c>
      <c r="P197" s="222"/>
      <c r="Q197" s="193">
        <f t="shared" si="45"/>
        <v>2.5325634811028888E-6</v>
      </c>
      <c r="R197" s="193">
        <v>1</v>
      </c>
      <c r="S197" s="193">
        <f t="shared" si="46"/>
        <v>2.5325634811028888E-6</v>
      </c>
    </row>
    <row r="198" spans="1:19" ht="12.95" customHeight="1">
      <c r="A198" s="349" t="s">
        <v>95</v>
      </c>
      <c r="B198" s="160" t="s">
        <v>59</v>
      </c>
      <c r="C198" s="350">
        <v>53363.042800000003</v>
      </c>
      <c r="D198" s="350" t="s">
        <v>25</v>
      </c>
      <c r="E198" s="274">
        <f t="shared" si="34"/>
        <v>27569.949768531904</v>
      </c>
      <c r="F198" s="221">
        <f t="shared" si="35"/>
        <v>27570</v>
      </c>
      <c r="G198" s="193">
        <f t="shared" si="43"/>
        <v>-1.7325299995718524E-2</v>
      </c>
      <c r="I198" s="193">
        <f t="shared" si="44"/>
        <v>-1.7325299995718524E-2</v>
      </c>
      <c r="M198" s="193">
        <f t="shared" ca="1" si="42"/>
        <v>-2.2083675297001257E-2</v>
      </c>
      <c r="N198" s="271">
        <f t="shared" si="36"/>
        <v>-1.7309717773225184E-2</v>
      </c>
      <c r="O198" s="347">
        <f t="shared" si="37"/>
        <v>38344.542800000003</v>
      </c>
      <c r="P198" s="222"/>
      <c r="Q198" s="193">
        <f t="shared" si="45"/>
        <v>2.4280565783194546E-10</v>
      </c>
      <c r="R198" s="193">
        <v>1</v>
      </c>
      <c r="S198" s="193">
        <f t="shared" si="46"/>
        <v>2.4280565783194546E-10</v>
      </c>
    </row>
    <row r="199" spans="1:19" ht="12.95" customHeight="1">
      <c r="A199" s="349" t="s">
        <v>95</v>
      </c>
      <c r="B199" s="160" t="s">
        <v>59</v>
      </c>
      <c r="C199" s="350">
        <v>53365.109600000003</v>
      </c>
      <c r="D199" s="350" t="s">
        <v>25</v>
      </c>
      <c r="E199" s="274">
        <f t="shared" si="34"/>
        <v>27575.942068710308</v>
      </c>
      <c r="F199" s="221">
        <f t="shared" si="35"/>
        <v>27576</v>
      </c>
      <c r="G199" s="193">
        <f t="shared" si="43"/>
        <v>-1.9981039993581362E-2</v>
      </c>
      <c r="I199" s="193">
        <f t="shared" si="44"/>
        <v>-1.9981039993581362E-2</v>
      </c>
      <c r="M199" s="193">
        <f t="shared" ca="1" si="42"/>
        <v>-2.2080129445916228E-2</v>
      </c>
      <c r="N199" s="271">
        <f t="shared" si="36"/>
        <v>-1.7317100523758979E-2</v>
      </c>
      <c r="O199" s="347">
        <f t="shared" si="37"/>
        <v>38346.609600000003</v>
      </c>
      <c r="P199" s="222"/>
      <c r="Q199" s="193">
        <f t="shared" si="45"/>
        <v>7.0965734988775585E-6</v>
      </c>
      <c r="R199" s="193">
        <v>1</v>
      </c>
      <c r="S199" s="193">
        <f t="shared" si="46"/>
        <v>7.0965734988775585E-6</v>
      </c>
    </row>
    <row r="200" spans="1:19" ht="12.95" customHeight="1">
      <c r="A200" s="349" t="s">
        <v>95</v>
      </c>
      <c r="B200" s="160" t="s">
        <v>56</v>
      </c>
      <c r="C200" s="350">
        <v>53366.311699999998</v>
      </c>
      <c r="D200" s="350" t="s">
        <v>25</v>
      </c>
      <c r="E200" s="274">
        <f t="shared" si="34"/>
        <v>27579.427332908312</v>
      </c>
      <c r="F200" s="221">
        <f t="shared" si="35"/>
        <v>27579.5</v>
      </c>
      <c r="G200" s="193">
        <f t="shared" si="43"/>
        <v>-2.5063555003725924E-2</v>
      </c>
      <c r="I200" s="193">
        <f t="shared" si="44"/>
        <v>-2.5063555003725924E-2</v>
      </c>
      <c r="M200" s="193">
        <f t="shared" ca="1" si="42"/>
        <v>-2.2078061032783293E-2</v>
      </c>
      <c r="N200" s="271">
        <f t="shared" si="36"/>
        <v>-1.7321407875632362E-2</v>
      </c>
      <c r="O200" s="347">
        <f t="shared" si="37"/>
        <v>38347.811699999998</v>
      </c>
      <c r="P200" s="222"/>
      <c r="Q200" s="193">
        <f t="shared" si="45"/>
        <v>5.9940842153047383E-5</v>
      </c>
      <c r="R200" s="193">
        <v>1</v>
      </c>
      <c r="S200" s="193">
        <f t="shared" si="46"/>
        <v>5.9940842153047383E-5</v>
      </c>
    </row>
    <row r="201" spans="1:19" ht="12.95" customHeight="1">
      <c r="A201" s="74" t="s">
        <v>100</v>
      </c>
      <c r="B201" s="78" t="s">
        <v>59</v>
      </c>
      <c r="C201" s="77">
        <v>53370.628299999997</v>
      </c>
      <c r="D201" s="77">
        <v>5.9999999999999995E-4</v>
      </c>
      <c r="E201" s="274">
        <f t="shared" si="34"/>
        <v>27591.94250755031</v>
      </c>
      <c r="F201" s="221">
        <f t="shared" si="35"/>
        <v>27592</v>
      </c>
      <c r="G201" s="193">
        <f t="shared" si="43"/>
        <v>-1.9829680000839289E-2</v>
      </c>
      <c r="I201" s="193">
        <f t="shared" si="44"/>
        <v>-1.9829680000839289E-2</v>
      </c>
      <c r="M201" s="193">
        <f t="shared" ca="1" si="42"/>
        <v>-2.2070673843022814E-2</v>
      </c>
      <c r="N201" s="271">
        <f t="shared" si="36"/>
        <v>-1.7336795770791204E-2</v>
      </c>
      <c r="O201" s="347">
        <f t="shared" si="37"/>
        <v>38352.128299999997</v>
      </c>
      <c r="P201" s="222"/>
      <c r="Q201" s="193">
        <f t="shared" si="45"/>
        <v>6.2144717844224362E-6</v>
      </c>
      <c r="R201" s="193">
        <v>1</v>
      </c>
      <c r="S201" s="193">
        <f t="shared" si="46"/>
        <v>6.2144717844224362E-6</v>
      </c>
    </row>
    <row r="202" spans="1:19" ht="12.95" customHeight="1">
      <c r="A202" s="349" t="s">
        <v>101</v>
      </c>
      <c r="B202" s="160" t="s">
        <v>56</v>
      </c>
      <c r="C202" s="350">
        <v>53378.0452</v>
      </c>
      <c r="D202" s="350" t="s">
        <v>25</v>
      </c>
      <c r="E202" s="274">
        <f t="shared" si="34"/>
        <v>27613.446422391236</v>
      </c>
      <c r="F202" s="221">
        <f t="shared" si="35"/>
        <v>27613.5</v>
      </c>
      <c r="G202" s="193">
        <f t="shared" si="43"/>
        <v>-1.8479414997273125E-2</v>
      </c>
      <c r="I202" s="193">
        <f t="shared" si="44"/>
        <v>-1.8479414997273125E-2</v>
      </c>
      <c r="M202" s="193">
        <f t="shared" ca="1" si="42"/>
        <v>-2.2057967876634787E-2</v>
      </c>
      <c r="N202" s="271">
        <f t="shared" si="36"/>
        <v>-1.7363279381922787E-2</v>
      </c>
      <c r="O202" s="347">
        <f t="shared" si="37"/>
        <v>38359.5452</v>
      </c>
      <c r="P202" s="222"/>
      <c r="Q202" s="193">
        <f t="shared" si="45"/>
        <v>1.2457587118534764E-6</v>
      </c>
      <c r="R202" s="193">
        <v>1</v>
      </c>
      <c r="S202" s="193">
        <f t="shared" si="46"/>
        <v>1.2457587118534764E-6</v>
      </c>
    </row>
    <row r="203" spans="1:19" ht="12.95" customHeight="1">
      <c r="A203" s="353" t="s">
        <v>101</v>
      </c>
      <c r="B203" s="354" t="s">
        <v>59</v>
      </c>
      <c r="C203" s="355">
        <v>53378.217299999997</v>
      </c>
      <c r="D203" s="355" t="s">
        <v>25</v>
      </c>
      <c r="E203" s="274">
        <f t="shared" si="34"/>
        <v>27613.945394164351</v>
      </c>
      <c r="F203" s="221">
        <f t="shared" si="35"/>
        <v>27614</v>
      </c>
      <c r="G203" s="193">
        <f t="shared" si="43"/>
        <v>-1.8834060007066E-2</v>
      </c>
      <c r="I203" s="193">
        <f t="shared" si="44"/>
        <v>-1.8834060007066E-2</v>
      </c>
      <c r="M203" s="193">
        <f t="shared" ca="1" si="42"/>
        <v>-2.205767238904437E-2</v>
      </c>
      <c r="N203" s="271">
        <f t="shared" si="36"/>
        <v>-1.7363895527114686E-2</v>
      </c>
      <c r="O203" s="347">
        <f t="shared" si="37"/>
        <v>38359.717299999997</v>
      </c>
      <c r="P203" s="222"/>
      <c r="Q203" s="193">
        <f t="shared" si="45"/>
        <v>2.1613835981105185E-6</v>
      </c>
      <c r="R203" s="193">
        <v>1</v>
      </c>
      <c r="S203" s="193">
        <f t="shared" si="46"/>
        <v>2.1613835981105185E-6</v>
      </c>
    </row>
    <row r="204" spans="1:19" ht="12.95" customHeight="1">
      <c r="A204" s="184" t="s">
        <v>102</v>
      </c>
      <c r="B204" s="80" t="s">
        <v>59</v>
      </c>
      <c r="C204" s="81">
        <v>53380.2863</v>
      </c>
      <c r="D204" s="81">
        <v>2.9999999999999997E-4</v>
      </c>
      <c r="E204" s="274">
        <f t="shared" si="34"/>
        <v>27619.94407283144</v>
      </c>
      <c r="F204" s="221">
        <f t="shared" si="35"/>
        <v>27620</v>
      </c>
      <c r="G204" s="193">
        <f t="shared" si="43"/>
        <v>-1.9289800002297852E-2</v>
      </c>
      <c r="I204" s="193">
        <f t="shared" si="44"/>
        <v>-1.9289800002297852E-2</v>
      </c>
      <c r="M204" s="193">
        <f t="shared" ca="1" si="42"/>
        <v>-2.2054126537959337E-2</v>
      </c>
      <c r="N204" s="271">
        <f t="shared" si="36"/>
        <v>-1.7371290146061643E-2</v>
      </c>
      <c r="O204" s="347">
        <f t="shared" si="37"/>
        <v>38361.7863</v>
      </c>
      <c r="P204" s="222"/>
      <c r="Q204" s="193">
        <f t="shared" si="45"/>
        <v>3.6806800684754801E-6</v>
      </c>
      <c r="R204" s="193">
        <v>1</v>
      </c>
      <c r="S204" s="193">
        <f t="shared" si="46"/>
        <v>3.6806800684754801E-6</v>
      </c>
    </row>
    <row r="205" spans="1:19" ht="12.95" customHeight="1">
      <c r="A205" s="184" t="s">
        <v>103</v>
      </c>
      <c r="B205" s="82" t="s">
        <v>56</v>
      </c>
      <c r="C205" s="79">
        <v>53384.251499999998</v>
      </c>
      <c r="D205" s="79">
        <v>1.1999999999999999E-3</v>
      </c>
      <c r="E205" s="274">
        <f t="shared" si="34"/>
        <v>27631.440428873339</v>
      </c>
      <c r="F205" s="221">
        <f t="shared" si="35"/>
        <v>27631.5</v>
      </c>
      <c r="G205" s="193">
        <f t="shared" si="43"/>
        <v>-2.0546635001664981E-2</v>
      </c>
      <c r="I205" s="193">
        <f t="shared" si="44"/>
        <v>-2.0546635001664981E-2</v>
      </c>
      <c r="M205" s="193">
        <f t="shared" ca="1" si="42"/>
        <v>-2.2047330323379695E-2</v>
      </c>
      <c r="N205" s="271">
        <f t="shared" si="36"/>
        <v>-1.738546768941859E-2</v>
      </c>
      <c r="O205" s="347">
        <f t="shared" si="37"/>
        <v>38365.751499999998</v>
      </c>
      <c r="P205" s="222"/>
      <c r="Q205" s="193">
        <f t="shared" si="45"/>
        <v>9.9929787760150746E-6</v>
      </c>
      <c r="R205" s="193">
        <v>0.6</v>
      </c>
      <c r="S205" s="193">
        <f t="shared" si="46"/>
        <v>5.9957872656090448E-6</v>
      </c>
    </row>
    <row r="206" spans="1:19" ht="12.95" customHeight="1">
      <c r="A206" s="79" t="s">
        <v>99</v>
      </c>
      <c r="B206" s="80" t="s">
        <v>56</v>
      </c>
      <c r="C206" s="81">
        <v>53426.329299999998</v>
      </c>
      <c r="D206" s="81">
        <v>6.9999999999999999E-4</v>
      </c>
      <c r="E206" s="274">
        <f t="shared" si="34"/>
        <v>27753.437142849929</v>
      </c>
      <c r="F206" s="221">
        <f t="shared" si="35"/>
        <v>27753.5</v>
      </c>
      <c r="G206" s="193">
        <f t="shared" si="43"/>
        <v>-2.1680015001038555E-2</v>
      </c>
      <c r="I206" s="193">
        <f t="shared" si="44"/>
        <v>-2.1680015001038555E-2</v>
      </c>
      <c r="M206" s="193">
        <f t="shared" ca="1" si="42"/>
        <v>-2.1975231351317411E-2</v>
      </c>
      <c r="N206" s="271">
        <f t="shared" si="36"/>
        <v>-1.7536239032073443E-2</v>
      </c>
      <c r="O206" s="347">
        <f t="shared" si="37"/>
        <v>38407.829299999998</v>
      </c>
      <c r="P206" s="222"/>
      <c r="Q206" s="193">
        <f t="shared" si="45"/>
        <v>1.7170879280972753E-5</v>
      </c>
      <c r="R206" s="193">
        <v>1</v>
      </c>
      <c r="S206" s="193">
        <f t="shared" si="46"/>
        <v>1.7170879280972753E-5</v>
      </c>
    </row>
    <row r="207" spans="1:19" ht="12.95" customHeight="1">
      <c r="A207" s="79" t="s">
        <v>99</v>
      </c>
      <c r="B207" s="80" t="s">
        <v>56</v>
      </c>
      <c r="C207" s="81">
        <v>53666.388599999998</v>
      </c>
      <c r="D207" s="81">
        <v>5.9999999999999995E-4</v>
      </c>
      <c r="E207" s="274">
        <f t="shared" si="34"/>
        <v>28449.444200241749</v>
      </c>
      <c r="F207" s="221">
        <f t="shared" si="35"/>
        <v>28449.5</v>
      </c>
      <c r="G207" s="193">
        <f t="shared" si="43"/>
        <v>-1.92458550009178E-2</v>
      </c>
      <c r="I207" s="193">
        <f t="shared" si="44"/>
        <v>-1.92458550009178E-2</v>
      </c>
      <c r="M207" s="193">
        <f t="shared" ca="1" si="42"/>
        <v>-2.1563912625453877E-2</v>
      </c>
      <c r="N207" s="271">
        <f t="shared" si="36"/>
        <v>-1.8409174569839946E-2</v>
      </c>
      <c r="O207" s="347">
        <f t="shared" si="37"/>
        <v>38647.888599999998</v>
      </c>
      <c r="P207" s="222"/>
      <c r="Q207" s="193">
        <f t="shared" si="45"/>
        <v>7.0003414374862249E-7</v>
      </c>
      <c r="R207" s="193">
        <v>1</v>
      </c>
      <c r="S207" s="193">
        <f t="shared" si="46"/>
        <v>7.0003414374862249E-7</v>
      </c>
    </row>
    <row r="208" spans="1:19" ht="12.95" customHeight="1">
      <c r="A208" s="79" t="s">
        <v>104</v>
      </c>
      <c r="B208" s="80" t="s">
        <v>59</v>
      </c>
      <c r="C208" s="81">
        <v>53666.560299999997</v>
      </c>
      <c r="D208" s="81">
        <v>2.0000000000000001E-4</v>
      </c>
      <c r="E208" s="274">
        <f t="shared" si="34"/>
        <v>28449.942012289659</v>
      </c>
      <c r="F208" s="221">
        <f t="shared" si="35"/>
        <v>28450</v>
      </c>
      <c r="G208" s="193">
        <f t="shared" si="43"/>
        <v>-2.0000500000605825E-2</v>
      </c>
      <c r="I208" s="193">
        <f t="shared" si="44"/>
        <v>-2.0000500000605825E-2</v>
      </c>
      <c r="M208" s="193">
        <f t="shared" ca="1" si="42"/>
        <v>-2.1563617137863457E-2</v>
      </c>
      <c r="N208" s="271">
        <f t="shared" si="36"/>
        <v>-1.8409809506686015E-2</v>
      </c>
      <c r="O208" s="347">
        <f t="shared" si="37"/>
        <v>38648.060299999997</v>
      </c>
      <c r="P208" s="222"/>
      <c r="Q208" s="193">
        <f t="shared" si="45"/>
        <v>2.5302962474468495E-6</v>
      </c>
      <c r="R208" s="193">
        <v>1</v>
      </c>
      <c r="S208" s="193">
        <f t="shared" si="46"/>
        <v>2.5302962474468495E-6</v>
      </c>
    </row>
    <row r="209" spans="1:19" ht="12.95" customHeight="1">
      <c r="A209" s="79" t="s">
        <v>104</v>
      </c>
      <c r="B209" s="80" t="s">
        <v>59</v>
      </c>
      <c r="C209" s="81">
        <v>53674.493199999997</v>
      </c>
      <c r="D209" s="81">
        <v>2.9999999999999997E-4</v>
      </c>
      <c r="E209" s="274">
        <f t="shared" si="34"/>
        <v>28472.941972656052</v>
      </c>
      <c r="F209" s="221">
        <f t="shared" si="35"/>
        <v>28473</v>
      </c>
      <c r="G209" s="193">
        <f t="shared" si="43"/>
        <v>-2.0014170004287735E-2</v>
      </c>
      <c r="I209" s="193">
        <f t="shared" si="44"/>
        <v>-2.0014170004287735E-2</v>
      </c>
      <c r="M209" s="193">
        <f t="shared" ref="M209:M240" ca="1" si="47">+C$11+C$12*F209</f>
        <v>-2.1550024708704176E-2</v>
      </c>
      <c r="N209" s="271">
        <f t="shared" si="36"/>
        <v>-1.8439028750994155E-2</v>
      </c>
      <c r="O209" s="347">
        <f t="shared" si="37"/>
        <v>38655.993199999997</v>
      </c>
      <c r="P209" s="222"/>
      <c r="Q209" s="193">
        <f t="shared" si="45"/>
        <v>2.4810699678272673E-6</v>
      </c>
      <c r="R209" s="193">
        <v>1</v>
      </c>
      <c r="S209" s="193">
        <f t="shared" si="46"/>
        <v>2.4810699678272673E-6</v>
      </c>
    </row>
    <row r="210" spans="1:19" ht="12.95" customHeight="1">
      <c r="A210" s="79" t="s">
        <v>105</v>
      </c>
      <c r="B210" s="82" t="s">
        <v>56</v>
      </c>
      <c r="C210" s="79">
        <v>53696.74</v>
      </c>
      <c r="D210" s="79">
        <v>1E-3</v>
      </c>
      <c r="E210" s="274">
        <f t="shared" si="34"/>
        <v>28537.442409857962</v>
      </c>
      <c r="F210" s="221">
        <f t="shared" si="35"/>
        <v>28537.5</v>
      </c>
      <c r="G210" s="193">
        <f t="shared" si="43"/>
        <v>-1.9863375004206318E-2</v>
      </c>
      <c r="I210" s="193">
        <f t="shared" si="44"/>
        <v>-1.9863375004206318E-2</v>
      </c>
      <c r="M210" s="193">
        <f t="shared" ca="1" si="47"/>
        <v>-2.1511906809540095E-2</v>
      </c>
      <c r="N210" s="271">
        <f t="shared" si="36"/>
        <v>-1.8521096535773784E-2</v>
      </c>
      <c r="O210" s="347">
        <f t="shared" si="37"/>
        <v>38678.239999999998</v>
      </c>
      <c r="P210" s="222"/>
      <c r="Q210" s="193">
        <f t="shared" si="45"/>
        <v>1.8017114868175909E-6</v>
      </c>
      <c r="R210" s="193">
        <v>0.6</v>
      </c>
      <c r="S210" s="193">
        <f t="shared" si="46"/>
        <v>1.0810268920905544E-6</v>
      </c>
    </row>
    <row r="211" spans="1:19" ht="12.95" customHeight="1">
      <c r="A211" s="79" t="s">
        <v>99</v>
      </c>
      <c r="B211" s="80" t="s">
        <v>59</v>
      </c>
      <c r="C211" s="81">
        <v>53708.294000000002</v>
      </c>
      <c r="D211" s="81">
        <v>2.0000000000000001E-4</v>
      </c>
      <c r="E211" s="274">
        <f t="shared" si="34"/>
        <v>28570.941072651312</v>
      </c>
      <c r="F211" s="221">
        <f t="shared" si="35"/>
        <v>28571</v>
      </c>
      <c r="G211" s="193">
        <f t="shared" si="43"/>
        <v>-2.0324589997471776E-2</v>
      </c>
      <c r="I211" s="193">
        <f t="shared" si="44"/>
        <v>-2.0324589997471776E-2</v>
      </c>
      <c r="M211" s="193">
        <f t="shared" ca="1" si="47"/>
        <v>-2.149210914098201E-2</v>
      </c>
      <c r="N211" s="271">
        <f t="shared" si="36"/>
        <v>-1.8563794684564257E-2</v>
      </c>
      <c r="O211" s="347">
        <f t="shared" si="37"/>
        <v>38689.794000000002</v>
      </c>
      <c r="P211" s="222"/>
      <c r="Q211" s="193">
        <f t="shared" si="45"/>
        <v>3.1004001339570853E-6</v>
      </c>
      <c r="R211" s="193">
        <v>1</v>
      </c>
      <c r="S211" s="193">
        <f t="shared" si="46"/>
        <v>3.1004001339570853E-6</v>
      </c>
    </row>
    <row r="212" spans="1:19" ht="12.95" customHeight="1">
      <c r="A212" s="79" t="s">
        <v>99</v>
      </c>
      <c r="B212" s="80" t="s">
        <v>56</v>
      </c>
      <c r="C212" s="81">
        <v>53708.467700000001</v>
      </c>
      <c r="D212" s="81">
        <v>2.0000000000000001E-4</v>
      </c>
      <c r="E212" s="274">
        <f t="shared" si="34"/>
        <v>28571.444683325291</v>
      </c>
      <c r="F212" s="221">
        <f t="shared" si="35"/>
        <v>28571.5</v>
      </c>
      <c r="G212" s="193">
        <f t="shared" si="43"/>
        <v>-1.9079234996752348E-2</v>
      </c>
      <c r="I212" s="193">
        <f t="shared" si="44"/>
        <v>-1.9079234996752348E-2</v>
      </c>
      <c r="M212" s="193">
        <f t="shared" ca="1" si="47"/>
        <v>-2.1491813653391593E-2</v>
      </c>
      <c r="N212" s="271">
        <f t="shared" si="36"/>
        <v>-1.856443235249404E-2</v>
      </c>
      <c r="O212" s="347">
        <f t="shared" si="37"/>
        <v>38689.967700000001</v>
      </c>
      <c r="P212" s="222"/>
      <c r="Q212" s="193">
        <f t="shared" si="45"/>
        <v>2.6502176253534617E-7</v>
      </c>
      <c r="R212" s="193">
        <v>1</v>
      </c>
      <c r="S212" s="193">
        <f t="shared" si="46"/>
        <v>2.6502176253534617E-7</v>
      </c>
    </row>
    <row r="213" spans="1:19" ht="12.95" customHeight="1">
      <c r="A213" s="79" t="s">
        <v>99</v>
      </c>
      <c r="B213" s="80" t="s">
        <v>59</v>
      </c>
      <c r="C213" s="81">
        <v>53729.331200000001</v>
      </c>
      <c r="D213" s="81">
        <v>5.0000000000000001E-4</v>
      </c>
      <c r="E213" s="274">
        <f t="shared" ref="E213:E276" si="48">(C213-C$7)/C$8</f>
        <v>28631.934500807449</v>
      </c>
      <c r="F213" s="221">
        <f t="shared" ref="F213:F276" si="49">ROUND(2*E213,0)/2</f>
        <v>28632</v>
      </c>
      <c r="G213" s="193">
        <f t="shared" si="43"/>
        <v>-2.2591280001506675E-2</v>
      </c>
      <c r="I213" s="193">
        <f t="shared" si="44"/>
        <v>-2.2591280001506675E-2</v>
      </c>
      <c r="M213" s="193">
        <f t="shared" ca="1" si="47"/>
        <v>-2.1456059654950867E-2</v>
      </c>
      <c r="N213" s="271">
        <f t="shared" ref="N213:N276" si="50">D$11+D$12*F213+D$13*F213^2</f>
        <v>-1.8641673127260453E-2</v>
      </c>
      <c r="O213" s="347">
        <f t="shared" ref="O213:O276" si="51">C213-15018.5</f>
        <v>38710.831200000001</v>
      </c>
      <c r="P213" s="222"/>
      <c r="Q213" s="193">
        <f t="shared" si="45"/>
        <v>1.5599394461093012E-5</v>
      </c>
      <c r="R213" s="193">
        <v>1</v>
      </c>
      <c r="S213" s="193">
        <f t="shared" si="46"/>
        <v>1.5599394461093012E-5</v>
      </c>
    </row>
    <row r="214" spans="1:19" ht="12.95" customHeight="1">
      <c r="A214" s="79" t="s">
        <v>106</v>
      </c>
      <c r="B214" s="82" t="s">
        <v>59</v>
      </c>
      <c r="C214" s="79">
        <v>53761.409480000002</v>
      </c>
      <c r="D214" s="79" t="s">
        <v>107</v>
      </c>
      <c r="E214" s="274">
        <f t="shared" si="48"/>
        <v>28724.939476115596</v>
      </c>
      <c r="F214" s="221">
        <f t="shared" si="49"/>
        <v>28725</v>
      </c>
      <c r="G214" s="193">
        <f t="shared" si="43"/>
        <v>-2.0875249996606726E-2</v>
      </c>
      <c r="K214" s="193">
        <f>G214</f>
        <v>-2.0875249996606726E-2</v>
      </c>
      <c r="M214" s="193">
        <f t="shared" ca="1" si="47"/>
        <v>-2.1401098963132897E-2</v>
      </c>
      <c r="N214" s="271">
        <f t="shared" si="50"/>
        <v>-1.8760727765684593E-2</v>
      </c>
      <c r="O214" s="347">
        <f t="shared" si="51"/>
        <v>38742.909480000002</v>
      </c>
      <c r="P214" s="222"/>
      <c r="Q214" s="193">
        <f t="shared" si="45"/>
        <v>4.4712042650639131E-6</v>
      </c>
      <c r="R214" s="193">
        <v>0.5</v>
      </c>
      <c r="S214" s="193">
        <f t="shared" si="46"/>
        <v>2.2356021325319565E-6</v>
      </c>
    </row>
    <row r="215" spans="1:19" ht="12.95" customHeight="1">
      <c r="A215" s="184" t="s">
        <v>108</v>
      </c>
      <c r="B215" s="82" t="s">
        <v>56</v>
      </c>
      <c r="C215" s="79">
        <v>53765.376300000004</v>
      </c>
      <c r="D215" s="79">
        <v>5.0000000000000001E-4</v>
      </c>
      <c r="E215" s="274">
        <f t="shared" si="48"/>
        <v>28736.440529044619</v>
      </c>
      <c r="F215" s="221">
        <f t="shared" si="49"/>
        <v>28736.5</v>
      </c>
      <c r="G215" s="193">
        <f t="shared" si="43"/>
        <v>-2.0512084993242752E-2</v>
      </c>
      <c r="I215" s="193">
        <f>G215</f>
        <v>-2.0512084993242752E-2</v>
      </c>
      <c r="M215" s="193">
        <f t="shared" ca="1" si="47"/>
        <v>-2.1394302748553255E-2</v>
      </c>
      <c r="N215" s="271">
        <f t="shared" si="50"/>
        <v>-1.8775476588815183E-2</v>
      </c>
      <c r="O215" s="347">
        <f t="shared" si="51"/>
        <v>38746.876300000004</v>
      </c>
      <c r="P215" s="222"/>
      <c r="Q215" s="193">
        <f t="shared" si="45"/>
        <v>3.0158087503284652E-6</v>
      </c>
      <c r="R215" s="193">
        <v>1</v>
      </c>
      <c r="S215" s="193">
        <f t="shared" si="46"/>
        <v>3.0158087503284652E-6</v>
      </c>
    </row>
    <row r="216" spans="1:19" ht="12.95" customHeight="1">
      <c r="A216" s="74" t="s">
        <v>108</v>
      </c>
      <c r="B216" s="161"/>
      <c r="C216" s="77">
        <v>53765.549700000003</v>
      </c>
      <c r="D216" s="77">
        <v>1.1000000000000001E-3</v>
      </c>
      <c r="E216" s="193">
        <f t="shared" si="48"/>
        <v>28736.94326992469</v>
      </c>
      <c r="F216" s="221">
        <f t="shared" si="49"/>
        <v>28737</v>
      </c>
      <c r="G216" s="193">
        <f t="shared" si="43"/>
        <v>-1.9566729999496602E-2</v>
      </c>
      <c r="I216" s="193">
        <f>G216</f>
        <v>-1.9566729999496602E-2</v>
      </c>
      <c r="M216" s="193">
        <f t="shared" ca="1" si="47"/>
        <v>-2.1394007260962834E-2</v>
      </c>
      <c r="N216" s="271">
        <f t="shared" si="50"/>
        <v>-1.8776117976863103E-2</v>
      </c>
      <c r="O216" s="347">
        <f t="shared" si="51"/>
        <v>38747.049700000003</v>
      </c>
      <c r="P216" s="222"/>
      <c r="Q216" s="193">
        <f t="shared" si="45"/>
        <v>6.2506737033263202E-7</v>
      </c>
      <c r="R216" s="193">
        <v>0.6</v>
      </c>
      <c r="S216" s="193">
        <f t="shared" si="46"/>
        <v>3.7504042219957922E-7</v>
      </c>
    </row>
    <row r="217" spans="1:19" ht="12.95" customHeight="1">
      <c r="A217" s="77" t="s">
        <v>109</v>
      </c>
      <c r="B217" s="161" t="s">
        <v>59</v>
      </c>
      <c r="C217" s="162">
        <v>53767.273000000001</v>
      </c>
      <c r="D217" s="162">
        <v>2.9999999999999997E-4</v>
      </c>
      <c r="E217" s="274">
        <f t="shared" si="48"/>
        <v>28741.939656075956</v>
      </c>
      <c r="F217" s="221">
        <f t="shared" si="49"/>
        <v>28742</v>
      </c>
      <c r="G217" s="193">
        <f t="shared" si="43"/>
        <v>-2.0813180002733134E-2</v>
      </c>
      <c r="I217" s="193">
        <f>G217</f>
        <v>-2.0813180002733134E-2</v>
      </c>
      <c r="M217" s="193">
        <f t="shared" ca="1" si="47"/>
        <v>-2.1391052385058642E-2</v>
      </c>
      <c r="N217" s="271">
        <f t="shared" si="50"/>
        <v>-1.8782532475488844E-2</v>
      </c>
      <c r="O217" s="347">
        <f t="shared" si="51"/>
        <v>38748.773000000001</v>
      </c>
      <c r="P217" s="222"/>
      <c r="Q217" s="193">
        <f t="shared" si="45"/>
        <v>4.1235293799033491E-6</v>
      </c>
      <c r="R217" s="193">
        <v>1</v>
      </c>
      <c r="S217" s="193">
        <f t="shared" si="46"/>
        <v>4.1235293799033491E-6</v>
      </c>
    </row>
    <row r="218" spans="1:19" ht="12.95" customHeight="1">
      <c r="A218" s="74" t="s">
        <v>108</v>
      </c>
      <c r="B218" s="78" t="s">
        <v>56</v>
      </c>
      <c r="C218" s="77">
        <v>53794.347699999998</v>
      </c>
      <c r="D218" s="77">
        <v>1.4E-3</v>
      </c>
      <c r="E218" s="193">
        <f t="shared" si="48"/>
        <v>28820.437686674079</v>
      </c>
      <c r="F218" s="221">
        <f t="shared" si="49"/>
        <v>28820.5</v>
      </c>
      <c r="G218" s="193">
        <f t="shared" si="43"/>
        <v>-2.1492444997420534E-2</v>
      </c>
      <c r="I218" s="193">
        <f>G218</f>
        <v>-2.1492444997420534E-2</v>
      </c>
      <c r="M218" s="193">
        <f t="shared" ca="1" si="47"/>
        <v>-2.1344660833362828E-2</v>
      </c>
      <c r="N218" s="271">
        <f t="shared" si="50"/>
        <v>-1.8883387441945478E-2</v>
      </c>
      <c r="O218" s="347">
        <f t="shared" si="51"/>
        <v>38775.847699999998</v>
      </c>
      <c r="P218" s="222"/>
      <c r="Q218" s="193">
        <f t="shared" si="45"/>
        <v>6.8071813277814764E-6</v>
      </c>
      <c r="R218" s="193">
        <v>0.6</v>
      </c>
      <c r="S218" s="193">
        <f t="shared" si="46"/>
        <v>4.084308796668886E-6</v>
      </c>
    </row>
    <row r="219" spans="1:19" ht="12.95" customHeight="1">
      <c r="A219" s="77" t="s">
        <v>110</v>
      </c>
      <c r="B219" s="161" t="s">
        <v>59</v>
      </c>
      <c r="C219" s="162">
        <v>54013.577499999999</v>
      </c>
      <c r="D219" s="162">
        <v>5.0000000000000001E-4</v>
      </c>
      <c r="E219" s="274">
        <f t="shared" si="48"/>
        <v>29456.053503226893</v>
      </c>
      <c r="F219" s="221">
        <f t="shared" si="49"/>
        <v>29456</v>
      </c>
      <c r="M219" s="193">
        <f t="shared" ca="1" si="47"/>
        <v>-2.0969096105940017E-2</v>
      </c>
      <c r="N219" s="271">
        <f t="shared" si="50"/>
        <v>-1.9710062348545158E-2</v>
      </c>
      <c r="O219" s="347">
        <f t="shared" si="51"/>
        <v>38995.077499999999</v>
      </c>
      <c r="P219" s="222">
        <v>-2.2600000011152588E-3</v>
      </c>
      <c r="S219" s="193">
        <f t="shared" si="46"/>
        <v>0</v>
      </c>
    </row>
    <row r="220" spans="1:19" ht="12.95" customHeight="1">
      <c r="A220" s="77" t="s">
        <v>111</v>
      </c>
      <c r="B220" s="78" t="s">
        <v>56</v>
      </c>
      <c r="C220" s="77">
        <v>54096.478499999997</v>
      </c>
      <c r="D220" s="77">
        <v>4.0000000000000002E-4</v>
      </c>
      <c r="E220" s="274">
        <f t="shared" si="48"/>
        <v>29696.409453047778</v>
      </c>
      <c r="F220" s="221">
        <f t="shared" si="49"/>
        <v>29696.5</v>
      </c>
      <c r="G220" s="193">
        <f t="shared" ref="G220:G251" si="52">C220-(C$7+F220*C$8)</f>
        <v>-3.1230485001287889E-2</v>
      </c>
      <c r="I220" s="193">
        <f>G220</f>
        <v>-3.1230485001287889E-2</v>
      </c>
      <c r="M220" s="193">
        <f t="shared" ca="1" si="47"/>
        <v>-2.0826966574948379E-2</v>
      </c>
      <c r="N220" s="271">
        <f t="shared" si="50"/>
        <v>-2.0027646627058096E-2</v>
      </c>
      <c r="O220" s="347">
        <f t="shared" si="51"/>
        <v>39077.978499999997</v>
      </c>
      <c r="P220" s="222"/>
      <c r="Q220" s="193">
        <f t="shared" ref="Q220:Q251" si="53">(G220-N220)^2</f>
        <v>1.2550358763911563E-4</v>
      </c>
      <c r="R220" s="193">
        <v>1</v>
      </c>
      <c r="S220" s="193">
        <f t="shared" si="46"/>
        <v>1.2550358763911563E-4</v>
      </c>
    </row>
    <row r="221" spans="1:19" ht="12.95" customHeight="1">
      <c r="A221" s="77" t="s">
        <v>106</v>
      </c>
      <c r="B221" s="78" t="s">
        <v>59</v>
      </c>
      <c r="C221" s="77">
        <v>54122.529289999999</v>
      </c>
      <c r="D221" s="77">
        <v>2.0000000000000001E-4</v>
      </c>
      <c r="E221" s="274">
        <f t="shared" si="48"/>
        <v>29771.938848037404</v>
      </c>
      <c r="F221" s="221">
        <f t="shared" si="49"/>
        <v>29772</v>
      </c>
      <c r="G221" s="193">
        <f t="shared" si="52"/>
        <v>-2.1091880000312813E-2</v>
      </c>
      <c r="K221" s="193">
        <f>G221</f>
        <v>-2.1091880000312813E-2</v>
      </c>
      <c r="M221" s="193">
        <f t="shared" ca="1" si="47"/>
        <v>-2.078234794879508E-2</v>
      </c>
      <c r="N221" s="271">
        <f t="shared" si="50"/>
        <v>-2.0127881923168046E-2</v>
      </c>
      <c r="O221" s="347">
        <f t="shared" si="51"/>
        <v>39104.029289999999</v>
      </c>
      <c r="P221" s="222"/>
      <c r="Q221" s="193">
        <f t="shared" si="53"/>
        <v>9.2929229273880801E-7</v>
      </c>
      <c r="R221" s="193">
        <v>0.5</v>
      </c>
      <c r="S221" s="193">
        <f t="shared" ref="S221:S252" si="54">R221*Q221</f>
        <v>4.64646146369404E-7</v>
      </c>
    </row>
    <row r="222" spans="1:19" ht="12.95" customHeight="1">
      <c r="A222" s="77" t="s">
        <v>106</v>
      </c>
      <c r="B222" s="78" t="s">
        <v>59</v>
      </c>
      <c r="C222" s="77">
        <v>54122.529690000003</v>
      </c>
      <c r="D222" s="77">
        <v>2.9999999999999997E-4</v>
      </c>
      <c r="E222" s="274">
        <f t="shared" si="48"/>
        <v>29771.940007762631</v>
      </c>
      <c r="F222" s="221">
        <f t="shared" si="49"/>
        <v>29772</v>
      </c>
      <c r="G222" s="193">
        <f t="shared" si="52"/>
        <v>-2.0691879995865747E-2</v>
      </c>
      <c r="I222" s="193">
        <f>G222</f>
        <v>-2.0691879995865747E-2</v>
      </c>
      <c r="M222" s="193">
        <f t="shared" ca="1" si="47"/>
        <v>-2.078234794879508E-2</v>
      </c>
      <c r="N222" s="271">
        <f t="shared" si="50"/>
        <v>-2.0127881923168046E-2</v>
      </c>
      <c r="O222" s="347">
        <f t="shared" si="51"/>
        <v>39104.029690000003</v>
      </c>
      <c r="P222" s="222"/>
      <c r="Q222" s="193">
        <f t="shared" si="53"/>
        <v>3.1809382600672191E-7</v>
      </c>
      <c r="R222" s="193">
        <v>1</v>
      </c>
      <c r="S222" s="193">
        <f t="shared" si="54"/>
        <v>3.1809382600672191E-7</v>
      </c>
    </row>
    <row r="223" spans="1:19" ht="12.95" customHeight="1">
      <c r="A223" s="349" t="s">
        <v>112</v>
      </c>
      <c r="B223" s="160" t="s">
        <v>59</v>
      </c>
      <c r="C223" s="350">
        <v>54147.017</v>
      </c>
      <c r="D223" s="350" t="s">
        <v>25</v>
      </c>
      <c r="E223" s="274">
        <f t="shared" si="48"/>
        <v>29842.936384810047</v>
      </c>
      <c r="F223" s="221">
        <f t="shared" si="49"/>
        <v>29843</v>
      </c>
      <c r="G223" s="193">
        <f t="shared" si="52"/>
        <v>-2.1941470004094299E-2</v>
      </c>
      <c r="I223" s="193">
        <f>G223</f>
        <v>-2.1941470004094299E-2</v>
      </c>
      <c r="M223" s="193">
        <f t="shared" ca="1" si="47"/>
        <v>-2.0740388710955553E-2</v>
      </c>
      <c r="N223" s="271">
        <f t="shared" si="50"/>
        <v>-2.0222376735597344E-2</v>
      </c>
      <c r="O223" s="347">
        <f t="shared" si="51"/>
        <v>39128.517</v>
      </c>
      <c r="P223" s="222"/>
      <c r="Q223" s="193">
        <f t="shared" si="53"/>
        <v>2.9552816657915444E-6</v>
      </c>
      <c r="R223" s="193">
        <v>1</v>
      </c>
      <c r="S223" s="193">
        <f t="shared" si="54"/>
        <v>2.9552816657915444E-6</v>
      </c>
    </row>
    <row r="224" spans="1:19" ht="12.95" customHeight="1">
      <c r="A224" s="77" t="s">
        <v>113</v>
      </c>
      <c r="B224" s="161" t="s">
        <v>59</v>
      </c>
      <c r="C224" s="162">
        <v>54166.331899999997</v>
      </c>
      <c r="D224" s="162">
        <v>4.0000000000000002E-4</v>
      </c>
      <c r="E224" s="274">
        <f t="shared" si="48"/>
        <v>29898.936326127947</v>
      </c>
      <c r="F224" s="221">
        <f t="shared" si="49"/>
        <v>29899</v>
      </c>
      <c r="G224" s="193">
        <f t="shared" si="52"/>
        <v>-2.196171000105096E-2</v>
      </c>
      <c r="I224" s="193">
        <f>G224</f>
        <v>-2.196171000105096E-2</v>
      </c>
      <c r="M224" s="193">
        <f t="shared" ca="1" si="47"/>
        <v>-2.0707294100828604E-2</v>
      </c>
      <c r="N224" s="271">
        <f t="shared" si="50"/>
        <v>-2.0297067719188676E-2</v>
      </c>
      <c r="O224" s="347">
        <f t="shared" si="51"/>
        <v>39147.831899999997</v>
      </c>
      <c r="P224" s="222"/>
      <c r="Q224" s="193">
        <f t="shared" si="53"/>
        <v>2.7710339265636732E-6</v>
      </c>
      <c r="R224" s="193">
        <v>1</v>
      </c>
      <c r="S224" s="193">
        <f t="shared" si="54"/>
        <v>2.7710339265636732E-6</v>
      </c>
    </row>
    <row r="225" spans="1:19" ht="12.95" customHeight="1">
      <c r="A225" s="77" t="s">
        <v>106</v>
      </c>
      <c r="B225" s="78" t="s">
        <v>59</v>
      </c>
      <c r="C225" s="77">
        <v>54195.304129999997</v>
      </c>
      <c r="D225" s="77">
        <v>2.9999999999999997E-4</v>
      </c>
      <c r="E225" s="274">
        <f t="shared" si="48"/>
        <v>29982.935890187237</v>
      </c>
      <c r="F225" s="221">
        <f t="shared" si="49"/>
        <v>29983</v>
      </c>
      <c r="G225" s="193">
        <f t="shared" si="52"/>
        <v>-2.2112070000730455E-2</v>
      </c>
      <c r="K225" s="193">
        <f>G225</f>
        <v>-2.2112070000730455E-2</v>
      </c>
      <c r="M225" s="193">
        <f t="shared" ca="1" si="47"/>
        <v>-2.0657652185638177E-2</v>
      </c>
      <c r="N225" s="271">
        <f t="shared" si="50"/>
        <v>-2.0409368536505167E-2</v>
      </c>
      <c r="O225" s="347">
        <f t="shared" si="51"/>
        <v>39176.804129999997</v>
      </c>
      <c r="P225" s="222"/>
      <c r="Q225" s="193">
        <f t="shared" si="53"/>
        <v>2.8991922762749385E-6</v>
      </c>
      <c r="R225" s="193">
        <v>0.5</v>
      </c>
      <c r="S225" s="193">
        <f t="shared" si="54"/>
        <v>1.4495961381374692E-6</v>
      </c>
    </row>
    <row r="226" spans="1:19" ht="12.95" customHeight="1">
      <c r="A226" s="77" t="s">
        <v>106</v>
      </c>
      <c r="B226" s="78" t="s">
        <v>59</v>
      </c>
      <c r="C226" s="77">
        <v>54195.304629999999</v>
      </c>
      <c r="D226" s="77">
        <v>2.9999999999999997E-4</v>
      </c>
      <c r="E226" s="274">
        <f t="shared" si="48"/>
        <v>29982.937339843756</v>
      </c>
      <c r="F226" s="221">
        <f t="shared" si="49"/>
        <v>29983</v>
      </c>
      <c r="G226" s="193">
        <f t="shared" si="52"/>
        <v>-2.1612069998809602E-2</v>
      </c>
      <c r="K226" s="193">
        <f>G226</f>
        <v>-2.1612069998809602E-2</v>
      </c>
      <c r="M226" s="193">
        <f t="shared" ca="1" si="47"/>
        <v>-2.0657652185638177E-2</v>
      </c>
      <c r="N226" s="271">
        <f t="shared" si="50"/>
        <v>-2.0409368536505167E-2</v>
      </c>
      <c r="O226" s="347">
        <f t="shared" si="51"/>
        <v>39176.804629999999</v>
      </c>
      <c r="P226" s="222"/>
      <c r="Q226" s="193">
        <f t="shared" si="53"/>
        <v>1.4464908074292257E-6</v>
      </c>
      <c r="R226" s="193">
        <v>0.5</v>
      </c>
      <c r="S226" s="193">
        <f t="shared" si="54"/>
        <v>7.2324540371461287E-7</v>
      </c>
    </row>
    <row r="227" spans="1:19" ht="12.95" customHeight="1">
      <c r="A227" s="77" t="s">
        <v>106</v>
      </c>
      <c r="B227" s="78" t="s">
        <v>59</v>
      </c>
      <c r="C227" s="77">
        <v>54195.304929999998</v>
      </c>
      <c r="D227" s="77">
        <v>2.9999999999999997E-4</v>
      </c>
      <c r="E227" s="274">
        <f t="shared" si="48"/>
        <v>29982.938209637668</v>
      </c>
      <c r="F227" s="221">
        <f t="shared" si="49"/>
        <v>29983</v>
      </c>
      <c r="G227" s="193">
        <f t="shared" si="52"/>
        <v>-2.1312069999112282E-2</v>
      </c>
      <c r="K227" s="193">
        <f>G227</f>
        <v>-2.1312069999112282E-2</v>
      </c>
      <c r="M227" s="193">
        <f t="shared" ca="1" si="47"/>
        <v>-2.0657652185638177E-2</v>
      </c>
      <c r="N227" s="271">
        <f t="shared" si="50"/>
        <v>-2.0409368536505167E-2</v>
      </c>
      <c r="O227" s="347">
        <f t="shared" si="51"/>
        <v>39176.804929999998</v>
      </c>
      <c r="P227" s="222"/>
      <c r="Q227" s="193">
        <f t="shared" si="53"/>
        <v>8.1486993059302397E-7</v>
      </c>
      <c r="R227" s="193">
        <v>0.5</v>
      </c>
      <c r="S227" s="193">
        <f t="shared" si="54"/>
        <v>4.0743496529651198E-7</v>
      </c>
    </row>
    <row r="228" spans="1:19" ht="12.95" customHeight="1">
      <c r="A228" s="282" t="s">
        <v>114</v>
      </c>
      <c r="B228" s="78"/>
      <c r="C228" s="277">
        <v>54382.934500000003</v>
      </c>
      <c r="D228" s="356">
        <v>5.0000000000000001E-4</v>
      </c>
      <c r="E228" s="274">
        <f t="shared" si="48"/>
        <v>30526.935067478185</v>
      </c>
      <c r="F228" s="221">
        <f t="shared" si="49"/>
        <v>30527</v>
      </c>
      <c r="G228" s="193">
        <f t="shared" si="52"/>
        <v>-2.2395829997549299E-2</v>
      </c>
      <c r="J228" s="193">
        <f>G228</f>
        <v>-2.2395829997549299E-2</v>
      </c>
      <c r="M228" s="193">
        <f t="shared" ca="1" si="47"/>
        <v>-2.0336161687262079E-2</v>
      </c>
      <c r="N228" s="271">
        <f t="shared" si="50"/>
        <v>-2.1144329243042576E-2</v>
      </c>
      <c r="O228" s="347">
        <f t="shared" si="51"/>
        <v>39364.434500000003</v>
      </c>
      <c r="P228" s="222"/>
      <c r="Q228" s="193">
        <f t="shared" si="53"/>
        <v>1.5662541385308985E-6</v>
      </c>
      <c r="R228" s="193">
        <v>1</v>
      </c>
      <c r="S228" s="193">
        <f t="shared" si="54"/>
        <v>1.5662541385308985E-6</v>
      </c>
    </row>
    <row r="229" spans="1:19" ht="12.95" customHeight="1">
      <c r="A229" s="162" t="s">
        <v>115</v>
      </c>
      <c r="B229" s="161" t="s">
        <v>59</v>
      </c>
      <c r="C229" s="162">
        <v>54409.837800000001</v>
      </c>
      <c r="D229" s="162">
        <v>1E-4</v>
      </c>
      <c r="E229" s="274">
        <f t="shared" si="48"/>
        <v>30604.93615582231</v>
      </c>
      <c r="F229" s="221">
        <f t="shared" si="49"/>
        <v>30605</v>
      </c>
      <c r="G229" s="193">
        <f t="shared" si="52"/>
        <v>-2.2020450000127312E-2</v>
      </c>
      <c r="I229" s="193">
        <f t="shared" ref="I229:I256" si="55">G229</f>
        <v>-2.2020450000127312E-2</v>
      </c>
      <c r="M229" s="193">
        <f t="shared" ca="1" si="47"/>
        <v>-2.0290065623156685E-2</v>
      </c>
      <c r="N229" s="271">
        <f t="shared" si="50"/>
        <v>-2.12508001837927E-2</v>
      </c>
      <c r="O229" s="347">
        <f t="shared" si="51"/>
        <v>39391.337800000001</v>
      </c>
      <c r="P229" s="222"/>
      <c r="Q229" s="193">
        <f t="shared" si="53"/>
        <v>5.9236083978390153E-7</v>
      </c>
      <c r="R229" s="193">
        <v>1</v>
      </c>
      <c r="S229" s="193">
        <f t="shared" si="54"/>
        <v>5.9236083978390153E-7</v>
      </c>
    </row>
    <row r="230" spans="1:19" ht="12.95" customHeight="1">
      <c r="A230" s="349" t="s">
        <v>112</v>
      </c>
      <c r="B230" s="160" t="s">
        <v>59</v>
      </c>
      <c r="C230" s="350">
        <v>54427.083599999998</v>
      </c>
      <c r="D230" s="350" t="s">
        <v>25</v>
      </c>
      <c r="E230" s="274">
        <f t="shared" si="48"/>
        <v>30654.937128541824</v>
      </c>
      <c r="F230" s="221">
        <f t="shared" si="49"/>
        <v>30655</v>
      </c>
      <c r="G230" s="193">
        <f t="shared" si="52"/>
        <v>-2.1684949999325909E-2</v>
      </c>
      <c r="I230" s="193">
        <f t="shared" si="55"/>
        <v>-2.1684949999325909E-2</v>
      </c>
      <c r="M230" s="193">
        <f t="shared" ca="1" si="47"/>
        <v>-2.0260516864114765E-2</v>
      </c>
      <c r="N230" s="271">
        <f t="shared" si="50"/>
        <v>-2.1319194646391121E-2</v>
      </c>
      <c r="O230" s="347">
        <f t="shared" si="51"/>
        <v>39408.583599999998</v>
      </c>
      <c r="P230" s="222"/>
      <c r="Q230" s="193">
        <f t="shared" si="53"/>
        <v>1.3377697820045124E-7</v>
      </c>
      <c r="R230" s="193">
        <v>1</v>
      </c>
      <c r="S230" s="193">
        <f t="shared" si="54"/>
        <v>1.3377697820045124E-7</v>
      </c>
    </row>
    <row r="231" spans="1:19" ht="12.95" customHeight="1">
      <c r="A231" s="349" t="s">
        <v>112</v>
      </c>
      <c r="B231" s="160" t="s">
        <v>56</v>
      </c>
      <c r="C231" s="350">
        <v>54427.256600000001</v>
      </c>
      <c r="D231" s="350" t="s">
        <v>25</v>
      </c>
      <c r="E231" s="274">
        <f t="shared" si="48"/>
        <v>30655.438709696689</v>
      </c>
      <c r="F231" s="221">
        <f t="shared" si="49"/>
        <v>30655.5</v>
      </c>
      <c r="G231" s="193">
        <f t="shared" si="52"/>
        <v>-2.1139594995474909E-2</v>
      </c>
      <c r="I231" s="193">
        <f t="shared" si="55"/>
        <v>-2.1139594995474909E-2</v>
      </c>
      <c r="M231" s="193">
        <f t="shared" ca="1" si="47"/>
        <v>-2.0260221376524345E-2</v>
      </c>
      <c r="N231" s="271">
        <f t="shared" si="50"/>
        <v>-2.1319879158587997E-2</v>
      </c>
      <c r="O231" s="347">
        <f t="shared" si="51"/>
        <v>39408.756600000001</v>
      </c>
      <c r="P231" s="222"/>
      <c r="Q231" s="193">
        <f t="shared" si="53"/>
        <v>3.250237946938663E-8</v>
      </c>
      <c r="R231" s="193">
        <v>1</v>
      </c>
      <c r="S231" s="193">
        <f t="shared" si="54"/>
        <v>3.250237946938663E-8</v>
      </c>
    </row>
    <row r="232" spans="1:19" ht="12.95" customHeight="1">
      <c r="A232" s="77" t="s">
        <v>116</v>
      </c>
      <c r="B232" s="78" t="s">
        <v>56</v>
      </c>
      <c r="C232" s="77">
        <v>54436.570800000001</v>
      </c>
      <c r="D232" s="77">
        <v>2.9999999999999997E-4</v>
      </c>
      <c r="E232" s="274">
        <f t="shared" si="48"/>
        <v>30682.443491156766</v>
      </c>
      <c r="F232" s="221">
        <f t="shared" si="49"/>
        <v>30682.5</v>
      </c>
      <c r="G232" s="193">
        <f t="shared" si="52"/>
        <v>-1.9490424994728528E-2</v>
      </c>
      <c r="I232" s="193">
        <f t="shared" si="55"/>
        <v>-1.9490424994728528E-2</v>
      </c>
      <c r="M232" s="193">
        <f t="shared" ca="1" si="47"/>
        <v>-2.0244265046641709E-2</v>
      </c>
      <c r="N232" s="271">
        <f t="shared" si="50"/>
        <v>-2.1356859507175457E-2</v>
      </c>
      <c r="O232" s="347">
        <f t="shared" si="51"/>
        <v>39418.070800000001</v>
      </c>
      <c r="P232" s="222"/>
      <c r="Q232" s="193">
        <f t="shared" si="53"/>
        <v>3.4835777892530047E-6</v>
      </c>
      <c r="R232" s="193">
        <v>1</v>
      </c>
      <c r="S232" s="193">
        <f t="shared" si="54"/>
        <v>3.4835777892530047E-6</v>
      </c>
    </row>
    <row r="233" spans="1:19" ht="12.95" customHeight="1">
      <c r="A233" s="349" t="s">
        <v>117</v>
      </c>
      <c r="B233" s="160" t="s">
        <v>59</v>
      </c>
      <c r="C233" s="350">
        <v>54473.991099999999</v>
      </c>
      <c r="D233" s="350" t="s">
        <v>25</v>
      </c>
      <c r="E233" s="274">
        <f t="shared" si="48"/>
        <v>30790.936654678102</v>
      </c>
      <c r="F233" s="221">
        <f t="shared" si="49"/>
        <v>30791</v>
      </c>
      <c r="G233" s="193">
        <f t="shared" si="52"/>
        <v>-2.1848390002560336E-2</v>
      </c>
      <c r="I233" s="193">
        <f t="shared" si="55"/>
        <v>-2.1848390002560336E-2</v>
      </c>
      <c r="M233" s="193">
        <f t="shared" ca="1" si="47"/>
        <v>-2.0180144239520741E-2</v>
      </c>
      <c r="N233" s="271">
        <f t="shared" si="50"/>
        <v>-2.1505796189543885E-2</v>
      </c>
      <c r="O233" s="347">
        <f t="shared" si="51"/>
        <v>39455.491099999999</v>
      </c>
      <c r="P233" s="222"/>
      <c r="Q233" s="193">
        <f t="shared" si="53"/>
        <v>1.173705207171513E-7</v>
      </c>
      <c r="R233" s="193">
        <v>1</v>
      </c>
      <c r="S233" s="193">
        <f t="shared" si="54"/>
        <v>1.173705207171513E-7</v>
      </c>
    </row>
    <row r="234" spans="1:19" ht="12.95" customHeight="1">
      <c r="A234" s="77" t="s">
        <v>116</v>
      </c>
      <c r="B234" s="78" t="s">
        <v>56</v>
      </c>
      <c r="C234" s="77">
        <v>54520.381699999998</v>
      </c>
      <c r="D234" s="77">
        <v>5.0000000000000001E-4</v>
      </c>
      <c r="E234" s="274">
        <f t="shared" si="48"/>
        <v>30925.437525907171</v>
      </c>
      <c r="F234" s="221">
        <f t="shared" si="49"/>
        <v>30925.5</v>
      </c>
      <c r="G234" s="193">
        <f t="shared" si="52"/>
        <v>-2.154789499763865E-2</v>
      </c>
      <c r="I234" s="193">
        <f t="shared" si="55"/>
        <v>-2.154789499763865E-2</v>
      </c>
      <c r="M234" s="193">
        <f t="shared" ca="1" si="47"/>
        <v>-2.0100658077697973E-2</v>
      </c>
      <c r="N234" s="271">
        <f t="shared" si="50"/>
        <v>-2.1691157429666139E-2</v>
      </c>
      <c r="O234" s="347">
        <f t="shared" si="51"/>
        <v>39501.881699999998</v>
      </c>
      <c r="P234" s="222"/>
      <c r="Q234" s="193">
        <f t="shared" si="53"/>
        <v>2.0524124430430716E-8</v>
      </c>
      <c r="R234" s="193">
        <v>1</v>
      </c>
      <c r="S234" s="193">
        <f t="shared" si="54"/>
        <v>2.0524124430430716E-8</v>
      </c>
    </row>
    <row r="235" spans="1:19" ht="12.95" customHeight="1">
      <c r="A235" s="162" t="s">
        <v>118</v>
      </c>
      <c r="B235" s="161" t="s">
        <v>56</v>
      </c>
      <c r="C235" s="162">
        <v>54751.472999999998</v>
      </c>
      <c r="D235" s="162">
        <v>2.0000000000000001E-4</v>
      </c>
      <c r="E235" s="274">
        <f t="shared" si="48"/>
        <v>31595.443544011236</v>
      </c>
      <c r="F235" s="221">
        <f t="shared" si="49"/>
        <v>31595.5</v>
      </c>
      <c r="G235" s="193">
        <f t="shared" si="52"/>
        <v>-1.9472195002890658E-2</v>
      </c>
      <c r="I235" s="193">
        <f t="shared" si="55"/>
        <v>-1.9472195002890658E-2</v>
      </c>
      <c r="M235" s="193">
        <f t="shared" ca="1" si="47"/>
        <v>-1.9704704706536239E-2</v>
      </c>
      <c r="N235" s="271">
        <f t="shared" si="50"/>
        <v>-2.2626634263006141E-2</v>
      </c>
      <c r="O235" s="347">
        <f t="shared" si="51"/>
        <v>39732.972999999998</v>
      </c>
      <c r="P235" s="222"/>
      <c r="Q235" s="193">
        <f t="shared" si="53"/>
        <v>9.9504870457579176E-6</v>
      </c>
      <c r="R235" s="193">
        <v>1</v>
      </c>
      <c r="S235" s="193">
        <f t="shared" si="54"/>
        <v>9.9504870457579176E-6</v>
      </c>
    </row>
    <row r="236" spans="1:19" ht="12.95" customHeight="1">
      <c r="A236" s="77" t="s">
        <v>116</v>
      </c>
      <c r="B236" s="78" t="s">
        <v>59</v>
      </c>
      <c r="C236" s="77">
        <v>54756.472800000003</v>
      </c>
      <c r="D236" s="77">
        <v>5.0000000000000001E-4</v>
      </c>
      <c r="E236" s="274">
        <f t="shared" si="48"/>
        <v>31609.939529317995</v>
      </c>
      <c r="F236" s="221">
        <f t="shared" si="49"/>
        <v>31610</v>
      </c>
      <c r="G236" s="193">
        <f t="shared" si="52"/>
        <v>-2.0856899995123968E-2</v>
      </c>
      <c r="I236" s="193">
        <f t="shared" si="55"/>
        <v>-2.0856899995123968E-2</v>
      </c>
      <c r="M236" s="193">
        <f t="shared" ca="1" si="47"/>
        <v>-1.9696135566414082E-2</v>
      </c>
      <c r="N236" s="271">
        <f t="shared" si="50"/>
        <v>-2.2647102757478173E-2</v>
      </c>
      <c r="O236" s="347">
        <f t="shared" si="51"/>
        <v>39737.972800000003</v>
      </c>
      <c r="P236" s="222"/>
      <c r="Q236" s="193">
        <f t="shared" si="53"/>
        <v>3.2048259303406271E-6</v>
      </c>
      <c r="R236" s="193">
        <v>1</v>
      </c>
      <c r="S236" s="193">
        <f t="shared" si="54"/>
        <v>3.2048259303406271E-6</v>
      </c>
    </row>
    <row r="237" spans="1:19" ht="12.95" customHeight="1">
      <c r="A237" s="77" t="s">
        <v>116</v>
      </c>
      <c r="B237" s="78" t="s">
        <v>59</v>
      </c>
      <c r="C237" s="77">
        <v>54757.506000000001</v>
      </c>
      <c r="D237" s="77">
        <v>2.9999999999999997E-4</v>
      </c>
      <c r="E237" s="274">
        <f t="shared" si="48"/>
        <v>31612.935099544586</v>
      </c>
      <c r="F237" s="221">
        <f t="shared" si="49"/>
        <v>31613</v>
      </c>
      <c r="G237" s="193">
        <f t="shared" si="52"/>
        <v>-2.2384769996278919E-2</v>
      </c>
      <c r="I237" s="193">
        <f t="shared" si="55"/>
        <v>-2.2384769996278919E-2</v>
      </c>
      <c r="M237" s="193">
        <f t="shared" ca="1" si="47"/>
        <v>-1.9694362640871568E-2</v>
      </c>
      <c r="N237" s="271">
        <f t="shared" si="50"/>
        <v>-2.2651338798501321E-2</v>
      </c>
      <c r="O237" s="347">
        <f t="shared" si="51"/>
        <v>39739.006000000001</v>
      </c>
      <c r="P237" s="222"/>
      <c r="Q237" s="193">
        <f t="shared" si="53"/>
        <v>7.1058926318285743E-8</v>
      </c>
      <c r="R237" s="193">
        <v>1</v>
      </c>
      <c r="S237" s="193">
        <f t="shared" si="54"/>
        <v>7.1058926318285743E-8</v>
      </c>
    </row>
    <row r="238" spans="1:19" ht="12.95" customHeight="1">
      <c r="A238" s="77" t="s">
        <v>116</v>
      </c>
      <c r="B238" s="78" t="s">
        <v>56</v>
      </c>
      <c r="C238" s="77">
        <v>54760.442600000002</v>
      </c>
      <c r="D238" s="77">
        <v>1E-4</v>
      </c>
      <c r="E238" s="274">
        <f t="shared" si="48"/>
        <v>31621.449222199852</v>
      </c>
      <c r="F238" s="221">
        <f t="shared" si="49"/>
        <v>31621.5</v>
      </c>
      <c r="G238" s="193">
        <f t="shared" si="52"/>
        <v>-1.7513734994281549E-2</v>
      </c>
      <c r="I238" s="193">
        <f t="shared" si="55"/>
        <v>-1.7513734994281549E-2</v>
      </c>
      <c r="M238" s="193">
        <f t="shared" ca="1" si="47"/>
        <v>-1.968933935183444E-2</v>
      </c>
      <c r="N238" s="271">
        <f t="shared" si="50"/>
        <v>-2.2663343111963476E-2</v>
      </c>
      <c r="O238" s="347">
        <f t="shared" si="51"/>
        <v>39741.942600000002</v>
      </c>
      <c r="P238" s="222"/>
      <c r="Q238" s="193">
        <f t="shared" si="53"/>
        <v>2.6518463765695595E-5</v>
      </c>
      <c r="R238" s="193">
        <v>1</v>
      </c>
      <c r="S238" s="193">
        <f t="shared" si="54"/>
        <v>2.6518463765695595E-5</v>
      </c>
    </row>
    <row r="239" spans="1:19" ht="12.95" customHeight="1">
      <c r="A239" s="77" t="s">
        <v>116</v>
      </c>
      <c r="B239" s="78" t="s">
        <v>59</v>
      </c>
      <c r="C239" s="77">
        <v>54760.611799999999</v>
      </c>
      <c r="D239" s="77">
        <v>1E-4</v>
      </c>
      <c r="E239" s="274">
        <f t="shared" si="48"/>
        <v>31621.939785965173</v>
      </c>
      <c r="F239" s="221">
        <f t="shared" si="49"/>
        <v>31622</v>
      </c>
      <c r="G239" s="193">
        <f t="shared" si="52"/>
        <v>-2.0768379996297881E-2</v>
      </c>
      <c r="I239" s="193">
        <f t="shared" si="55"/>
        <v>-2.0768379996297881E-2</v>
      </c>
      <c r="M239" s="193">
        <f t="shared" ca="1" si="47"/>
        <v>-1.968904386424402E-2</v>
      </c>
      <c r="N239" s="271">
        <f t="shared" si="50"/>
        <v>-2.2664049349200729E-2</v>
      </c>
      <c r="O239" s="347">
        <f t="shared" si="51"/>
        <v>39742.111799999999</v>
      </c>
      <c r="P239" s="222"/>
      <c r="Q239" s="193">
        <f t="shared" si="53"/>
        <v>3.5935622955351041E-6</v>
      </c>
      <c r="R239" s="193">
        <v>1</v>
      </c>
      <c r="S239" s="193">
        <f t="shared" si="54"/>
        <v>3.5935622955351041E-6</v>
      </c>
    </row>
    <row r="240" spans="1:19" ht="12.95" customHeight="1">
      <c r="A240" s="77" t="s">
        <v>116</v>
      </c>
      <c r="B240" s="78" t="s">
        <v>59</v>
      </c>
      <c r="C240" s="77">
        <v>54775.444199999998</v>
      </c>
      <c r="D240" s="77">
        <v>1E-4</v>
      </c>
      <c r="E240" s="274">
        <f t="shared" si="48"/>
        <v>31664.943556608749</v>
      </c>
      <c r="F240" s="221">
        <f t="shared" si="49"/>
        <v>31665</v>
      </c>
      <c r="G240" s="193">
        <f t="shared" si="52"/>
        <v>-1.9467849997454323E-2</v>
      </c>
      <c r="I240" s="193">
        <f t="shared" si="55"/>
        <v>-1.9467849997454323E-2</v>
      </c>
      <c r="M240" s="193">
        <f t="shared" ca="1" si="47"/>
        <v>-1.966363193146797E-2</v>
      </c>
      <c r="N240" s="271">
        <f t="shared" si="50"/>
        <v>-2.2724827796807172E-2</v>
      </c>
      <c r="O240" s="347">
        <f t="shared" si="51"/>
        <v>39756.944199999998</v>
      </c>
      <c r="P240" s="222"/>
      <c r="Q240" s="193">
        <f t="shared" si="53"/>
        <v>1.0607904385477327E-5</v>
      </c>
      <c r="R240" s="193">
        <v>1</v>
      </c>
      <c r="S240" s="193">
        <f t="shared" si="54"/>
        <v>1.0607904385477327E-5</v>
      </c>
    </row>
    <row r="241" spans="1:19" ht="12.95" customHeight="1">
      <c r="A241" s="77" t="s">
        <v>116</v>
      </c>
      <c r="B241" s="78" t="s">
        <v>56</v>
      </c>
      <c r="C241" s="77">
        <v>54775.617700000003</v>
      </c>
      <c r="D241" s="77">
        <v>1E-4</v>
      </c>
      <c r="E241" s="274">
        <f t="shared" si="48"/>
        <v>31665.446587420138</v>
      </c>
      <c r="F241" s="221">
        <f t="shared" si="49"/>
        <v>31665.5</v>
      </c>
      <c r="G241" s="193">
        <f t="shared" si="52"/>
        <v>-1.8422494998958427E-2</v>
      </c>
      <c r="I241" s="193">
        <f t="shared" si="55"/>
        <v>-1.8422494998958427E-2</v>
      </c>
      <c r="M241" s="193">
        <f t="shared" ref="M241:M272" ca="1" si="56">+C$11+C$12*F241</f>
        <v>-1.9663336443877549E-2</v>
      </c>
      <c r="N241" s="271">
        <f t="shared" si="50"/>
        <v>-2.2725535011839833E-2</v>
      </c>
      <c r="O241" s="347">
        <f t="shared" si="51"/>
        <v>39757.117700000003</v>
      </c>
      <c r="P241" s="222"/>
      <c r="Q241" s="193">
        <f t="shared" si="53"/>
        <v>1.8516153352458404E-5</v>
      </c>
      <c r="R241" s="193">
        <v>1</v>
      </c>
      <c r="S241" s="193">
        <f t="shared" si="54"/>
        <v>1.8516153352458404E-5</v>
      </c>
    </row>
    <row r="242" spans="1:19" ht="12.95" customHeight="1">
      <c r="A242" s="77" t="s">
        <v>119</v>
      </c>
      <c r="B242" s="78" t="s">
        <v>56</v>
      </c>
      <c r="C242" s="77">
        <v>54792.863700000002</v>
      </c>
      <c r="D242" s="77">
        <v>2.9999999999999997E-4</v>
      </c>
      <c r="E242" s="274">
        <f t="shared" si="48"/>
        <v>31715.448140002267</v>
      </c>
      <c r="F242" s="221">
        <f t="shared" si="49"/>
        <v>31715.5</v>
      </c>
      <c r="G242" s="193">
        <f t="shared" si="52"/>
        <v>-1.7886994995933492E-2</v>
      </c>
      <c r="I242" s="193">
        <f t="shared" si="55"/>
        <v>-1.7886994995933492E-2</v>
      </c>
      <c r="M242" s="193">
        <f t="shared" ca="1" si="56"/>
        <v>-1.9633787684835629E-2</v>
      </c>
      <c r="N242" s="271">
        <f t="shared" si="50"/>
        <v>-2.2796313272195272E-2</v>
      </c>
      <c r="O242" s="347">
        <f t="shared" si="51"/>
        <v>39774.363700000002</v>
      </c>
      <c r="P242" s="222"/>
      <c r="Q242" s="193">
        <f t="shared" si="53"/>
        <v>2.4101405937637937E-5</v>
      </c>
      <c r="R242" s="193">
        <v>1</v>
      </c>
      <c r="S242" s="193">
        <f t="shared" si="54"/>
        <v>2.4101405937637937E-5</v>
      </c>
    </row>
    <row r="243" spans="1:19" ht="12.95" customHeight="1">
      <c r="A243" s="349" t="s">
        <v>120</v>
      </c>
      <c r="B243" s="160" t="s">
        <v>56</v>
      </c>
      <c r="C243" s="350">
        <v>54815.279300000002</v>
      </c>
      <c r="D243" s="350" t="s">
        <v>25</v>
      </c>
      <c r="E243" s="274">
        <f t="shared" si="48"/>
        <v>31780.437981244293</v>
      </c>
      <c r="F243" s="221">
        <f t="shared" si="49"/>
        <v>31780.5</v>
      </c>
      <c r="G243" s="193">
        <f t="shared" si="52"/>
        <v>-2.1390844995039515E-2</v>
      </c>
      <c r="I243" s="193">
        <f t="shared" si="55"/>
        <v>-2.1390844995039515E-2</v>
      </c>
      <c r="M243" s="193">
        <f t="shared" ca="1" si="56"/>
        <v>-1.9595374298081135E-2</v>
      </c>
      <c r="N243" s="271">
        <f t="shared" si="50"/>
        <v>-2.2888493034120175E-2</v>
      </c>
      <c r="O243" s="347">
        <f t="shared" si="51"/>
        <v>39796.779300000002</v>
      </c>
      <c r="P243" s="222"/>
      <c r="Q243" s="193">
        <f t="shared" si="53"/>
        <v>2.242949648962145E-6</v>
      </c>
      <c r="R243" s="193">
        <v>1</v>
      </c>
      <c r="S243" s="193">
        <f t="shared" si="54"/>
        <v>2.242949648962145E-6</v>
      </c>
    </row>
    <row r="244" spans="1:19" ht="12.95" customHeight="1">
      <c r="A244" s="349" t="s">
        <v>120</v>
      </c>
      <c r="B244" s="160" t="s">
        <v>59</v>
      </c>
      <c r="C244" s="350">
        <v>54815.450400000002</v>
      </c>
      <c r="D244" s="350" t="s">
        <v>25</v>
      </c>
      <c r="E244" s="274">
        <f t="shared" si="48"/>
        <v>31780.934053704386</v>
      </c>
      <c r="F244" s="221">
        <f t="shared" si="49"/>
        <v>31781</v>
      </c>
      <c r="G244" s="193">
        <f t="shared" si="52"/>
        <v>-2.2745490001398139E-2</v>
      </c>
      <c r="I244" s="193">
        <f t="shared" si="55"/>
        <v>-2.2745490001398139E-2</v>
      </c>
      <c r="M244" s="193">
        <f t="shared" ca="1" si="56"/>
        <v>-1.9595078810490715E-2</v>
      </c>
      <c r="N244" s="271">
        <f t="shared" si="50"/>
        <v>-2.2889202845368214E-2</v>
      </c>
      <c r="O244" s="347">
        <f t="shared" si="51"/>
        <v>39796.950400000002</v>
      </c>
      <c r="P244" s="222"/>
      <c r="Q244" s="193">
        <f t="shared" si="53"/>
        <v>2.0653381521967145E-8</v>
      </c>
      <c r="R244" s="193">
        <v>1</v>
      </c>
      <c r="S244" s="193">
        <f t="shared" si="54"/>
        <v>2.0653381521967145E-8</v>
      </c>
    </row>
    <row r="245" spans="1:19" ht="12.95" customHeight="1">
      <c r="A245" s="349" t="s">
        <v>121</v>
      </c>
      <c r="B245" s="160" t="s">
        <v>59</v>
      </c>
      <c r="C245" s="350">
        <v>54852.011299999998</v>
      </c>
      <c r="D245" s="350" t="s">
        <v>25</v>
      </c>
      <c r="E245" s="274">
        <f t="shared" si="48"/>
        <v>31886.935547604411</v>
      </c>
      <c r="F245" s="221">
        <f t="shared" si="49"/>
        <v>31887</v>
      </c>
      <c r="G245" s="193">
        <f t="shared" si="52"/>
        <v>-2.2230230002605822E-2</v>
      </c>
      <c r="I245" s="193">
        <f t="shared" si="55"/>
        <v>-2.2230230002605822E-2</v>
      </c>
      <c r="M245" s="193">
        <f t="shared" ca="1" si="56"/>
        <v>-1.9532435441321841E-2</v>
      </c>
      <c r="N245" s="271">
        <f t="shared" si="50"/>
        <v>-2.3039936584717913E-2</v>
      </c>
      <c r="O245" s="347">
        <f t="shared" si="51"/>
        <v>39833.511299999998</v>
      </c>
      <c r="P245" s="222"/>
      <c r="Q245" s="193">
        <f t="shared" si="53"/>
        <v>6.556247491156451E-7</v>
      </c>
      <c r="R245" s="193">
        <v>1</v>
      </c>
      <c r="S245" s="193">
        <f t="shared" si="54"/>
        <v>6.556247491156451E-7</v>
      </c>
    </row>
    <row r="246" spans="1:19" ht="12.95" customHeight="1">
      <c r="A246" s="312" t="s">
        <v>122</v>
      </c>
      <c r="B246" s="161" t="s">
        <v>59</v>
      </c>
      <c r="C246" s="162">
        <v>55199.6806</v>
      </c>
      <c r="D246" s="162">
        <v>1E-4</v>
      </c>
      <c r="E246" s="274">
        <f t="shared" si="48"/>
        <v>32894.937680571027</v>
      </c>
      <c r="F246" s="221">
        <f t="shared" si="49"/>
        <v>32895</v>
      </c>
      <c r="G246" s="193">
        <f t="shared" si="52"/>
        <v>-2.1494549997441936E-2</v>
      </c>
      <c r="I246" s="193">
        <f t="shared" si="55"/>
        <v>-2.1494549997441936E-2</v>
      </c>
      <c r="M246" s="193">
        <f t="shared" ca="1" si="56"/>
        <v>-1.8936732459036727E-2</v>
      </c>
      <c r="N246" s="271">
        <f t="shared" si="50"/>
        <v>-2.4498570002902183E-2</v>
      </c>
      <c r="O246" s="347">
        <f t="shared" si="51"/>
        <v>40181.1806</v>
      </c>
      <c r="P246" s="222"/>
      <c r="Q246" s="193">
        <f t="shared" si="53"/>
        <v>9.0241361932053784E-6</v>
      </c>
      <c r="R246" s="193">
        <v>1</v>
      </c>
      <c r="S246" s="193">
        <f t="shared" si="54"/>
        <v>9.0241361932053784E-6</v>
      </c>
    </row>
    <row r="247" spans="1:19" ht="12.95" customHeight="1">
      <c r="A247" s="312" t="s">
        <v>123</v>
      </c>
      <c r="B247" s="161" t="s">
        <v>59</v>
      </c>
      <c r="C247" s="162">
        <v>55213.477299999999</v>
      </c>
      <c r="D247" s="162">
        <v>4.0000000000000002E-4</v>
      </c>
      <c r="E247" s="274">
        <f t="shared" si="48"/>
        <v>32934.938632705424</v>
      </c>
      <c r="F247" s="221">
        <f t="shared" si="49"/>
        <v>32935</v>
      </c>
      <c r="G247" s="193">
        <f t="shared" si="52"/>
        <v>-2.1166149999771733E-2</v>
      </c>
      <c r="I247" s="193">
        <f t="shared" si="55"/>
        <v>-2.1166149999771733E-2</v>
      </c>
      <c r="M247" s="193">
        <f t="shared" ca="1" si="56"/>
        <v>-1.8913093451803187E-2</v>
      </c>
      <c r="N247" s="271">
        <f t="shared" si="50"/>
        <v>-2.4557394561476754E-2</v>
      </c>
      <c r="O247" s="347">
        <f t="shared" si="51"/>
        <v>40194.977299999999</v>
      </c>
      <c r="P247" s="222"/>
      <c r="Q247" s="193">
        <f t="shared" si="53"/>
        <v>1.150053967729388E-5</v>
      </c>
      <c r="R247" s="193">
        <v>1</v>
      </c>
      <c r="S247" s="193">
        <f t="shared" si="54"/>
        <v>1.150053967729388E-5</v>
      </c>
    </row>
    <row r="248" spans="1:19" ht="12.95" customHeight="1">
      <c r="A248" s="312" t="s">
        <v>123</v>
      </c>
      <c r="B248" s="161" t="s">
        <v>59</v>
      </c>
      <c r="C248" s="162">
        <v>55220.375599999999</v>
      </c>
      <c r="D248" s="162">
        <v>2.0000000000000001E-4</v>
      </c>
      <c r="E248" s="274">
        <f t="shared" si="48"/>
        <v>32954.938963806977</v>
      </c>
      <c r="F248" s="221">
        <f t="shared" si="49"/>
        <v>32955</v>
      </c>
      <c r="G248" s="193">
        <f t="shared" si="52"/>
        <v>-2.1051949996035546E-2</v>
      </c>
      <c r="I248" s="193">
        <f t="shared" si="55"/>
        <v>-2.1051949996035546E-2</v>
      </c>
      <c r="M248" s="193">
        <f t="shared" ca="1" si="56"/>
        <v>-1.8901273948186421E-2</v>
      </c>
      <c r="N248" s="271">
        <f t="shared" si="50"/>
        <v>-2.458683381443031E-2</v>
      </c>
      <c r="O248" s="347">
        <f t="shared" si="51"/>
        <v>40201.875599999999</v>
      </c>
      <c r="P248" s="222"/>
      <c r="Q248" s="193">
        <f t="shared" si="53"/>
        <v>1.2495403609549148E-5</v>
      </c>
      <c r="R248" s="193">
        <v>1</v>
      </c>
      <c r="S248" s="193">
        <f t="shared" si="54"/>
        <v>1.2495403609549148E-5</v>
      </c>
    </row>
    <row r="249" spans="1:19" ht="12.95" customHeight="1">
      <c r="A249" s="77" t="s">
        <v>124</v>
      </c>
      <c r="B249" s="78" t="s">
        <v>56</v>
      </c>
      <c r="C249" s="77">
        <v>55295.398000000001</v>
      </c>
      <c r="D249" s="77">
        <v>1.5E-3</v>
      </c>
      <c r="E249" s="274">
        <f t="shared" si="48"/>
        <v>33172.452385959223</v>
      </c>
      <c r="F249" s="221">
        <f t="shared" si="49"/>
        <v>33172.5</v>
      </c>
      <c r="G249" s="193">
        <f t="shared" si="52"/>
        <v>-1.6422524997324217E-2</v>
      </c>
      <c r="I249" s="193">
        <f t="shared" si="55"/>
        <v>-1.6422524997324217E-2</v>
      </c>
      <c r="M249" s="193">
        <f t="shared" ca="1" si="56"/>
        <v>-1.8772736846354065E-2</v>
      </c>
      <c r="N249" s="271">
        <f t="shared" si="50"/>
        <v>-2.4908146822340684E-2</v>
      </c>
      <c r="O249" s="347">
        <f t="shared" si="51"/>
        <v>40276.898000000001</v>
      </c>
      <c r="P249" s="222"/>
      <c r="Q249" s="193">
        <f t="shared" si="53"/>
        <v>7.2005777757195804E-5</v>
      </c>
      <c r="R249" s="193">
        <v>0.6</v>
      </c>
      <c r="S249" s="193">
        <f t="shared" si="54"/>
        <v>4.3203466654317483E-5</v>
      </c>
    </row>
    <row r="250" spans="1:19" ht="12.95" customHeight="1">
      <c r="A250" s="312" t="s">
        <v>123</v>
      </c>
      <c r="B250" s="161" t="s">
        <v>59</v>
      </c>
      <c r="C250" s="162">
        <v>55463.538699999997</v>
      </c>
      <c r="D250" s="162">
        <v>5.0000000000000001E-4</v>
      </c>
      <c r="E250" s="274">
        <f t="shared" si="48"/>
        <v>33659.944908993311</v>
      </c>
      <c r="F250" s="221">
        <f t="shared" si="49"/>
        <v>33660</v>
      </c>
      <c r="G250" s="193">
        <f t="shared" si="52"/>
        <v>-1.9001400003617164E-2</v>
      </c>
      <c r="I250" s="193">
        <f t="shared" si="55"/>
        <v>-1.9001400003617164E-2</v>
      </c>
      <c r="M250" s="193">
        <f t="shared" ca="1" si="56"/>
        <v>-1.848463644569534E-2</v>
      </c>
      <c r="N250" s="271">
        <f t="shared" si="50"/>
        <v>-2.5636056577022129E-2</v>
      </c>
      <c r="O250" s="347">
        <f t="shared" si="51"/>
        <v>40445.038699999997</v>
      </c>
      <c r="P250" s="222"/>
      <c r="Q250" s="193">
        <f t="shared" si="53"/>
        <v>4.4018667847025713E-5</v>
      </c>
      <c r="R250" s="193">
        <v>1</v>
      </c>
      <c r="S250" s="193">
        <f t="shared" si="54"/>
        <v>4.4018667847025713E-5</v>
      </c>
    </row>
    <row r="251" spans="1:19" ht="12.95" customHeight="1">
      <c r="A251" s="312" t="s">
        <v>123</v>
      </c>
      <c r="B251" s="161" t="s">
        <v>59</v>
      </c>
      <c r="C251" s="162">
        <v>55500.442799999997</v>
      </c>
      <c r="D251" s="162">
        <v>4.0000000000000002E-4</v>
      </c>
      <c r="E251" s="274">
        <f t="shared" si="48"/>
        <v>33766.94144712657</v>
      </c>
      <c r="F251" s="221">
        <f t="shared" si="49"/>
        <v>33767</v>
      </c>
      <c r="G251" s="193">
        <f t="shared" si="52"/>
        <v>-2.0195430006424431E-2</v>
      </c>
      <c r="I251" s="193">
        <f t="shared" si="55"/>
        <v>-2.0195430006424431E-2</v>
      </c>
      <c r="M251" s="193">
        <f t="shared" ca="1" si="56"/>
        <v>-1.8421402101345633E-2</v>
      </c>
      <c r="N251" s="271">
        <f t="shared" si="50"/>
        <v>-2.5797253298808553E-2</v>
      </c>
      <c r="O251" s="347">
        <f t="shared" si="51"/>
        <v>40481.942799999997</v>
      </c>
      <c r="P251" s="222"/>
      <c r="Q251" s="193">
        <f t="shared" si="53"/>
        <v>3.1380424199097291E-5</v>
      </c>
      <c r="R251" s="193">
        <v>1</v>
      </c>
      <c r="S251" s="193">
        <f t="shared" si="54"/>
        <v>3.1380424199097291E-5</v>
      </c>
    </row>
    <row r="252" spans="1:19" ht="12.95" customHeight="1">
      <c r="A252" s="74" t="s">
        <v>125</v>
      </c>
      <c r="B252" s="78" t="s">
        <v>56</v>
      </c>
      <c r="C252" s="77">
        <v>55527.862800000003</v>
      </c>
      <c r="D252" s="77">
        <v>4.0000000000000002E-4</v>
      </c>
      <c r="E252" s="274">
        <f t="shared" si="48"/>
        <v>33846.44061051531</v>
      </c>
      <c r="F252" s="221">
        <f t="shared" si="49"/>
        <v>33846.5</v>
      </c>
      <c r="G252" s="193">
        <f t="shared" ref="G252:G283" si="57">C252-(C$7+F252*C$8)</f>
        <v>-2.0483984997554217E-2</v>
      </c>
      <c r="I252" s="193">
        <f t="shared" si="55"/>
        <v>-2.0483984997554217E-2</v>
      </c>
      <c r="M252" s="193">
        <f t="shared" ca="1" si="56"/>
        <v>-1.8374419574468979E-2</v>
      </c>
      <c r="N252" s="271">
        <f t="shared" si="50"/>
        <v>-2.5917354233089815E-2</v>
      </c>
      <c r="O252" s="347">
        <f t="shared" si="51"/>
        <v>40509.362800000003</v>
      </c>
      <c r="P252" s="222"/>
      <c r="Q252" s="193">
        <f t="shared" ref="Q252:Q283" si="58">(G252-N252)^2</f>
        <v>2.9521501249664694E-5</v>
      </c>
      <c r="R252" s="193">
        <v>1</v>
      </c>
      <c r="S252" s="193">
        <f t="shared" si="54"/>
        <v>2.9521501249664694E-5</v>
      </c>
    </row>
    <row r="253" spans="1:19" ht="12.95" customHeight="1">
      <c r="A253" s="349" t="s">
        <v>126</v>
      </c>
      <c r="B253" s="160" t="s">
        <v>56</v>
      </c>
      <c r="C253" s="350">
        <v>55590.292699999998</v>
      </c>
      <c r="D253" s="350" t="s">
        <v>25</v>
      </c>
      <c r="E253" s="274">
        <f t="shared" si="48"/>
        <v>34027.444433288525</v>
      </c>
      <c r="F253" s="221">
        <f t="shared" si="49"/>
        <v>34027.5</v>
      </c>
      <c r="G253" s="193">
        <f t="shared" si="57"/>
        <v>-1.9165475001500454E-2</v>
      </c>
      <c r="I253" s="193">
        <f t="shared" si="55"/>
        <v>-1.9165475001500454E-2</v>
      </c>
      <c r="M253" s="193">
        <f t="shared" ca="1" si="56"/>
        <v>-1.8267453066737226E-2</v>
      </c>
      <c r="N253" s="271">
        <f t="shared" si="50"/>
        <v>-2.6191851431864432E-2</v>
      </c>
      <c r="O253" s="347">
        <f t="shared" si="51"/>
        <v>40571.792699999998</v>
      </c>
      <c r="P253" s="222"/>
      <c r="Q253" s="193">
        <f t="shared" si="58"/>
        <v>4.9369965741174436E-5</v>
      </c>
      <c r="R253" s="193">
        <v>1</v>
      </c>
      <c r="S253" s="193">
        <f t="shared" ref="S253:S284" si="59">R253*Q253</f>
        <v>4.9369965741174436E-5</v>
      </c>
    </row>
    <row r="254" spans="1:19" ht="12.95" customHeight="1">
      <c r="A254" s="349" t="s">
        <v>126</v>
      </c>
      <c r="B254" s="160" t="s">
        <v>56</v>
      </c>
      <c r="C254" s="350">
        <v>55590.2929</v>
      </c>
      <c r="D254" s="350" t="s">
        <v>25</v>
      </c>
      <c r="E254" s="274">
        <f t="shared" si="48"/>
        <v>34027.44501315114</v>
      </c>
      <c r="F254" s="221">
        <f t="shared" si="49"/>
        <v>34027.5</v>
      </c>
      <c r="G254" s="193">
        <f t="shared" si="57"/>
        <v>-1.8965474999276921E-2</v>
      </c>
      <c r="I254" s="193">
        <f t="shared" si="55"/>
        <v>-1.8965474999276921E-2</v>
      </c>
      <c r="M254" s="193">
        <f t="shared" ca="1" si="56"/>
        <v>-1.8267453066737226E-2</v>
      </c>
      <c r="N254" s="271">
        <f t="shared" si="50"/>
        <v>-2.6191851431864432E-2</v>
      </c>
      <c r="O254" s="347">
        <f t="shared" si="51"/>
        <v>40571.7929</v>
      </c>
      <c r="P254" s="222"/>
      <c r="Q254" s="193">
        <f t="shared" si="58"/>
        <v>5.2220516345456197E-5</v>
      </c>
      <c r="R254" s="193">
        <v>1</v>
      </c>
      <c r="S254" s="193">
        <f t="shared" si="59"/>
        <v>5.2220516345456197E-5</v>
      </c>
    </row>
    <row r="255" spans="1:19" ht="12.95" customHeight="1">
      <c r="A255" s="349" t="s">
        <v>126</v>
      </c>
      <c r="B255" s="160" t="s">
        <v>59</v>
      </c>
      <c r="C255" s="350">
        <v>55590.463900000002</v>
      </c>
      <c r="D255" s="350" t="s">
        <v>25</v>
      </c>
      <c r="E255" s="274">
        <f t="shared" si="48"/>
        <v>34027.94079567994</v>
      </c>
      <c r="F255" s="221">
        <f t="shared" si="49"/>
        <v>34028</v>
      </c>
      <c r="G255" s="193">
        <f t="shared" si="57"/>
        <v>-2.0420119995833375E-2</v>
      </c>
      <c r="I255" s="193">
        <f t="shared" si="55"/>
        <v>-2.0420119995833375E-2</v>
      </c>
      <c r="M255" s="193">
        <f t="shared" ca="1" si="56"/>
        <v>-1.8267157579146806E-2</v>
      </c>
      <c r="N255" s="271">
        <f t="shared" si="50"/>
        <v>-2.619261175130257E-2</v>
      </c>
      <c r="O255" s="347">
        <f t="shared" si="51"/>
        <v>40571.963900000002</v>
      </c>
      <c r="P255" s="222"/>
      <c r="Q255" s="193">
        <f t="shared" si="58"/>
        <v>3.3321661066959835E-5</v>
      </c>
      <c r="R255" s="193">
        <v>1</v>
      </c>
      <c r="S255" s="193">
        <f t="shared" si="59"/>
        <v>3.3321661066959835E-5</v>
      </c>
    </row>
    <row r="256" spans="1:19" ht="12.95" customHeight="1">
      <c r="A256" s="349" t="s">
        <v>126</v>
      </c>
      <c r="B256" s="160" t="s">
        <v>59</v>
      </c>
      <c r="C256" s="350">
        <v>55590.464099999997</v>
      </c>
      <c r="D256" s="350" t="s">
        <v>25</v>
      </c>
      <c r="E256" s="274">
        <f t="shared" si="48"/>
        <v>34027.941375542534</v>
      </c>
      <c r="F256" s="221">
        <f t="shared" si="49"/>
        <v>34028</v>
      </c>
      <c r="G256" s="193">
        <f t="shared" si="57"/>
        <v>-2.02201200008858E-2</v>
      </c>
      <c r="I256" s="193">
        <f t="shared" si="55"/>
        <v>-2.02201200008858E-2</v>
      </c>
      <c r="M256" s="193">
        <f t="shared" ca="1" si="56"/>
        <v>-1.8267157579146806E-2</v>
      </c>
      <c r="N256" s="271">
        <f t="shared" si="50"/>
        <v>-2.619261175130257E-2</v>
      </c>
      <c r="O256" s="347">
        <f t="shared" si="51"/>
        <v>40571.964099999997</v>
      </c>
      <c r="P256" s="222"/>
      <c r="Q256" s="193">
        <f t="shared" si="58"/>
        <v>3.5670657708796377E-5</v>
      </c>
      <c r="R256" s="193">
        <v>1</v>
      </c>
      <c r="S256" s="193">
        <f t="shared" si="59"/>
        <v>3.5670657708796377E-5</v>
      </c>
    </row>
    <row r="257" spans="1:19" ht="12.95" customHeight="1">
      <c r="A257" s="282" t="s">
        <v>127</v>
      </c>
      <c r="B257" s="78"/>
      <c r="C257" s="277">
        <v>55591.844100000002</v>
      </c>
      <c r="D257" s="277">
        <v>2.0000000000000001E-4</v>
      </c>
      <c r="E257" s="274">
        <f t="shared" si="48"/>
        <v>34031.942427529284</v>
      </c>
      <c r="F257" s="221">
        <f t="shared" si="49"/>
        <v>34032</v>
      </c>
      <c r="G257" s="193">
        <f t="shared" si="57"/>
        <v>-1.9857279999996535E-2</v>
      </c>
      <c r="J257" s="193">
        <f>G257</f>
        <v>-1.9857279999996535E-2</v>
      </c>
      <c r="M257" s="193">
        <f t="shared" ca="1" si="56"/>
        <v>-1.8264793678423454E-2</v>
      </c>
      <c r="N257" s="271">
        <f t="shared" si="50"/>
        <v>-2.6198694711412666E-2</v>
      </c>
      <c r="O257" s="347">
        <f t="shared" si="51"/>
        <v>40573.344100000002</v>
      </c>
      <c r="Q257" s="193">
        <f t="shared" si="58"/>
        <v>4.0213540542164932E-5</v>
      </c>
      <c r="R257" s="193">
        <v>1</v>
      </c>
      <c r="S257" s="193">
        <f t="shared" si="59"/>
        <v>4.0213540542164932E-5</v>
      </c>
    </row>
    <row r="258" spans="1:19" ht="12.95" customHeight="1">
      <c r="A258" s="77" t="s">
        <v>129</v>
      </c>
      <c r="B258" s="78" t="s">
        <v>59</v>
      </c>
      <c r="C258" s="77">
        <v>55629.440699999999</v>
      </c>
      <c r="D258" s="77">
        <v>6.1000000000000004E-3</v>
      </c>
      <c r="E258" s="274">
        <f t="shared" si="48"/>
        <v>34140.946739938488</v>
      </c>
      <c r="F258" s="221">
        <f t="shared" si="49"/>
        <v>34141</v>
      </c>
      <c r="G258" s="193">
        <f t="shared" si="57"/>
        <v>-1.8369890000030864E-2</v>
      </c>
      <c r="I258" s="193">
        <f>G258</f>
        <v>-1.8369890000030864E-2</v>
      </c>
      <c r="M258" s="193">
        <f t="shared" ca="1" si="56"/>
        <v>-1.8200377383712066E-2</v>
      </c>
      <c r="N258" s="271">
        <f t="shared" si="50"/>
        <v>-2.6364732236619101E-2</v>
      </c>
      <c r="O258" s="347">
        <f t="shared" si="51"/>
        <v>40610.940699999999</v>
      </c>
      <c r="P258" s="222"/>
      <c r="Q258" s="193">
        <f t="shared" si="58"/>
        <v>6.3917502387935199E-5</v>
      </c>
      <c r="R258" s="193">
        <v>0.1</v>
      </c>
      <c r="S258" s="193">
        <f t="shared" si="59"/>
        <v>6.3917502387935204E-6</v>
      </c>
    </row>
    <row r="259" spans="1:19" ht="12.95" customHeight="1">
      <c r="A259" s="77" t="s">
        <v>129</v>
      </c>
      <c r="B259" s="78" t="s">
        <v>59</v>
      </c>
      <c r="C259" s="77">
        <v>55629.440699999999</v>
      </c>
      <c r="D259" s="77">
        <v>6.1000000000000004E-3</v>
      </c>
      <c r="E259" s="274">
        <f t="shared" si="48"/>
        <v>34140.946739938488</v>
      </c>
      <c r="F259" s="221">
        <f t="shared" si="49"/>
        <v>34141</v>
      </c>
      <c r="G259" s="193">
        <f t="shared" si="57"/>
        <v>-1.8369890000030864E-2</v>
      </c>
      <c r="I259" s="193">
        <f>G259</f>
        <v>-1.8369890000030864E-2</v>
      </c>
      <c r="M259" s="193">
        <f t="shared" ca="1" si="56"/>
        <v>-1.8200377383712066E-2</v>
      </c>
      <c r="N259" s="271">
        <f t="shared" si="50"/>
        <v>-2.6364732236619101E-2</v>
      </c>
      <c r="O259" s="347">
        <f t="shared" si="51"/>
        <v>40610.940699999999</v>
      </c>
      <c r="P259" s="222"/>
      <c r="Q259" s="193">
        <f t="shared" si="58"/>
        <v>6.3917502387935199E-5</v>
      </c>
      <c r="R259" s="193">
        <v>1</v>
      </c>
      <c r="S259" s="193">
        <f t="shared" si="59"/>
        <v>6.3917502387935199E-5</v>
      </c>
    </row>
    <row r="260" spans="1:19" ht="12.95" customHeight="1">
      <c r="A260" s="74" t="s">
        <v>130</v>
      </c>
      <c r="B260" s="78" t="s">
        <v>59</v>
      </c>
      <c r="C260" s="77">
        <v>55894.673949999997</v>
      </c>
      <c r="D260" s="77">
        <v>1E-4</v>
      </c>
      <c r="E260" s="274">
        <f t="shared" si="48"/>
        <v>34909.940958679304</v>
      </c>
      <c r="F260" s="221">
        <f t="shared" si="49"/>
        <v>34910</v>
      </c>
      <c r="G260" s="193">
        <f t="shared" si="57"/>
        <v>-2.0363900002848823E-2</v>
      </c>
      <c r="K260" s="193">
        <f>G260</f>
        <v>-2.0363900002848823E-2</v>
      </c>
      <c r="M260" s="193">
        <f t="shared" ca="1" si="56"/>
        <v>-1.7745917469647328E-2</v>
      </c>
      <c r="N260" s="271">
        <f t="shared" si="50"/>
        <v>-2.7551311371636269E-2</v>
      </c>
      <c r="O260" s="347">
        <f t="shared" si="51"/>
        <v>40876.173949999997</v>
      </c>
      <c r="P260" s="222"/>
      <c r="Q260" s="193">
        <f t="shared" si="58"/>
        <v>5.1658882184175034E-5</v>
      </c>
      <c r="R260" s="193">
        <v>1</v>
      </c>
      <c r="S260" s="193">
        <f t="shared" si="59"/>
        <v>5.1658882184175034E-5</v>
      </c>
    </row>
    <row r="261" spans="1:19" ht="12.95" customHeight="1">
      <c r="A261" s="74" t="s">
        <v>130</v>
      </c>
      <c r="B261" s="78" t="s">
        <v>59</v>
      </c>
      <c r="C261" s="77">
        <v>55894.673949999997</v>
      </c>
      <c r="D261" s="77">
        <v>1E-4</v>
      </c>
      <c r="E261" s="274">
        <f t="shared" si="48"/>
        <v>34909.940958679304</v>
      </c>
      <c r="F261" s="221">
        <f t="shared" si="49"/>
        <v>34910</v>
      </c>
      <c r="G261" s="193">
        <f t="shared" si="57"/>
        <v>-2.0363900002848823E-2</v>
      </c>
      <c r="I261" s="193">
        <f>G261</f>
        <v>-2.0363900002848823E-2</v>
      </c>
      <c r="M261" s="193">
        <f t="shared" ca="1" si="56"/>
        <v>-1.7745917469647328E-2</v>
      </c>
      <c r="N261" s="271">
        <f t="shared" si="50"/>
        <v>-2.7551311371636269E-2</v>
      </c>
      <c r="O261" s="347">
        <f t="shared" si="51"/>
        <v>40876.173949999997</v>
      </c>
      <c r="P261" s="222"/>
      <c r="Q261" s="193">
        <f t="shared" si="58"/>
        <v>5.1658882184175034E-5</v>
      </c>
      <c r="R261" s="193">
        <v>1</v>
      </c>
      <c r="S261" s="193">
        <f t="shared" si="59"/>
        <v>5.1658882184175034E-5</v>
      </c>
    </row>
    <row r="262" spans="1:19" ht="12.95" customHeight="1">
      <c r="A262" s="74" t="s">
        <v>130</v>
      </c>
      <c r="B262" s="78" t="s">
        <v>59</v>
      </c>
      <c r="C262" s="77">
        <v>55902.953079999999</v>
      </c>
      <c r="D262" s="77">
        <v>3.0000000000000001E-3</v>
      </c>
      <c r="E262" s="274">
        <f t="shared" si="48"/>
        <v>34933.94474819742</v>
      </c>
      <c r="F262" s="221">
        <f t="shared" si="49"/>
        <v>34934</v>
      </c>
      <c r="G262" s="193">
        <f t="shared" si="57"/>
        <v>-1.9056860001001041E-2</v>
      </c>
      <c r="K262" s="193">
        <f>G262</f>
        <v>-1.9056860001001041E-2</v>
      </c>
      <c r="M262" s="193">
        <f t="shared" ca="1" si="56"/>
        <v>-1.7731734065307207E-2</v>
      </c>
      <c r="N262" s="271">
        <f t="shared" si="50"/>
        <v>-2.7588771552709536E-2</v>
      </c>
      <c r="O262" s="347">
        <f t="shared" si="51"/>
        <v>40884.453079999999</v>
      </c>
      <c r="P262" s="222"/>
      <c r="Q262" s="193">
        <f t="shared" si="58"/>
        <v>7.2793514726176848E-5</v>
      </c>
      <c r="R262" s="193">
        <v>0.1</v>
      </c>
      <c r="S262" s="193">
        <f t="shared" si="59"/>
        <v>7.2793514726176855E-6</v>
      </c>
    </row>
    <row r="263" spans="1:19" ht="12.95" customHeight="1">
      <c r="A263" s="74" t="s">
        <v>130</v>
      </c>
      <c r="B263" s="78" t="s">
        <v>59</v>
      </c>
      <c r="C263" s="77">
        <v>55902.953079999999</v>
      </c>
      <c r="D263" s="77">
        <v>3.0000000000000001E-3</v>
      </c>
      <c r="E263" s="274">
        <f t="shared" si="48"/>
        <v>34933.94474819742</v>
      </c>
      <c r="F263" s="221">
        <f t="shared" si="49"/>
        <v>34934</v>
      </c>
      <c r="G263" s="193">
        <f t="shared" si="57"/>
        <v>-1.9056860001001041E-2</v>
      </c>
      <c r="I263" s="193">
        <f t="shared" ref="I263:I269" si="60">G263</f>
        <v>-1.9056860001001041E-2</v>
      </c>
      <c r="M263" s="193">
        <f t="shared" ca="1" si="56"/>
        <v>-1.7731734065307207E-2</v>
      </c>
      <c r="N263" s="271">
        <f t="shared" si="50"/>
        <v>-2.7588771552709536E-2</v>
      </c>
      <c r="O263" s="347">
        <f t="shared" si="51"/>
        <v>40884.453079999999</v>
      </c>
      <c r="P263" s="222"/>
      <c r="Q263" s="193">
        <f t="shared" si="58"/>
        <v>7.2793514726176848E-5</v>
      </c>
      <c r="R263" s="193">
        <v>1</v>
      </c>
      <c r="S263" s="193">
        <f t="shared" si="59"/>
        <v>7.2793514726176848E-5</v>
      </c>
    </row>
    <row r="264" spans="1:19" ht="12.95" customHeight="1">
      <c r="A264" s="77" t="s">
        <v>131</v>
      </c>
      <c r="B264" s="78" t="s">
        <v>59</v>
      </c>
      <c r="C264" s="77">
        <v>55955.720999999998</v>
      </c>
      <c r="D264" s="77">
        <v>4.0000000000000002E-4</v>
      </c>
      <c r="E264" s="274">
        <f t="shared" si="48"/>
        <v>35086.935466423645</v>
      </c>
      <c r="F264" s="221">
        <f t="shared" si="49"/>
        <v>35087</v>
      </c>
      <c r="G264" s="193">
        <f t="shared" si="57"/>
        <v>-2.2258229997532908E-2</v>
      </c>
      <c r="I264" s="193">
        <f t="shared" si="60"/>
        <v>-2.2258229997532908E-2</v>
      </c>
      <c r="M264" s="193">
        <f t="shared" ca="1" si="56"/>
        <v>-1.7641314862638931E-2</v>
      </c>
      <c r="N264" s="271">
        <f t="shared" si="50"/>
        <v>-2.7828188935265282E-2</v>
      </c>
      <c r="O264" s="347">
        <f t="shared" si="51"/>
        <v>40937.220999999998</v>
      </c>
      <c r="P264" s="222"/>
      <c r="Q264" s="193">
        <f t="shared" si="58"/>
        <v>3.1024442568024762E-5</v>
      </c>
      <c r="R264" s="193">
        <v>1</v>
      </c>
      <c r="S264" s="193">
        <f t="shared" si="59"/>
        <v>3.1024442568024762E-5</v>
      </c>
    </row>
    <row r="265" spans="1:19" ht="12.95" customHeight="1">
      <c r="A265" s="77" t="s">
        <v>131</v>
      </c>
      <c r="B265" s="78" t="s">
        <v>59</v>
      </c>
      <c r="C265" s="77">
        <v>55955.720999999998</v>
      </c>
      <c r="D265" s="77">
        <v>4.0000000000000002E-4</v>
      </c>
      <c r="E265" s="274">
        <f t="shared" si="48"/>
        <v>35086.935466423645</v>
      </c>
      <c r="F265" s="221">
        <f t="shared" si="49"/>
        <v>35087</v>
      </c>
      <c r="G265" s="193">
        <f t="shared" si="57"/>
        <v>-2.2258229997532908E-2</v>
      </c>
      <c r="I265" s="193">
        <f t="shared" si="60"/>
        <v>-2.2258229997532908E-2</v>
      </c>
      <c r="M265" s="193">
        <f t="shared" ca="1" si="56"/>
        <v>-1.7641314862638931E-2</v>
      </c>
      <c r="N265" s="271">
        <f t="shared" si="50"/>
        <v>-2.7828188935265282E-2</v>
      </c>
      <c r="O265" s="347">
        <f t="shared" si="51"/>
        <v>40937.220999999998</v>
      </c>
      <c r="P265" s="222"/>
      <c r="Q265" s="193">
        <f t="shared" si="58"/>
        <v>3.1024442568024762E-5</v>
      </c>
      <c r="R265" s="193">
        <v>1</v>
      </c>
      <c r="S265" s="193">
        <f t="shared" si="59"/>
        <v>3.1024442568024762E-5</v>
      </c>
    </row>
    <row r="266" spans="1:19" ht="12.95" customHeight="1">
      <c r="A266" s="74" t="s">
        <v>132</v>
      </c>
      <c r="B266" s="161" t="s">
        <v>59</v>
      </c>
      <c r="C266" s="162">
        <v>55994.352800000001</v>
      </c>
      <c r="D266" s="162">
        <v>2.0000000000000001E-4</v>
      </c>
      <c r="E266" s="274">
        <f t="shared" si="48"/>
        <v>35198.941147685531</v>
      </c>
      <c r="F266" s="221">
        <f t="shared" si="49"/>
        <v>35199</v>
      </c>
      <c r="G266" s="193">
        <f t="shared" si="57"/>
        <v>-2.0298709998314735E-2</v>
      </c>
      <c r="I266" s="193">
        <f t="shared" si="60"/>
        <v>-2.0298709998314735E-2</v>
      </c>
      <c r="M266" s="193">
        <f t="shared" ca="1" si="56"/>
        <v>-1.7575125642385028E-2</v>
      </c>
      <c r="N266" s="271">
        <f t="shared" si="50"/>
        <v>-2.8004115867253251E-2</v>
      </c>
      <c r="O266" s="347">
        <f t="shared" si="51"/>
        <v>40975.852800000001</v>
      </c>
      <c r="P266" s="222"/>
      <c r="Q266" s="193">
        <f t="shared" si="58"/>
        <v>5.9373279605072143E-5</v>
      </c>
      <c r="R266" s="193">
        <v>1</v>
      </c>
      <c r="S266" s="193">
        <f t="shared" si="59"/>
        <v>5.9373279605072143E-5</v>
      </c>
    </row>
    <row r="267" spans="1:19" ht="12.95" customHeight="1">
      <c r="A267" s="74" t="s">
        <v>132</v>
      </c>
      <c r="B267" s="161" t="s">
        <v>59</v>
      </c>
      <c r="C267" s="162">
        <v>55994.352800000001</v>
      </c>
      <c r="D267" s="162">
        <v>2.0000000000000001E-4</v>
      </c>
      <c r="E267" s="274">
        <f t="shared" si="48"/>
        <v>35198.941147685531</v>
      </c>
      <c r="F267" s="221">
        <f t="shared" si="49"/>
        <v>35199</v>
      </c>
      <c r="G267" s="193">
        <f t="shared" si="57"/>
        <v>-2.0298709998314735E-2</v>
      </c>
      <c r="I267" s="193">
        <f t="shared" si="60"/>
        <v>-2.0298709998314735E-2</v>
      </c>
      <c r="M267" s="193">
        <f t="shared" ca="1" si="56"/>
        <v>-1.7575125642385028E-2</v>
      </c>
      <c r="N267" s="271">
        <f t="shared" si="50"/>
        <v>-2.8004115867253251E-2</v>
      </c>
      <c r="O267" s="347">
        <f t="shared" si="51"/>
        <v>40975.852800000001</v>
      </c>
      <c r="P267" s="222"/>
      <c r="Q267" s="193">
        <f t="shared" si="58"/>
        <v>5.9373279605072143E-5</v>
      </c>
      <c r="R267" s="193">
        <v>1</v>
      </c>
      <c r="S267" s="193">
        <f t="shared" si="59"/>
        <v>5.9373279605072143E-5</v>
      </c>
    </row>
    <row r="268" spans="1:19" ht="12.95" customHeight="1">
      <c r="A268" s="74" t="s">
        <v>132</v>
      </c>
      <c r="B268" s="161" t="s">
        <v>59</v>
      </c>
      <c r="C268" s="162">
        <v>56199.574800000002</v>
      </c>
      <c r="D268" s="162">
        <v>2.0000000000000001E-4</v>
      </c>
      <c r="E268" s="274">
        <f t="shared" si="48"/>
        <v>35793.943967122497</v>
      </c>
      <c r="F268" s="221">
        <f t="shared" si="49"/>
        <v>35794</v>
      </c>
      <c r="G268" s="193">
        <f t="shared" si="57"/>
        <v>-1.932625999324955E-2</v>
      </c>
      <c r="I268" s="193">
        <f t="shared" si="60"/>
        <v>-1.932625999324955E-2</v>
      </c>
      <c r="M268" s="193">
        <f t="shared" ca="1" si="56"/>
        <v>-1.7223495409786176E-2</v>
      </c>
      <c r="N268" s="271">
        <f t="shared" si="50"/>
        <v>-2.8948183424542199E-2</v>
      </c>
      <c r="O268" s="347">
        <f t="shared" si="51"/>
        <v>41181.074800000002</v>
      </c>
      <c r="P268" s="222"/>
      <c r="Q268" s="193">
        <f t="shared" si="58"/>
        <v>9.2581410517658495E-5</v>
      </c>
      <c r="R268" s="193">
        <v>1</v>
      </c>
      <c r="S268" s="193">
        <f t="shared" si="59"/>
        <v>9.2581410517658495E-5</v>
      </c>
    </row>
    <row r="269" spans="1:19" ht="12.95" customHeight="1">
      <c r="A269" s="74" t="s">
        <v>132</v>
      </c>
      <c r="B269" s="161" t="s">
        <v>59</v>
      </c>
      <c r="C269" s="162">
        <v>56199.574800000002</v>
      </c>
      <c r="D269" s="162">
        <v>2.0000000000000001E-4</v>
      </c>
      <c r="E269" s="274">
        <f t="shared" si="48"/>
        <v>35793.943967122497</v>
      </c>
      <c r="F269" s="221">
        <f t="shared" si="49"/>
        <v>35794</v>
      </c>
      <c r="G269" s="193">
        <f t="shared" si="57"/>
        <v>-1.932625999324955E-2</v>
      </c>
      <c r="I269" s="193">
        <f t="shared" si="60"/>
        <v>-1.932625999324955E-2</v>
      </c>
      <c r="M269" s="193">
        <f t="shared" ca="1" si="56"/>
        <v>-1.7223495409786176E-2</v>
      </c>
      <c r="N269" s="271">
        <f t="shared" si="50"/>
        <v>-2.8948183424542199E-2</v>
      </c>
      <c r="O269" s="347">
        <f t="shared" si="51"/>
        <v>41181.074800000002</v>
      </c>
      <c r="P269" s="222"/>
      <c r="Q269" s="193">
        <f t="shared" si="58"/>
        <v>9.2581410517658495E-5</v>
      </c>
      <c r="R269" s="193">
        <v>1</v>
      </c>
      <c r="S269" s="193">
        <f t="shared" si="59"/>
        <v>9.2581410517658495E-5</v>
      </c>
    </row>
    <row r="270" spans="1:19" ht="12.95" customHeight="1">
      <c r="A270" s="282" t="s">
        <v>133</v>
      </c>
      <c r="B270" s="78"/>
      <c r="C270" s="277">
        <v>56217.854800000001</v>
      </c>
      <c r="D270" s="277">
        <v>5.0000000000000001E-4</v>
      </c>
      <c r="E270" s="274">
        <f t="shared" si="48"/>
        <v>35846.943409381645</v>
      </c>
      <c r="F270" s="221">
        <f t="shared" si="49"/>
        <v>35847</v>
      </c>
      <c r="G270" s="193">
        <f t="shared" si="57"/>
        <v>-1.9518629997037351E-2</v>
      </c>
      <c r="J270" s="193">
        <f>G270</f>
        <v>-1.9518629997037351E-2</v>
      </c>
      <c r="M270" s="193">
        <f t="shared" ca="1" si="56"/>
        <v>-1.7192173725201741E-2</v>
      </c>
      <c r="N270" s="271">
        <f t="shared" si="50"/>
        <v>-2.9033048823537053E-2</v>
      </c>
      <c r="O270" s="347">
        <f t="shared" si="51"/>
        <v>41199.354800000001</v>
      </c>
      <c r="Q270" s="193">
        <f t="shared" si="58"/>
        <v>9.0524165606051973E-5</v>
      </c>
      <c r="R270" s="193">
        <v>0.7</v>
      </c>
      <c r="S270" s="193">
        <f t="shared" si="59"/>
        <v>6.3366915924236374E-5</v>
      </c>
    </row>
    <row r="271" spans="1:19" ht="12.95" customHeight="1">
      <c r="A271" s="282" t="s">
        <v>133</v>
      </c>
      <c r="B271" s="78"/>
      <c r="C271" s="277">
        <v>56217.854800000001</v>
      </c>
      <c r="D271" s="277">
        <v>5.0000000000000001E-4</v>
      </c>
      <c r="E271" s="274">
        <f t="shared" si="48"/>
        <v>35846.943409381645</v>
      </c>
      <c r="F271" s="221">
        <f t="shared" si="49"/>
        <v>35847</v>
      </c>
      <c r="G271" s="193">
        <f t="shared" si="57"/>
        <v>-1.9518629997037351E-2</v>
      </c>
      <c r="I271" s="193">
        <f t="shared" ref="I271:I312" si="61">G271</f>
        <v>-1.9518629997037351E-2</v>
      </c>
      <c r="M271" s="193">
        <f t="shared" ca="1" si="56"/>
        <v>-1.7192173725201741E-2</v>
      </c>
      <c r="N271" s="271">
        <f t="shared" si="50"/>
        <v>-2.9033048823537053E-2</v>
      </c>
      <c r="O271" s="347">
        <f t="shared" si="51"/>
        <v>41199.354800000001</v>
      </c>
      <c r="P271" s="222"/>
      <c r="Q271" s="193">
        <f t="shared" si="58"/>
        <v>9.0524165606051973E-5</v>
      </c>
      <c r="R271" s="193">
        <v>1</v>
      </c>
      <c r="S271" s="193">
        <f t="shared" si="59"/>
        <v>9.0524165606051973E-5</v>
      </c>
    </row>
    <row r="272" spans="1:19" ht="12.95" customHeight="1">
      <c r="A272" s="86" t="s">
        <v>134</v>
      </c>
      <c r="B272" s="87" t="s">
        <v>56</v>
      </c>
      <c r="C272" s="86">
        <v>56325.2961</v>
      </c>
      <c r="D272" s="86">
        <v>2.0000000000000001E-4</v>
      </c>
      <c r="E272" s="274">
        <f t="shared" si="48"/>
        <v>36158.449370847622</v>
      </c>
      <c r="F272" s="221">
        <f t="shared" si="49"/>
        <v>36158.5</v>
      </c>
      <c r="G272" s="193">
        <f t="shared" si="57"/>
        <v>-1.7462465002608951E-2</v>
      </c>
      <c r="I272" s="193">
        <f t="shared" si="61"/>
        <v>-1.7462465002608951E-2</v>
      </c>
      <c r="M272" s="193">
        <f t="shared" ca="1" si="56"/>
        <v>-1.7008084956370573E-2</v>
      </c>
      <c r="N272" s="271">
        <f t="shared" si="50"/>
        <v>-2.9534385394602014E-2</v>
      </c>
      <c r="O272" s="347">
        <f t="shared" si="51"/>
        <v>41306.7961</v>
      </c>
      <c r="P272" s="222"/>
      <c r="Q272" s="193">
        <f t="shared" si="58"/>
        <v>1.4573126195061795E-4</v>
      </c>
      <c r="R272" s="193">
        <v>1</v>
      </c>
      <c r="S272" s="193">
        <f t="shared" si="59"/>
        <v>1.4573126195061795E-4</v>
      </c>
    </row>
    <row r="273" spans="1:19" ht="12.95" customHeight="1">
      <c r="A273" s="79" t="s">
        <v>134</v>
      </c>
      <c r="B273" s="82" t="s">
        <v>56</v>
      </c>
      <c r="C273" s="79">
        <v>56325.2961</v>
      </c>
      <c r="D273" s="79">
        <v>2.0000000000000001E-4</v>
      </c>
      <c r="E273" s="274">
        <f t="shared" si="48"/>
        <v>36158.449370847622</v>
      </c>
      <c r="F273" s="221">
        <f t="shared" si="49"/>
        <v>36158.5</v>
      </c>
      <c r="G273" s="193">
        <f t="shared" si="57"/>
        <v>-1.7462465002608951E-2</v>
      </c>
      <c r="I273" s="193">
        <f t="shared" si="61"/>
        <v>-1.7462465002608951E-2</v>
      </c>
      <c r="M273" s="193">
        <f t="shared" ref="M273:M304" ca="1" si="62">+C$11+C$12*F273</f>
        <v>-1.7008084956370573E-2</v>
      </c>
      <c r="N273" s="271">
        <f t="shared" si="50"/>
        <v>-2.9534385394602014E-2</v>
      </c>
      <c r="O273" s="347">
        <f t="shared" si="51"/>
        <v>41306.7961</v>
      </c>
      <c r="P273" s="222"/>
      <c r="Q273" s="193">
        <f t="shared" si="58"/>
        <v>1.4573126195061795E-4</v>
      </c>
      <c r="R273" s="193">
        <v>1</v>
      </c>
      <c r="S273" s="193">
        <f t="shared" si="59"/>
        <v>1.4573126195061795E-4</v>
      </c>
    </row>
    <row r="274" spans="1:19" ht="12.95" customHeight="1">
      <c r="A274" s="79" t="s">
        <v>134</v>
      </c>
      <c r="B274" s="82" t="s">
        <v>56</v>
      </c>
      <c r="C274" s="79">
        <v>56325.296499999997</v>
      </c>
      <c r="D274" s="79">
        <v>2.0000000000000001E-4</v>
      </c>
      <c r="E274" s="274">
        <f t="shared" si="48"/>
        <v>36158.450530572831</v>
      </c>
      <c r="F274" s="221">
        <f t="shared" si="49"/>
        <v>36158.5</v>
      </c>
      <c r="G274" s="193">
        <f t="shared" si="57"/>
        <v>-1.7062465005437844E-2</v>
      </c>
      <c r="I274" s="193">
        <f t="shared" si="61"/>
        <v>-1.7062465005437844E-2</v>
      </c>
      <c r="M274" s="193">
        <f t="shared" ca="1" si="62"/>
        <v>-1.7008084956370573E-2</v>
      </c>
      <c r="N274" s="271">
        <f t="shared" si="50"/>
        <v>-2.9534385394602014E-2</v>
      </c>
      <c r="O274" s="347">
        <f t="shared" si="51"/>
        <v>41306.796499999997</v>
      </c>
      <c r="P274" s="222"/>
      <c r="Q274" s="193">
        <f t="shared" si="58"/>
        <v>1.5554879819364896E-4</v>
      </c>
      <c r="R274" s="193">
        <v>1</v>
      </c>
      <c r="S274" s="193">
        <f t="shared" si="59"/>
        <v>1.5554879819364896E-4</v>
      </c>
    </row>
    <row r="275" spans="1:19" ht="12.95" customHeight="1">
      <c r="A275" s="79" t="s">
        <v>134</v>
      </c>
      <c r="B275" s="82" t="s">
        <v>56</v>
      </c>
      <c r="C275" s="79">
        <v>56325.296499999997</v>
      </c>
      <c r="D275" s="79">
        <v>2.0000000000000001E-4</v>
      </c>
      <c r="E275" s="274">
        <f t="shared" si="48"/>
        <v>36158.450530572831</v>
      </c>
      <c r="F275" s="221">
        <f t="shared" si="49"/>
        <v>36158.5</v>
      </c>
      <c r="G275" s="193">
        <f t="shared" si="57"/>
        <v>-1.7062465005437844E-2</v>
      </c>
      <c r="I275" s="193">
        <f t="shared" si="61"/>
        <v>-1.7062465005437844E-2</v>
      </c>
      <c r="M275" s="193">
        <f t="shared" ca="1" si="62"/>
        <v>-1.7008084956370573E-2</v>
      </c>
      <c r="N275" s="271">
        <f t="shared" si="50"/>
        <v>-2.9534385394602014E-2</v>
      </c>
      <c r="O275" s="347">
        <f t="shared" si="51"/>
        <v>41306.796499999997</v>
      </c>
      <c r="P275" s="222"/>
      <c r="Q275" s="193">
        <f t="shared" si="58"/>
        <v>1.5554879819364896E-4</v>
      </c>
      <c r="R275" s="193">
        <v>1</v>
      </c>
      <c r="S275" s="193">
        <f t="shared" si="59"/>
        <v>1.5554879819364896E-4</v>
      </c>
    </row>
    <row r="276" spans="1:19" ht="12.95" customHeight="1">
      <c r="A276" s="79" t="s">
        <v>134</v>
      </c>
      <c r="B276" s="82" t="s">
        <v>59</v>
      </c>
      <c r="C276" s="79">
        <v>56638.299500000001</v>
      </c>
      <c r="D276" s="79">
        <v>1E-4</v>
      </c>
      <c r="E276" s="274">
        <f t="shared" si="48"/>
        <v>37065.944208113389</v>
      </c>
      <c r="F276" s="221">
        <f t="shared" si="49"/>
        <v>37066</v>
      </c>
      <c r="G276" s="193">
        <f t="shared" si="57"/>
        <v>-1.924313999916194E-2</v>
      </c>
      <c r="I276" s="193">
        <f t="shared" si="61"/>
        <v>-1.924313999916194E-2</v>
      </c>
      <c r="M276" s="193">
        <f t="shared" ca="1" si="62"/>
        <v>-1.6471774979759716E-2</v>
      </c>
      <c r="N276" s="271">
        <f t="shared" si="50"/>
        <v>-3.1019806753558803E-2</v>
      </c>
      <c r="O276" s="347">
        <f t="shared" si="51"/>
        <v>41619.799500000001</v>
      </c>
      <c r="P276" s="222"/>
      <c r="Q276" s="193">
        <f t="shared" si="58"/>
        <v>1.3868987984411635E-4</v>
      </c>
      <c r="R276" s="193">
        <v>1</v>
      </c>
      <c r="S276" s="193">
        <f t="shared" si="59"/>
        <v>1.3868987984411635E-4</v>
      </c>
    </row>
    <row r="277" spans="1:19" ht="12.95" customHeight="1">
      <c r="A277" s="79" t="s">
        <v>134</v>
      </c>
      <c r="B277" s="82" t="s">
        <v>59</v>
      </c>
      <c r="C277" s="79">
        <v>56638.299500000001</v>
      </c>
      <c r="D277" s="79">
        <v>1E-4</v>
      </c>
      <c r="E277" s="274">
        <f t="shared" ref="E277:E312" si="63">(C277-C$7)/C$8</f>
        <v>37065.944208113389</v>
      </c>
      <c r="F277" s="221">
        <f t="shared" ref="F277:F314" si="64">ROUND(2*E277,0)/2</f>
        <v>37066</v>
      </c>
      <c r="G277" s="193">
        <f t="shared" si="57"/>
        <v>-1.924313999916194E-2</v>
      </c>
      <c r="I277" s="193">
        <f t="shared" si="61"/>
        <v>-1.924313999916194E-2</v>
      </c>
      <c r="M277" s="193">
        <f t="shared" ca="1" si="62"/>
        <v>-1.6471774979759716E-2</v>
      </c>
      <c r="N277" s="271">
        <f t="shared" ref="N277:N312" si="65">D$11+D$12*F277+D$13*F277^2</f>
        <v>-3.1019806753558803E-2</v>
      </c>
      <c r="O277" s="347">
        <f t="shared" ref="O277:O312" si="66">C277-15018.5</f>
        <v>41619.799500000001</v>
      </c>
      <c r="P277" s="222"/>
      <c r="Q277" s="193">
        <f t="shared" si="58"/>
        <v>1.3868987984411635E-4</v>
      </c>
      <c r="R277" s="193">
        <v>1</v>
      </c>
      <c r="S277" s="193">
        <f t="shared" si="59"/>
        <v>1.3868987984411635E-4</v>
      </c>
    </row>
    <row r="278" spans="1:19" ht="12.95" customHeight="1">
      <c r="A278" s="321" t="s">
        <v>135</v>
      </c>
      <c r="B278" s="80" t="s">
        <v>59</v>
      </c>
      <c r="C278" s="79">
        <v>56657.270100000002</v>
      </c>
      <c r="D278" s="81">
        <v>3.3E-3</v>
      </c>
      <c r="E278" s="274">
        <f t="shared" si="63"/>
        <v>37120.945915953736</v>
      </c>
      <c r="F278" s="221">
        <f t="shared" si="64"/>
        <v>37121</v>
      </c>
      <c r="G278" s="193">
        <f t="shared" si="57"/>
        <v>-1.8654089995834511E-2</v>
      </c>
      <c r="I278" s="193">
        <f t="shared" si="61"/>
        <v>-1.8654089995834511E-2</v>
      </c>
      <c r="M278" s="193">
        <f t="shared" ca="1" si="62"/>
        <v>-1.6439271344813603E-2</v>
      </c>
      <c r="N278" s="271">
        <f t="shared" si="65"/>
        <v>-3.111102222251395E-2</v>
      </c>
      <c r="O278" s="347">
        <f t="shared" si="66"/>
        <v>41638.770100000002</v>
      </c>
      <c r="P278" s="222"/>
      <c r="Q278" s="193">
        <f t="shared" si="58"/>
        <v>1.5517516050008478E-4</v>
      </c>
      <c r="R278" s="193">
        <v>1</v>
      </c>
      <c r="S278" s="193">
        <f t="shared" si="59"/>
        <v>1.5517516050008478E-4</v>
      </c>
    </row>
    <row r="279" spans="1:19" ht="12.95" customHeight="1">
      <c r="A279" s="321" t="s">
        <v>135</v>
      </c>
      <c r="B279" s="80" t="s">
        <v>59</v>
      </c>
      <c r="C279" s="79">
        <v>56657.270100000002</v>
      </c>
      <c r="D279" s="81">
        <v>3.3E-3</v>
      </c>
      <c r="E279" s="274">
        <f t="shared" si="63"/>
        <v>37120.945915953736</v>
      </c>
      <c r="F279" s="221">
        <f t="shared" si="64"/>
        <v>37121</v>
      </c>
      <c r="G279" s="193">
        <f t="shared" si="57"/>
        <v>-1.8654089995834511E-2</v>
      </c>
      <c r="I279" s="193">
        <f t="shared" si="61"/>
        <v>-1.8654089995834511E-2</v>
      </c>
      <c r="M279" s="193">
        <f t="shared" ca="1" si="62"/>
        <v>-1.6439271344813603E-2</v>
      </c>
      <c r="N279" s="271">
        <f t="shared" si="65"/>
        <v>-3.111102222251395E-2</v>
      </c>
      <c r="O279" s="347">
        <f t="shared" si="66"/>
        <v>41638.770100000002</v>
      </c>
      <c r="P279" s="222"/>
      <c r="Q279" s="193">
        <f t="shared" si="58"/>
        <v>1.5517516050008478E-4</v>
      </c>
      <c r="R279" s="193">
        <v>1</v>
      </c>
      <c r="S279" s="193">
        <f t="shared" si="59"/>
        <v>1.5517516050008478E-4</v>
      </c>
    </row>
    <row r="280" spans="1:19" ht="12.95" customHeight="1">
      <c r="A280" s="321" t="s">
        <v>135</v>
      </c>
      <c r="B280" s="80" t="s">
        <v>59</v>
      </c>
      <c r="C280" s="79">
        <v>56657.445800000001</v>
      </c>
      <c r="D280" s="81">
        <v>4.0000000000000001E-3</v>
      </c>
      <c r="E280" s="274">
        <f t="shared" si="63"/>
        <v>37121.455325253788</v>
      </c>
      <c r="F280" s="221">
        <f t="shared" si="64"/>
        <v>37121.5</v>
      </c>
      <c r="G280" s="193">
        <f t="shared" si="57"/>
        <v>-1.5408734994707629E-2</v>
      </c>
      <c r="I280" s="193">
        <f t="shared" si="61"/>
        <v>-1.5408734994707629E-2</v>
      </c>
      <c r="M280" s="193">
        <f t="shared" ca="1" si="62"/>
        <v>-1.6438975857223186E-2</v>
      </c>
      <c r="N280" s="271">
        <f t="shared" si="65"/>
        <v>-3.1111852077815937E-2</v>
      </c>
      <c r="O280" s="347">
        <f t="shared" si="66"/>
        <v>41638.945800000001</v>
      </c>
      <c r="P280" s="222"/>
      <c r="Q280" s="193">
        <f t="shared" si="58"/>
        <v>2.4658788612580797E-4</v>
      </c>
      <c r="R280" s="193">
        <v>1</v>
      </c>
      <c r="S280" s="193">
        <f t="shared" si="59"/>
        <v>2.4658788612580797E-4</v>
      </c>
    </row>
    <row r="281" spans="1:19" ht="12.95" customHeight="1">
      <c r="A281" s="321" t="s">
        <v>135</v>
      </c>
      <c r="B281" s="80" t="s">
        <v>59</v>
      </c>
      <c r="C281" s="79">
        <v>56657.445800000001</v>
      </c>
      <c r="D281" s="81">
        <v>4.0000000000000001E-3</v>
      </c>
      <c r="E281" s="274">
        <f t="shared" si="63"/>
        <v>37121.455325253788</v>
      </c>
      <c r="F281" s="221">
        <f t="shared" si="64"/>
        <v>37121.5</v>
      </c>
      <c r="G281" s="193">
        <f t="shared" si="57"/>
        <v>-1.5408734994707629E-2</v>
      </c>
      <c r="I281" s="193">
        <f t="shared" si="61"/>
        <v>-1.5408734994707629E-2</v>
      </c>
      <c r="M281" s="193">
        <f t="shared" ca="1" si="62"/>
        <v>-1.6438975857223186E-2</v>
      </c>
      <c r="N281" s="271">
        <f t="shared" si="65"/>
        <v>-3.1111852077815937E-2</v>
      </c>
      <c r="O281" s="347">
        <f t="shared" si="66"/>
        <v>41638.945800000001</v>
      </c>
      <c r="P281" s="222"/>
      <c r="Q281" s="193">
        <f t="shared" si="58"/>
        <v>2.4658788612580797E-4</v>
      </c>
      <c r="R281" s="193">
        <v>1</v>
      </c>
      <c r="S281" s="193">
        <f t="shared" si="59"/>
        <v>2.4658788612580797E-4</v>
      </c>
    </row>
    <row r="282" spans="1:19" ht="12.95" customHeight="1">
      <c r="A282" s="321" t="s">
        <v>135</v>
      </c>
      <c r="B282" s="80" t="s">
        <v>59</v>
      </c>
      <c r="C282" s="79">
        <v>56668.308400000002</v>
      </c>
      <c r="D282" s="81">
        <v>1.9E-3</v>
      </c>
      <c r="E282" s="274">
        <f t="shared" si="63"/>
        <v>37152.949403015504</v>
      </c>
      <c r="F282" s="221">
        <f t="shared" si="64"/>
        <v>37153</v>
      </c>
      <c r="G282" s="193">
        <f t="shared" si="57"/>
        <v>-1.7451369996706489E-2</v>
      </c>
      <c r="I282" s="193">
        <f t="shared" si="61"/>
        <v>-1.7451369996706489E-2</v>
      </c>
      <c r="M282" s="193">
        <f t="shared" ca="1" si="62"/>
        <v>-1.6420360139026775E-2</v>
      </c>
      <c r="N282" s="271">
        <f t="shared" si="65"/>
        <v>-3.1164155619720888E-2</v>
      </c>
      <c r="O282" s="347">
        <f t="shared" si="66"/>
        <v>41649.808400000002</v>
      </c>
      <c r="P282" s="222"/>
      <c r="Q282" s="193">
        <f t="shared" si="58"/>
        <v>1.8804048954275038E-4</v>
      </c>
      <c r="R282" s="193">
        <v>1</v>
      </c>
      <c r="S282" s="193">
        <f t="shared" si="59"/>
        <v>1.8804048954275038E-4</v>
      </c>
    </row>
    <row r="283" spans="1:19" ht="12.95" customHeight="1">
      <c r="A283" s="321" t="s">
        <v>135</v>
      </c>
      <c r="B283" s="80" t="s">
        <v>59</v>
      </c>
      <c r="C283" s="79">
        <v>56668.308400000002</v>
      </c>
      <c r="D283" s="81">
        <v>1.9E-3</v>
      </c>
      <c r="E283" s="274">
        <f t="shared" si="63"/>
        <v>37152.949403015504</v>
      </c>
      <c r="F283" s="221">
        <f t="shared" si="64"/>
        <v>37153</v>
      </c>
      <c r="G283" s="193">
        <f t="shared" si="57"/>
        <v>-1.7451369996706489E-2</v>
      </c>
      <c r="I283" s="193">
        <f t="shared" si="61"/>
        <v>-1.7451369996706489E-2</v>
      </c>
      <c r="M283" s="193">
        <f t="shared" ca="1" si="62"/>
        <v>-1.6420360139026775E-2</v>
      </c>
      <c r="N283" s="271">
        <f t="shared" si="65"/>
        <v>-3.1164155619720888E-2</v>
      </c>
      <c r="O283" s="347">
        <f t="shared" si="66"/>
        <v>41649.808400000002</v>
      </c>
      <c r="P283" s="222"/>
      <c r="Q283" s="193">
        <f t="shared" si="58"/>
        <v>1.8804048954275038E-4</v>
      </c>
      <c r="R283" s="193">
        <v>1</v>
      </c>
      <c r="S283" s="193">
        <f t="shared" si="59"/>
        <v>1.8804048954275038E-4</v>
      </c>
    </row>
    <row r="284" spans="1:19" ht="12.95" customHeight="1">
      <c r="A284" s="321" t="s">
        <v>135</v>
      </c>
      <c r="B284" s="80" t="s">
        <v>59</v>
      </c>
      <c r="C284" s="79">
        <v>56668.481</v>
      </c>
      <c r="D284" s="81">
        <v>2.8999999999999998E-3</v>
      </c>
      <c r="E284" s="274">
        <f t="shared" si="63"/>
        <v>37153.449824445146</v>
      </c>
      <c r="F284" s="221">
        <f t="shared" si="64"/>
        <v>37153.5</v>
      </c>
      <c r="G284" s="193">
        <f t="shared" ref="G284:G312" si="67">C284-(C$7+F284*C$8)</f>
        <v>-1.7306014997302555E-2</v>
      </c>
      <c r="I284" s="193">
        <f t="shared" si="61"/>
        <v>-1.7306014997302555E-2</v>
      </c>
      <c r="M284" s="193">
        <f t="shared" ca="1" si="62"/>
        <v>-1.6420064651436358E-2</v>
      </c>
      <c r="N284" s="271">
        <f t="shared" si="65"/>
        <v>-3.1164986194320642E-2</v>
      </c>
      <c r="O284" s="347">
        <f t="shared" si="66"/>
        <v>41649.981</v>
      </c>
      <c r="P284" s="222"/>
      <c r="Q284" s="193">
        <f t="shared" ref="Q284:Q312" si="68">(G284-N284)^2</f>
        <v>1.9207108263977695E-4</v>
      </c>
      <c r="R284" s="193">
        <v>1</v>
      </c>
      <c r="S284" s="193">
        <f t="shared" si="59"/>
        <v>1.9207108263977695E-4</v>
      </c>
    </row>
    <row r="285" spans="1:19" ht="12.95" customHeight="1">
      <c r="A285" s="321" t="s">
        <v>135</v>
      </c>
      <c r="B285" s="80" t="s">
        <v>59</v>
      </c>
      <c r="C285" s="79">
        <v>56668.481</v>
      </c>
      <c r="D285" s="81">
        <v>2.8999999999999998E-3</v>
      </c>
      <c r="E285" s="274">
        <f t="shared" si="63"/>
        <v>37153.449824445146</v>
      </c>
      <c r="F285" s="221">
        <f t="shared" si="64"/>
        <v>37153.5</v>
      </c>
      <c r="G285" s="193">
        <f t="shared" si="67"/>
        <v>-1.7306014997302555E-2</v>
      </c>
      <c r="I285" s="193">
        <f t="shared" si="61"/>
        <v>-1.7306014997302555E-2</v>
      </c>
      <c r="M285" s="193">
        <f t="shared" ca="1" si="62"/>
        <v>-1.6420064651436358E-2</v>
      </c>
      <c r="N285" s="271">
        <f t="shared" si="65"/>
        <v>-3.1164986194320642E-2</v>
      </c>
      <c r="O285" s="347">
        <f t="shared" si="66"/>
        <v>41649.981</v>
      </c>
      <c r="P285" s="222"/>
      <c r="Q285" s="193">
        <f t="shared" si="68"/>
        <v>1.9207108263977695E-4</v>
      </c>
      <c r="R285" s="193">
        <v>1</v>
      </c>
      <c r="S285" s="193">
        <f t="shared" ref="S285:S312" si="69">R285*Q285</f>
        <v>1.9207108263977695E-4</v>
      </c>
    </row>
    <row r="286" spans="1:19" ht="12.95" customHeight="1">
      <c r="A286" s="322" t="s">
        <v>136</v>
      </c>
      <c r="B286" s="323" t="s">
        <v>59</v>
      </c>
      <c r="C286" s="322">
        <v>56960.100500000175</v>
      </c>
      <c r="D286" s="322" t="s">
        <v>137</v>
      </c>
      <c r="E286" s="274">
        <f t="shared" si="63"/>
        <v>37998.946041726434</v>
      </c>
      <c r="F286" s="221">
        <f t="shared" si="64"/>
        <v>37999</v>
      </c>
      <c r="G286" s="193">
        <f t="shared" si="67"/>
        <v>-1.8610709827044047E-2</v>
      </c>
      <c r="I286" s="193">
        <f t="shared" si="61"/>
        <v>-1.8610709827044047E-2</v>
      </c>
      <c r="M286" s="193">
        <f t="shared" ca="1" si="62"/>
        <v>-1.592039513603748E-2</v>
      </c>
      <c r="N286" s="271">
        <f t="shared" si="65"/>
        <v>-3.2585566238066563E-2</v>
      </c>
      <c r="O286" s="347">
        <f t="shared" si="66"/>
        <v>41941.600500000175</v>
      </c>
      <c r="P286" s="222"/>
      <c r="Q286" s="193">
        <f t="shared" si="68"/>
        <v>1.9529661170869709E-4</v>
      </c>
      <c r="R286" s="193">
        <v>1</v>
      </c>
      <c r="S286" s="193">
        <f t="shared" si="69"/>
        <v>1.9529661170869709E-4</v>
      </c>
    </row>
    <row r="287" spans="1:19" ht="12.95" customHeight="1">
      <c r="A287" s="309" t="s">
        <v>138</v>
      </c>
      <c r="B287" s="275"/>
      <c r="C287" s="309">
        <v>56964.584799999997</v>
      </c>
      <c r="D287" s="309">
        <v>4.0000000000000002E-4</v>
      </c>
      <c r="E287" s="274">
        <f t="shared" si="63"/>
        <v>38011.947431163702</v>
      </c>
      <c r="F287" s="221">
        <f t="shared" si="64"/>
        <v>38012</v>
      </c>
      <c r="G287" s="193">
        <f t="shared" si="67"/>
        <v>-1.8131479999283329E-2</v>
      </c>
      <c r="I287" s="193">
        <f t="shared" si="61"/>
        <v>-1.8131479999283329E-2</v>
      </c>
      <c r="M287" s="193">
        <f t="shared" ca="1" si="62"/>
        <v>-1.5912712458686581E-2</v>
      </c>
      <c r="N287" s="271">
        <f t="shared" si="65"/>
        <v>-3.2607659257647012E-2</v>
      </c>
      <c r="O287" s="347">
        <f t="shared" si="66"/>
        <v>41946.084799999997</v>
      </c>
      <c r="P287" s="222"/>
      <c r="Q287" s="193">
        <f t="shared" si="68"/>
        <v>2.0955976592027892E-4</v>
      </c>
      <c r="R287" s="193">
        <v>1</v>
      </c>
      <c r="S287" s="193">
        <f t="shared" si="69"/>
        <v>2.0955976592027892E-4</v>
      </c>
    </row>
    <row r="288" spans="1:19" ht="12.95" customHeight="1">
      <c r="A288" s="324" t="s">
        <v>139</v>
      </c>
      <c r="B288" s="325" t="s">
        <v>56</v>
      </c>
      <c r="C288" s="326">
        <v>56966.484689999997</v>
      </c>
      <c r="D288" s="326">
        <v>4.0000000000000002E-4</v>
      </c>
      <c r="E288" s="274">
        <f t="shared" si="63"/>
        <v>38017.455807003629</v>
      </c>
      <c r="F288" s="221">
        <f t="shared" si="64"/>
        <v>38017.5</v>
      </c>
      <c r="G288" s="193">
        <f t="shared" si="67"/>
        <v>-1.5242574998410419E-2</v>
      </c>
      <c r="I288" s="193">
        <f t="shared" si="61"/>
        <v>-1.5242574998410419E-2</v>
      </c>
      <c r="M288" s="193">
        <f t="shared" ca="1" si="62"/>
        <v>-1.5909462095191968E-2</v>
      </c>
      <c r="N288" s="271">
        <f t="shared" si="65"/>
        <v>-3.2617008591534699E-2</v>
      </c>
      <c r="O288" s="347">
        <f t="shared" si="66"/>
        <v>41947.984689999997</v>
      </c>
      <c r="P288" s="222"/>
      <c r="Q288" s="193">
        <f t="shared" si="68"/>
        <v>3.018709426818855E-4</v>
      </c>
      <c r="R288" s="193">
        <v>1</v>
      </c>
      <c r="S288" s="193">
        <f t="shared" si="69"/>
        <v>3.018709426818855E-4</v>
      </c>
    </row>
    <row r="289" spans="1:19" ht="12.95" customHeight="1">
      <c r="A289" s="324" t="s">
        <v>139</v>
      </c>
      <c r="B289" s="325" t="s">
        <v>56</v>
      </c>
      <c r="C289" s="326">
        <v>57327.603219999997</v>
      </c>
      <c r="D289" s="326">
        <v>1E-4</v>
      </c>
      <c r="E289" s="274">
        <f t="shared" si="63"/>
        <v>39064.451467804764</v>
      </c>
      <c r="F289" s="221">
        <f t="shared" si="64"/>
        <v>39064.5</v>
      </c>
      <c r="G289" s="193">
        <f t="shared" si="67"/>
        <v>-1.6739204998884816E-2</v>
      </c>
      <c r="I289" s="193">
        <f t="shared" si="61"/>
        <v>-1.6739204998884816E-2</v>
      </c>
      <c r="M289" s="193">
        <f t="shared" ca="1" si="62"/>
        <v>-1.5290711080854155E-2</v>
      </c>
      <c r="N289" s="271">
        <f t="shared" si="65"/>
        <v>-3.4421551874298621E-2</v>
      </c>
      <c r="O289" s="347">
        <f t="shared" si="66"/>
        <v>42309.103219999997</v>
      </c>
      <c r="P289" s="222"/>
      <c r="Q289" s="193">
        <f t="shared" si="68"/>
        <v>3.1266539102245639E-4</v>
      </c>
      <c r="R289" s="193">
        <v>1</v>
      </c>
      <c r="S289" s="193">
        <f t="shared" si="69"/>
        <v>3.1266539102245639E-4</v>
      </c>
    </row>
    <row r="290" spans="1:19" ht="12.95" customHeight="1">
      <c r="A290" s="327" t="s">
        <v>140</v>
      </c>
      <c r="B290" s="328" t="s">
        <v>59</v>
      </c>
      <c r="C290" s="327">
        <v>57361.228300000002</v>
      </c>
      <c r="D290" s="327" t="s">
        <v>137</v>
      </c>
      <c r="E290" s="274">
        <f t="shared" si="63"/>
        <v>39161.941100513715</v>
      </c>
      <c r="F290" s="221">
        <f t="shared" si="64"/>
        <v>39162</v>
      </c>
      <c r="G290" s="193">
        <f t="shared" si="67"/>
        <v>-2.0314979992690496E-2</v>
      </c>
      <c r="I290" s="193">
        <f t="shared" si="61"/>
        <v>-2.0314979992690496E-2</v>
      </c>
      <c r="M290" s="193">
        <f t="shared" ca="1" si="62"/>
        <v>-1.5233091000722409E-2</v>
      </c>
      <c r="N290" s="271">
        <f t="shared" si="65"/>
        <v>-3.4592105033959479E-2</v>
      </c>
      <c r="O290" s="347">
        <f t="shared" si="66"/>
        <v>42342.728300000002</v>
      </c>
      <c r="P290" s="222"/>
      <c r="Q290" s="193">
        <f t="shared" si="68"/>
        <v>2.0383629944402987E-4</v>
      </c>
      <c r="R290" s="193">
        <v>1</v>
      </c>
      <c r="S290" s="193">
        <f t="shared" si="69"/>
        <v>2.0383629944402987E-4</v>
      </c>
    </row>
    <row r="291" spans="1:19" ht="12.95" customHeight="1">
      <c r="A291" s="329" t="s">
        <v>141</v>
      </c>
      <c r="B291" s="330" t="s">
        <v>59</v>
      </c>
      <c r="C291" s="331">
        <v>57383.304300000003</v>
      </c>
      <c r="D291" s="331">
        <v>1.5E-3</v>
      </c>
      <c r="E291" s="274">
        <f t="shared" si="63"/>
        <v>39225.946335049441</v>
      </c>
      <c r="F291" s="221">
        <f t="shared" si="64"/>
        <v>39226</v>
      </c>
      <c r="G291" s="193">
        <f t="shared" si="67"/>
        <v>-1.8509539993829094E-2</v>
      </c>
      <c r="I291" s="193">
        <f t="shared" si="61"/>
        <v>-1.8509539993829094E-2</v>
      </c>
      <c r="M291" s="193">
        <f t="shared" ca="1" si="62"/>
        <v>-1.5195268589148752E-2</v>
      </c>
      <c r="N291" s="271">
        <f t="shared" si="65"/>
        <v>-3.4704290210402888E-2</v>
      </c>
      <c r="O291" s="347">
        <f t="shared" si="66"/>
        <v>42364.804300000003</v>
      </c>
      <c r="P291" s="222"/>
      <c r="Q291" s="193">
        <f t="shared" si="68"/>
        <v>2.6226993457721697E-4</v>
      </c>
      <c r="R291" s="193">
        <v>1</v>
      </c>
      <c r="S291" s="193">
        <f t="shared" si="69"/>
        <v>2.6226993457721697E-4</v>
      </c>
    </row>
    <row r="292" spans="1:19" ht="12.95" customHeight="1">
      <c r="A292" s="329" t="s">
        <v>141</v>
      </c>
      <c r="B292" s="330" t="s">
        <v>59</v>
      </c>
      <c r="C292" s="331">
        <v>57383.478300000002</v>
      </c>
      <c r="D292" s="331">
        <v>1.9E-3</v>
      </c>
      <c r="E292" s="274">
        <f t="shared" si="63"/>
        <v>39226.450815517332</v>
      </c>
      <c r="F292" s="221">
        <f t="shared" si="64"/>
        <v>39226.5</v>
      </c>
      <c r="G292" s="193">
        <f t="shared" si="67"/>
        <v>-1.6964184993412346E-2</v>
      </c>
      <c r="I292" s="193">
        <f t="shared" si="61"/>
        <v>-1.6964184993412346E-2</v>
      </c>
      <c r="M292" s="193">
        <f t="shared" ca="1" si="62"/>
        <v>-1.5194973101558332E-2</v>
      </c>
      <c r="N292" s="271">
        <f t="shared" si="65"/>
        <v>-3.470516738201114E-2</v>
      </c>
      <c r="O292" s="347">
        <f t="shared" si="66"/>
        <v>42364.978300000002</v>
      </c>
      <c r="P292" s="222"/>
      <c r="Q292" s="193">
        <f t="shared" si="68"/>
        <v>3.1474245611257259E-4</v>
      </c>
      <c r="R292" s="193">
        <v>1</v>
      </c>
      <c r="S292" s="193">
        <f t="shared" si="69"/>
        <v>3.1474245611257259E-4</v>
      </c>
    </row>
    <row r="293" spans="1:19" ht="12.95" customHeight="1">
      <c r="A293" s="329" t="s">
        <v>141</v>
      </c>
      <c r="B293" s="330" t="s">
        <v>59</v>
      </c>
      <c r="C293" s="331">
        <v>57383.6463</v>
      </c>
      <c r="D293" s="331">
        <v>3.3999999999999998E-3</v>
      </c>
      <c r="E293" s="274">
        <f t="shared" si="63"/>
        <v>39226.937900107012</v>
      </c>
      <c r="F293" s="221">
        <f t="shared" si="64"/>
        <v>39227</v>
      </c>
      <c r="G293" s="193">
        <f t="shared" si="67"/>
        <v>-2.1418830001493916E-2</v>
      </c>
      <c r="I293" s="193">
        <f t="shared" si="61"/>
        <v>-2.1418830001493916E-2</v>
      </c>
      <c r="M293" s="193">
        <f t="shared" ca="1" si="62"/>
        <v>-1.5194677613967911E-2</v>
      </c>
      <c r="N293" s="271">
        <f t="shared" si="65"/>
        <v>-3.4706044564858408E-2</v>
      </c>
      <c r="O293" s="347">
        <f t="shared" si="66"/>
        <v>42365.1463</v>
      </c>
      <c r="P293" s="222"/>
      <c r="Q293" s="193">
        <f t="shared" si="68"/>
        <v>1.7655007085288547E-4</v>
      </c>
      <c r="R293" s="193">
        <v>1</v>
      </c>
      <c r="S293" s="193">
        <f t="shared" si="69"/>
        <v>1.7655007085288547E-4</v>
      </c>
    </row>
    <row r="294" spans="1:19" ht="12.95" customHeight="1">
      <c r="A294" s="329" t="s">
        <v>141</v>
      </c>
      <c r="B294" s="330" t="s">
        <v>59</v>
      </c>
      <c r="C294" s="331">
        <v>57384.337399999997</v>
      </c>
      <c r="D294" s="331">
        <v>3.0000000000000001E-3</v>
      </c>
      <c r="E294" s="274">
        <f t="shared" si="63"/>
        <v>39228.941615344709</v>
      </c>
      <c r="F294" s="221">
        <f t="shared" si="64"/>
        <v>39229</v>
      </c>
      <c r="G294" s="193">
        <f t="shared" si="67"/>
        <v>-2.0137410007009748E-2</v>
      </c>
      <c r="I294" s="193">
        <f t="shared" si="61"/>
        <v>-2.0137410007009748E-2</v>
      </c>
      <c r="M294" s="193">
        <f t="shared" ca="1" si="62"/>
        <v>-1.5193495663606237E-2</v>
      </c>
      <c r="N294" s="271">
        <f t="shared" si="65"/>
        <v>-3.4709553408637774E-2</v>
      </c>
      <c r="O294" s="347">
        <f t="shared" si="66"/>
        <v>42365.837399999997</v>
      </c>
      <c r="P294" s="222"/>
      <c r="Q294" s="193">
        <f t="shared" si="68"/>
        <v>2.123473633176112E-4</v>
      </c>
      <c r="R294" s="193">
        <v>1</v>
      </c>
      <c r="S294" s="193">
        <f t="shared" si="69"/>
        <v>2.123473633176112E-4</v>
      </c>
    </row>
    <row r="295" spans="1:19" ht="12.95" customHeight="1">
      <c r="A295" s="329" t="s">
        <v>141</v>
      </c>
      <c r="B295" s="330" t="s">
        <v>59</v>
      </c>
      <c r="C295" s="331">
        <v>57384.513800000001</v>
      </c>
      <c r="D295" s="331">
        <v>2.0999999999999999E-3</v>
      </c>
      <c r="E295" s="274">
        <f t="shared" si="63"/>
        <v>39229.453054163896</v>
      </c>
      <c r="F295" s="221">
        <f t="shared" si="64"/>
        <v>39229.5</v>
      </c>
      <c r="G295" s="193">
        <f t="shared" si="67"/>
        <v>-1.6192055001738481E-2</v>
      </c>
      <c r="I295" s="193">
        <f t="shared" si="61"/>
        <v>-1.6192055001738481E-2</v>
      </c>
      <c r="M295" s="193">
        <f t="shared" ca="1" si="62"/>
        <v>-1.5193200176015817E-2</v>
      </c>
      <c r="N295" s="271">
        <f t="shared" si="65"/>
        <v>-3.4710430647680188E-2</v>
      </c>
      <c r="O295" s="347">
        <f t="shared" si="66"/>
        <v>42366.013800000001</v>
      </c>
      <c r="P295" s="222"/>
      <c r="Q295" s="193">
        <f t="shared" si="68"/>
        <v>3.4293023656420689E-4</v>
      </c>
      <c r="R295" s="193">
        <v>1</v>
      </c>
      <c r="S295" s="193">
        <f t="shared" si="69"/>
        <v>3.4293023656420689E-4</v>
      </c>
    </row>
    <row r="296" spans="1:19" ht="12.95" customHeight="1">
      <c r="A296" s="329" t="s">
        <v>141</v>
      </c>
      <c r="B296" s="330" t="s">
        <v>59</v>
      </c>
      <c r="C296" s="331">
        <v>57384.683400000002</v>
      </c>
      <c r="D296" s="331">
        <v>3.2000000000000002E-3</v>
      </c>
      <c r="E296" s="274">
        <f t="shared" si="63"/>
        <v>39229.944777654448</v>
      </c>
      <c r="F296" s="221">
        <f t="shared" si="64"/>
        <v>39230</v>
      </c>
      <c r="G296" s="193">
        <f t="shared" si="67"/>
        <v>-1.9046699999307748E-2</v>
      </c>
      <c r="I296" s="193">
        <f t="shared" si="61"/>
        <v>-1.9046699999307748E-2</v>
      </c>
      <c r="M296" s="193">
        <f t="shared" ca="1" si="62"/>
        <v>-1.5192904688425397E-2</v>
      </c>
      <c r="N296" s="271">
        <f t="shared" si="65"/>
        <v>-3.4711307897961625E-2</v>
      </c>
      <c r="O296" s="347">
        <f t="shared" si="66"/>
        <v>42366.183400000002</v>
      </c>
      <c r="P296" s="222"/>
      <c r="Q296" s="193">
        <f t="shared" si="68"/>
        <v>2.4537994061856947E-4</v>
      </c>
      <c r="R296" s="193">
        <v>1</v>
      </c>
      <c r="S296" s="193">
        <f t="shared" si="69"/>
        <v>2.4537994061856947E-4</v>
      </c>
    </row>
    <row r="297" spans="1:19" ht="12.95" customHeight="1">
      <c r="A297" s="88" t="s">
        <v>142</v>
      </c>
      <c r="B297" s="89" t="s">
        <v>59</v>
      </c>
      <c r="C297" s="88">
        <v>57724.7641</v>
      </c>
      <c r="D297" s="88">
        <v>1E-4</v>
      </c>
      <c r="E297" s="274">
        <f t="shared" si="63"/>
        <v>40215.945183732227</v>
      </c>
      <c r="F297" s="221">
        <f t="shared" si="64"/>
        <v>40216</v>
      </c>
      <c r="G297" s="193">
        <f t="shared" si="67"/>
        <v>-1.8906639998022001E-2</v>
      </c>
      <c r="I297" s="193">
        <f t="shared" si="61"/>
        <v>-1.8906639998022001E-2</v>
      </c>
      <c r="M297" s="193">
        <f t="shared" ca="1" si="62"/>
        <v>-1.4610203160118726E-2</v>
      </c>
      <c r="N297" s="271">
        <f t="shared" si="65"/>
        <v>-3.6463109610020958E-2</v>
      </c>
      <c r="O297" s="347">
        <f t="shared" si="66"/>
        <v>42706.2641</v>
      </c>
      <c r="P297" s="222"/>
      <c r="Q297" s="193">
        <f t="shared" si="68"/>
        <v>3.0822962523704278E-4</v>
      </c>
      <c r="R297" s="193">
        <v>1</v>
      </c>
      <c r="S297" s="193">
        <f t="shared" si="69"/>
        <v>3.0822962523704278E-4</v>
      </c>
    </row>
    <row r="298" spans="1:19" ht="12.95" customHeight="1">
      <c r="A298" s="296" t="s">
        <v>143</v>
      </c>
      <c r="B298" s="82"/>
      <c r="C298" s="291">
        <v>57751.667300000001</v>
      </c>
      <c r="D298" s="332">
        <v>2.0000000000000001E-4</v>
      </c>
      <c r="E298" s="274">
        <f t="shared" si="63"/>
        <v>40293.945982145051</v>
      </c>
      <c r="F298" s="221">
        <f t="shared" si="64"/>
        <v>40294</v>
      </c>
      <c r="G298" s="193">
        <f t="shared" si="67"/>
        <v>-1.8631259998073801E-2</v>
      </c>
      <c r="I298" s="193">
        <f t="shared" si="61"/>
        <v>-1.8631259998073801E-2</v>
      </c>
      <c r="M298" s="193">
        <f t="shared" ca="1" si="62"/>
        <v>-1.4564107096013329E-2</v>
      </c>
      <c r="N298" s="271">
        <f t="shared" si="65"/>
        <v>-3.6603555771600627E-2</v>
      </c>
      <c r="O298" s="347">
        <f t="shared" si="66"/>
        <v>42733.167300000001</v>
      </c>
      <c r="P298" s="222"/>
      <c r="Q298" s="193">
        <f t="shared" si="68"/>
        <v>3.2300341537113016E-4</v>
      </c>
      <c r="R298" s="193">
        <v>1</v>
      </c>
      <c r="S298" s="193">
        <f t="shared" si="69"/>
        <v>3.2300341537113016E-4</v>
      </c>
    </row>
    <row r="299" spans="1:19" ht="12.95" customHeight="1">
      <c r="A299" s="333" t="s">
        <v>293</v>
      </c>
      <c r="B299" s="334" t="s">
        <v>56</v>
      </c>
      <c r="C299" s="335">
        <v>58182.632129999809</v>
      </c>
      <c r="D299" s="335">
        <v>1E-4</v>
      </c>
      <c r="E299" s="274">
        <f t="shared" si="63"/>
        <v>41543.447930903254</v>
      </c>
      <c r="F299" s="221">
        <f t="shared" si="64"/>
        <v>41543.5</v>
      </c>
      <c r="G299" s="193">
        <f t="shared" si="67"/>
        <v>-1.7959115190024022E-2</v>
      </c>
      <c r="I299" s="193">
        <f t="shared" si="61"/>
        <v>-1.7959115190024022E-2</v>
      </c>
      <c r="M299" s="193">
        <f t="shared" ca="1" si="62"/>
        <v>-1.3825683607555737E-2</v>
      </c>
      <c r="N299" s="271">
        <f t="shared" si="65"/>
        <v>-3.8890679847684149E-2</v>
      </c>
      <c r="O299" s="347">
        <f t="shared" si="66"/>
        <v>43164.132129999809</v>
      </c>
      <c r="P299" s="222"/>
      <c r="Q299" s="193">
        <f t="shared" si="68"/>
        <v>4.3813039901780654E-4</v>
      </c>
      <c r="R299" s="193">
        <v>1</v>
      </c>
      <c r="S299" s="193">
        <f t="shared" si="69"/>
        <v>4.3813039901780654E-4</v>
      </c>
    </row>
    <row r="300" spans="1:19" ht="12.95" customHeight="1">
      <c r="A300" s="296" t="s">
        <v>144</v>
      </c>
      <c r="B300" s="82"/>
      <c r="C300" s="291">
        <v>58525.644800000002</v>
      </c>
      <c r="D300" s="291">
        <v>2.0000000000000001E-4</v>
      </c>
      <c r="E300" s="274">
        <f t="shared" si="63"/>
        <v>42537.94903581751</v>
      </c>
      <c r="F300" s="221">
        <f t="shared" si="64"/>
        <v>42538</v>
      </c>
      <c r="G300" s="193">
        <f t="shared" si="67"/>
        <v>-1.757802000065567E-2</v>
      </c>
      <c r="I300" s="193">
        <f t="shared" si="61"/>
        <v>-1.757802000065567E-2</v>
      </c>
      <c r="M300" s="193">
        <f t="shared" ca="1" si="62"/>
        <v>-1.3237958790211939E-2</v>
      </c>
      <c r="N300" s="271">
        <f t="shared" si="65"/>
        <v>-4.0761207240016348E-2</v>
      </c>
      <c r="O300" s="347">
        <f t="shared" si="66"/>
        <v>43507.144800000002</v>
      </c>
      <c r="P300" s="222"/>
      <c r="Q300" s="193">
        <f t="shared" si="68"/>
        <v>5.3746017057525576E-4</v>
      </c>
      <c r="R300" s="193">
        <v>1</v>
      </c>
      <c r="S300" s="193">
        <f t="shared" si="69"/>
        <v>5.3746017057525576E-4</v>
      </c>
    </row>
    <row r="301" spans="1:19" ht="12.95" customHeight="1">
      <c r="A301" s="336" t="s">
        <v>291</v>
      </c>
      <c r="B301" s="337" t="s">
        <v>56</v>
      </c>
      <c r="C301" s="338">
        <v>58542.374199999998</v>
      </c>
      <c r="D301" s="338">
        <v>2.0000000000000001E-4</v>
      </c>
      <c r="E301" s="274">
        <f t="shared" si="63"/>
        <v>42586.452803286331</v>
      </c>
      <c r="F301" s="221">
        <f t="shared" si="64"/>
        <v>42586.5</v>
      </c>
      <c r="G301" s="193">
        <f t="shared" si="67"/>
        <v>-1.6278585004329216E-2</v>
      </c>
      <c r="I301" s="193">
        <f t="shared" si="61"/>
        <v>-1.6278585004329216E-2</v>
      </c>
      <c r="M301" s="193">
        <f t="shared" ca="1" si="62"/>
        <v>-1.3209296493941276E-2</v>
      </c>
      <c r="N301" s="271">
        <f t="shared" si="65"/>
        <v>-4.0853566604863757E-2</v>
      </c>
      <c r="O301" s="347">
        <f t="shared" si="66"/>
        <v>43523.874199999998</v>
      </c>
      <c r="P301" s="222"/>
      <c r="Q301" s="193">
        <f t="shared" si="68"/>
        <v>6.0392972066661125E-4</v>
      </c>
      <c r="R301" s="193">
        <v>1</v>
      </c>
      <c r="S301" s="193">
        <f t="shared" si="69"/>
        <v>6.0392972066661125E-4</v>
      </c>
    </row>
    <row r="302" spans="1:19" ht="12.95" customHeight="1">
      <c r="A302" s="333" t="s">
        <v>292</v>
      </c>
      <c r="B302" s="334" t="s">
        <v>59</v>
      </c>
      <c r="C302" s="335">
        <v>58854.344799999999</v>
      </c>
      <c r="D302" s="335">
        <v>5.9999999999999995E-4</v>
      </c>
      <c r="E302" s="274">
        <f t="shared" si="63"/>
        <v>43490.95323005072</v>
      </c>
      <c r="F302" s="221">
        <f t="shared" si="64"/>
        <v>43491</v>
      </c>
      <c r="G302" s="193">
        <f t="shared" si="67"/>
        <v>-1.6131390002556145E-2</v>
      </c>
      <c r="I302" s="193">
        <f t="shared" si="61"/>
        <v>-1.6131390002556145E-2</v>
      </c>
      <c r="M302" s="193">
        <f t="shared" ca="1" si="62"/>
        <v>-1.2674759442872933E-2</v>
      </c>
      <c r="N302" s="271">
        <f t="shared" si="65"/>
        <v>-4.2595396976457513E-2</v>
      </c>
      <c r="O302" s="347">
        <f t="shared" si="66"/>
        <v>43835.844799999999</v>
      </c>
      <c r="P302" s="222"/>
      <c r="Q302" s="193">
        <f t="shared" si="68"/>
        <v>7.0034366511470027E-4</v>
      </c>
      <c r="R302" s="193">
        <v>1</v>
      </c>
      <c r="S302" s="193">
        <f t="shared" si="69"/>
        <v>7.0034366511470027E-4</v>
      </c>
    </row>
    <row r="303" spans="1:19" ht="12.95" customHeight="1">
      <c r="A303" s="339" t="s">
        <v>294</v>
      </c>
      <c r="B303" s="340" t="s">
        <v>59</v>
      </c>
      <c r="C303" s="335">
        <v>58883.318899999998</v>
      </c>
      <c r="D303" s="335">
        <v>5.0000000000000001E-4</v>
      </c>
      <c r="E303" s="274">
        <f t="shared" si="63"/>
        <v>43574.958215825383</v>
      </c>
      <c r="F303" s="221">
        <f t="shared" si="64"/>
        <v>43575</v>
      </c>
      <c r="G303" s="193">
        <f t="shared" si="67"/>
        <v>-1.4411750002182089E-2</v>
      </c>
      <c r="I303" s="193">
        <f t="shared" si="61"/>
        <v>-1.4411750002182089E-2</v>
      </c>
      <c r="M303" s="193">
        <f t="shared" ca="1" si="62"/>
        <v>-1.2625117527682507E-2</v>
      </c>
      <c r="N303" s="271">
        <f t="shared" si="65"/>
        <v>-4.2759025443854667E-2</v>
      </c>
      <c r="O303" s="347">
        <f t="shared" si="66"/>
        <v>43864.818899999998</v>
      </c>
      <c r="P303" s="222"/>
      <c r="Q303" s="193">
        <f t="shared" si="68"/>
        <v>8.0356802496605326E-4</v>
      </c>
      <c r="R303" s="193">
        <v>1</v>
      </c>
      <c r="S303" s="193">
        <f t="shared" si="69"/>
        <v>8.0356802496605326E-4</v>
      </c>
    </row>
    <row r="304" spans="1:19" ht="12.95" customHeight="1">
      <c r="A304" s="189" t="s">
        <v>1053</v>
      </c>
      <c r="B304" s="187" t="s">
        <v>59</v>
      </c>
      <c r="C304" s="188">
        <v>59234.093100000173</v>
      </c>
      <c r="D304" s="189" t="s">
        <v>137</v>
      </c>
      <c r="E304" s="274">
        <f t="shared" si="63"/>
        <v>44591.962425831363</v>
      </c>
      <c r="F304" s="221">
        <f t="shared" si="64"/>
        <v>44592</v>
      </c>
      <c r="G304" s="193">
        <f t="shared" si="67"/>
        <v>-1.29596798287821E-2</v>
      </c>
      <c r="I304" s="193">
        <f t="shared" si="61"/>
        <v>-1.29596798287821E-2</v>
      </c>
      <c r="M304" s="193">
        <f t="shared" ca="1" si="62"/>
        <v>-1.2024095768769841E-2</v>
      </c>
      <c r="N304" s="271">
        <f t="shared" si="65"/>
        <v>-4.4765267734694122E-2</v>
      </c>
      <c r="O304" s="347">
        <f t="shared" si="66"/>
        <v>44215.593100000173</v>
      </c>
      <c r="P304" s="222"/>
      <c r="Q304" s="193">
        <f t="shared" si="68"/>
        <v>1.011595422040697E-3</v>
      </c>
      <c r="R304" s="193">
        <v>1</v>
      </c>
      <c r="S304" s="193">
        <f t="shared" si="69"/>
        <v>1.011595422040697E-3</v>
      </c>
    </row>
    <row r="305" spans="1:19" ht="12.95" customHeight="1">
      <c r="A305" s="189" t="s">
        <v>1053</v>
      </c>
      <c r="B305" s="187" t="s">
        <v>59</v>
      </c>
      <c r="C305" s="188">
        <v>59271.343599999789</v>
      </c>
      <c r="D305" s="189" t="s">
        <v>1056</v>
      </c>
      <c r="E305" s="274">
        <f t="shared" si="63"/>
        <v>44699.963285998441</v>
      </c>
      <c r="F305" s="221">
        <f t="shared" si="64"/>
        <v>44700</v>
      </c>
      <c r="G305" s="193">
        <f t="shared" si="67"/>
        <v>-1.2663000212342013E-2</v>
      </c>
      <c r="I305" s="193">
        <f t="shared" si="61"/>
        <v>-1.2663000212342013E-2</v>
      </c>
      <c r="M305" s="193">
        <f t="shared" ref="M305:M312" ca="1" si="70">+C$11+C$12*F305</f>
        <v>-1.1960270449239294E-2</v>
      </c>
      <c r="N305" s="271">
        <f t="shared" si="65"/>
        <v>-4.4981051097077639E-2</v>
      </c>
      <c r="O305" s="347">
        <f t="shared" si="66"/>
        <v>44252.843599999789</v>
      </c>
      <c r="P305" s="222"/>
      <c r="Q305" s="193">
        <f t="shared" si="68"/>
        <v>1.0444564129883612E-3</v>
      </c>
      <c r="R305" s="193">
        <v>1</v>
      </c>
      <c r="S305" s="193">
        <f t="shared" si="69"/>
        <v>1.0444564129883612E-3</v>
      </c>
    </row>
    <row r="306" spans="1:19" ht="12.95" customHeight="1">
      <c r="A306" s="296" t="s">
        <v>295</v>
      </c>
      <c r="B306" s="82"/>
      <c r="C306" s="139">
        <v>59511.919500000004</v>
      </c>
      <c r="D306" s="79">
        <v>1E-4</v>
      </c>
      <c r="E306" s="274">
        <f t="shared" si="63"/>
        <v>45397.468128504181</v>
      </c>
      <c r="F306" s="221">
        <f t="shared" si="64"/>
        <v>45397.5</v>
      </c>
      <c r="G306" s="193">
        <f t="shared" si="67"/>
        <v>-1.0992774994520005E-2</v>
      </c>
      <c r="I306" s="193">
        <f t="shared" si="61"/>
        <v>-1.0992774994520005E-2</v>
      </c>
      <c r="M306" s="193">
        <f t="shared" ca="1" si="70"/>
        <v>-1.1548065260604503E-2</v>
      </c>
      <c r="N306" s="271">
        <f t="shared" si="65"/>
        <v>-4.6387280965394968E-2</v>
      </c>
      <c r="O306" s="347">
        <f t="shared" si="66"/>
        <v>44493.419500000004</v>
      </c>
      <c r="P306" s="222"/>
      <c r="Q306" s="193">
        <f t="shared" si="68"/>
        <v>1.2527710529223034E-3</v>
      </c>
      <c r="R306" s="193">
        <v>1</v>
      </c>
      <c r="S306" s="193">
        <f t="shared" si="69"/>
        <v>1.2527710529223034E-3</v>
      </c>
    </row>
    <row r="307" spans="1:19" ht="12.95" customHeight="1">
      <c r="A307" s="190" t="s">
        <v>1057</v>
      </c>
      <c r="B307" s="341" t="s">
        <v>56</v>
      </c>
      <c r="C307" s="342">
        <v>59526.826300000001</v>
      </c>
      <c r="D307" s="343">
        <v>5.0000000000000001E-4</v>
      </c>
      <c r="E307" s="274">
        <f t="shared" si="63"/>
        <v>45440.687608037471</v>
      </c>
      <c r="F307" s="221">
        <f t="shared" si="64"/>
        <v>45440.5</v>
      </c>
      <c r="G307" s="193">
        <f t="shared" si="67"/>
        <v>6.470775500201853E-2</v>
      </c>
      <c r="I307" s="193">
        <f t="shared" si="61"/>
        <v>6.470775500201853E-2</v>
      </c>
      <c r="M307" s="193">
        <f t="shared" ca="1" si="70"/>
        <v>-1.1522653327828453E-2</v>
      </c>
      <c r="N307" s="271">
        <f t="shared" si="65"/>
        <v>-4.6474689007684651E-2</v>
      </c>
      <c r="O307" s="347">
        <f t="shared" si="66"/>
        <v>44508.326300000001</v>
      </c>
      <c r="P307" s="222"/>
      <c r="Q307" s="193">
        <f t="shared" si="68"/>
        <v>1.2361535855970782E-2</v>
      </c>
      <c r="R307" s="193">
        <v>1</v>
      </c>
      <c r="S307" s="193">
        <f t="shared" si="69"/>
        <v>1.2361535855970782E-2</v>
      </c>
    </row>
    <row r="308" spans="1:19" ht="12.95" customHeight="1">
      <c r="A308" s="296" t="s">
        <v>295</v>
      </c>
      <c r="B308" s="202"/>
      <c r="C308" s="139">
        <v>59565.7255</v>
      </c>
      <c r="D308" s="79">
        <v>2.9999999999999997E-4</v>
      </c>
      <c r="E308" s="274">
        <f t="shared" si="63"/>
        <v>45553.468565604599</v>
      </c>
      <c r="F308" s="221">
        <f t="shared" si="64"/>
        <v>45553.5</v>
      </c>
      <c r="G308" s="193">
        <f t="shared" si="67"/>
        <v>-1.084201499907067E-2</v>
      </c>
      <c r="I308" s="193">
        <f t="shared" si="61"/>
        <v>-1.084201499907067E-2</v>
      </c>
      <c r="M308" s="193">
        <f t="shared" ca="1" si="70"/>
        <v>-1.1455873132393712E-2</v>
      </c>
      <c r="N308" s="271">
        <f t="shared" si="65"/>
        <v>-4.6704785454998836E-2</v>
      </c>
      <c r="O308" s="347">
        <f t="shared" si="66"/>
        <v>44547.2255</v>
      </c>
      <c r="P308" s="222"/>
      <c r="Q308" s="193">
        <f t="shared" si="68"/>
        <v>1.2861383047745941E-3</v>
      </c>
      <c r="R308" s="193">
        <v>1</v>
      </c>
      <c r="S308" s="193">
        <f t="shared" si="69"/>
        <v>1.2861383047745941E-3</v>
      </c>
    </row>
    <row r="309" spans="1:19" ht="12.95" customHeight="1">
      <c r="A309" s="190" t="s">
        <v>1057</v>
      </c>
      <c r="B309" s="341" t="s">
        <v>56</v>
      </c>
      <c r="C309" s="342">
        <v>59565.7255</v>
      </c>
      <c r="D309" s="343">
        <v>2.9999999999999997E-4</v>
      </c>
      <c r="E309" s="274">
        <f t="shared" si="63"/>
        <v>45553.468565604599</v>
      </c>
      <c r="F309" s="221">
        <f t="shared" si="64"/>
        <v>45553.5</v>
      </c>
      <c r="G309" s="193">
        <f t="shared" si="67"/>
        <v>-1.084201499907067E-2</v>
      </c>
      <c r="I309" s="193">
        <f t="shared" si="61"/>
        <v>-1.084201499907067E-2</v>
      </c>
      <c r="M309" s="193">
        <f t="shared" ca="1" si="70"/>
        <v>-1.1455873132393712E-2</v>
      </c>
      <c r="N309" s="271">
        <f t="shared" si="65"/>
        <v>-4.6704785454998836E-2</v>
      </c>
      <c r="O309" s="347">
        <f t="shared" si="66"/>
        <v>44547.2255</v>
      </c>
      <c r="P309" s="222"/>
      <c r="Q309" s="193">
        <f t="shared" si="68"/>
        <v>1.2861383047745941E-3</v>
      </c>
      <c r="R309" s="193">
        <v>1</v>
      </c>
      <c r="S309" s="193">
        <f t="shared" si="69"/>
        <v>1.2861383047745941E-3</v>
      </c>
    </row>
    <row r="310" spans="1:19" ht="12.95" customHeight="1">
      <c r="A310" s="186" t="s">
        <v>1054</v>
      </c>
      <c r="B310" s="187" t="s">
        <v>59</v>
      </c>
      <c r="C310" s="188">
        <v>59602.457300000002</v>
      </c>
      <c r="D310" s="189">
        <v>2.0000000000000001E-4</v>
      </c>
      <c r="E310" s="274">
        <f t="shared" si="63"/>
        <v>45659.965552102127</v>
      </c>
      <c r="F310" s="221">
        <f t="shared" si="64"/>
        <v>45660</v>
      </c>
      <c r="G310" s="193">
        <f t="shared" si="67"/>
        <v>-1.1881399994308595E-2</v>
      </c>
      <c r="I310" s="193">
        <f t="shared" si="61"/>
        <v>-1.1881399994308595E-2</v>
      </c>
      <c r="M310" s="193">
        <f t="shared" ca="1" si="70"/>
        <v>-1.1392934275634422E-2</v>
      </c>
      <c r="N310" s="271">
        <f t="shared" si="65"/>
        <v>-4.6922171729840666E-2</v>
      </c>
      <c r="O310" s="347">
        <f t="shared" si="66"/>
        <v>44583.957300000002</v>
      </c>
      <c r="P310" s="222"/>
      <c r="Q310" s="193">
        <f t="shared" si="68"/>
        <v>1.2278556838216633E-3</v>
      </c>
      <c r="R310" s="193">
        <v>1</v>
      </c>
      <c r="S310" s="193">
        <f t="shared" si="69"/>
        <v>1.2278556838216633E-3</v>
      </c>
    </row>
    <row r="311" spans="1:19" ht="12.95" customHeight="1">
      <c r="A311" s="186" t="s">
        <v>1054</v>
      </c>
      <c r="B311" s="187" t="s">
        <v>56</v>
      </c>
      <c r="C311" s="188">
        <v>59605.388899999998</v>
      </c>
      <c r="D311" s="189">
        <v>2.0000000000000001E-4</v>
      </c>
      <c r="E311" s="274">
        <f t="shared" si="63"/>
        <v>45668.465178192208</v>
      </c>
      <c r="F311" s="221">
        <f t="shared" si="64"/>
        <v>45668.5</v>
      </c>
      <c r="G311" s="193">
        <f t="shared" si="67"/>
        <v>-1.2010365004243795E-2</v>
      </c>
      <c r="I311" s="193">
        <f t="shared" si="61"/>
        <v>-1.2010365004243795E-2</v>
      </c>
      <c r="M311" s="193">
        <f t="shared" ca="1" si="70"/>
        <v>-1.1387910986597295E-2</v>
      </c>
      <c r="N311" s="271">
        <f t="shared" si="65"/>
        <v>-4.6939543780413415E-2</v>
      </c>
      <c r="O311" s="347">
        <f t="shared" si="66"/>
        <v>44586.888899999998</v>
      </c>
      <c r="P311" s="222"/>
      <c r="Q311" s="193">
        <f t="shared" si="68"/>
        <v>1.2200475299776181E-3</v>
      </c>
      <c r="R311" s="193">
        <v>1</v>
      </c>
      <c r="S311" s="193">
        <f t="shared" si="69"/>
        <v>1.2200475299776181E-3</v>
      </c>
    </row>
    <row r="312" spans="1:19" ht="12.95" customHeight="1">
      <c r="A312" s="189" t="s">
        <v>1055</v>
      </c>
      <c r="B312" s="187" t="s">
        <v>59</v>
      </c>
      <c r="C312" s="188">
        <v>59619.358099999998</v>
      </c>
      <c r="D312" s="189">
        <v>2.0000000000000001E-4</v>
      </c>
      <c r="E312" s="274">
        <f t="shared" si="63"/>
        <v>45708.966261824949</v>
      </c>
      <c r="F312" s="221">
        <f t="shared" si="64"/>
        <v>45709</v>
      </c>
      <c r="G312" s="193">
        <f t="shared" si="67"/>
        <v>-1.1636609997367486E-2</v>
      </c>
      <c r="I312" s="193">
        <f t="shared" si="61"/>
        <v>-1.1636609997367486E-2</v>
      </c>
      <c r="M312" s="193">
        <f t="shared" ca="1" si="70"/>
        <v>-1.1363976491773339E-2</v>
      </c>
      <c r="N312" s="271">
        <f t="shared" si="65"/>
        <v>-4.702236109966651E-2</v>
      </c>
      <c r="O312" s="347">
        <f t="shared" si="66"/>
        <v>44600.858099999998</v>
      </c>
      <c r="P312" s="222"/>
      <c r="Q312" s="193">
        <f t="shared" si="68"/>
        <v>1.2521513810738565E-3</v>
      </c>
      <c r="R312" s="193">
        <v>1</v>
      </c>
      <c r="S312" s="193">
        <f t="shared" si="69"/>
        <v>1.2521513810738565E-3</v>
      </c>
    </row>
    <row r="313" spans="1:19" ht="12.95" customHeight="1">
      <c r="A313" s="361" t="s">
        <v>1058</v>
      </c>
      <c r="B313" s="362" t="s">
        <v>56</v>
      </c>
      <c r="C313" s="186">
        <v>59990.307399999998</v>
      </c>
      <c r="D313" s="363">
        <v>1E-4</v>
      </c>
      <c r="E313" s="274">
        <f t="shared" ref="E313:E314" si="71">(C313-C$7)/C$8</f>
        <v>46784.464402220066</v>
      </c>
      <c r="F313" s="221">
        <f t="shared" si="64"/>
        <v>46784.5</v>
      </c>
      <c r="G313" s="193">
        <f t="shared" ref="G313:G314" si="72">C313-(C$7+F313*C$8)</f>
        <v>-1.2278005000553094E-2</v>
      </c>
      <c r="I313" s="193">
        <f t="shared" ref="I313:I314" si="73">G313</f>
        <v>-1.2278005000553094E-2</v>
      </c>
      <c r="M313" s="193">
        <f t="shared" ref="M313:M314" ca="1" si="74">+C$11+C$12*F313</f>
        <v>-1.0728382684781629E-2</v>
      </c>
      <c r="N313" s="271">
        <f t="shared" ref="N313:N314" si="75">D$11+D$12*F313+D$13*F313^2</f>
        <v>-4.9248600487667327E-2</v>
      </c>
      <c r="O313" s="347">
        <f t="shared" ref="O313:O314" si="76">C313-15018.5</f>
        <v>44971.807399999998</v>
      </c>
      <c r="P313" s="222"/>
      <c r="Q313" s="193">
        <f t="shared" ref="Q313:Q314" si="77">(G313-N313)^2</f>
        <v>1.3668249306718313E-3</v>
      </c>
      <c r="R313" s="193">
        <v>1</v>
      </c>
      <c r="S313" s="193">
        <f t="shared" ref="S313:S314" si="78">R313*Q313</f>
        <v>1.3668249306718313E-3</v>
      </c>
    </row>
    <row r="314" spans="1:19" ht="12.95" customHeight="1">
      <c r="A314" s="361" t="s">
        <v>1058</v>
      </c>
      <c r="B314" s="362" t="s">
        <v>59</v>
      </c>
      <c r="C314" s="186">
        <v>59990.479899999998</v>
      </c>
      <c r="D314" s="363">
        <v>1E-4</v>
      </c>
      <c r="E314" s="274">
        <f t="shared" si="71"/>
        <v>46784.964533718412</v>
      </c>
      <c r="F314" s="221">
        <f t="shared" si="64"/>
        <v>46785</v>
      </c>
      <c r="G314" s="193">
        <f t="shared" si="72"/>
        <v>-1.2232649998622946E-2</v>
      </c>
      <c r="I314" s="193">
        <f t="shared" si="73"/>
        <v>-1.2232649998622946E-2</v>
      </c>
      <c r="M314" s="193">
        <f t="shared" ca="1" si="74"/>
        <v>-1.0728087197191209E-2</v>
      </c>
      <c r="N314" s="271">
        <f t="shared" si="75"/>
        <v>-4.9249647559656023E-2</v>
      </c>
      <c r="O314" s="347">
        <f t="shared" si="76"/>
        <v>44971.979899999998</v>
      </c>
      <c r="P314" s="222"/>
      <c r="Q314" s="193">
        <f t="shared" si="77"/>
        <v>1.3702581084335287E-3</v>
      </c>
      <c r="R314" s="193">
        <v>1</v>
      </c>
      <c r="S314" s="193">
        <f t="shared" si="78"/>
        <v>1.3702581084335287E-3</v>
      </c>
    </row>
  </sheetData>
  <sheetProtection selectLockedCells="1" selectUnlockedCells="1"/>
  <sortState xmlns:xlrd2="http://schemas.microsoft.com/office/spreadsheetml/2017/richdata2" ref="A21:S312">
    <sortCondition ref="C21:C312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Active 1</vt:lpstr>
      <vt:lpstr>Graphs 1</vt:lpstr>
      <vt:lpstr>Active 4</vt:lpstr>
      <vt:lpstr>Graphs 4</vt:lpstr>
      <vt:lpstr>Q_fit</vt:lpstr>
      <vt:lpstr>A (3)</vt:lpstr>
      <vt:lpstr>Q_fit (3)</vt:lpstr>
      <vt:lpstr>A (5)</vt:lpstr>
      <vt:lpstr>Sheet1</vt:lpstr>
      <vt:lpstr>Q_fit (4)</vt:lpstr>
      <vt:lpstr>BAV</vt:lpstr>
      <vt:lpstr>A (old)</vt:lpstr>
      <vt:lpstr>Active 2X</vt:lpstr>
      <vt:lpstr>'A (3)'!solver_adj</vt:lpstr>
      <vt:lpstr>'A (5)'!solver_adj</vt:lpstr>
      <vt:lpstr>'A (old)'!solver_adj</vt:lpstr>
      <vt:lpstr>'Active 1'!solver_adj</vt:lpstr>
      <vt:lpstr>'Active 2X'!solver_adj</vt:lpstr>
      <vt:lpstr>'Active 4'!solver_adj</vt:lpstr>
      <vt:lpstr>'A (3)'!solver_opt</vt:lpstr>
      <vt:lpstr>'A (5)'!solver_opt</vt:lpstr>
      <vt:lpstr>'A (old)'!solver_opt</vt:lpstr>
      <vt:lpstr>'Active 1'!solver_opt</vt:lpstr>
      <vt:lpstr>'Active 2X'!solver_opt</vt:lpstr>
      <vt:lpstr>'Active 4'!solver_opt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2023-01-24T07:22:41Z</dcterms:created>
  <dcterms:modified xsi:type="dcterms:W3CDTF">2024-01-08T05:42:57Z</dcterms:modified>
</cp:coreProperties>
</file>