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1D1FE16-0DFA-4059-821F-9BF00E33F0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9" i="1" l="1"/>
  <c r="F59" i="1" s="1"/>
  <c r="G59" i="1" s="1"/>
  <c r="K59" i="1" s="1"/>
  <c r="Q59" i="1"/>
  <c r="E60" i="1"/>
  <c r="F60" i="1"/>
  <c r="G60" i="1" s="1"/>
  <c r="K60" i="1" s="1"/>
  <c r="Q60" i="1"/>
  <c r="E56" i="1"/>
  <c r="F56" i="1" s="1"/>
  <c r="G56" i="1" s="1"/>
  <c r="K56" i="1" s="1"/>
  <c r="Q56" i="1"/>
  <c r="E55" i="1"/>
  <c r="F55" i="1" s="1"/>
  <c r="G55" i="1" s="1"/>
  <c r="K55" i="1" s="1"/>
  <c r="Q55" i="1"/>
  <c r="E58" i="1"/>
  <c r="F58" i="1" s="1"/>
  <c r="G58" i="1" s="1"/>
  <c r="K58" i="1" s="1"/>
  <c r="Q58" i="1"/>
  <c r="E57" i="1"/>
  <c r="F57" i="1"/>
  <c r="G57" i="1" s="1"/>
  <c r="K57" i="1" s="1"/>
  <c r="Q57" i="1"/>
  <c r="C9" i="1"/>
  <c r="D9" i="1"/>
  <c r="E22" i="1"/>
  <c r="F22" i="1"/>
  <c r="G22" i="1" s="1"/>
  <c r="K22" i="1" s="1"/>
  <c r="E23" i="1"/>
  <c r="F23" i="1" s="1"/>
  <c r="G23" i="1" s="1"/>
  <c r="K23" i="1" s="1"/>
  <c r="E24" i="1"/>
  <c r="F24" i="1" s="1"/>
  <c r="G24" i="1" s="1"/>
  <c r="J24" i="1" s="1"/>
  <c r="E25" i="1"/>
  <c r="F25" i="1" s="1"/>
  <c r="G25" i="1" s="1"/>
  <c r="K25" i="1" s="1"/>
  <c r="E26" i="1"/>
  <c r="F26" i="1" s="1"/>
  <c r="G26" i="1" s="1"/>
  <c r="K26" i="1" s="1"/>
  <c r="E27" i="1"/>
  <c r="F27" i="1" s="1"/>
  <c r="G27" i="1" s="1"/>
  <c r="K27" i="1" s="1"/>
  <c r="E28" i="1"/>
  <c r="F28" i="1" s="1"/>
  <c r="G28" i="1" s="1"/>
  <c r="K28" i="1" s="1"/>
  <c r="E29" i="1"/>
  <c r="F29" i="1" s="1"/>
  <c r="G29" i="1" s="1"/>
  <c r="K29" i="1" s="1"/>
  <c r="E30" i="1"/>
  <c r="F30" i="1" s="1"/>
  <c r="G30" i="1" s="1"/>
  <c r="K30" i="1" s="1"/>
  <c r="E31" i="1"/>
  <c r="F31" i="1" s="1"/>
  <c r="G31" i="1" s="1"/>
  <c r="K31" i="1" s="1"/>
  <c r="E32" i="1"/>
  <c r="F32" i="1" s="1"/>
  <c r="G32" i="1" s="1"/>
  <c r="K32" i="1" s="1"/>
  <c r="E33" i="1"/>
  <c r="F33" i="1" s="1"/>
  <c r="G33" i="1" s="1"/>
  <c r="K33" i="1" s="1"/>
  <c r="E34" i="1"/>
  <c r="F34" i="1" s="1"/>
  <c r="G34" i="1" s="1"/>
  <c r="K34" i="1" s="1"/>
  <c r="E36" i="1"/>
  <c r="F36" i="1" s="1"/>
  <c r="G36" i="1" s="1"/>
  <c r="K36" i="1" s="1"/>
  <c r="E37" i="1"/>
  <c r="F37" i="1" s="1"/>
  <c r="G37" i="1" s="1"/>
  <c r="K37" i="1" s="1"/>
  <c r="E38" i="1"/>
  <c r="F38" i="1" s="1"/>
  <c r="G38" i="1" s="1"/>
  <c r="K38" i="1" s="1"/>
  <c r="E39" i="1"/>
  <c r="F39" i="1"/>
  <c r="G39" i="1" s="1"/>
  <c r="K39" i="1" s="1"/>
  <c r="E40" i="1"/>
  <c r="F40" i="1" s="1"/>
  <c r="G40" i="1" s="1"/>
  <c r="K40" i="1" s="1"/>
  <c r="E41" i="1"/>
  <c r="F41" i="1" s="1"/>
  <c r="G41" i="1" s="1"/>
  <c r="K41" i="1" s="1"/>
  <c r="E43" i="1"/>
  <c r="F43" i="1" s="1"/>
  <c r="G43" i="1" s="1"/>
  <c r="K43" i="1" s="1"/>
  <c r="E44" i="1"/>
  <c r="F44" i="1" s="1"/>
  <c r="G44" i="1" s="1"/>
  <c r="K44" i="1" s="1"/>
  <c r="E45" i="1"/>
  <c r="F45" i="1" s="1"/>
  <c r="G45" i="1" s="1"/>
  <c r="K45" i="1" s="1"/>
  <c r="E46" i="1"/>
  <c r="F46" i="1" s="1"/>
  <c r="G46" i="1" s="1"/>
  <c r="K46" i="1" s="1"/>
  <c r="E51" i="1"/>
  <c r="F51" i="1" s="1"/>
  <c r="G51" i="1" s="1"/>
  <c r="K51" i="1" s="1"/>
  <c r="E54" i="1"/>
  <c r="F54" i="1" s="1"/>
  <c r="G54" i="1" s="1"/>
  <c r="K54" i="1" s="1"/>
  <c r="E47" i="1"/>
  <c r="F47" i="1" s="1"/>
  <c r="G47" i="1" s="1"/>
  <c r="K47" i="1" s="1"/>
  <c r="E48" i="1"/>
  <c r="F48" i="1" s="1"/>
  <c r="G48" i="1" s="1"/>
  <c r="K48" i="1" s="1"/>
  <c r="E49" i="1"/>
  <c r="F49" i="1" s="1"/>
  <c r="G49" i="1" s="1"/>
  <c r="K49" i="1" s="1"/>
  <c r="E50" i="1"/>
  <c r="F50" i="1"/>
  <c r="G50" i="1" s="1"/>
  <c r="K50" i="1" s="1"/>
  <c r="E52" i="1"/>
  <c r="F52" i="1" s="1"/>
  <c r="G52" i="1" s="1"/>
  <c r="K52" i="1" s="1"/>
  <c r="E53" i="1"/>
  <c r="F53" i="1" s="1"/>
  <c r="G53" i="1" s="1"/>
  <c r="K53" i="1" s="1"/>
  <c r="E35" i="1"/>
  <c r="F35" i="1" s="1"/>
  <c r="U35" i="1" s="1"/>
  <c r="E42" i="1"/>
  <c r="F42" i="1"/>
  <c r="U42" i="1" s="1"/>
  <c r="E21" i="1"/>
  <c r="F21" i="1" s="1"/>
  <c r="G21" i="1" s="1"/>
  <c r="J21" i="1" s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51" i="1"/>
  <c r="Q54" i="1"/>
  <c r="Q47" i="1"/>
  <c r="Q48" i="1"/>
  <c r="Q49" i="1"/>
  <c r="Q50" i="1"/>
  <c r="Q52" i="1"/>
  <c r="Q53" i="1"/>
  <c r="C11" i="1"/>
  <c r="C12" i="1"/>
  <c r="O60" i="1" l="1"/>
  <c r="O59" i="1"/>
  <c r="O56" i="1"/>
  <c r="O58" i="1"/>
  <c r="O55" i="1"/>
  <c r="O32" i="1"/>
  <c r="O43" i="1"/>
  <c r="O33" i="1"/>
  <c r="O39" i="1"/>
  <c r="O26" i="1"/>
  <c r="O28" i="1"/>
  <c r="O44" i="1"/>
  <c r="O23" i="1"/>
  <c r="O35" i="1"/>
  <c r="O49" i="1"/>
  <c r="O41" i="1"/>
  <c r="O42" i="1"/>
  <c r="O46" i="1"/>
  <c r="O27" i="1"/>
  <c r="O31" i="1"/>
  <c r="O40" i="1"/>
  <c r="O30" i="1"/>
  <c r="O47" i="1"/>
  <c r="O51" i="1"/>
  <c r="O50" i="1"/>
  <c r="O53" i="1"/>
  <c r="O21" i="1"/>
  <c r="O54" i="1"/>
  <c r="O38" i="1"/>
  <c r="O36" i="1"/>
  <c r="O48" i="1"/>
  <c r="C15" i="1"/>
  <c r="O45" i="1"/>
  <c r="O29" i="1"/>
  <c r="O37" i="1"/>
  <c r="O57" i="1"/>
  <c r="O34" i="1"/>
  <c r="O22" i="1"/>
  <c r="O52" i="1"/>
  <c r="O24" i="1"/>
  <c r="O2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<sst xmlns="http://schemas.openxmlformats.org/spreadsheetml/2006/main" count="130" uniqueCount="69">
  <si>
    <t>V1370 Tau / GSC 1305-1430</t>
  </si>
  <si>
    <t>System Type:</t>
  </si>
  <si>
    <t>EW/KW</t>
  </si>
  <si>
    <t>Tau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</si>
  <si>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</si>
  <si>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</si>
  <si>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</si>
  <si>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</si>
  <si>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</si>
  <si>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</si>
  <si>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IBVS 5570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</si>
  <si>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</si>
  <si>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</si>
  <si>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</si>
  <si>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</si>
  <si>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</si>
  <si>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</si>
  <si>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</si>
  <si>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</si>
  <si>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</si>
  <si>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</si>
  <si>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</si>
  <si>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</si>
  <si>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</si>
  <si>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</si>
  <si>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</si>
  <si>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</si>
  <si>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</si>
  <si>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</si>
  <si>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</si>
  <si>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</si>
  <si>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</si>
  <si>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</si>
  <si>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</si>
  <si>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</si>
  <si>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</si>
  <si>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</si>
  <si>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</si>
  <si>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</si>
  <si>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</si>
  <si>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</si>
  <si>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</si>
  <si>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</si>
  <si>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</si>
  <si>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</si>
  <si>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</si>
  <si>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IBVS 6018</t>
  </si>
  <si>
    <t>IBVS 6029</t>
  </si>
  <si>
    <t>II</t>
  </si>
  <si>
    <t>IBVS 6084</t>
  </si>
  <si>
    <t>I</t>
  </si>
  <si>
    <t>IBVS 6063</t>
  </si>
  <si>
    <t>IBVS 6092</t>
  </si>
  <si>
    <t>OEJV 0168</t>
  </si>
  <si>
    <t>OEJV 0179</t>
  </si>
  <si>
    <t>JAVSO..44..164</t>
  </si>
  <si>
    <t>VSB 060</t>
  </si>
  <si>
    <t>V</t>
  </si>
  <si>
    <t>IBVS 6196</t>
  </si>
  <si>
    <t>JAVSO..44…69</t>
  </si>
  <si>
    <t>OEJV 0191</t>
  </si>
  <si>
    <t>VSB-063</t>
  </si>
  <si>
    <t>JAVSO..46..184</t>
  </si>
  <si>
    <t>OEJV 0211</t>
  </si>
  <si>
    <t>RHN 2021</t>
  </si>
  <si>
    <t>JBAV, 63</t>
  </si>
  <si>
    <t>JAVSO, 50, 133</t>
  </si>
  <si>
    <t>OEJV 226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</si>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</sst>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0.00000"/>
    <numFmt numFmtId="167" formatCode="0.0000"/>
  </numFmts>
  <fonts count="17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4"/>
        <bgColor indexed="49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" fillId="0" borderId="0"/>
    <xf numFmtId="0" fontId="15" fillId="0" borderId="0"/>
    <xf numFmtId="0" fontId="15" fillId="0" borderId="0"/>
    <xf numFmtId="0" fontId="15" fillId="0" borderId="0"/>
  </cellStyleXfs>
  <cellXfs count="64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0" xfId="6" applyFont="1" applyAlignment="1">
      <alignment vertical="center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horizontal="left" vertical="center"/>
    </xf>
    <xf numFmtId="0" fontId="0" fillId="3" borderId="0" xfId="0" applyFill="1" applyAlignment="1">
      <alignment vertical="center"/>
    </xf>
    <xf numFmtId="0" fontId="9" fillId="0" borderId="0" xfId="5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0" fontId="9" fillId="0" borderId="0" xfId="5" applyFont="1" applyAlignment="1">
      <alignment vertical="center" wrapText="1"/>
    </xf>
    <xf numFmtId="0" fontId="9" fillId="0" borderId="0" xfId="5" applyFont="1" applyAlignment="1">
      <alignment horizontal="center" vertical="center" wrapText="1"/>
    </xf>
    <xf numFmtId="0" fontId="9" fillId="0" borderId="0" xfId="5" applyFont="1" applyAlignment="1">
      <alignment horizontal="left" vertical="center" wrapText="1"/>
    </xf>
    <xf numFmtId="0" fontId="7" fillId="0" borderId="0" xfId="8" applyFont="1" applyAlignment="1">
      <alignment horizontal="left" vertical="center"/>
    </xf>
    <xf numFmtId="0" fontId="7" fillId="0" borderId="0" xfId="8" applyFont="1" applyAlignment="1">
      <alignment horizontal="center" vertical="center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3" fillId="0" borderId="0" xfId="5" applyFont="1" applyAlignment="1">
      <alignment vertical="center"/>
    </xf>
    <xf numFmtId="0" fontId="13" fillId="0" borderId="0" xfId="5" applyFont="1" applyAlignment="1">
      <alignment horizontal="center" vertical="center"/>
    </xf>
    <xf numFmtId="0" fontId="13" fillId="0" borderId="0" xfId="5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0" xfId="5" applyFont="1" applyAlignment="1">
      <alignment vertical="center"/>
    </xf>
    <xf numFmtId="0" fontId="16" fillId="0" borderId="0" xfId="0" applyFont="1" applyAlignment="1">
      <alignment horizontal="center" vertical="center"/>
    </xf>
    <xf numFmtId="167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166" fontId="16" fillId="0" borderId="0" xfId="0" applyNumberFormat="1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  <cellStyle name="Normal_A_2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V1370 Tau - O-C Diagr.</a:t>
            </a:r>
          </a:p>
        </c:rich>
      </c:tx>
      <c:layout>
        <c:manualLayout>
          <c:xMode val="edge"/>
          <c:yMode val="edge"/>
          <c:x val="0.35939849624060149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233082706766918E-2"/>
          <c:y val="0.14714757867509701"/>
          <c:w val="0.85864661654135344"/>
          <c:h val="0.6726746453718719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</c:numCache>
            </c:numRef>
          </c:xVal>
          <c:yVal>
            <c:numRef>
              <c:f>Active!$H$21:$H$54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18-4E44-A1D9-43347A1AB17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</c:numCache>
            </c:numRef>
          </c:xVal>
          <c:yVal>
            <c:numRef>
              <c:f>Active!$I$21:$I$54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18-4E44-A1D9-43347A1AB17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</c:numCache>
            </c:numRef>
          </c:xVal>
          <c:yVal>
            <c:numRef>
              <c:f>Active!$J$21:$J$54</c:f>
              <c:numCache>
                <c:formatCode>General</c:formatCode>
                <c:ptCount val="34"/>
                <c:pt idx="0">
                  <c:v>0</c:v>
                </c:pt>
                <c:pt idx="3">
                  <c:v>-0.19664848000684287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18-4E44-A1D9-43347A1AB17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Active!$F$21:$F$954</c:f>
              <c:numCache>
                <c:formatCode>General</c:formatCode>
                <c:ptCount val="934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  <c:pt idx="34">
                  <c:v>27050.5</c:v>
                </c:pt>
                <c:pt idx="35">
                  <c:v>27244.5</c:v>
                </c:pt>
                <c:pt idx="36">
                  <c:v>27359</c:v>
                </c:pt>
                <c:pt idx="37">
                  <c:v>27537</c:v>
                </c:pt>
                <c:pt idx="38">
                  <c:v>28843</c:v>
                </c:pt>
                <c:pt idx="39">
                  <c:v>28843.5</c:v>
                </c:pt>
              </c:numCache>
            </c:numRef>
          </c:xVal>
          <c:yVal>
            <c:numRef>
              <c:f>Active!$K$21:$K$954</c:f>
              <c:numCache>
                <c:formatCode>General</c:formatCode>
                <c:ptCount val="934"/>
                <c:pt idx="1">
                  <c:v>-0.1940334800092387</c:v>
                </c:pt>
                <c:pt idx="2">
                  <c:v>-0.19748348000575788</c:v>
                </c:pt>
                <c:pt idx="4">
                  <c:v>-0.2087338800120051</c:v>
                </c:pt>
                <c:pt idx="5">
                  <c:v>-0.21762079932523193</c:v>
                </c:pt>
                <c:pt idx="6">
                  <c:v>-0.22100948000297649</c:v>
                </c:pt>
                <c:pt idx="7">
                  <c:v>-0.23183348000748083</c:v>
                </c:pt>
                <c:pt idx="8">
                  <c:v>-0.23452068000187865</c:v>
                </c:pt>
                <c:pt idx="9">
                  <c:v>-0.2330886800045846</c:v>
                </c:pt>
                <c:pt idx="10">
                  <c:v>-0.23351468000328168</c:v>
                </c:pt>
                <c:pt idx="11">
                  <c:v>-0.23297728000761708</c:v>
                </c:pt>
                <c:pt idx="12">
                  <c:v>-0.23321868001221446</c:v>
                </c:pt>
                <c:pt idx="13">
                  <c:v>-0.22894868000730639</c:v>
                </c:pt>
                <c:pt idx="15">
                  <c:v>-0.2483134800058906</c:v>
                </c:pt>
                <c:pt idx="16">
                  <c:v>-0.24370108000584878</c:v>
                </c:pt>
                <c:pt idx="17">
                  <c:v>-0.24066368000785587</c:v>
                </c:pt>
                <c:pt idx="18">
                  <c:v>-0.24228968000534223</c:v>
                </c:pt>
                <c:pt idx="19">
                  <c:v>-0.24310668000543956</c:v>
                </c:pt>
                <c:pt idx="20">
                  <c:v>-0.244247880007606</c:v>
                </c:pt>
                <c:pt idx="22">
                  <c:v>-0.24458308000612305</c:v>
                </c:pt>
                <c:pt idx="23">
                  <c:v>-0.24740588000713615</c:v>
                </c:pt>
                <c:pt idx="24">
                  <c:v>-0.24594888000137871</c:v>
                </c:pt>
                <c:pt idx="25">
                  <c:v>-0.25612048000766663</c:v>
                </c:pt>
                <c:pt idx="26">
                  <c:v>-0.24240067988284864</c:v>
                </c:pt>
                <c:pt idx="27">
                  <c:v>-0.24851587977900635</c:v>
                </c:pt>
                <c:pt idx="28">
                  <c:v>-0.24809028020536061</c:v>
                </c:pt>
                <c:pt idx="29">
                  <c:v>-0.25367688000551425</c:v>
                </c:pt>
                <c:pt idx="30">
                  <c:v>-0.25818568000249797</c:v>
                </c:pt>
                <c:pt idx="31">
                  <c:v>-0.25785308014746988</c:v>
                </c:pt>
                <c:pt idx="32">
                  <c:v>-0.2596556798016536</c:v>
                </c:pt>
                <c:pt idx="33">
                  <c:v>-0.26129668000794481</c:v>
                </c:pt>
                <c:pt idx="34">
                  <c:v>-0.29387008000776405</c:v>
                </c:pt>
                <c:pt idx="35">
                  <c:v>-0.32675888000812847</c:v>
                </c:pt>
                <c:pt idx="36">
                  <c:v>-0.29199428000720218</c:v>
                </c:pt>
                <c:pt idx="37">
                  <c:v>-0.289279880002141</c:v>
                </c:pt>
                <c:pt idx="38">
                  <c:v>-0.30039108001074055</c:v>
                </c:pt>
                <c:pt idx="39">
                  <c:v>-0.30085368000436574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18-4E44-A1D9-43347A1AB17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</c:numCache>
            </c:numRef>
          </c:xVal>
          <c:yVal>
            <c:numRef>
              <c:f>Active!$L$21:$L$54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18-4E44-A1D9-43347A1AB17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</c:numCache>
            </c:numRef>
          </c:xVal>
          <c:yVal>
            <c:numRef>
              <c:f>Active!$M$21:$M$54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18-4E44-A1D9-43347A1AB17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</c:numCache>
            </c:numRef>
          </c:xVal>
          <c:yVal>
            <c:numRef>
              <c:f>Active!$N$21:$N$54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18-4E44-A1D9-43347A1AB17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Active!$F$21:$F$954</c:f>
              <c:numCache>
                <c:formatCode>General</c:formatCode>
                <c:ptCount val="934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  <c:pt idx="34">
                  <c:v>27050.5</c:v>
                </c:pt>
                <c:pt idx="35">
                  <c:v>27244.5</c:v>
                </c:pt>
                <c:pt idx="36">
                  <c:v>27359</c:v>
                </c:pt>
                <c:pt idx="37">
                  <c:v>27537</c:v>
                </c:pt>
                <c:pt idx="38">
                  <c:v>28843</c:v>
                </c:pt>
                <c:pt idx="39">
                  <c:v>28843.5</c:v>
                </c:pt>
              </c:numCache>
            </c:numRef>
          </c:xVal>
          <c:yVal>
            <c:numRef>
              <c:f>Active!$O$21:$O$954</c:f>
              <c:numCache>
                <c:formatCode>General</c:formatCode>
                <c:ptCount val="934"/>
                <c:pt idx="0">
                  <c:v>-8.3461706502026028E-2</c:v>
                </c:pt>
                <c:pt idx="1">
                  <c:v>-0.19970087539623133</c:v>
                </c:pt>
                <c:pt idx="2">
                  <c:v>-0.20264512992749284</c:v>
                </c:pt>
                <c:pt idx="3">
                  <c:v>-0.20274327174520157</c:v>
                </c:pt>
                <c:pt idx="4">
                  <c:v>-0.212475014389198</c:v>
                </c:pt>
                <c:pt idx="5">
                  <c:v>-0.2196550697727678</c:v>
                </c:pt>
                <c:pt idx="6">
                  <c:v>-0.22152761565465012</c:v>
                </c:pt>
                <c:pt idx="7">
                  <c:v>-0.22933970434426407</c:v>
                </c:pt>
                <c:pt idx="8">
                  <c:v>-0.23080005459176978</c:v>
                </c:pt>
                <c:pt idx="9">
                  <c:v>-0.23131039204385512</c:v>
                </c:pt>
                <c:pt idx="10">
                  <c:v>-0.23134964877093861</c:v>
                </c:pt>
                <c:pt idx="11">
                  <c:v>-0.23135357444364696</c:v>
                </c:pt>
                <c:pt idx="12">
                  <c:v>-0.23170295931468998</c:v>
                </c:pt>
                <c:pt idx="13">
                  <c:v>-0.23170295931468998</c:v>
                </c:pt>
                <c:pt idx="14">
                  <c:v>-0.23234284396615082</c:v>
                </c:pt>
                <c:pt idx="15">
                  <c:v>-0.2389576024797184</c:v>
                </c:pt>
                <c:pt idx="16">
                  <c:v>-0.24062993905347493</c:v>
                </c:pt>
                <c:pt idx="17">
                  <c:v>-0.24063386472618328</c:v>
                </c:pt>
                <c:pt idx="18">
                  <c:v>-0.24067312145326678</c:v>
                </c:pt>
                <c:pt idx="19">
                  <c:v>-0.24084977672514246</c:v>
                </c:pt>
                <c:pt idx="20">
                  <c:v>-0.24148573570389498</c:v>
                </c:pt>
                <c:pt idx="21">
                  <c:v>-0.24169379635743746</c:v>
                </c:pt>
                <c:pt idx="22">
                  <c:v>-0.2428675724972337</c:v>
                </c:pt>
                <c:pt idx="23">
                  <c:v>-0.24670688040599875</c:v>
                </c:pt>
                <c:pt idx="24">
                  <c:v>-0.24692279240495793</c:v>
                </c:pt>
                <c:pt idx="25">
                  <c:v>-0.24875215588704844</c:v>
                </c:pt>
                <c:pt idx="26">
                  <c:v>-0.2496432835918436</c:v>
                </c:pt>
                <c:pt idx="27">
                  <c:v>-0.25043626947893005</c:v>
                </c:pt>
                <c:pt idx="28">
                  <c:v>-0.25080528271351477</c:v>
                </c:pt>
                <c:pt idx="29">
                  <c:v>-0.25096623529455708</c:v>
                </c:pt>
                <c:pt idx="30">
                  <c:v>-0.25621878537832765</c:v>
                </c:pt>
                <c:pt idx="31">
                  <c:v>-0.25896283060146341</c:v>
                </c:pt>
                <c:pt idx="32">
                  <c:v>-0.25896675627417176</c:v>
                </c:pt>
                <c:pt idx="33">
                  <c:v>-0.26106699117313836</c:v>
                </c:pt>
                <c:pt idx="34">
                  <c:v>-0.29584452569639952</c:v>
                </c:pt>
                <c:pt idx="35">
                  <c:v>-0.29736768670723884</c:v>
                </c:pt>
                <c:pt idx="36">
                  <c:v>-0.2982666657574507</c:v>
                </c:pt>
                <c:pt idx="37">
                  <c:v>-0.29966420524162285</c:v>
                </c:pt>
                <c:pt idx="38">
                  <c:v>-0.30991806235582964</c:v>
                </c:pt>
                <c:pt idx="39">
                  <c:v>-0.30992198802853799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18-4E44-A1D9-43347A1AB17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</c:numCache>
            </c:numRef>
          </c:xVal>
          <c:yVal>
            <c:numRef>
              <c:f>Active!$U$21:$U$54</c:f>
              <c:numCache>
                <c:formatCode>General</c:formatCode>
                <c:ptCount val="34"/>
                <c:pt idx="14">
                  <c:v>-0.27172248000715626</c:v>
                </c:pt>
                <c:pt idx="21">
                  <c:v>-0.27999568000814179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F18-4E44-A1D9-43347A1AB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820264"/>
        <c:axId val="1"/>
      </c:scatterChart>
      <c:valAx>
        <c:axId val="879820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37593984962406"/>
              <c:y val="0.840843363048087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9.0225563909774441E-3"/>
              <c:y val="0.393394654497016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8202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646616541353384"/>
          <c:y val="0.91291543512015949"/>
          <c:w val="0.7233082706766917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V1370 Tau - O-C Diagr.</a:t>
            </a:r>
          </a:p>
        </c:rich>
      </c:tx>
      <c:layout>
        <c:manualLayout>
          <c:xMode val="edge"/>
          <c:yMode val="edge"/>
          <c:x val="0.3588593317727175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3683698860529"/>
          <c:y val="0.22754524283256169"/>
          <c:w val="0.81531651082211731"/>
          <c:h val="0.556887041669164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  <c:pt idx="34">
                  <c:v>27050.5</c:v>
                </c:pt>
                <c:pt idx="35">
                  <c:v>27244.5</c:v>
                </c:pt>
                <c:pt idx="36">
                  <c:v>27359</c:v>
                </c:pt>
                <c:pt idx="37">
                  <c:v>27537</c:v>
                </c:pt>
                <c:pt idx="38">
                  <c:v>28843</c:v>
                </c:pt>
                <c:pt idx="39">
                  <c:v>28843.5</c:v>
                </c:pt>
              </c:numCache>
            </c:numRef>
          </c:xVal>
          <c:yVal>
            <c:numRef>
              <c:f>Active!$H$21:$H$540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1F-4951-81C9-F1C1CDE6D81D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  <c:pt idx="34">
                  <c:v>27050.5</c:v>
                </c:pt>
                <c:pt idx="35">
                  <c:v>27244.5</c:v>
                </c:pt>
                <c:pt idx="36">
                  <c:v>27359</c:v>
                </c:pt>
                <c:pt idx="37">
                  <c:v>27537</c:v>
                </c:pt>
                <c:pt idx="38">
                  <c:v>28843</c:v>
                </c:pt>
                <c:pt idx="39">
                  <c:v>28843.5</c:v>
                </c:pt>
              </c:numCache>
            </c:numRef>
          </c:xVal>
          <c:yVal>
            <c:numRef>
              <c:f>Active!$I$21:$I$540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1F-4951-81C9-F1C1CDE6D81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  <c:pt idx="34">
                  <c:v>27050.5</c:v>
                </c:pt>
                <c:pt idx="35">
                  <c:v>27244.5</c:v>
                </c:pt>
                <c:pt idx="36">
                  <c:v>27359</c:v>
                </c:pt>
                <c:pt idx="37">
                  <c:v>27537</c:v>
                </c:pt>
                <c:pt idx="38">
                  <c:v>28843</c:v>
                </c:pt>
                <c:pt idx="39">
                  <c:v>28843.5</c:v>
                </c:pt>
              </c:numCache>
            </c:numRef>
          </c:xVal>
          <c:yVal>
            <c:numRef>
              <c:f>Active!$J$21:$J$540</c:f>
              <c:numCache>
                <c:formatCode>General</c:formatCode>
                <c:ptCount val="520"/>
                <c:pt idx="0">
                  <c:v>0</c:v>
                </c:pt>
                <c:pt idx="3">
                  <c:v>-0.19664848000684287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1F-4951-81C9-F1C1CDE6D81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  <c:pt idx="34">
                  <c:v>27050.5</c:v>
                </c:pt>
                <c:pt idx="35">
                  <c:v>27244.5</c:v>
                </c:pt>
                <c:pt idx="36">
                  <c:v>27359</c:v>
                </c:pt>
                <c:pt idx="37">
                  <c:v>27537</c:v>
                </c:pt>
                <c:pt idx="38">
                  <c:v>28843</c:v>
                </c:pt>
                <c:pt idx="39">
                  <c:v>28843.5</c:v>
                </c:pt>
              </c:numCache>
            </c:numRef>
          </c:xVal>
          <c:yVal>
            <c:numRef>
              <c:f>Active!$K$21:$K$540</c:f>
              <c:numCache>
                <c:formatCode>General</c:formatCode>
                <c:ptCount val="520"/>
                <c:pt idx="1">
                  <c:v>-0.1940334800092387</c:v>
                </c:pt>
                <c:pt idx="2">
                  <c:v>-0.19748348000575788</c:v>
                </c:pt>
                <c:pt idx="4">
                  <c:v>-0.2087338800120051</c:v>
                </c:pt>
                <c:pt idx="5">
                  <c:v>-0.21762079932523193</c:v>
                </c:pt>
                <c:pt idx="6">
                  <c:v>-0.22100948000297649</c:v>
                </c:pt>
                <c:pt idx="7">
                  <c:v>-0.23183348000748083</c:v>
                </c:pt>
                <c:pt idx="8">
                  <c:v>-0.23452068000187865</c:v>
                </c:pt>
                <c:pt idx="9">
                  <c:v>-0.2330886800045846</c:v>
                </c:pt>
                <c:pt idx="10">
                  <c:v>-0.23351468000328168</c:v>
                </c:pt>
                <c:pt idx="11">
                  <c:v>-0.23297728000761708</c:v>
                </c:pt>
                <c:pt idx="12">
                  <c:v>-0.23321868001221446</c:v>
                </c:pt>
                <c:pt idx="13">
                  <c:v>-0.22894868000730639</c:v>
                </c:pt>
                <c:pt idx="15">
                  <c:v>-0.2483134800058906</c:v>
                </c:pt>
                <c:pt idx="16">
                  <c:v>-0.24370108000584878</c:v>
                </c:pt>
                <c:pt idx="17">
                  <c:v>-0.24066368000785587</c:v>
                </c:pt>
                <c:pt idx="18">
                  <c:v>-0.24228968000534223</c:v>
                </c:pt>
                <c:pt idx="19">
                  <c:v>-0.24310668000543956</c:v>
                </c:pt>
                <c:pt idx="20">
                  <c:v>-0.244247880007606</c:v>
                </c:pt>
                <c:pt idx="22">
                  <c:v>-0.24458308000612305</c:v>
                </c:pt>
                <c:pt idx="23">
                  <c:v>-0.24740588000713615</c:v>
                </c:pt>
                <c:pt idx="24">
                  <c:v>-0.24594888000137871</c:v>
                </c:pt>
                <c:pt idx="25">
                  <c:v>-0.25612048000766663</c:v>
                </c:pt>
                <c:pt idx="26">
                  <c:v>-0.24240067988284864</c:v>
                </c:pt>
                <c:pt idx="27">
                  <c:v>-0.24851587977900635</c:v>
                </c:pt>
                <c:pt idx="28">
                  <c:v>-0.24809028020536061</c:v>
                </c:pt>
                <c:pt idx="29">
                  <c:v>-0.25367688000551425</c:v>
                </c:pt>
                <c:pt idx="30">
                  <c:v>-0.25818568000249797</c:v>
                </c:pt>
                <c:pt idx="31">
                  <c:v>-0.25785308014746988</c:v>
                </c:pt>
                <c:pt idx="32">
                  <c:v>-0.2596556798016536</c:v>
                </c:pt>
                <c:pt idx="33">
                  <c:v>-0.26129668000794481</c:v>
                </c:pt>
                <c:pt idx="34">
                  <c:v>-0.29387008000776405</c:v>
                </c:pt>
                <c:pt idx="35">
                  <c:v>-0.32675888000812847</c:v>
                </c:pt>
                <c:pt idx="36">
                  <c:v>-0.29199428000720218</c:v>
                </c:pt>
                <c:pt idx="37">
                  <c:v>-0.289279880002141</c:v>
                </c:pt>
                <c:pt idx="38">
                  <c:v>-0.30039108001074055</c:v>
                </c:pt>
                <c:pt idx="39">
                  <c:v>-0.30085368000436574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1F-4951-81C9-F1C1CDE6D81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  <c:pt idx="34">
                  <c:v>27050.5</c:v>
                </c:pt>
                <c:pt idx="35">
                  <c:v>27244.5</c:v>
                </c:pt>
                <c:pt idx="36">
                  <c:v>27359</c:v>
                </c:pt>
                <c:pt idx="37">
                  <c:v>27537</c:v>
                </c:pt>
                <c:pt idx="38">
                  <c:v>28843</c:v>
                </c:pt>
                <c:pt idx="39">
                  <c:v>28843.5</c:v>
                </c:pt>
              </c:numCache>
            </c:numRef>
          </c:xVal>
          <c:yVal>
            <c:numRef>
              <c:f>Active!$L$21:$L$540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1F-4951-81C9-F1C1CDE6D81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  <c:pt idx="34">
                  <c:v>27050.5</c:v>
                </c:pt>
                <c:pt idx="35">
                  <c:v>27244.5</c:v>
                </c:pt>
                <c:pt idx="36">
                  <c:v>27359</c:v>
                </c:pt>
                <c:pt idx="37">
                  <c:v>27537</c:v>
                </c:pt>
                <c:pt idx="38">
                  <c:v>28843</c:v>
                </c:pt>
                <c:pt idx="39">
                  <c:v>28843.5</c:v>
                </c:pt>
              </c:numCache>
            </c:numRef>
          </c:xVal>
          <c:yVal>
            <c:numRef>
              <c:f>Active!$M$21:$M$540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1F-4951-81C9-F1C1CDE6D81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  <c:pt idx="34">
                  <c:v>27050.5</c:v>
                </c:pt>
                <c:pt idx="35">
                  <c:v>27244.5</c:v>
                </c:pt>
                <c:pt idx="36">
                  <c:v>27359</c:v>
                </c:pt>
                <c:pt idx="37">
                  <c:v>27537</c:v>
                </c:pt>
                <c:pt idx="38">
                  <c:v>28843</c:v>
                </c:pt>
                <c:pt idx="39">
                  <c:v>28843.5</c:v>
                </c:pt>
              </c:numCache>
            </c:numRef>
          </c:xVal>
          <c:yVal>
            <c:numRef>
              <c:f>Active!$N$21:$N$540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1F-4951-81C9-F1C1CDE6D81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  <c:pt idx="34">
                  <c:v>27050.5</c:v>
                </c:pt>
                <c:pt idx="35">
                  <c:v>27244.5</c:v>
                </c:pt>
                <c:pt idx="36">
                  <c:v>27359</c:v>
                </c:pt>
                <c:pt idx="37">
                  <c:v>27537</c:v>
                </c:pt>
                <c:pt idx="38">
                  <c:v>28843</c:v>
                </c:pt>
                <c:pt idx="39">
                  <c:v>28843.5</c:v>
                </c:pt>
              </c:numCache>
            </c:numRef>
          </c:xVal>
          <c:yVal>
            <c:numRef>
              <c:f>Active!$O$21:$O$540</c:f>
              <c:numCache>
                <c:formatCode>General</c:formatCode>
                <c:ptCount val="520"/>
                <c:pt idx="0">
                  <c:v>-8.3461706502026028E-2</c:v>
                </c:pt>
                <c:pt idx="1">
                  <c:v>-0.19970087539623133</c:v>
                </c:pt>
                <c:pt idx="2">
                  <c:v>-0.20264512992749284</c:v>
                </c:pt>
                <c:pt idx="3">
                  <c:v>-0.20274327174520157</c:v>
                </c:pt>
                <c:pt idx="4">
                  <c:v>-0.212475014389198</c:v>
                </c:pt>
                <c:pt idx="5">
                  <c:v>-0.2196550697727678</c:v>
                </c:pt>
                <c:pt idx="6">
                  <c:v>-0.22152761565465012</c:v>
                </c:pt>
                <c:pt idx="7">
                  <c:v>-0.22933970434426407</c:v>
                </c:pt>
                <c:pt idx="8">
                  <c:v>-0.23080005459176978</c:v>
                </c:pt>
                <c:pt idx="9">
                  <c:v>-0.23131039204385512</c:v>
                </c:pt>
                <c:pt idx="10">
                  <c:v>-0.23134964877093861</c:v>
                </c:pt>
                <c:pt idx="11">
                  <c:v>-0.23135357444364696</c:v>
                </c:pt>
                <c:pt idx="12">
                  <c:v>-0.23170295931468998</c:v>
                </c:pt>
                <c:pt idx="13">
                  <c:v>-0.23170295931468998</c:v>
                </c:pt>
                <c:pt idx="14">
                  <c:v>-0.23234284396615082</c:v>
                </c:pt>
                <c:pt idx="15">
                  <c:v>-0.2389576024797184</c:v>
                </c:pt>
                <c:pt idx="16">
                  <c:v>-0.24062993905347493</c:v>
                </c:pt>
                <c:pt idx="17">
                  <c:v>-0.24063386472618328</c:v>
                </c:pt>
                <c:pt idx="18">
                  <c:v>-0.24067312145326678</c:v>
                </c:pt>
                <c:pt idx="19">
                  <c:v>-0.24084977672514246</c:v>
                </c:pt>
                <c:pt idx="20">
                  <c:v>-0.24148573570389498</c:v>
                </c:pt>
                <c:pt idx="21">
                  <c:v>-0.24169379635743746</c:v>
                </c:pt>
                <c:pt idx="22">
                  <c:v>-0.2428675724972337</c:v>
                </c:pt>
                <c:pt idx="23">
                  <c:v>-0.24670688040599875</c:v>
                </c:pt>
                <c:pt idx="24">
                  <c:v>-0.24692279240495793</c:v>
                </c:pt>
                <c:pt idx="25">
                  <c:v>-0.24875215588704844</c:v>
                </c:pt>
                <c:pt idx="26">
                  <c:v>-0.2496432835918436</c:v>
                </c:pt>
                <c:pt idx="27">
                  <c:v>-0.25043626947893005</c:v>
                </c:pt>
                <c:pt idx="28">
                  <c:v>-0.25080528271351477</c:v>
                </c:pt>
                <c:pt idx="29">
                  <c:v>-0.25096623529455708</c:v>
                </c:pt>
                <c:pt idx="30">
                  <c:v>-0.25621878537832765</c:v>
                </c:pt>
                <c:pt idx="31">
                  <c:v>-0.25896283060146341</c:v>
                </c:pt>
                <c:pt idx="32">
                  <c:v>-0.25896675627417176</c:v>
                </c:pt>
                <c:pt idx="33">
                  <c:v>-0.26106699117313836</c:v>
                </c:pt>
                <c:pt idx="34">
                  <c:v>-0.29584452569639952</c:v>
                </c:pt>
                <c:pt idx="35">
                  <c:v>-0.29736768670723884</c:v>
                </c:pt>
                <c:pt idx="36">
                  <c:v>-0.2982666657574507</c:v>
                </c:pt>
                <c:pt idx="37">
                  <c:v>-0.29966420524162285</c:v>
                </c:pt>
                <c:pt idx="38">
                  <c:v>-0.30991806235582964</c:v>
                </c:pt>
                <c:pt idx="39">
                  <c:v>-0.30992198802853799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1F-4951-81C9-F1C1CDE6D81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  <c:pt idx="34">
                  <c:v>27050.5</c:v>
                </c:pt>
                <c:pt idx="35">
                  <c:v>27244.5</c:v>
                </c:pt>
                <c:pt idx="36">
                  <c:v>27359</c:v>
                </c:pt>
                <c:pt idx="37">
                  <c:v>27537</c:v>
                </c:pt>
                <c:pt idx="38">
                  <c:v>28843</c:v>
                </c:pt>
                <c:pt idx="39">
                  <c:v>28843.5</c:v>
                </c:pt>
              </c:numCache>
            </c:numRef>
          </c:xVal>
          <c:yVal>
            <c:numRef>
              <c:f>Active!$U$21:$U$540</c:f>
              <c:numCache>
                <c:formatCode>General</c:formatCode>
                <c:ptCount val="520"/>
                <c:pt idx="14">
                  <c:v>-0.27172248000715626</c:v>
                </c:pt>
                <c:pt idx="21">
                  <c:v>-0.27999568000814179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B1F-4951-81C9-F1C1CDE6D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823216"/>
        <c:axId val="1"/>
      </c:scatterChart>
      <c:valAx>
        <c:axId val="87982321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173047062811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61682933345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8232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6880029635935"/>
          <c:y val="0.91616892199852262"/>
          <c:w val="0.72222332568789271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61D4363-5B1D-7332-DA8D-AAD357A5B0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66675</xdr:colOff>
      <xdr:row>0</xdr:row>
      <xdr:rowOff>28575</xdr:rowOff>
    </xdr:from>
    <xdr:to>
      <xdr:col>26</xdr:col>
      <xdr:colOff>238125</xdr:colOff>
      <xdr:row>19</xdr:row>
      <xdr:rowOff>38100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13E6D3CE-D079-0457-4A82-2BA778445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8"/>
  <sheetViews>
    <sheetView tabSelected="1" workbookViewId="0">
      <pane xSplit="14" ySplit="22" topLeftCell="O51" activePane="bottomRight" state="frozen"/>
      <selection pane="topRight" activeCell="O1" sqref="O1"/>
      <selection pane="bottomLeft" activeCell="A23" sqref="A23"/>
      <selection pane="bottomRight" activeCell="C15" sqref="C15"/>
    </sheetView>
  </sheetViews>
  <sheetFormatPr defaultColWidth="10.28515625" defaultRowHeight="12.75"/>
  <cols>
    <col min="1" max="1" width="16.28515625" style="1" customWidth="1"/>
    <col min="2" max="2" width="3.85546875" style="1" customWidth="1"/>
    <col min="3" max="3" width="13.425781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 s="13" customFormat="1" ht="12.95" customHeight="1">
      <c r="A2" s="13" t="s">
        <v>1</v>
      </c>
      <c r="B2" s="3" t="s">
        <v>2</v>
      </c>
      <c r="D2" s="14" t="s">
        <v>3</v>
      </c>
    </row>
    <row r="3" spans="1:6" s="13" customFormat="1" ht="12.95" customHeight="1"/>
    <row r="4" spans="1:6" s="13" customFormat="1" ht="12.95" customHeight="1">
      <c r="A4" s="15" t="s">
        <v>4</v>
      </c>
      <c r="C4" s="16" t="s">
        <v>5</v>
      </c>
      <c r="D4" s="17" t="s">
        <v>5</v>
      </c>
    </row>
    <row r="5" spans="1:6" s="13" customFormat="1" ht="12.95" customHeight="1">
      <c r="A5" s="18" t="s">
        <v>6</v>
      </c>
      <c r="C5" s="19">
        <v>-9.5</v>
      </c>
      <c r="D5" s="13" t="s">
        <v>7</v>
      </c>
    </row>
    <row r="6" spans="1:6" s="13" customFormat="1" ht="12.95" customHeight="1">
      <c r="A6" s="15" t="s">
        <v>8</v>
      </c>
    </row>
    <row r="7" spans="1:6" s="13" customFormat="1" ht="12.95" customHeight="1">
      <c r="A7" s="13" t="s">
        <v>9</v>
      </c>
      <c r="C7" s="13">
        <v>51467.793447480006</v>
      </c>
      <c r="D7" s="4" t="s">
        <v>10</v>
      </c>
    </row>
    <row r="8" spans="1:6" s="13" customFormat="1" ht="12.95" customHeight="1">
      <c r="A8" s="13" t="s">
        <v>11</v>
      </c>
      <c r="C8" s="13">
        <v>0.29552519999999999</v>
      </c>
      <c r="D8" s="4" t="s">
        <v>10</v>
      </c>
    </row>
    <row r="9" spans="1:6" s="13" customFormat="1" ht="12.95" customHeight="1">
      <c r="A9" s="20" t="s">
        <v>12</v>
      </c>
      <c r="B9" s="21">
        <v>22</v>
      </c>
      <c r="C9" s="22" t="str">
        <f>"F"&amp;B9</f>
        <v>F22</v>
      </c>
      <c r="D9" s="23" t="str">
        <f>"G"&amp;B9</f>
        <v>G22</v>
      </c>
    </row>
    <row r="10" spans="1:6" s="13" customFormat="1" ht="12.95" customHeight="1">
      <c r="C10" s="24" t="s">
        <v>13</v>
      </c>
      <c r="D10" s="24" t="s">
        <v>14</v>
      </c>
    </row>
    <row r="11" spans="1:6" s="13" customFormat="1" ht="12.95" customHeight="1">
      <c r="A11" s="13" t="s">
        <v>15</v>
      </c>
      <c r="C11" s="23">
        <f ca="1">INTERCEPT(INDIRECT($D$9):G986,INDIRECT($C$9):F986)</f>
        <v>-8.3461706502026028E-2</v>
      </c>
      <c r="D11" s="14"/>
    </row>
    <row r="12" spans="1:6" s="13" customFormat="1" ht="12.95" customHeight="1">
      <c r="A12" s="13" t="s">
        <v>16</v>
      </c>
      <c r="C12" s="23">
        <f ca="1">SLOPE(INDIRECT($D$9):G986,INDIRECT($C$9):F986)</f>
        <v>-7.8513454166974182E-6</v>
      </c>
      <c r="D12" s="14"/>
    </row>
    <row r="13" spans="1:6" s="13" customFormat="1" ht="12.95" customHeight="1">
      <c r="A13" s="13" t="s">
        <v>17</v>
      </c>
      <c r="C13" s="14" t="s">
        <v>18</v>
      </c>
    </row>
    <row r="14" spans="1:6" s="13" customFormat="1" ht="12.95" customHeight="1"/>
    <row r="15" spans="1:6" s="13" customFormat="1" ht="12.95" customHeight="1">
      <c r="A15" s="15" t="s">
        <v>19</v>
      </c>
      <c r="C15" s="25">
        <f ca="1">(C7+C11)+(C8+C12)*INT(MAX(F21:F3527))</f>
        <v>59991.316873017648</v>
      </c>
      <c r="E15" s="20" t="s">
        <v>20</v>
      </c>
      <c r="F15" s="19">
        <v>1</v>
      </c>
    </row>
    <row r="16" spans="1:6" s="13" customFormat="1" ht="12.95" customHeight="1">
      <c r="A16" s="15" t="s">
        <v>21</v>
      </c>
      <c r="C16" s="25">
        <f ca="1">+C8+C12</f>
        <v>0.29551734865458329</v>
      </c>
      <c r="E16" s="20" t="s">
        <v>22</v>
      </c>
      <c r="F16" s="23">
        <f ca="1">NOW()+15018.5+$C$5/24</f>
        <v>60309.581223726847</v>
      </c>
    </row>
    <row r="17" spans="1:21" s="13" customFormat="1" ht="12.95" customHeight="1">
      <c r="A17" s="20" t="s">
        <v>23</v>
      </c>
      <c r="C17" s="13">
        <f>COUNT(C21:C2185)</f>
        <v>40</v>
      </c>
      <c r="E17" s="20" t="s">
        <v>24</v>
      </c>
      <c r="F17" s="23">
        <f ca="1">ROUND(2*(F16-$C$7)/$C$8,0)/2+F15</f>
        <v>29920</v>
      </c>
    </row>
    <row r="18" spans="1:21" s="13" customFormat="1" ht="12.95" customHeight="1">
      <c r="A18" s="15" t="s">
        <v>25</v>
      </c>
      <c r="C18" s="26">
        <f ca="1">+C15</f>
        <v>59991.316873017648</v>
      </c>
      <c r="D18" s="27">
        <f ca="1">+C16</f>
        <v>0.29551734865458329</v>
      </c>
      <c r="E18" s="20" t="s">
        <v>26</v>
      </c>
      <c r="F18" s="23">
        <f ca="1">ROUND(2*(F16-$C$15)/$C$16,0)/2+F15</f>
        <v>1078</v>
      </c>
    </row>
    <row r="19" spans="1:21" s="13" customFormat="1" ht="12.95" customHeight="1">
      <c r="E19" s="20" t="s">
        <v>27</v>
      </c>
      <c r="F19" s="28">
        <f ca="1">+$C$15+$C$16*F18-15018.5-$C$5/24</f>
        <v>45291.780408200626</v>
      </c>
    </row>
    <row r="20" spans="1:21" s="13" customFormat="1" ht="12.95" customHeight="1">
      <c r="A20" s="24" t="s">
        <v>28</v>
      </c>
      <c r="B20" s="24" t="s">
        <v>29</v>
      </c>
      <c r="C20" s="24" t="s">
        <v>30</v>
      </c>
      <c r="D20" s="24" t="s">
        <v>31</v>
      </c>
      <c r="E20" s="24" t="s">
        <v>32</v>
      </c>
      <c r="F20" s="24" t="s">
        <v>33</v>
      </c>
      <c r="G20" s="24" t="s">
        <v>34</v>
      </c>
      <c r="H20" s="29" t="s">
        <v>35</v>
      </c>
      <c r="I20" s="29" t="s">
        <v>36</v>
      </c>
      <c r="J20" s="29" t="s">
        <v>37</v>
      </c>
      <c r="K20" s="29" t="s">
        <v>38</v>
      </c>
      <c r="L20" s="29" t="s">
        <v>39</v>
      </c>
      <c r="M20" s="29" t="s">
        <v>40</v>
      </c>
      <c r="N20" s="29" t="s">
        <v>41</v>
      </c>
      <c r="O20" s="29" t="s">
        <v>42</v>
      </c>
      <c r="P20" s="29" t="s">
        <v>43</v>
      </c>
      <c r="Q20" s="24" t="s">
        <v>44</v>
      </c>
      <c r="U20" s="30" t="s">
        <v>45</v>
      </c>
    </row>
    <row r="21" spans="1:21" s="13" customFormat="1" ht="12.95" customHeight="1">
      <c r="A21" s="3" t="s">
        <v>10</v>
      </c>
      <c r="C21" s="31">
        <v>51467.793447480006</v>
      </c>
      <c r="D21" s="31" t="s">
        <v>18</v>
      </c>
      <c r="E21" s="13">
        <f t="shared" ref="E21:E58" si="0">+(C21-C$7)/C$8</f>
        <v>0</v>
      </c>
      <c r="F21" s="13">
        <f>ROUND(2*E21,0)/2</f>
        <v>0</v>
      </c>
      <c r="G21" s="13">
        <f t="shared" ref="G21:G34" si="1">+C21-(C$7+F21*C$8)</f>
        <v>0</v>
      </c>
      <c r="J21" s="13">
        <f>+G21</f>
        <v>0</v>
      </c>
      <c r="O21" s="13">
        <f t="shared" ref="O21:O58" ca="1" si="2">+C$11+C$12*$F21</f>
        <v>-8.3461706502026028E-2</v>
      </c>
      <c r="Q21" s="32">
        <f t="shared" ref="Q21:Q58" si="3">+C21-15018.5</f>
        <v>36449.293447480006</v>
      </c>
    </row>
    <row r="22" spans="1:21" s="13" customFormat="1" ht="12.95" customHeight="1">
      <c r="A22" s="15" t="s">
        <v>46</v>
      </c>
      <c r="C22" s="31">
        <v>55842.85</v>
      </c>
      <c r="D22" s="31">
        <v>2.0000000000000001E-4</v>
      </c>
      <c r="E22" s="13">
        <f t="shared" si="0"/>
        <v>14804.343428309981</v>
      </c>
      <c r="F22" s="33">
        <f t="shared" ref="F22:F27" si="4">ROUND(2*E22,0)/2+0.5</f>
        <v>14805</v>
      </c>
      <c r="G22" s="13">
        <f t="shared" si="1"/>
        <v>-0.1940334800092387</v>
      </c>
      <c r="K22" s="13">
        <f>+G22</f>
        <v>-0.1940334800092387</v>
      </c>
      <c r="O22" s="13">
        <f t="shared" ca="1" si="2"/>
        <v>-0.19970087539623133</v>
      </c>
      <c r="Q22" s="32">
        <f t="shared" si="3"/>
        <v>40824.35</v>
      </c>
    </row>
    <row r="23" spans="1:21" s="13" customFormat="1" ht="12.95" customHeight="1">
      <c r="A23" s="8" t="s">
        <v>47</v>
      </c>
      <c r="B23" s="34" t="s">
        <v>48</v>
      </c>
      <c r="C23" s="8">
        <v>55953.6685</v>
      </c>
      <c r="D23" s="8">
        <v>4.0000000000000002E-4</v>
      </c>
      <c r="E23" s="13">
        <f t="shared" si="0"/>
        <v>15179.331754178642</v>
      </c>
      <c r="F23" s="33">
        <f t="shared" si="4"/>
        <v>15180</v>
      </c>
      <c r="G23" s="13">
        <f t="shared" si="1"/>
        <v>-0.19748348000575788</v>
      </c>
      <c r="K23" s="13">
        <f>+G23</f>
        <v>-0.19748348000575788</v>
      </c>
      <c r="O23" s="13">
        <f t="shared" ca="1" si="2"/>
        <v>-0.20264512992749284</v>
      </c>
      <c r="Q23" s="32">
        <f t="shared" si="3"/>
        <v>40935.1685</v>
      </c>
    </row>
    <row r="24" spans="1:21" s="13" customFormat="1" ht="12.95" customHeight="1">
      <c r="A24" s="8" t="s">
        <v>49</v>
      </c>
      <c r="B24" s="34" t="s">
        <v>50</v>
      </c>
      <c r="C24" s="8">
        <v>55957.363400000002</v>
      </c>
      <c r="D24" s="8">
        <v>2.0000000000000001E-4</v>
      </c>
      <c r="E24" s="13">
        <f t="shared" si="0"/>
        <v>15191.834579656816</v>
      </c>
      <c r="F24" s="33">
        <f t="shared" si="4"/>
        <v>15192.5</v>
      </c>
      <c r="G24" s="13">
        <f t="shared" si="1"/>
        <v>-0.19664848000684287</v>
      </c>
      <c r="J24" s="13">
        <f>+G24</f>
        <v>-0.19664848000684287</v>
      </c>
      <c r="O24" s="13">
        <f t="shared" ca="1" si="2"/>
        <v>-0.20274327174520157</v>
      </c>
      <c r="Q24" s="32">
        <f t="shared" si="3"/>
        <v>40938.863400000002</v>
      </c>
    </row>
    <row r="25" spans="1:21" s="13" customFormat="1" ht="12.95" customHeight="1">
      <c r="A25" s="35" t="s">
        <v>51</v>
      </c>
      <c r="B25" s="34" t="s">
        <v>48</v>
      </c>
      <c r="C25" s="8">
        <v>56323.654799999997</v>
      </c>
      <c r="D25" s="8">
        <v>5.9999999999999995E-4</v>
      </c>
      <c r="E25" s="13">
        <f t="shared" si="0"/>
        <v>16431.293685005512</v>
      </c>
      <c r="F25" s="33">
        <f t="shared" si="4"/>
        <v>16432</v>
      </c>
      <c r="G25" s="13">
        <f t="shared" si="1"/>
        <v>-0.2087338800120051</v>
      </c>
      <c r="K25" s="13">
        <f t="shared" ref="K25:K34" si="5">+G25</f>
        <v>-0.2087338800120051</v>
      </c>
      <c r="O25" s="13">
        <f t="shared" ca="1" si="2"/>
        <v>-0.212475014389198</v>
      </c>
      <c r="Q25" s="32">
        <f t="shared" si="3"/>
        <v>41305.154799999997</v>
      </c>
    </row>
    <row r="26" spans="1:21" s="13" customFormat="1" ht="12.95" customHeight="1">
      <c r="A26" s="36" t="s">
        <v>52</v>
      </c>
      <c r="B26" s="35"/>
      <c r="C26" s="8">
        <v>56593.903708480684</v>
      </c>
      <c r="D26" s="8">
        <v>2.0000000000000001E-4</v>
      </c>
      <c r="E26" s="13">
        <f t="shared" si="0"/>
        <v>17345.763613392963</v>
      </c>
      <c r="F26" s="33">
        <f t="shared" si="4"/>
        <v>17346.5</v>
      </c>
      <c r="G26" s="13">
        <f t="shared" si="1"/>
        <v>-0.21762079932523193</v>
      </c>
      <c r="K26" s="13">
        <f t="shared" si="5"/>
        <v>-0.21762079932523193</v>
      </c>
      <c r="O26" s="13">
        <f t="shared" ca="1" si="2"/>
        <v>-0.2196550697727678</v>
      </c>
      <c r="Q26" s="32">
        <f t="shared" si="3"/>
        <v>41575.403708480684</v>
      </c>
    </row>
    <row r="27" spans="1:21" s="13" customFormat="1" ht="12.95" customHeight="1">
      <c r="A27" s="8" t="s">
        <v>53</v>
      </c>
      <c r="B27" s="34" t="s">
        <v>50</v>
      </c>
      <c r="C27" s="37">
        <v>56664.38308</v>
      </c>
      <c r="D27" s="8">
        <v>2.0000000000000001E-4</v>
      </c>
      <c r="E27" s="13">
        <f t="shared" si="0"/>
        <v>17584.252146754301</v>
      </c>
      <c r="F27" s="33">
        <f t="shared" si="4"/>
        <v>17585</v>
      </c>
      <c r="G27" s="13">
        <f t="shared" si="1"/>
        <v>-0.22100948000297649</v>
      </c>
      <c r="K27" s="13">
        <f t="shared" si="5"/>
        <v>-0.22100948000297649</v>
      </c>
      <c r="O27" s="13">
        <f t="shared" ca="1" si="2"/>
        <v>-0.22152761565465012</v>
      </c>
      <c r="Q27" s="32">
        <f t="shared" si="3"/>
        <v>41645.88308</v>
      </c>
    </row>
    <row r="28" spans="1:21" s="13" customFormat="1" ht="12.95" customHeight="1">
      <c r="A28" s="38" t="s">
        <v>54</v>
      </c>
      <c r="B28" s="39" t="s">
        <v>50</v>
      </c>
      <c r="C28" s="40">
        <v>56958.419829999999</v>
      </c>
      <c r="D28" s="40">
        <v>5.9999999999999995E-4</v>
      </c>
      <c r="E28" s="13">
        <f t="shared" si="0"/>
        <v>18579.215520436137</v>
      </c>
      <c r="F28" s="41">
        <f t="shared" ref="F28:F60" si="6">ROUND(2*E28,0)/2+1</f>
        <v>18580</v>
      </c>
      <c r="G28" s="13">
        <f t="shared" si="1"/>
        <v>-0.23183348000748083</v>
      </c>
      <c r="K28" s="13">
        <f t="shared" si="5"/>
        <v>-0.23183348000748083</v>
      </c>
      <c r="O28" s="13">
        <f t="shared" ca="1" si="2"/>
        <v>-0.22933970434426407</v>
      </c>
      <c r="Q28" s="32">
        <f t="shared" si="3"/>
        <v>41939.919829999999</v>
      </c>
    </row>
    <row r="29" spans="1:21" s="13" customFormat="1" ht="12.95" customHeight="1">
      <c r="A29" s="38" t="s">
        <v>54</v>
      </c>
      <c r="B29" s="39" t="s">
        <v>50</v>
      </c>
      <c r="C29" s="40">
        <v>57013.384830000003</v>
      </c>
      <c r="D29" s="40">
        <v>1E-4</v>
      </c>
      <c r="E29" s="13">
        <f t="shared" si="0"/>
        <v>18765.206427472163</v>
      </c>
      <c r="F29" s="41">
        <f t="shared" si="6"/>
        <v>18766</v>
      </c>
      <c r="G29" s="13">
        <f t="shared" si="1"/>
        <v>-0.23452068000187865</v>
      </c>
      <c r="K29" s="13">
        <f t="shared" si="5"/>
        <v>-0.23452068000187865</v>
      </c>
      <c r="O29" s="13">
        <f t="shared" ca="1" si="2"/>
        <v>-0.23080005459176978</v>
      </c>
      <c r="Q29" s="32">
        <f t="shared" si="3"/>
        <v>41994.884830000003</v>
      </c>
    </row>
    <row r="30" spans="1:21" s="13" customFormat="1" ht="12.95" customHeight="1">
      <c r="A30" s="5" t="s">
        <v>55</v>
      </c>
      <c r="B30" s="6" t="s">
        <v>50</v>
      </c>
      <c r="C30" s="5">
        <v>57032.595399999998</v>
      </c>
      <c r="D30" s="5">
        <v>2.0000000000000001E-4</v>
      </c>
      <c r="E30" s="13">
        <f t="shared" si="0"/>
        <v>18830.211273082608</v>
      </c>
      <c r="F30" s="41">
        <f t="shared" si="6"/>
        <v>18831</v>
      </c>
      <c r="G30" s="13">
        <f t="shared" si="1"/>
        <v>-0.2330886800045846</v>
      </c>
      <c r="K30" s="13">
        <f t="shared" si="5"/>
        <v>-0.2330886800045846</v>
      </c>
      <c r="O30" s="13">
        <f t="shared" ca="1" si="2"/>
        <v>-0.23131039204385512</v>
      </c>
      <c r="Q30" s="32">
        <f t="shared" si="3"/>
        <v>42014.095399999998</v>
      </c>
    </row>
    <row r="31" spans="1:21" s="13" customFormat="1" ht="12.95" customHeight="1">
      <c r="A31" s="42" t="s">
        <v>56</v>
      </c>
      <c r="B31" s="43" t="s">
        <v>48</v>
      </c>
      <c r="C31" s="42">
        <v>57034.0726</v>
      </c>
      <c r="D31" s="42" t="s">
        <v>57</v>
      </c>
      <c r="E31" s="13">
        <f t="shared" si="0"/>
        <v>18835.209831581178</v>
      </c>
      <c r="F31" s="41">
        <f t="shared" si="6"/>
        <v>18836</v>
      </c>
      <c r="G31" s="13">
        <f t="shared" si="1"/>
        <v>-0.23351468000328168</v>
      </c>
      <c r="K31" s="13">
        <f t="shared" si="5"/>
        <v>-0.23351468000328168</v>
      </c>
      <c r="O31" s="13">
        <f t="shared" ca="1" si="2"/>
        <v>-0.23134964877093861</v>
      </c>
      <c r="Q31" s="32">
        <f t="shared" si="3"/>
        <v>42015.5726</v>
      </c>
    </row>
    <row r="32" spans="1:21" s="13" customFormat="1" ht="12.95" customHeight="1">
      <c r="A32" s="42" t="s">
        <v>56</v>
      </c>
      <c r="B32" s="43" t="s">
        <v>50</v>
      </c>
      <c r="C32" s="42">
        <v>57034.2209</v>
      </c>
      <c r="D32" s="42" t="s">
        <v>57</v>
      </c>
      <c r="E32" s="13">
        <f t="shared" si="0"/>
        <v>18835.711650038626</v>
      </c>
      <c r="F32" s="41">
        <f t="shared" si="6"/>
        <v>18836.5</v>
      </c>
      <c r="G32" s="13">
        <f t="shared" si="1"/>
        <v>-0.23297728000761708</v>
      </c>
      <c r="K32" s="13">
        <f t="shared" si="5"/>
        <v>-0.23297728000761708</v>
      </c>
      <c r="O32" s="13">
        <f t="shared" ca="1" si="2"/>
        <v>-0.23135357444364696</v>
      </c>
      <c r="Q32" s="32">
        <f t="shared" si="3"/>
        <v>42015.7209</v>
      </c>
    </row>
    <row r="33" spans="1:21" s="13" customFormat="1" ht="12.95" customHeight="1">
      <c r="A33" s="38" t="s">
        <v>54</v>
      </c>
      <c r="B33" s="39" t="s">
        <v>50</v>
      </c>
      <c r="C33" s="40">
        <v>57047.371529999997</v>
      </c>
      <c r="D33" s="40">
        <v>2.9999999999999997E-4</v>
      </c>
      <c r="E33" s="13">
        <f t="shared" si="0"/>
        <v>18880.210833187801</v>
      </c>
      <c r="F33" s="41">
        <f t="shared" si="6"/>
        <v>18881</v>
      </c>
      <c r="G33" s="13">
        <f t="shared" si="1"/>
        <v>-0.23321868001221446</v>
      </c>
      <c r="K33" s="13">
        <f t="shared" si="5"/>
        <v>-0.23321868001221446</v>
      </c>
      <c r="O33" s="13">
        <f t="shared" ca="1" si="2"/>
        <v>-0.23170295931468998</v>
      </c>
      <c r="Q33" s="32">
        <f t="shared" si="3"/>
        <v>42028.871529999997</v>
      </c>
    </row>
    <row r="34" spans="1:21" s="13" customFormat="1" ht="12.95" customHeight="1">
      <c r="A34" s="38" t="s">
        <v>54</v>
      </c>
      <c r="B34" s="39" t="s">
        <v>50</v>
      </c>
      <c r="C34" s="40">
        <v>57047.375800000002</v>
      </c>
      <c r="D34" s="40">
        <v>2.9999999999999997E-4</v>
      </c>
      <c r="E34" s="13">
        <f t="shared" si="0"/>
        <v>18880.225282040232</v>
      </c>
      <c r="F34" s="41">
        <f t="shared" si="6"/>
        <v>18881</v>
      </c>
      <c r="G34" s="13">
        <f t="shared" si="1"/>
        <v>-0.22894868000730639</v>
      </c>
      <c r="K34" s="13">
        <f t="shared" si="5"/>
        <v>-0.22894868000730639</v>
      </c>
      <c r="O34" s="13">
        <f t="shared" ca="1" si="2"/>
        <v>-0.23170295931468998</v>
      </c>
      <c r="Q34" s="32">
        <f t="shared" si="3"/>
        <v>42028.875800000002</v>
      </c>
    </row>
    <row r="35" spans="1:21" s="13" customFormat="1" ht="12.95" customHeight="1">
      <c r="A35" s="38" t="s">
        <v>54</v>
      </c>
      <c r="B35" s="39" t="s">
        <v>50</v>
      </c>
      <c r="C35" s="40">
        <v>57071.41833</v>
      </c>
      <c r="D35" s="40">
        <v>4.0000000000000002E-4</v>
      </c>
      <c r="E35" s="13">
        <f t="shared" si="0"/>
        <v>18961.580543791173</v>
      </c>
      <c r="F35" s="41">
        <f t="shared" si="6"/>
        <v>18962.5</v>
      </c>
      <c r="O35" s="13">
        <f t="shared" ca="1" si="2"/>
        <v>-0.23234284396615082</v>
      </c>
      <c r="Q35" s="32">
        <f t="shared" si="3"/>
        <v>42052.91833</v>
      </c>
      <c r="U35" s="13">
        <f>+C35-(C$7+F35*C$8)</f>
        <v>-0.27172248000715626</v>
      </c>
    </row>
    <row r="36" spans="1:21" s="13" customFormat="1" ht="12.95" customHeight="1">
      <c r="A36" s="38" t="s">
        <v>54</v>
      </c>
      <c r="B36" s="39" t="s">
        <v>50</v>
      </c>
      <c r="C36" s="40">
        <v>57320.421719999998</v>
      </c>
      <c r="D36" s="40">
        <v>4.0000000000000002E-4</v>
      </c>
      <c r="E36" s="13">
        <f t="shared" si="0"/>
        <v>19804.159755310182</v>
      </c>
      <c r="F36" s="41">
        <f t="shared" si="6"/>
        <v>19805</v>
      </c>
      <c r="G36" s="13">
        <f t="shared" ref="G36:G41" si="7">+C36-(C$7+F36*C$8)</f>
        <v>-0.2483134800058906</v>
      </c>
      <c r="K36" s="13">
        <f t="shared" ref="K36:K41" si="8">+G36</f>
        <v>-0.2483134800058906</v>
      </c>
      <c r="O36" s="13">
        <f t="shared" ca="1" si="2"/>
        <v>-0.2389576024797184</v>
      </c>
      <c r="Q36" s="32">
        <f t="shared" si="3"/>
        <v>42301.921719999998</v>
      </c>
    </row>
    <row r="37" spans="1:21" s="13" customFormat="1" ht="12.95" customHeight="1">
      <c r="A37" s="44" t="s">
        <v>58</v>
      </c>
      <c r="B37" s="45" t="s">
        <v>50</v>
      </c>
      <c r="C37" s="46">
        <v>57383.373200000002</v>
      </c>
      <c r="D37" s="46">
        <v>1E-3</v>
      </c>
      <c r="E37" s="13">
        <f t="shared" si="0"/>
        <v>20017.175362777849</v>
      </c>
      <c r="F37" s="41">
        <f t="shared" si="6"/>
        <v>20018</v>
      </c>
      <c r="G37" s="13">
        <f t="shared" si="7"/>
        <v>-0.24370108000584878</v>
      </c>
      <c r="K37" s="13">
        <f t="shared" si="8"/>
        <v>-0.24370108000584878</v>
      </c>
      <c r="O37" s="13">
        <f t="shared" ca="1" si="2"/>
        <v>-0.24062993905347493</v>
      </c>
      <c r="Q37" s="32">
        <f t="shared" si="3"/>
        <v>42364.873200000002</v>
      </c>
    </row>
    <row r="38" spans="1:21" s="13" customFormat="1" ht="12.95" customHeight="1">
      <c r="A38" s="44" t="s">
        <v>58</v>
      </c>
      <c r="B38" s="45" t="s">
        <v>50</v>
      </c>
      <c r="C38" s="46">
        <v>57383.523999999998</v>
      </c>
      <c r="D38" s="46">
        <v>1.2999999999999999E-3</v>
      </c>
      <c r="E38" s="13">
        <f t="shared" si="0"/>
        <v>20017.685640750744</v>
      </c>
      <c r="F38" s="41">
        <f t="shared" si="6"/>
        <v>20018.5</v>
      </c>
      <c r="G38" s="13">
        <f t="shared" si="7"/>
        <v>-0.24066368000785587</v>
      </c>
      <c r="K38" s="13">
        <f t="shared" si="8"/>
        <v>-0.24066368000785587</v>
      </c>
      <c r="O38" s="13">
        <f t="shared" ca="1" si="2"/>
        <v>-0.24063386472618328</v>
      </c>
      <c r="Q38" s="32">
        <f t="shared" si="3"/>
        <v>42365.023999999998</v>
      </c>
    </row>
    <row r="39" spans="1:21" s="13" customFormat="1" ht="12.95" customHeight="1">
      <c r="A39" s="42" t="s">
        <v>56</v>
      </c>
      <c r="B39" s="43" t="s">
        <v>50</v>
      </c>
      <c r="C39" s="42">
        <v>57385</v>
      </c>
      <c r="D39" s="42" t="s">
        <v>57</v>
      </c>
      <c r="E39" s="13">
        <f t="shared" si="0"/>
        <v>20022.680138681895</v>
      </c>
      <c r="F39" s="41">
        <f t="shared" si="6"/>
        <v>20023.5</v>
      </c>
      <c r="G39" s="13">
        <f t="shared" si="7"/>
        <v>-0.24228968000534223</v>
      </c>
      <c r="K39" s="13">
        <f t="shared" si="8"/>
        <v>-0.24228968000534223</v>
      </c>
      <c r="O39" s="13">
        <f t="shared" ca="1" si="2"/>
        <v>-0.24067312145326678</v>
      </c>
      <c r="Q39" s="32">
        <f t="shared" si="3"/>
        <v>42366.5</v>
      </c>
    </row>
    <row r="40" spans="1:21" s="13" customFormat="1" ht="12.95" customHeight="1">
      <c r="A40" s="5" t="s">
        <v>59</v>
      </c>
      <c r="B40" s="6" t="s">
        <v>50</v>
      </c>
      <c r="C40" s="5">
        <v>57391.648500000003</v>
      </c>
      <c r="D40" s="5">
        <v>1E-4</v>
      </c>
      <c r="E40" s="13">
        <f t="shared" si="0"/>
        <v>20045.177374112249</v>
      </c>
      <c r="F40" s="41">
        <f t="shared" si="6"/>
        <v>20046</v>
      </c>
      <c r="G40" s="13">
        <f t="shared" si="7"/>
        <v>-0.24310668000543956</v>
      </c>
      <c r="K40" s="13">
        <f t="shared" si="8"/>
        <v>-0.24310668000543956</v>
      </c>
      <c r="O40" s="13">
        <f t="shared" ca="1" si="2"/>
        <v>-0.24084977672514246</v>
      </c>
      <c r="Q40" s="32">
        <f t="shared" si="3"/>
        <v>42373.148500000003</v>
      </c>
    </row>
    <row r="41" spans="1:21" s="13" customFormat="1" ht="12.95" customHeight="1">
      <c r="A41" s="5" t="s">
        <v>59</v>
      </c>
      <c r="B41" s="6" t="s">
        <v>50</v>
      </c>
      <c r="C41" s="5">
        <v>57415.584900000002</v>
      </c>
      <c r="D41" s="5">
        <v>1E-4</v>
      </c>
      <c r="E41" s="13">
        <f t="shared" si="0"/>
        <v>20126.173512512625</v>
      </c>
      <c r="F41" s="41">
        <f t="shared" si="6"/>
        <v>20127</v>
      </c>
      <c r="G41" s="13">
        <f t="shared" si="7"/>
        <v>-0.244247880007606</v>
      </c>
      <c r="K41" s="13">
        <f t="shared" si="8"/>
        <v>-0.244247880007606</v>
      </c>
      <c r="O41" s="13">
        <f t="shared" ca="1" si="2"/>
        <v>-0.24148573570389498</v>
      </c>
      <c r="Q41" s="32">
        <f t="shared" si="3"/>
        <v>42397.084900000002</v>
      </c>
    </row>
    <row r="42" spans="1:21" s="13" customFormat="1" ht="12.95" customHeight="1">
      <c r="A42" s="38" t="s">
        <v>54</v>
      </c>
      <c r="B42" s="39" t="s">
        <v>50</v>
      </c>
      <c r="C42" s="40">
        <v>57423.380570000001</v>
      </c>
      <c r="D42" s="40">
        <v>1.1999999999999999E-3</v>
      </c>
      <c r="E42" s="13">
        <f t="shared" si="0"/>
        <v>20152.552548885833</v>
      </c>
      <c r="F42" s="41">
        <f t="shared" si="6"/>
        <v>20153.5</v>
      </c>
      <c r="O42" s="13">
        <f t="shared" ca="1" si="2"/>
        <v>-0.24169379635743746</v>
      </c>
      <c r="Q42" s="32">
        <f t="shared" si="3"/>
        <v>42404.880570000001</v>
      </c>
      <c r="U42" s="13">
        <f>+C42-(C$7+F42*C$8)</f>
        <v>-0.27999568000814179</v>
      </c>
    </row>
    <row r="43" spans="1:21" s="13" customFormat="1" ht="12.95" customHeight="1">
      <c r="A43" s="5" t="s">
        <v>55</v>
      </c>
      <c r="B43" s="6" t="s">
        <v>50</v>
      </c>
      <c r="C43" s="5">
        <v>57467.597000000002</v>
      </c>
      <c r="D43" s="5">
        <v>2.9999999999999997E-4</v>
      </c>
      <c r="E43" s="13">
        <f t="shared" si="0"/>
        <v>20302.172378260791</v>
      </c>
      <c r="F43" s="41">
        <f t="shared" si="6"/>
        <v>20303</v>
      </c>
      <c r="G43" s="13">
        <f t="shared" ref="G43:G58" si="9">+C43-(C$7+F43*C$8)</f>
        <v>-0.24458308000612305</v>
      </c>
      <c r="K43" s="13">
        <f t="shared" ref="K43:K58" si="10">+G43</f>
        <v>-0.24458308000612305</v>
      </c>
      <c r="O43" s="13">
        <f t="shared" ca="1" si="2"/>
        <v>-0.2428675724972337</v>
      </c>
      <c r="Q43" s="32">
        <f t="shared" si="3"/>
        <v>42449.097000000002</v>
      </c>
    </row>
    <row r="44" spans="1:21" s="13" customFormat="1" ht="12.95" customHeight="1">
      <c r="A44" s="47" t="s">
        <v>60</v>
      </c>
      <c r="B44" s="48" t="s">
        <v>48</v>
      </c>
      <c r="C44" s="49">
        <v>57612.106</v>
      </c>
      <c r="D44" s="49">
        <v>5.0000000000000001E-3</v>
      </c>
      <c r="E44" s="13">
        <f t="shared" si="0"/>
        <v>20791.162826452681</v>
      </c>
      <c r="F44" s="41">
        <f t="shared" si="6"/>
        <v>20792</v>
      </c>
      <c r="G44" s="13">
        <f t="shared" si="9"/>
        <v>-0.24740588000713615</v>
      </c>
      <c r="K44" s="13">
        <f t="shared" si="10"/>
        <v>-0.24740588000713615</v>
      </c>
      <c r="O44" s="13">
        <f t="shared" ca="1" si="2"/>
        <v>-0.24670688040599875</v>
      </c>
      <c r="Q44" s="32">
        <f t="shared" si="3"/>
        <v>42593.606</v>
      </c>
    </row>
    <row r="45" spans="1:21" s="13" customFormat="1" ht="12.95" customHeight="1">
      <c r="A45" s="49" t="s">
        <v>61</v>
      </c>
      <c r="B45" s="50" t="s">
        <v>50</v>
      </c>
      <c r="C45" s="49">
        <v>57620.234400000001</v>
      </c>
      <c r="D45" s="49" t="s">
        <v>57</v>
      </c>
      <c r="E45" s="13">
        <f t="shared" si="0"/>
        <v>20818.667756658302</v>
      </c>
      <c r="F45" s="41">
        <f t="shared" si="6"/>
        <v>20819.5</v>
      </c>
      <c r="G45" s="13">
        <f t="shared" si="9"/>
        <v>-0.24594888000137871</v>
      </c>
      <c r="K45" s="13">
        <f t="shared" si="10"/>
        <v>-0.24594888000137871</v>
      </c>
      <c r="O45" s="13">
        <f t="shared" ca="1" si="2"/>
        <v>-0.24692279240495793</v>
      </c>
      <c r="Q45" s="32">
        <f t="shared" si="3"/>
        <v>42601.734400000001</v>
      </c>
    </row>
    <row r="46" spans="1:21" s="13" customFormat="1" ht="12.95" customHeight="1">
      <c r="A46" s="49" t="s">
        <v>61</v>
      </c>
      <c r="B46" s="50" t="s">
        <v>50</v>
      </c>
      <c r="C46" s="49">
        <v>57689.081599999998</v>
      </c>
      <c r="D46" s="49" t="s">
        <v>57</v>
      </c>
      <c r="E46" s="13">
        <f t="shared" si="0"/>
        <v>21051.633337935284</v>
      </c>
      <c r="F46" s="41">
        <f t="shared" si="6"/>
        <v>21052.5</v>
      </c>
      <c r="G46" s="13">
        <f t="shared" si="9"/>
        <v>-0.25612048000766663</v>
      </c>
      <c r="K46" s="13">
        <f t="shared" si="10"/>
        <v>-0.25612048000766663</v>
      </c>
      <c r="O46" s="13">
        <f t="shared" ca="1" si="2"/>
        <v>-0.24875215588704844</v>
      </c>
      <c r="Q46" s="32">
        <f t="shared" si="3"/>
        <v>42670.581599999998</v>
      </c>
    </row>
    <row r="47" spans="1:21" s="13" customFormat="1" ht="12.95" customHeight="1">
      <c r="A47" s="51" t="s">
        <v>63</v>
      </c>
      <c r="B47" s="52" t="s">
        <v>50</v>
      </c>
      <c r="C47" s="53">
        <v>57722.637430000119</v>
      </c>
      <c r="D47" s="53">
        <v>4.0000000000000002E-4</v>
      </c>
      <c r="E47" s="13">
        <f t="shared" si="0"/>
        <v>21165.17976307981</v>
      </c>
      <c r="F47" s="41">
        <f t="shared" si="6"/>
        <v>21166</v>
      </c>
      <c r="G47" s="13">
        <f t="shared" si="9"/>
        <v>-0.24240067988284864</v>
      </c>
      <c r="K47" s="13">
        <f t="shared" si="10"/>
        <v>-0.24240067988284864</v>
      </c>
      <c r="O47" s="13">
        <f t="shared" ca="1" si="2"/>
        <v>-0.2496432835918436</v>
      </c>
      <c r="Q47" s="32">
        <f t="shared" si="3"/>
        <v>42704.137430000119</v>
      </c>
    </row>
    <row r="48" spans="1:21" s="13" customFormat="1" ht="12.95" customHeight="1">
      <c r="A48" s="51" t="s">
        <v>63</v>
      </c>
      <c r="B48" s="52" t="s">
        <v>50</v>
      </c>
      <c r="C48" s="53">
        <v>57752.47936000023</v>
      </c>
      <c r="D48" s="53">
        <v>4.0000000000000002E-4</v>
      </c>
      <c r="E48" s="13">
        <f t="shared" si="0"/>
        <v>21266.159070428595</v>
      </c>
      <c r="F48" s="41">
        <f t="shared" si="6"/>
        <v>21267</v>
      </c>
      <c r="G48" s="13">
        <f t="shared" si="9"/>
        <v>-0.24851587977900635</v>
      </c>
      <c r="K48" s="13">
        <f t="shared" si="10"/>
        <v>-0.24851587977900635</v>
      </c>
      <c r="O48" s="13">
        <f t="shared" ca="1" si="2"/>
        <v>-0.25043626947893005</v>
      </c>
      <c r="Q48" s="32">
        <f t="shared" si="3"/>
        <v>42733.97936000023</v>
      </c>
    </row>
    <row r="49" spans="1:17" s="13" customFormat="1" ht="12.95" customHeight="1">
      <c r="A49" s="51" t="s">
        <v>63</v>
      </c>
      <c r="B49" s="52" t="s">
        <v>50</v>
      </c>
      <c r="C49" s="53">
        <v>57766.369469999801</v>
      </c>
      <c r="D49" s="53">
        <v>2.9999999999999997E-4</v>
      </c>
      <c r="E49" s="13">
        <f t="shared" si="0"/>
        <v>21313.160510575057</v>
      </c>
      <c r="F49" s="41">
        <f t="shared" si="6"/>
        <v>21314</v>
      </c>
      <c r="G49" s="13">
        <f t="shared" si="9"/>
        <v>-0.24809028020536061</v>
      </c>
      <c r="K49" s="13">
        <f t="shared" si="10"/>
        <v>-0.24809028020536061</v>
      </c>
      <c r="O49" s="13">
        <f t="shared" ca="1" si="2"/>
        <v>-0.25080528271351477</v>
      </c>
      <c r="Q49" s="32">
        <f t="shared" si="3"/>
        <v>42747.869469999801</v>
      </c>
    </row>
    <row r="50" spans="1:17" s="13" customFormat="1" ht="12.95" customHeight="1">
      <c r="A50" s="51" t="s">
        <v>63</v>
      </c>
      <c r="B50" s="52" t="s">
        <v>48</v>
      </c>
      <c r="C50" s="53">
        <v>57772.422149999999</v>
      </c>
      <c r="D50" s="53">
        <v>2.9999999999999997E-4</v>
      </c>
      <c r="E50" s="13">
        <f t="shared" si="0"/>
        <v>21333.641606604084</v>
      </c>
      <c r="F50" s="41">
        <f t="shared" si="6"/>
        <v>21334.5</v>
      </c>
      <c r="G50" s="13">
        <f t="shared" si="9"/>
        <v>-0.25367688000551425</v>
      </c>
      <c r="K50" s="13">
        <f t="shared" si="10"/>
        <v>-0.25367688000551425</v>
      </c>
      <c r="O50" s="13">
        <f t="shared" ca="1" si="2"/>
        <v>-0.25096623529455708</v>
      </c>
      <c r="Q50" s="32">
        <f t="shared" si="3"/>
        <v>42753.922149999999</v>
      </c>
    </row>
    <row r="51" spans="1:17" s="13" customFormat="1" ht="12.95" customHeight="1">
      <c r="A51" s="47" t="s">
        <v>60</v>
      </c>
      <c r="B51" s="48" t="s">
        <v>50</v>
      </c>
      <c r="C51" s="49">
        <v>57970.124000000003</v>
      </c>
      <c r="D51" s="49">
        <v>2E-3</v>
      </c>
      <c r="E51" s="13">
        <f t="shared" si="0"/>
        <v>22002.626349698767</v>
      </c>
      <c r="F51" s="41">
        <f t="shared" si="6"/>
        <v>22003.5</v>
      </c>
      <c r="G51" s="13">
        <f t="shared" si="9"/>
        <v>-0.25818568000249797</v>
      </c>
      <c r="K51" s="13">
        <f t="shared" si="10"/>
        <v>-0.25818568000249797</v>
      </c>
      <c r="O51" s="13">
        <f t="shared" ca="1" si="2"/>
        <v>-0.25621878537832765</v>
      </c>
      <c r="Q51" s="32">
        <f t="shared" si="3"/>
        <v>42951.624000000003</v>
      </c>
    </row>
    <row r="52" spans="1:17" s="13" customFormat="1" ht="12.95" customHeight="1">
      <c r="A52" s="51" t="s">
        <v>63</v>
      </c>
      <c r="B52" s="52" t="s">
        <v>50</v>
      </c>
      <c r="C52" s="53">
        <v>58073.410389999859</v>
      </c>
      <c r="D52" s="53">
        <v>2.9999999999999997E-4</v>
      </c>
      <c r="E52" s="13">
        <f t="shared" si="0"/>
        <v>22352.127475152214</v>
      </c>
      <c r="F52" s="41">
        <f t="shared" si="6"/>
        <v>22353</v>
      </c>
      <c r="G52" s="13">
        <f t="shared" si="9"/>
        <v>-0.25785308014746988</v>
      </c>
      <c r="K52" s="13">
        <f t="shared" si="10"/>
        <v>-0.25785308014746988</v>
      </c>
      <c r="O52" s="13">
        <f t="shared" ca="1" si="2"/>
        <v>-0.25896283060146341</v>
      </c>
      <c r="Q52" s="32">
        <f t="shared" si="3"/>
        <v>43054.910389999859</v>
      </c>
    </row>
    <row r="53" spans="1:17" s="13" customFormat="1" ht="12.95" customHeight="1">
      <c r="A53" s="51" t="s">
        <v>63</v>
      </c>
      <c r="B53" s="52" t="s">
        <v>48</v>
      </c>
      <c r="C53" s="53">
        <v>58073.556350000203</v>
      </c>
      <c r="D53" s="53">
        <v>4.0000000000000002E-4</v>
      </c>
      <c r="E53" s="13">
        <f t="shared" si="0"/>
        <v>22352.621375504346</v>
      </c>
      <c r="F53" s="41">
        <f t="shared" si="6"/>
        <v>22353.5</v>
      </c>
      <c r="G53" s="13">
        <f t="shared" si="9"/>
        <v>-0.2596556798016536</v>
      </c>
      <c r="K53" s="13">
        <f t="shared" si="10"/>
        <v>-0.2596556798016536</v>
      </c>
      <c r="O53" s="13">
        <f t="shared" ca="1" si="2"/>
        <v>-0.25896675627417176</v>
      </c>
      <c r="Q53" s="32">
        <f t="shared" si="3"/>
        <v>43055.056350000203</v>
      </c>
    </row>
    <row r="54" spans="1:17" s="13" customFormat="1" ht="12.95" customHeight="1">
      <c r="A54" s="54" t="s">
        <v>62</v>
      </c>
      <c r="B54" s="55" t="s">
        <v>50</v>
      </c>
      <c r="C54" s="56">
        <v>58152.6077</v>
      </c>
      <c r="D54" s="56">
        <v>1E-4</v>
      </c>
      <c r="E54" s="13">
        <f t="shared" si="0"/>
        <v>22620.115822677712</v>
      </c>
      <c r="F54" s="41">
        <f t="shared" si="6"/>
        <v>22621</v>
      </c>
      <c r="G54" s="13">
        <f t="shared" si="9"/>
        <v>-0.26129668000794481</v>
      </c>
      <c r="K54" s="13">
        <f t="shared" si="10"/>
        <v>-0.26129668000794481</v>
      </c>
      <c r="O54" s="13">
        <f t="shared" ca="1" si="2"/>
        <v>-0.26106699117313836</v>
      </c>
      <c r="Q54" s="32">
        <f t="shared" si="3"/>
        <v>43134.1077</v>
      </c>
    </row>
    <row r="55" spans="1:17" s="13" customFormat="1" ht="12.95" customHeight="1">
      <c r="A55" s="9" t="s">
        <v>65</v>
      </c>
      <c r="B55" s="10" t="s">
        <v>48</v>
      </c>
      <c r="C55" s="63">
        <v>59461.603999999999</v>
      </c>
      <c r="D55" s="11">
        <v>2.9999999999999997E-4</v>
      </c>
      <c r="E55" s="13">
        <f t="shared" si="0"/>
        <v>27049.505600605273</v>
      </c>
      <c r="F55" s="13">
        <f t="shared" si="6"/>
        <v>27050.5</v>
      </c>
      <c r="G55" s="13">
        <f t="shared" si="9"/>
        <v>-0.29387008000776405</v>
      </c>
      <c r="K55" s="13">
        <f t="shared" si="10"/>
        <v>-0.29387008000776405</v>
      </c>
      <c r="O55" s="13">
        <f t="shared" ca="1" si="2"/>
        <v>-0.29584452569639952</v>
      </c>
      <c r="Q55" s="32">
        <f t="shared" si="3"/>
        <v>44443.103999999999</v>
      </c>
    </row>
    <row r="56" spans="1:17" s="13" customFormat="1" ht="12.95" customHeight="1">
      <c r="A56" s="12" t="s">
        <v>67</v>
      </c>
      <c r="B56" s="58" t="s">
        <v>50</v>
      </c>
      <c r="C56" s="59">
        <v>59518.902999999998</v>
      </c>
      <c r="D56" s="60">
        <v>4.0000000000000002E-4</v>
      </c>
      <c r="E56" s="13">
        <f t="shared" si="0"/>
        <v>27243.394311280368</v>
      </c>
      <c r="F56" s="13">
        <f t="shared" si="6"/>
        <v>27244.5</v>
      </c>
      <c r="G56" s="13">
        <f t="shared" si="9"/>
        <v>-0.32675888000812847</v>
      </c>
      <c r="K56" s="13">
        <f t="shared" si="10"/>
        <v>-0.32675888000812847</v>
      </c>
      <c r="O56" s="13">
        <f t="shared" ca="1" si="2"/>
        <v>-0.29736768670723884</v>
      </c>
      <c r="Q56" s="32">
        <f t="shared" si="3"/>
        <v>44500.402999999998</v>
      </c>
    </row>
    <row r="57" spans="1:17" s="13" customFormat="1" ht="12.95" customHeight="1">
      <c r="A57" s="57" t="s">
        <v>64</v>
      </c>
      <c r="C57" s="7">
        <v>59552.775399999999</v>
      </c>
      <c r="D57" s="8">
        <v>5.0000000000000001E-4</v>
      </c>
      <c r="E57" s="13">
        <f t="shared" si="0"/>
        <v>27358.011947948915</v>
      </c>
      <c r="F57" s="41">
        <f t="shared" si="6"/>
        <v>27359</v>
      </c>
      <c r="G57" s="13">
        <f t="shared" si="9"/>
        <v>-0.29199428000720218</v>
      </c>
      <c r="K57" s="13">
        <f t="shared" si="10"/>
        <v>-0.29199428000720218</v>
      </c>
      <c r="O57" s="13">
        <f t="shared" ca="1" si="2"/>
        <v>-0.2982666657574507</v>
      </c>
      <c r="Q57" s="32">
        <f t="shared" si="3"/>
        <v>44534.275399999999</v>
      </c>
    </row>
    <row r="58" spans="1:17" s="13" customFormat="1" ht="12.95" customHeight="1">
      <c r="A58" s="11" t="s">
        <v>66</v>
      </c>
      <c r="B58" s="10" t="s">
        <v>50</v>
      </c>
      <c r="C58" s="63">
        <v>59605.381600000001</v>
      </c>
      <c r="D58" s="11">
        <v>1E-4</v>
      </c>
      <c r="E58" s="13">
        <f t="shared" si="0"/>
        <v>27536.021132952435</v>
      </c>
      <c r="F58" s="13">
        <f t="shared" si="6"/>
        <v>27537</v>
      </c>
      <c r="G58" s="13">
        <f t="shared" si="9"/>
        <v>-0.289279880002141</v>
      </c>
      <c r="K58" s="13">
        <f t="shared" si="10"/>
        <v>-0.289279880002141</v>
      </c>
      <c r="O58" s="13">
        <f t="shared" ca="1" si="2"/>
        <v>-0.29966420524162285</v>
      </c>
      <c r="Q58" s="32">
        <f t="shared" si="3"/>
        <v>44586.881600000001</v>
      </c>
    </row>
    <row r="59" spans="1:17" s="13" customFormat="1" ht="12.95" customHeight="1">
      <c r="A59" s="61" t="s">
        <v>68</v>
      </c>
      <c r="B59" s="62" t="s">
        <v>50</v>
      </c>
      <c r="C59" s="11">
        <v>59991.326399999998</v>
      </c>
      <c r="D59" s="11">
        <v>2.0000000000000001E-4</v>
      </c>
      <c r="E59" s="13">
        <f t="shared" ref="E59:E60" si="11">+(C59-C$7)/C$8</f>
        <v>28841.983534805127</v>
      </c>
      <c r="F59" s="13">
        <f t="shared" si="6"/>
        <v>28843</v>
      </c>
      <c r="G59" s="13">
        <f t="shared" ref="G59:G60" si="12">+C59-(C$7+F59*C$8)</f>
        <v>-0.30039108001074055</v>
      </c>
      <c r="K59" s="13">
        <f t="shared" ref="K59:K60" si="13">+G59</f>
        <v>-0.30039108001074055</v>
      </c>
      <c r="O59" s="13">
        <f t="shared" ref="O59:O60" ca="1" si="14">+C$11+C$12*$F59</f>
        <v>-0.30991806235582964</v>
      </c>
      <c r="Q59" s="32">
        <f t="shared" ref="Q59:Q60" si="15">+C59-15018.5</f>
        <v>44972.826399999998</v>
      </c>
    </row>
    <row r="60" spans="1:17" s="13" customFormat="1" ht="12.95" customHeight="1">
      <c r="A60" s="61" t="s">
        <v>68</v>
      </c>
      <c r="B60" s="62" t="s">
        <v>48</v>
      </c>
      <c r="C60" s="11">
        <v>59991.473700000002</v>
      </c>
      <c r="D60" s="11">
        <v>2.0000000000000001E-4</v>
      </c>
      <c r="E60" s="13">
        <f t="shared" si="11"/>
        <v>28842.481969456399</v>
      </c>
      <c r="F60" s="13">
        <f t="shared" si="6"/>
        <v>28843.5</v>
      </c>
      <c r="G60" s="13">
        <f t="shared" si="12"/>
        <v>-0.30085368000436574</v>
      </c>
      <c r="K60" s="13">
        <f t="shared" si="13"/>
        <v>-0.30085368000436574</v>
      </c>
      <c r="O60" s="13">
        <f t="shared" ca="1" si="14"/>
        <v>-0.30992198802853799</v>
      </c>
      <c r="Q60" s="32">
        <f t="shared" si="15"/>
        <v>44972.973700000002</v>
      </c>
    </row>
    <row r="61" spans="1:17" s="13" customFormat="1" ht="12.95" customHeight="1">
      <c r="C61" s="31"/>
      <c r="D61" s="31"/>
    </row>
    <row r="62" spans="1:17" s="13" customFormat="1" ht="12.95" customHeight="1">
      <c r="C62" s="31"/>
      <c r="D62" s="31"/>
    </row>
    <row r="63" spans="1:17" s="13" customFormat="1" ht="12.95" customHeight="1">
      <c r="C63" s="31"/>
      <c r="D63" s="31"/>
    </row>
    <row r="64" spans="1:17" s="13" customFormat="1" ht="12.95" customHeight="1">
      <c r="C64" s="31"/>
      <c r="D64" s="31"/>
    </row>
    <row r="65" spans="3:4" s="13" customFormat="1" ht="12.95" customHeight="1">
      <c r="C65" s="31"/>
      <c r="D65" s="31"/>
    </row>
    <row r="66" spans="3:4" s="13" customFormat="1" ht="12.95" customHeight="1">
      <c r="C66" s="31"/>
      <c r="D66" s="31"/>
    </row>
    <row r="67" spans="3:4" s="13" customFormat="1" ht="12.95" customHeight="1">
      <c r="C67" s="31"/>
      <c r="D67" s="31"/>
    </row>
    <row r="68" spans="3:4" s="13" customFormat="1" ht="12.95" customHeight="1">
      <c r="C68" s="31"/>
      <c r="D68" s="31"/>
    </row>
    <row r="69" spans="3:4" s="13" customFormat="1" ht="12.95" customHeight="1">
      <c r="C69" s="31"/>
      <c r="D69" s="31"/>
    </row>
    <row r="70" spans="3:4" s="13" customFormat="1" ht="12.95" customHeight="1">
      <c r="C70" s="31"/>
      <c r="D70" s="31"/>
    </row>
    <row r="71" spans="3:4" s="13" customFormat="1" ht="12.95" customHeight="1">
      <c r="C71" s="31"/>
      <c r="D71" s="31"/>
    </row>
    <row r="72" spans="3:4" s="13" customFormat="1" ht="12.95" customHeight="1">
      <c r="C72" s="31"/>
      <c r="D72" s="31"/>
    </row>
    <row r="73" spans="3:4" s="13" customFormat="1" ht="12.95" customHeight="1">
      <c r="C73" s="31"/>
      <c r="D73" s="31"/>
    </row>
    <row r="74" spans="3:4" s="13" customFormat="1" ht="12.95" customHeight="1">
      <c r="C74" s="31"/>
      <c r="D74" s="31"/>
    </row>
    <row r="75" spans="3:4" s="13" customFormat="1" ht="12.95" customHeight="1">
      <c r="C75" s="31"/>
      <c r="D75" s="31"/>
    </row>
    <row r="76" spans="3:4" s="13" customFormat="1" ht="12.95" customHeight="1">
      <c r="C76" s="31"/>
      <c r="D76" s="31"/>
    </row>
    <row r="77" spans="3:4" s="13" customFormat="1" ht="12.95" customHeight="1">
      <c r="C77" s="31"/>
      <c r="D77" s="31"/>
    </row>
    <row r="78" spans="3:4" s="13" customFormat="1" ht="12.95" customHeight="1">
      <c r="C78" s="31"/>
      <c r="D78" s="31"/>
    </row>
    <row r="79" spans="3:4" s="13" customFormat="1" ht="12.95" customHeight="1">
      <c r="C79" s="31"/>
      <c r="D79" s="31"/>
    </row>
    <row r="80" spans="3:4" s="13" customFormat="1" ht="12.95" customHeight="1">
      <c r="C80" s="31"/>
      <c r="D80" s="31"/>
    </row>
    <row r="81" spans="3:4" s="13" customFormat="1" ht="12.95" customHeight="1">
      <c r="C81" s="31"/>
      <c r="D81" s="31"/>
    </row>
    <row r="82" spans="3:4" s="13" customFormat="1" ht="12.95" customHeight="1">
      <c r="C82" s="31"/>
      <c r="D82" s="31"/>
    </row>
    <row r="83" spans="3:4" s="13" customFormat="1" ht="12.95" customHeight="1">
      <c r="C83" s="31"/>
      <c r="D83" s="31"/>
    </row>
    <row r="84" spans="3:4" s="13" customFormat="1" ht="12.95" customHeight="1">
      <c r="C84" s="31"/>
      <c r="D84" s="31"/>
    </row>
    <row r="85" spans="3:4" s="13" customFormat="1" ht="12.95" customHeight="1">
      <c r="C85" s="31"/>
      <c r="D85" s="31"/>
    </row>
    <row r="86" spans="3:4" s="13" customFormat="1" ht="12.95" customHeight="1">
      <c r="C86" s="31"/>
      <c r="D86" s="31"/>
    </row>
    <row r="87" spans="3:4" s="13" customFormat="1" ht="12.95" customHeight="1">
      <c r="C87" s="31"/>
      <c r="D87" s="31"/>
    </row>
    <row r="88" spans="3:4" s="13" customFormat="1" ht="12.95" customHeight="1"/>
    <row r="89" spans="3:4" s="13" customFormat="1" ht="12.95" customHeight="1"/>
    <row r="90" spans="3:4" s="13" customFormat="1" ht="12.95" customHeight="1"/>
    <row r="91" spans="3:4" s="13" customFormat="1" ht="12.95" customHeight="1"/>
    <row r="92" spans="3:4" s="13" customFormat="1" ht="12.95" customHeight="1"/>
    <row r="93" spans="3:4" s="13" customFormat="1" ht="12.95" customHeight="1"/>
    <row r="94" spans="3:4" s="13" customFormat="1" ht="12.95" customHeight="1"/>
    <row r="95" spans="3:4" s="13" customFormat="1" ht="12.95" customHeight="1"/>
    <row r="96" spans="3:4" s="13" customFormat="1" ht="12.95" customHeight="1"/>
    <row r="97" s="13" customFormat="1" ht="12.95" customHeight="1"/>
    <row r="98" s="13" customFormat="1" ht="12.95" customHeight="1"/>
    <row r="99" s="13" customFormat="1" ht="12.95" customHeight="1"/>
    <row r="100" s="13" customFormat="1" ht="12.95" customHeight="1"/>
    <row r="101" s="13" customFormat="1" ht="12.95" customHeight="1"/>
    <row r="102" s="13" customFormat="1" ht="12.95" customHeight="1"/>
    <row r="103" s="13" customFormat="1" ht="12.95" customHeight="1"/>
    <row r="104" s="13" customFormat="1" ht="12.95" customHeight="1"/>
    <row r="105" s="13" customFormat="1" ht="12.95" customHeight="1"/>
    <row r="106" s="13" customFormat="1" ht="12.95" customHeight="1"/>
    <row r="107" s="13" customFormat="1" ht="12.95" customHeight="1"/>
    <row r="108" s="13" customFormat="1" ht="12.95" customHeight="1"/>
    <row r="109" s="13" customFormat="1" ht="12.95" customHeight="1"/>
    <row r="110" s="13" customFormat="1" ht="12.95" customHeight="1"/>
    <row r="111" s="13" customFormat="1" ht="12.95" customHeight="1"/>
    <row r="112" s="13" customFormat="1" ht="12.95" customHeight="1"/>
    <row r="113" s="13" customFormat="1" ht="12.95" customHeight="1"/>
    <row r="114" s="13" customFormat="1" ht="12.95" customHeight="1"/>
    <row r="115" s="13" customFormat="1" ht="12.95" customHeight="1"/>
    <row r="116" s="13" customFormat="1" ht="12.95" customHeight="1"/>
    <row r="117" s="13" customFormat="1" ht="12.95" customHeight="1"/>
    <row r="118" s="13" customFormat="1" ht="12.95" customHeight="1"/>
    <row r="119" s="13" customFormat="1" ht="12.95" customHeight="1"/>
    <row r="120" s="13" customFormat="1" ht="12.95" customHeight="1"/>
    <row r="121" s="13" customFormat="1" ht="12.95" customHeight="1"/>
    <row r="122" s="13" customFormat="1" ht="12.95" customHeight="1"/>
    <row r="123" s="13" customFormat="1" ht="12.95" customHeight="1"/>
    <row r="124" s="13" customFormat="1" ht="12.95" customHeight="1"/>
    <row r="125" s="13" customFormat="1" ht="12.95" customHeight="1"/>
    <row r="126" s="13" customFormat="1" ht="12.95" customHeight="1"/>
    <row r="127" s="13" customFormat="1" ht="12.95" customHeight="1"/>
    <row r="128" s="13" customFormat="1" ht="12.95" customHeight="1"/>
    <row r="129" s="13" customFormat="1" ht="12.95" customHeight="1"/>
    <row r="130" s="13" customFormat="1" ht="12.95" customHeight="1"/>
    <row r="131" s="13" customFormat="1" ht="12.95" customHeight="1"/>
    <row r="132" s="13" customFormat="1" ht="12.95" customHeight="1"/>
    <row r="133" s="13" customFormat="1" ht="12.95" customHeight="1"/>
    <row r="134" s="13" customFormat="1" ht="12.95" customHeight="1"/>
    <row r="135" s="13" customFormat="1" ht="12.95" customHeight="1"/>
    <row r="136" s="13" customFormat="1" ht="12.95" customHeight="1"/>
    <row r="137" s="13" customFormat="1" ht="12.95" customHeight="1"/>
    <row r="138" s="13" customFormat="1" ht="12.95" customHeight="1"/>
    <row r="139" s="13" customFormat="1" ht="12.95" customHeight="1"/>
    <row r="140" s="13" customFormat="1" ht="12.95" customHeight="1"/>
    <row r="141" s="13" customFormat="1" ht="12.95" customHeight="1"/>
    <row r="142" s="13" customFormat="1" ht="12.95" customHeight="1"/>
    <row r="143" s="13" customFormat="1" ht="12.95" customHeight="1"/>
    <row r="144" s="13" customFormat="1" ht="12.95" customHeight="1"/>
    <row r="145" s="13" customFormat="1" ht="12.95" customHeight="1"/>
    <row r="146" s="13" customFormat="1" ht="12.95" customHeight="1"/>
    <row r="147" s="13" customFormat="1" ht="12.95" customHeight="1"/>
    <row r="148" s="13" customFormat="1" ht="12.95" customHeight="1"/>
    <row r="149" s="13" customFormat="1" ht="12.95" customHeight="1"/>
    <row r="150" s="13" customFormat="1" ht="12.95" customHeight="1"/>
    <row r="151" s="13" customFormat="1" ht="12.95" customHeight="1"/>
    <row r="152" s="13" customFormat="1" ht="12.95" customHeight="1"/>
    <row r="153" s="13" customFormat="1" ht="12.95" customHeight="1"/>
    <row r="154" s="13" customFormat="1" ht="12.95" customHeight="1"/>
    <row r="155" s="13" customFormat="1" ht="12.95" customHeight="1"/>
    <row r="156" s="13" customFormat="1" ht="12.95" customHeight="1"/>
    <row r="157" s="13" customFormat="1" ht="12.95" customHeight="1"/>
    <row r="158" s="13" customFormat="1" ht="12.95" customHeight="1"/>
    <row r="159" s="13" customFormat="1" ht="12.95" customHeight="1"/>
    <row r="160" s="13" customFormat="1" ht="12.95" customHeight="1"/>
    <row r="161" s="13" customFormat="1" ht="12.95" customHeight="1"/>
    <row r="162" s="13" customFormat="1" ht="12.95" customHeight="1"/>
    <row r="163" s="13" customFormat="1" ht="12.95" customHeight="1"/>
    <row r="164" s="13" customFormat="1" ht="12.95" customHeight="1"/>
    <row r="165" s="13" customFormat="1" ht="12.95" customHeight="1"/>
    <row r="166" s="13" customFormat="1" ht="12.95" customHeight="1"/>
    <row r="167" s="13" customFormat="1" ht="12.95" customHeight="1"/>
    <row r="168" s="13" customFormat="1" ht="12.95" customHeight="1"/>
    <row r="169" s="13" customFormat="1" ht="12.95" customHeight="1"/>
    <row r="170" s="13" customFormat="1" ht="12.95" customHeight="1"/>
    <row r="171" s="13" customFormat="1" ht="12.95" customHeight="1"/>
    <row r="172" s="13" customFormat="1" ht="12.95" customHeight="1"/>
    <row r="173" s="13" customFormat="1" ht="12.95" customHeight="1"/>
    <row r="174" s="13" customFormat="1" ht="12.95" customHeight="1"/>
    <row r="175" s="13" customFormat="1" ht="12.95" customHeight="1"/>
    <row r="176" s="13" customFormat="1" ht="12.95" customHeight="1"/>
    <row r="177" s="13" customFormat="1" ht="12.95" customHeight="1"/>
    <row r="178" s="13" customFormat="1" ht="12.95" customHeight="1"/>
    <row r="179" s="13" customFormat="1" ht="12.95" customHeight="1"/>
    <row r="180" s="13" customFormat="1" ht="12.95" customHeight="1"/>
    <row r="181" s="13" customFormat="1" ht="12.95" customHeight="1"/>
    <row r="182" s="13" customFormat="1" ht="12.95" customHeight="1"/>
    <row r="183" s="13" customFormat="1" ht="12.95" customHeight="1"/>
    <row r="184" s="13" customFormat="1" ht="12.95" customHeight="1"/>
    <row r="185" s="13" customFormat="1" ht="12.95" customHeight="1"/>
    <row r="186" s="13" customFormat="1" ht="12.95" customHeight="1"/>
    <row r="187" s="13" customFormat="1" ht="12.95" customHeight="1"/>
    <row r="188" s="13" customFormat="1" ht="12.95" customHeight="1"/>
    <row r="189" s="13" customFormat="1" ht="12.95" customHeight="1"/>
    <row r="190" s="13" customFormat="1" ht="12.95" customHeight="1"/>
    <row r="191" s="13" customFormat="1" ht="12.95" customHeight="1"/>
    <row r="192" s="13" customFormat="1" ht="12.95" customHeight="1"/>
    <row r="193" s="13" customFormat="1" ht="12.95" customHeight="1"/>
    <row r="194" s="13" customFormat="1" ht="12.95" customHeight="1"/>
    <row r="195" s="13" customFormat="1" ht="12.95" customHeight="1"/>
    <row r="196" s="13" customFormat="1" ht="12.95" customHeight="1"/>
    <row r="197" s="13" customFormat="1" ht="12.95" customHeight="1"/>
    <row r="198" s="13" customFormat="1" ht="12.95" customHeight="1"/>
    <row r="199" s="13" customFormat="1" ht="12.95" customHeight="1"/>
    <row r="200" s="13" customFormat="1" ht="12.95" customHeight="1"/>
    <row r="201" s="13" customFormat="1" ht="12.95" customHeight="1"/>
    <row r="202" s="13" customFormat="1" ht="12.95" customHeight="1"/>
    <row r="203" s="13" customFormat="1" ht="12.95" customHeight="1"/>
    <row r="204" s="13" customFormat="1" ht="12.95" customHeight="1"/>
    <row r="205" s="13" customFormat="1" ht="12.95" customHeight="1"/>
    <row r="206" s="13" customFormat="1" ht="12.95" customHeight="1"/>
    <row r="207" s="13" customFormat="1" ht="12.95" customHeight="1"/>
    <row r="208" s="13" customFormat="1" ht="12.95" customHeight="1"/>
    <row r="209" s="13" customFormat="1" ht="12.95" customHeight="1"/>
    <row r="210" s="13" customFormat="1" ht="12.95" customHeight="1"/>
    <row r="211" s="13" customFormat="1" ht="12.95" customHeight="1"/>
    <row r="212" s="13" customFormat="1" ht="12.95" customHeight="1"/>
    <row r="213" s="13" customFormat="1" ht="12.95" customHeight="1"/>
    <row r="214" s="13" customFormat="1" ht="12.95" customHeight="1"/>
    <row r="215" s="13" customFormat="1" ht="12.95" customHeight="1"/>
    <row r="216" s="13" customFormat="1" ht="12.95" customHeight="1"/>
    <row r="217" s="13" customFormat="1" ht="12.95" customHeight="1"/>
    <row r="218" s="13" customFormat="1" ht="12.95" customHeight="1"/>
    <row r="219" s="13" customFormat="1" ht="12.95" customHeight="1"/>
    <row r="220" s="13" customFormat="1" ht="12.95" customHeight="1"/>
    <row r="221" s="13" customFormat="1" ht="12.95" customHeight="1"/>
    <row r="222" s="13" customFormat="1" ht="12.95" customHeight="1"/>
    <row r="223" s="13" customFormat="1" ht="12.95" customHeight="1"/>
    <row r="224" s="13" customFormat="1" ht="12.95" customHeight="1"/>
    <row r="225" s="13" customFormat="1" ht="12.95" customHeight="1"/>
    <row r="226" s="13" customFormat="1" ht="12.95" customHeight="1"/>
    <row r="227" s="13" customFormat="1" ht="12.95" customHeight="1"/>
    <row r="228" s="13" customFormat="1" ht="12.95" customHeight="1"/>
    <row r="229" s="13" customFormat="1" ht="12.95" customHeight="1"/>
    <row r="230" s="13" customFormat="1" ht="12.95" customHeight="1"/>
    <row r="231" s="13" customFormat="1" ht="12.95" customHeight="1"/>
    <row r="232" s="13" customFormat="1" ht="12.95" customHeight="1"/>
    <row r="233" s="13" customFormat="1" ht="12.95" customHeight="1"/>
    <row r="234" s="13" customFormat="1" ht="12.95" customHeight="1"/>
    <row r="235" s="13" customFormat="1" ht="12.95" customHeight="1"/>
    <row r="236" s="13" customFormat="1" ht="12.95" customHeight="1"/>
    <row r="237" s="13" customFormat="1" ht="12.95" customHeight="1"/>
    <row r="238" s="13" customFormat="1" ht="12.95" customHeight="1"/>
    <row r="239" s="13" customFormat="1" ht="12.95" customHeight="1"/>
    <row r="240" s="13" customFormat="1" ht="12.95" customHeight="1"/>
    <row r="241" s="13" customFormat="1" ht="12.95" customHeight="1"/>
    <row r="242" s="13" customFormat="1" ht="12.95" customHeight="1"/>
    <row r="243" s="13" customFormat="1" ht="12.95" customHeight="1"/>
    <row r="244" s="13" customFormat="1" ht="12.95" customHeight="1"/>
    <row r="245" s="13" customFormat="1" ht="12.95" customHeight="1"/>
    <row r="246" s="13" customFormat="1" ht="12.95" customHeight="1"/>
    <row r="247" s="13" customFormat="1" ht="12.95" customHeight="1"/>
    <row r="248" s="13" customFormat="1" ht="12.95" customHeight="1"/>
    <row r="249" s="13" customFormat="1" ht="12.95" customHeight="1"/>
    <row r="250" s="13" customFormat="1" ht="12.95" customHeight="1"/>
    <row r="251" s="13" customFormat="1" ht="12.95" customHeight="1"/>
    <row r="252" s="13" customFormat="1" ht="12.95" customHeight="1"/>
    <row r="253" s="13" customFormat="1" ht="12.95" customHeight="1"/>
    <row r="254" s="13" customFormat="1" ht="12.95" customHeight="1"/>
    <row r="255" s="13" customFormat="1" ht="12.95" customHeight="1"/>
    <row r="256" s="13" customFormat="1" ht="12.95" customHeight="1"/>
    <row r="257" s="13" customFormat="1" ht="12.95" customHeight="1"/>
    <row r="258" s="13" customFormat="1" ht="12.95" customHeight="1"/>
    <row r="259" s="13" customFormat="1" ht="12.95" customHeight="1"/>
    <row r="260" s="13" customFormat="1" ht="12.95" customHeight="1"/>
    <row r="261" s="13" customFormat="1" ht="12.95" customHeight="1"/>
    <row r="262" s="13" customFormat="1" ht="12.95" customHeight="1"/>
    <row r="263" s="13" customFormat="1" ht="12.95" customHeight="1"/>
    <row r="264" s="13" customFormat="1" ht="12.95" customHeight="1"/>
    <row r="265" s="13" customFormat="1" ht="12.95" customHeight="1"/>
    <row r="266" s="13" customFormat="1" ht="12.95" customHeight="1"/>
    <row r="267" s="13" customFormat="1" ht="12.95" customHeight="1"/>
    <row r="268" s="13" customFormat="1" ht="12.95" customHeight="1"/>
    <row r="269" s="13" customFormat="1" ht="12.95" customHeight="1"/>
    <row r="270" s="13" customFormat="1" ht="12.95" customHeight="1"/>
    <row r="271" s="13" customFormat="1" ht="12.95" customHeight="1"/>
    <row r="272" s="13" customFormat="1" ht="12.95" customHeight="1"/>
    <row r="273" s="13" customFormat="1" ht="12.95" customHeight="1"/>
    <row r="274" s="13" customFormat="1" ht="12.95" customHeight="1"/>
    <row r="275" s="13" customFormat="1" ht="12.95" customHeight="1"/>
    <row r="276" s="13" customFormat="1" ht="12.95" customHeight="1"/>
    <row r="277" s="13" customFormat="1" ht="12.95" customHeight="1"/>
    <row r="278" s="13" customFormat="1" ht="12.95" customHeight="1"/>
    <row r="279" s="13" customFormat="1" ht="12.95" customHeight="1"/>
    <row r="280" s="13" customFormat="1" ht="12.95" customHeight="1"/>
    <row r="281" s="13" customFormat="1" ht="12.95" customHeight="1"/>
    <row r="282" s="13" customFormat="1" ht="12.95" customHeight="1"/>
    <row r="283" s="13" customFormat="1" ht="12.95" customHeight="1"/>
    <row r="284" s="13" customFormat="1" ht="12.95" customHeight="1"/>
    <row r="285" s="13" customFormat="1" ht="12.95" customHeight="1"/>
    <row r="286" s="13" customFormat="1" ht="12.95" customHeight="1"/>
    <row r="287" s="13" customFormat="1" ht="12.95" customHeight="1"/>
    <row r="288" s="13" customFormat="1" ht="12.95" customHeight="1"/>
  </sheetData>
  <sheetProtection selectLockedCells="1" selectUnlockedCells="1"/>
  <sortState xmlns:xlrd2="http://schemas.microsoft.com/office/spreadsheetml/2017/richdata2" ref="A21:Z58">
    <sortCondition ref="C21:C58"/>
  </sortState>
  <phoneticPr fontId="14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2023-01-24T07:39:59Z</dcterms:created>
  <dcterms:modified xsi:type="dcterms:W3CDTF">2023-12-31T00:56:57Z</dcterms:modified>
</cp:coreProperties>
</file>