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40E7A89-C100-4884-96A1-CCF95B4C8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E22" i="1"/>
  <c r="F22" i="1" s="1"/>
  <c r="G22" i="1" s="1"/>
  <c r="K22" i="1" s="1"/>
  <c r="Q22" i="1"/>
  <c r="A21" i="1"/>
  <c r="C21" i="1"/>
  <c r="C17" i="1" s="1"/>
  <c r="F15" i="1"/>
  <c r="F16" i="1" s="1"/>
  <c r="Q21" i="1" l="1"/>
  <c r="E21" i="1"/>
  <c r="F21" i="1" s="1"/>
  <c r="G21" i="1" s="1"/>
  <c r="C11" i="1"/>
  <c r="C12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<sst xmlns="http://schemas.openxmlformats.org/spreadsheetml/2006/main" count="52" uniqueCount="48">
  <si>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</si>
  <si>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</si>
  <si>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</si>
  <si>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</si>
  <si>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</si>
  <si>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</si>
  <si>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</si>
  <si>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</si>
  <si>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</si>
  <si>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</si>
  <si>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</si>
  <si>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</si>
  <si>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</si>
  <si>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</si>
  <si>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</si>
  <si>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</si>
  <si>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</si>
  <si>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</si>
  <si>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</si>
  <si>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</si>
  <si>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</si>
  <si>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</si>
  <si>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</si>
  <si>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</si>
  <si>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</si>
  <si>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</si>
  <si>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</si>
  <si>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</si>
  <si>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</si>
  <si>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</si>
  <si>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</si>
  <si>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</si>
  <si>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</si>
  <si>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</si>
  <si>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</si>
  <si>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</si>
  <si>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</si>
  <si>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</si>
  <si>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</si>
  <si>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</si>
  <si>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</si>
  <si>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</si>
  <si>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</si>
  <si>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HP TrA</t>
  </si>
  <si>
    <t>G9026-3194</t>
  </si>
  <si>
    <t>E</t>
  </si>
  <si>
    <t>I</t>
  </si>
  <si>
    <t>BMGA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</si>
</sst>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dd/mm/yyyy"/>
    <numFmt numFmtId="167" formatCode="0.0000000"/>
    <numFmt numFmtId="168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167" fontId="18" fillId="0" borderId="0" xfId="0" applyNumberFormat="1" applyFont="1" applyAlignment="1"/>
    <xf numFmtId="168" fontId="18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HP</a:t>
            </a:r>
            <a:r>
              <a:rPr lang="en-AU" baseline="0"/>
              <a:t> TrA</a:t>
            </a:r>
            <a:r>
              <a:rPr lang="en-AU"/>
              <a:t>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3.771E-3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-3.0599999765399843E-2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3.771E-3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-3.0599999765399843E-2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3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0</v>
      </c>
      <c r="H1" s="31"/>
      <c r="I1" s="42" t="s">
        <v>44</v>
      </c>
      <c r="J1" s="43" t="s">
        <v>43</v>
      </c>
      <c r="K1" s="34">
        <v>15.26065</v>
      </c>
      <c r="L1" s="36">
        <v>-63.253799999999998</v>
      </c>
      <c r="M1" s="37">
        <v>38196.25</v>
      </c>
      <c r="N1" s="37">
        <v>2.7581500000000001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38196.25</v>
      </c>
      <c r="D7" s="29"/>
    </row>
    <row r="8" spans="1:15" x14ac:dyDescent="0.2">
      <c r="A8" t="s">
        <v>3</v>
      </c>
      <c r="C8" s="8">
        <v>2.7581500000000001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-3.9170506612134978E-6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59742.887200000237</v>
      </c>
      <c r="E15" s="14" t="s">
        <v>30</v>
      </c>
      <c r="F15" s="33">
        <f ca="1">NOW()+15018.5+$C$5/24</f>
        <v>60093.713928240737</v>
      </c>
    </row>
    <row r="16" spans="1:15" x14ac:dyDescent="0.2">
      <c r="A16" s="16" t="s">
        <v>4</v>
      </c>
      <c r="B16" s="10"/>
      <c r="C16" s="17">
        <f ca="1">+C8+C12</f>
        <v>2.7581460829493389</v>
      </c>
      <c r="E16" s="14" t="s">
        <v>35</v>
      </c>
      <c r="F16" s="15">
        <f ca="1">ROUND(2*(F15-$C$7)/$C$8,0)/2+F14</f>
        <v>7940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128</v>
      </c>
    </row>
    <row r="18" spans="1:21" ht="14.25" thickTop="1" thickBot="1" x14ac:dyDescent="0.25">
      <c r="A18" s="16" t="s">
        <v>5</v>
      </c>
      <c r="B18" s="10"/>
      <c r="C18" s="19">
        <f ca="1">+C15</f>
        <v>59742.887200000237</v>
      </c>
      <c r="D18" s="20">
        <f ca="1">+C16</f>
        <v>2.7581460829493389</v>
      </c>
      <c r="E18" s="14" t="s">
        <v>31</v>
      </c>
      <c r="F18" s="18">
        <f ca="1">+$C$15+$C$16*F17-15018.5-$C$5/24</f>
        <v>45077.825731951089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$D$7</f>
        <v>0</v>
      </c>
      <c r="C21" s="8">
        <f>$C$7</f>
        <v>38196.25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40">
        <f>+C21-15018.5</f>
        <v>23177.75</v>
      </c>
    </row>
    <row r="22" spans="1:21" x14ac:dyDescent="0.2">
      <c r="A22" s="44" t="s">
        <v>47</v>
      </c>
      <c r="B22" s="45" t="s">
        <v>46</v>
      </c>
      <c r="C22" s="46">
        <v>59742.88720000023</v>
      </c>
      <c r="D22" s="47">
        <v>3.771E-3</v>
      </c>
      <c r="E22">
        <f>+(C22-C$7)/C$8</f>
        <v>7811.9889056071024</v>
      </c>
      <c r="F22">
        <f>ROUND(2*E22,0)/2</f>
        <v>7812</v>
      </c>
      <c r="G22">
        <f>+C22-(C$7+F22*C$8)</f>
        <v>-3.0599999765399843E-2</v>
      </c>
      <c r="K22">
        <f>+G22</f>
        <v>-3.0599999765399843E-2</v>
      </c>
      <c r="O22">
        <f ca="1">+C$11+C$12*$F22</f>
        <v>-3.0599999765399843E-2</v>
      </c>
      <c r="Q22" s="40">
        <f>+C22-15018.5</f>
        <v>44724.38720000023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2023-05-29T05:08:03Z</dcterms:modified>
</cp:coreProperties>
</file>