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E70D356-DD0C-43B2-9349-C9F8590D8189}" xr6:coauthVersionLast="47" xr6:coauthVersionMax="47" xr10:uidLastSave="{00000000-0000-0000-0000-000000000000}"/>
  <bookViews>
    <workbookView xWindow="13575" yWindow="345" windowWidth="14250" windowHeight="141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D9" i="1"/>
  <c r="C9" i="1"/>
  <c r="E23" i="1"/>
  <c r="F23" i="1"/>
  <c r="G23" i="1" s="1"/>
  <c r="K23" i="1" s="1"/>
  <c r="C21" i="1"/>
  <c r="E21" i="1"/>
  <c r="F21" i="1" s="1"/>
  <c r="G21" i="1" s="1"/>
  <c r="H21" i="1" s="1"/>
  <c r="E22" i="1"/>
  <c r="F22" i="1"/>
  <c r="G22" i="1" s="1"/>
  <c r="K22" i="1" s="1"/>
  <c r="Q23" i="1"/>
  <c r="Q22" i="1"/>
  <c r="F16" i="1"/>
  <c r="F17" i="1" s="1"/>
  <c r="Q21" i="1"/>
  <c r="C17" i="1"/>
  <c r="C11" i="1"/>
  <c r="C12" i="1"/>
  <c r="C16" i="1" l="1"/>
  <c r="D18" i="1" s="1"/>
  <c r="O23" i="1"/>
  <c r="C15" i="1"/>
  <c r="O21" i="1"/>
  <c r="O24" i="1"/>
  <c r="O22" i="1"/>
  <c r="F18" i="1" l="1"/>
  <c r="F19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<sst xmlns="http://schemas.openxmlformats.org/spreadsheetml/2006/main" count="54" uniqueCount="50">
  <si>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</si>
  <si>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</si>
  <si>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</si>
  <si>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</si>
  <si>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</si>
  <si>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</si>
  <si>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</si>
  <si>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</si>
  <si>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</si>
  <si>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</si>
  <si>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</si>
  <si>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</si>
  <si>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</si>
  <si>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</si>
  <si>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</si>
  <si>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</si>
  <si>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</si>
  <si>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</si>
  <si>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</si>
  <si>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</si>
  <si>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</si>
  <si>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</si>
  <si>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</si>
  <si>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</si>
  <si>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</si>
  <si>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</si>
  <si>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</si>
  <si>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</si>
  <si>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</si>
  <si>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</si>
  <si>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</si>
  <si>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</si>
  <si>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</si>
  <si>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</si>
  <si>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</si>
  <si>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</si>
  <si>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</si>
  <si>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</si>
  <si>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</si>
  <si>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CC Tri / GSC 2314-0052</t>
  </si>
  <si>
    <t>EW</t>
  </si>
  <si>
    <t>IBVS 6042</t>
  </si>
  <si>
    <t>II</t>
  </si>
  <si>
    <t>I</t>
  </si>
  <si>
    <t>OEJV 0179</t>
  </si>
  <si>
    <t>pg</t>
  </si>
  <si>
    <t>vis</t>
  </si>
  <si>
    <t>PE</t>
  </si>
  <si>
    <t>CCD</t>
  </si>
  <si>
    <t>RHN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</si>
</sst>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26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11" fillId="0" borderId="0" xfId="0" applyFont="1" applyAlignment="1">
      <alignment horizontal="center"/>
    </xf>
    <xf numFmtId="0" fontId="0" fillId="24" borderId="0" xfId="0" applyFill="1" applyAlignment="1"/>
    <xf numFmtId="0" fontId="4" fillId="0" borderId="0" xfId="0" applyFont="1" applyAlignment="1"/>
    <xf numFmtId="0" fontId="0" fillId="25" borderId="0" xfId="0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Tri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-0.38291999999637483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F2-4957-9EB0-B533799119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F2-4957-9EB0-B533799119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F2-4957-9EB0-B533799119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-9.3219999995199032E-2</c:v>
                </c:pt>
                <c:pt idx="2">
                  <c:v>-1.2600000001839362E-2</c:v>
                </c:pt>
                <c:pt idx="3">
                  <c:v>0.16743999999744119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F2-4957-9EB0-B533799119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F2-4957-9EB0-B533799119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F2-4957-9EB0-B533799119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F2-4957-9EB0-B533799119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-0.47226388464704139</c:v>
                </c:pt>
                <c:pt idx="1">
                  <c:v>-9.5325110487859244E-2</c:v>
                </c:pt>
                <c:pt idx="2">
                  <c:v>-9.4672532239046814E-3</c:v>
                </c:pt>
                <c:pt idx="3">
                  <c:v>0.16641236371216678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F2-4957-9EB0-B5337991196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F2-4957-9EB0-B5337991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411176"/>
        <c:axId val="1"/>
      </c:scatterChart>
      <c:valAx>
        <c:axId val="1120411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0411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03007518796993"/>
          <c:y val="0.92397660818713445"/>
          <c:w val="0.7142857142857143"/>
          <c:h val="5.8479532163742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96F9DF9-D26C-C27C-19AC-FE6CC9667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6" t="s">
        <v>37</v>
      </c>
      <c r="D4" s="27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51495.822</v>
      </c>
      <c r="D7" s="28" t="s">
        <v>38</v>
      </c>
    </row>
    <row r="8" spans="1:6" x14ac:dyDescent="0.2">
      <c r="A8" t="s">
        <v>3</v>
      </c>
      <c r="C8" s="8">
        <v>0.38291999999999998</v>
      </c>
      <c r="D8" s="28" t="s">
        <v>38</v>
      </c>
    </row>
    <row r="9" spans="1:6" x14ac:dyDescent="0.2">
      <c r="A9" s="24" t="s">
        <v>32</v>
      </c>
      <c r="B9" s="3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INTERCEPT(INDIRECT($D$9):G990,INDIRECT($C$9):F990)</f>
        <v>-0.47229405785289763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SLOPE(INDIRECT($D$9):G990,INDIRECT($C$9):F990)</f>
        <v>3.0173205856248318E-5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(C7+C11)+(C8+C12)*INT(MAX(F21:F3531))</f>
        <v>59601.638972363711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0.38295017320585623</v>
      </c>
      <c r="E16" s="14" t="s">
        <v>30</v>
      </c>
      <c r="F16" s="15">
        <f ca="1">NOW()+15018.5+$C$5/24</f>
        <v>60212.748865162037</v>
      </c>
    </row>
    <row r="17" spans="1:21" ht="13.5" thickBot="1" x14ac:dyDescent="0.25">
      <c r="A17" s="14" t="s">
        <v>27</v>
      </c>
      <c r="B17" s="10"/>
      <c r="C17" s="10">
        <f>COUNT(C21:C2189)</f>
        <v>4</v>
      </c>
      <c r="E17" s="14" t="s">
        <v>35</v>
      </c>
      <c r="F17" s="15">
        <f ca="1">ROUND(2*(F16-$C$7)/$C$8,0)/2+F15</f>
        <v>22765.5</v>
      </c>
    </row>
    <row r="18" spans="1:21" ht="14.25" thickTop="1" thickBot="1" x14ac:dyDescent="0.25">
      <c r="A18" s="16" t="s">
        <v>5</v>
      </c>
      <c r="B18" s="10"/>
      <c r="C18" s="19">
        <f ca="1">+C15</f>
        <v>59601.638972363711</v>
      </c>
      <c r="D18" s="20">
        <f ca="1">+C16</f>
        <v>0.38295017320585623</v>
      </c>
      <c r="E18" s="14" t="s">
        <v>36</v>
      </c>
      <c r="F18" s="23">
        <f ca="1">ROUND(2*(F16-$C$15)/$C$16,0)/2+F15</f>
        <v>1597</v>
      </c>
    </row>
    <row r="19" spans="1:21" ht="13.5" thickTop="1" x14ac:dyDescent="0.2">
      <c r="E19" s="14" t="s">
        <v>31</v>
      </c>
      <c r="F19" s="18">
        <f ca="1">+$C$15+$C$16*F18-15018.5-$C$5/24</f>
        <v>45195.106232306796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38</v>
      </c>
      <c r="C21" s="8">
        <f>C7</f>
        <v>51495.822</v>
      </c>
      <c r="D21" s="8" t="s">
        <v>13</v>
      </c>
      <c r="E21">
        <f>+(C21-C$7)/C$8</f>
        <v>0</v>
      </c>
      <c r="F21" s="36">
        <f>ROUND(2*E21,0)/2+1</f>
        <v>1</v>
      </c>
      <c r="G21">
        <f>+C21-(C$7+F21*C$8)</f>
        <v>-0.38291999999637483</v>
      </c>
      <c r="H21">
        <f>+G21</f>
        <v>-0.38291999999637483</v>
      </c>
      <c r="O21">
        <f ca="1">+C$11+C$12*$F21</f>
        <v>-0.47226388464704139</v>
      </c>
      <c r="Q21" s="2">
        <f>+C21-15018.5</f>
        <v>36477.322</v>
      </c>
    </row>
    <row r="22" spans="1:21" x14ac:dyDescent="0.2">
      <c r="A22" s="29" t="s">
        <v>41</v>
      </c>
      <c r="B22" s="30" t="s">
        <v>42</v>
      </c>
      <c r="C22" s="31">
        <v>56279.739800000003</v>
      </c>
      <c r="D22" s="31">
        <v>6.0000000000000006E-4</v>
      </c>
      <c r="E22">
        <f>+(C22-C$7)/C$8</f>
        <v>12493.25655489398</v>
      </c>
      <c r="F22">
        <f>ROUND(2*E22,0)/2</f>
        <v>12493.5</v>
      </c>
      <c r="G22">
        <f>+C22-(C$7+F22*C$8)</f>
        <v>-9.3219999995199032E-2</v>
      </c>
      <c r="K22">
        <f>+G22</f>
        <v>-9.3219999995199032E-2</v>
      </c>
      <c r="O22">
        <f ca="1">+C$11+C$12*$F22</f>
        <v>-9.5325110487859244E-2</v>
      </c>
      <c r="Q22" s="2">
        <f>+C22-15018.5</f>
        <v>41261.239800000003</v>
      </c>
    </row>
    <row r="23" spans="1:21" x14ac:dyDescent="0.2">
      <c r="A23" s="32" t="s">
        <v>44</v>
      </c>
      <c r="B23" s="33" t="s">
        <v>43</v>
      </c>
      <c r="C23" s="34">
        <v>57369.419280000002</v>
      </c>
      <c r="D23" s="34">
        <v>8.0000000000000004E-4</v>
      </c>
      <c r="E23">
        <f>+(C23-C$7)/C$8</f>
        <v>15338.967094954565</v>
      </c>
      <c r="F23">
        <f>ROUND(2*E23,0)/2</f>
        <v>15339</v>
      </c>
      <c r="G23">
        <f>+C23-(C$7+F23*C$8)</f>
        <v>-1.2600000001839362E-2</v>
      </c>
      <c r="K23">
        <f>+G23</f>
        <v>-1.2600000001839362E-2</v>
      </c>
      <c r="O23">
        <f ca="1">+C$11+C$12*$F23</f>
        <v>-9.4672532239046814E-3</v>
      </c>
      <c r="Q23" s="2">
        <f>+C23-15018.5</f>
        <v>42350.919280000002</v>
      </c>
    </row>
    <row r="24" spans="1:21" x14ac:dyDescent="0.2">
      <c r="A24" s="37" t="s">
        <v>49</v>
      </c>
      <c r="C24" s="8">
        <v>59601.64</v>
      </c>
      <c r="D24" s="8">
        <v>2.0000000000000001E-4</v>
      </c>
      <c r="E24">
        <f>+(C24-C$7)/C$8</f>
        <v>21168.437271492738</v>
      </c>
      <c r="F24" s="38">
        <f>ROUND(2*E24,0)/2-0.5</f>
        <v>21168</v>
      </c>
      <c r="G24">
        <f>+C24-(C$7+F24*C$8)</f>
        <v>0.16743999999744119</v>
      </c>
      <c r="K24">
        <f>+G24</f>
        <v>0.16743999999744119</v>
      </c>
      <c r="O24">
        <f ca="1">+C$11+C$12*$F24</f>
        <v>0.16641236371216678</v>
      </c>
      <c r="Q24" s="2">
        <f>+C24-15018.5</f>
        <v>44583.14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2023-09-25T05:58:22Z</dcterms:modified>
</cp:coreProperties>
</file>