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AE1BB2-720C-4B71-AAE4-32D2F2525E7A}" xr6:coauthVersionLast="47" xr6:coauthVersionMax="47" xr10:uidLastSave="{00000000-0000-0000-0000-000000000000}"/>
  <bookViews>
    <workbookView xWindow="14325" yWindow="0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K27" i="1" l="1"/>
  <c r="K28" i="1"/>
  <c r="E28" i="1"/>
  <c r="F28" i="1" s="1"/>
  <c r="G28" i="1" s="1"/>
  <c r="Q28" i="1"/>
  <c r="E27" i="1"/>
  <c r="F27" i="1" s="1"/>
  <c r="G27" i="1" s="1"/>
  <c r="U27" i="1" s="1"/>
  <c r="Q27" i="1"/>
  <c r="E24" i="1"/>
  <c r="F24" i="1"/>
  <c r="G24" i="1"/>
  <c r="K24" i="1"/>
  <c r="E22" i="1"/>
  <c r="F22" i="1"/>
  <c r="G22" i="1"/>
  <c r="K22" i="1"/>
  <c r="E26" i="1"/>
  <c r="F26" i="1"/>
  <c r="G26" i="1"/>
  <c r="K26" i="1"/>
  <c r="Q23" i="1"/>
  <c r="Q24" i="1"/>
  <c r="Q22" i="1"/>
  <c r="Q25" i="1"/>
  <c r="Q26" i="1"/>
  <c r="C8" i="1"/>
  <c r="E23" i="1"/>
  <c r="F23" i="1"/>
  <c r="G23" i="1"/>
  <c r="K23" i="1"/>
  <c r="C9" i="1"/>
  <c r="D9" i="1"/>
  <c r="D8" i="1"/>
  <c r="F16" i="1"/>
  <c r="F17" i="1" s="1"/>
  <c r="C17" i="1"/>
  <c r="Q21" i="1"/>
  <c r="E21" i="1"/>
  <c r="F21" i="1"/>
  <c r="G21" i="1"/>
  <c r="E25" i="1"/>
  <c r="F25" i="1"/>
  <c r="G25" i="1"/>
  <c r="K25" i="1"/>
  <c r="I21" i="1"/>
  <c r="C12" i="1"/>
  <c r="C11" i="1"/>
  <c r="O28" i="1" l="1"/>
  <c r="O27" i="1"/>
  <c r="O21" i="1"/>
  <c r="C15" i="1"/>
  <c r="O25" i="1"/>
  <c r="O24" i="1"/>
  <c r="O26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<sst xmlns="http://schemas.openxmlformats.org/spreadsheetml/2006/main" count="68" uniqueCount="55">
  <si>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</si>
  <si>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</si>
  <si>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</si>
  <si>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</si>
  <si>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</si>
  <si>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</si>
  <si>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</si>
  <si>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</si>
  <si>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</si>
  <si>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</si>
  <si>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</si>
  <si>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</si>
  <si>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</si>
  <si>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</si>
  <si>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</si>
  <si>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</si>
  <si>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</si>
  <si>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</si>
  <si>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</si>
  <si>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</si>
  <si>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</si>
  <si>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</si>
  <si>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</si>
  <si>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</si>
  <si>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</si>
  <si>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</si>
  <si>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</si>
  <si>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</si>
  <si>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</si>
  <si>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</si>
  <si>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</si>
  <si>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</si>
  <si>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</si>
  <si>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</si>
  <si>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</si>
  <si>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</si>
  <si>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</si>
  <si>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</si>
  <si>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</si>
  <si>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</si>
  <si>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CS Tri</t>
  </si>
  <si>
    <t>2013a</t>
  </si>
  <si>
    <t>G2328-1143</t>
  </si>
  <si>
    <t>EW</t>
  </si>
  <si>
    <t>pr_6</t>
  </si>
  <si>
    <t>~</t>
  </si>
  <si>
    <t>CS Tri / GSC 2328-1143</t>
  </si>
  <si>
    <t>GCVS</t>
  </si>
  <si>
    <t>IBVS 6196</t>
  </si>
  <si>
    <t>I</t>
  </si>
  <si>
    <t>OEJV 0179</t>
  </si>
  <si>
    <t>VSB, 91</t>
  </si>
  <si>
    <t>V</t>
  </si>
  <si>
    <t>BAD?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</si>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</sst>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5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  <xf numFmtId="43" fontId="33" fillId="0" borderId="0" applyFon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24" borderId="11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5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vertical="center" wrapText="1"/>
    </xf>
    <xf numFmtId="43" fontId="32" fillId="0" borderId="0" xfId="48" applyFont="1" applyBorder="1"/>
    <xf numFmtId="165" fontId="32" fillId="0" borderId="0" xfId="0" applyNumberFormat="1" applyFont="1" applyAlignment="1" applyProtection="1">
      <alignment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CS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5D-44E8-8193-3ACD80B372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D-44E8-8193-3ACD80B372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5D-44E8-8193-3ACD80B372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0.14860000000044238</c:v>
                </c:pt>
                <c:pt idx="2">
                  <c:v>9.360000000015134E-2</c:v>
                </c:pt>
                <c:pt idx="3">
                  <c:v>0.15930000000662403</c:v>
                </c:pt>
                <c:pt idx="4">
                  <c:v>0.15050999999948544</c:v>
                </c:pt>
                <c:pt idx="5">
                  <c:v>0.15653000000020256</c:v>
                </c:pt>
                <c:pt idx="6">
                  <c:v>-0.11214999994263053</c:v>
                </c:pt>
                <c:pt idx="7">
                  <c:v>-0.10824999993201345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5D-44E8-8193-3ACD80B372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5D-44E8-8193-3ACD80B372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5D-44E8-8193-3ACD80B372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2.3999999999999998E-3</c:v>
                  </c:pt>
                  <c:pt idx="3">
                    <c:v>4.0000000000000001E-3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0</c:v>
                  </c:pt>
                  <c:pt idx="7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5D-44E8-8193-3ACD80B372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0.12232538087797876</c:v>
                </c:pt>
                <c:pt idx="1">
                  <c:v>6.3054441734535421E-2</c:v>
                </c:pt>
                <c:pt idx="2">
                  <c:v>5.9217222923858961E-2</c:v>
                </c:pt>
                <c:pt idx="3">
                  <c:v>5.9217222923858961E-2</c:v>
                </c:pt>
                <c:pt idx="4">
                  <c:v>5.9108826912257925E-2</c:v>
                </c:pt>
                <c:pt idx="5">
                  <c:v>5.8761959675134631E-2</c:v>
                </c:pt>
                <c:pt idx="6">
                  <c:v>3.4629394292358603E-2</c:v>
                </c:pt>
                <c:pt idx="7">
                  <c:v>3.1825550792278612E-2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5D-44E8-8193-3ACD80B372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8202</c:v>
                </c:pt>
                <c:pt idx="2">
                  <c:v>8733</c:v>
                </c:pt>
                <c:pt idx="3">
                  <c:v>8733</c:v>
                </c:pt>
                <c:pt idx="4">
                  <c:v>8748</c:v>
                </c:pt>
                <c:pt idx="5">
                  <c:v>8796</c:v>
                </c:pt>
                <c:pt idx="6">
                  <c:v>12135.5</c:v>
                </c:pt>
                <c:pt idx="7">
                  <c:v>12523.5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6">
                  <c:v>-0.11214999994263053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5D-44E8-8193-3ACD80B37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368"/>
        <c:axId val="1"/>
      </c:scatterChart>
      <c:valAx>
        <c:axId val="713017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8A81905-39CC-D77F-EE27-3FBCAE76E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4" t="s">
        <v>40</v>
      </c>
      <c r="G1" s="30" t="s">
        <v>41</v>
      </c>
      <c r="H1" s="35"/>
      <c r="I1" s="36" t="s">
        <v>42</v>
      </c>
      <c r="J1" s="37" t="s">
        <v>40</v>
      </c>
      <c r="K1" s="38">
        <v>2.3824999999999998</v>
      </c>
      <c r="L1" s="39">
        <v>32.074170000000002</v>
      </c>
      <c r="M1" s="40">
        <v>51494.82</v>
      </c>
      <c r="N1" s="40">
        <v>0.6633</v>
      </c>
      <c r="O1" s="41" t="s">
        <v>43</v>
      </c>
      <c r="P1" s="39">
        <v>11.2</v>
      </c>
      <c r="Q1" s="39">
        <v>11.4</v>
      </c>
      <c r="R1" s="42" t="s">
        <v>44</v>
      </c>
      <c r="S1" s="43" t="s">
        <v>45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51494.82</v>
      </c>
      <c r="D4" s="27">
        <v>0.6633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51494.82</v>
      </c>
      <c r="D7" s="28" t="s">
        <v>47</v>
      </c>
    </row>
    <row r="8" spans="1:19" x14ac:dyDescent="0.2">
      <c r="A8" t="s">
        <v>3</v>
      </c>
      <c r="C8" s="8">
        <f>N1</f>
        <v>0.6633</v>
      </c>
      <c r="D8" s="28" t="str">
        <f>D7</f>
        <v>GCVS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0.12232538087797876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-7.2264007734020155E-6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59801.357729163996</v>
      </c>
      <c r="E15" s="14" t="s">
        <v>33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0.66329277359922656</v>
      </c>
      <c r="E16" s="14" t="s">
        <v>30</v>
      </c>
      <c r="F16" s="32">
        <f ca="1">NOW()+15018.5+$C$5/24</f>
        <v>60173.837979629629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34</v>
      </c>
      <c r="F17" s="15">
        <f ca="1">ROUND(2*(F16-$C$7)/$C$8,0)/2+F15</f>
        <v>13085.5</v>
      </c>
    </row>
    <row r="18" spans="1:21" ht="14.25" thickTop="1" thickBot="1" x14ac:dyDescent="0.25">
      <c r="A18" s="16" t="s">
        <v>5</v>
      </c>
      <c r="B18" s="10"/>
      <c r="C18" s="19">
        <f ca="1">+C15</f>
        <v>59801.357729163996</v>
      </c>
      <c r="D18" s="20">
        <f ca="1">+C16</f>
        <v>0.66329277359922656</v>
      </c>
      <c r="E18" s="14" t="s">
        <v>35</v>
      </c>
      <c r="F18" s="23">
        <f ca="1">ROUND(2*(F16-$C$15)/$C$16,0)/2+F15</f>
        <v>562.5</v>
      </c>
    </row>
    <row r="19" spans="1:21" ht="13.5" thickTop="1" x14ac:dyDescent="0.2">
      <c r="E19" s="14" t="s">
        <v>31</v>
      </c>
      <c r="F19" s="18">
        <f ca="1">+$C$15+$C$16*F18-15018.5-$C$5/24</f>
        <v>45156.3557476469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53</v>
      </c>
    </row>
    <row r="21" spans="1:21" x14ac:dyDescent="0.2">
      <c r="A21" t="s">
        <v>47</v>
      </c>
      <c r="C21" s="8">
        <v>51494.82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0.12232538087797876</v>
      </c>
      <c r="Q21" s="2">
        <f t="shared" ref="Q21:Q26" si="4">+C21-15018.5</f>
        <v>36476.32</v>
      </c>
    </row>
    <row r="22" spans="1:21" x14ac:dyDescent="0.2">
      <c r="A22" s="47" t="s">
        <v>50</v>
      </c>
      <c r="B22" s="48" t="s">
        <v>49</v>
      </c>
      <c r="C22" s="49">
        <v>56935.355199999998</v>
      </c>
      <c r="D22" s="49">
        <v>1.1000000000000001E-3</v>
      </c>
      <c r="E22">
        <f t="shared" si="0"/>
        <v>8202.224031358357</v>
      </c>
      <c r="F22">
        <f t="shared" si="1"/>
        <v>8202</v>
      </c>
      <c r="G22">
        <f t="shared" si="2"/>
        <v>0.14860000000044238</v>
      </c>
      <c r="K22">
        <f>+G22</f>
        <v>0.14860000000044238</v>
      </c>
      <c r="O22">
        <f t="shared" ca="1" si="3"/>
        <v>6.3054441734535421E-2</v>
      </c>
      <c r="Q22" s="2">
        <f t="shared" si="4"/>
        <v>41916.855199999998</v>
      </c>
    </row>
    <row r="23" spans="1:21" x14ac:dyDescent="0.2">
      <c r="A23" s="44" t="s">
        <v>48</v>
      </c>
      <c r="B23" s="45" t="s">
        <v>49</v>
      </c>
      <c r="C23" s="46">
        <v>57287.512499999997</v>
      </c>
      <c r="D23" s="46">
        <v>2.3999999999999998E-3</v>
      </c>
      <c r="E23">
        <f t="shared" si="0"/>
        <v>8733.1411126187213</v>
      </c>
      <c r="F23">
        <f t="shared" si="1"/>
        <v>8733</v>
      </c>
      <c r="G23">
        <f t="shared" si="2"/>
        <v>9.360000000015134E-2</v>
      </c>
      <c r="K23">
        <f>+G23</f>
        <v>9.360000000015134E-2</v>
      </c>
      <c r="O23">
        <f t="shared" ca="1" si="3"/>
        <v>5.9217222923858961E-2</v>
      </c>
      <c r="Q23" s="2">
        <f t="shared" si="4"/>
        <v>42269.012499999997</v>
      </c>
    </row>
    <row r="24" spans="1:21" x14ac:dyDescent="0.2">
      <c r="A24" s="44" t="s">
        <v>48</v>
      </c>
      <c r="B24" s="45" t="s">
        <v>49</v>
      </c>
      <c r="C24" s="46">
        <v>57287.578200000004</v>
      </c>
      <c r="D24" s="46">
        <v>4.0000000000000001E-3</v>
      </c>
      <c r="E24">
        <f t="shared" si="0"/>
        <v>8733.2401628222578</v>
      </c>
      <c r="F24">
        <f t="shared" si="1"/>
        <v>8733</v>
      </c>
      <c r="G24">
        <f t="shared" si="2"/>
        <v>0.15930000000662403</v>
      </c>
      <c r="K24">
        <f>+G24</f>
        <v>0.15930000000662403</v>
      </c>
      <c r="O24">
        <f t="shared" ca="1" si="3"/>
        <v>5.9217222923858961E-2</v>
      </c>
      <c r="Q24" s="2">
        <f t="shared" si="4"/>
        <v>42269.078200000004</v>
      </c>
    </row>
    <row r="25" spans="1:21" x14ac:dyDescent="0.2">
      <c r="A25" s="47" t="s">
        <v>50</v>
      </c>
      <c r="B25" s="48" t="s">
        <v>49</v>
      </c>
      <c r="C25" s="49">
        <v>57297.518909999999</v>
      </c>
      <c r="D25" s="49">
        <v>4.0000000000000002E-4</v>
      </c>
      <c r="E25">
        <f t="shared" si="0"/>
        <v>8748.2269109000445</v>
      </c>
      <c r="F25">
        <f t="shared" si="1"/>
        <v>8748</v>
      </c>
      <c r="G25">
        <f t="shared" si="2"/>
        <v>0.15050999999948544</v>
      </c>
      <c r="K25">
        <f>+G25</f>
        <v>0.15050999999948544</v>
      </c>
      <c r="O25">
        <f t="shared" ca="1" si="3"/>
        <v>5.9108826912257925E-2</v>
      </c>
      <c r="Q25" s="2">
        <f t="shared" si="4"/>
        <v>42279.018909999999</v>
      </c>
    </row>
    <row r="26" spans="1:21" x14ac:dyDescent="0.2">
      <c r="A26" s="47" t="s">
        <v>50</v>
      </c>
      <c r="B26" s="48" t="s">
        <v>49</v>
      </c>
      <c r="C26" s="49">
        <v>57329.36333</v>
      </c>
      <c r="D26" s="49">
        <v>6.9999999999999999E-4</v>
      </c>
      <c r="E26">
        <f t="shared" si="0"/>
        <v>8796.2359867330015</v>
      </c>
      <c r="F26">
        <f t="shared" si="1"/>
        <v>8796</v>
      </c>
      <c r="G26">
        <f t="shared" si="2"/>
        <v>0.15653000000020256</v>
      </c>
      <c r="K26">
        <f>+G26</f>
        <v>0.15653000000020256</v>
      </c>
      <c r="O26">
        <f t="shared" ca="1" si="3"/>
        <v>5.8761959675134631E-2</v>
      </c>
      <c r="Q26" s="2">
        <f t="shared" si="4"/>
        <v>42310.86333</v>
      </c>
    </row>
    <row r="27" spans="1:21" x14ac:dyDescent="0.2">
      <c r="A27" s="50" t="s">
        <v>51</v>
      </c>
      <c r="B27" s="51" t="s">
        <v>49</v>
      </c>
      <c r="C27" s="52">
        <v>59544.185000000056</v>
      </c>
      <c r="D27" s="50" t="s">
        <v>52</v>
      </c>
      <c r="E27">
        <f t="shared" ref="E27" si="5">+(C27-C$7)/C$8</f>
        <v>12135.330921151901</v>
      </c>
      <c r="F27">
        <f t="shared" ref="F27" si="6">ROUND(2*E27,0)/2</f>
        <v>12135.5</v>
      </c>
      <c r="G27">
        <f t="shared" ref="G27" si="7">+C27-(C$7+F27*C$8)</f>
        <v>-0.11214999994263053</v>
      </c>
      <c r="K27">
        <f t="shared" ref="K27:K28" si="8">+G27</f>
        <v>-0.11214999994263053</v>
      </c>
      <c r="O27">
        <f t="shared" ref="O27" ca="1" si="9">+C$11+C$12*$F27</f>
        <v>3.4629394292358603E-2</v>
      </c>
      <c r="Q27" s="2">
        <f t="shared" ref="Q27" si="10">+C27-15018.5</f>
        <v>44525.685000000056</v>
      </c>
      <c r="U27">
        <f>+G27</f>
        <v>-0.11214999994263053</v>
      </c>
    </row>
    <row r="28" spans="1:21" x14ac:dyDescent="0.2">
      <c r="A28" s="53" t="s">
        <v>54</v>
      </c>
      <c r="B28" s="53" t="s">
        <v>49</v>
      </c>
      <c r="C28" s="54">
        <v>59801.549300000072</v>
      </c>
      <c r="D28" s="50">
        <v>1.4E-3</v>
      </c>
      <c r="E28">
        <f t="shared" ref="E28" si="11">+(C28-C$7)/C$8</f>
        <v>12523.336800844372</v>
      </c>
      <c r="F28">
        <f t="shared" ref="F28" si="12">ROUND(2*E28,0)/2</f>
        <v>12523.5</v>
      </c>
      <c r="G28">
        <f t="shared" ref="G28" si="13">+C28-(C$7+F28*C$8)</f>
        <v>-0.10824999993201345</v>
      </c>
      <c r="K28">
        <f t="shared" si="8"/>
        <v>-0.10824999993201345</v>
      </c>
      <c r="O28">
        <f t="shared" ref="O28" ca="1" si="14">+C$11+C$12*$F28</f>
        <v>3.1825550792278612E-2</v>
      </c>
      <c r="Q28" s="2">
        <f t="shared" ref="Q28" si="15">+C28-15018.5</f>
        <v>44783.049300000072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2023-08-17T08:06:41Z</dcterms:modified>
</cp:coreProperties>
</file>