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DA9BD1-00EF-4278-9481-FB075FFFC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4" i="1" l="1"/>
  <c r="F144" i="1" s="1"/>
  <c r="G144" i="1" s="1"/>
  <c r="U144" i="1" s="1"/>
  <c r="Q144" i="1"/>
  <c r="E146" i="1"/>
  <c r="F146" i="1" s="1"/>
  <c r="G146" i="1" s="1"/>
  <c r="K146" i="1" s="1"/>
  <c r="Q146" i="1"/>
  <c r="Q140" i="1"/>
  <c r="Q145" i="1"/>
  <c r="Q139" i="1"/>
  <c r="Q141" i="1"/>
  <c r="Q143" i="1"/>
  <c r="Q137" i="1"/>
  <c r="D9" i="1"/>
  <c r="C9" i="1"/>
  <c r="Q142" i="1"/>
  <c r="Q138" i="1"/>
  <c r="Q117" i="1"/>
  <c r="Q130" i="1"/>
  <c r="Q133" i="1"/>
  <c r="Q134" i="1"/>
  <c r="Q135" i="1"/>
  <c r="Q136" i="1"/>
  <c r="C7" i="1"/>
  <c r="E140" i="1" s="1"/>
  <c r="F140" i="1" s="1"/>
  <c r="G140" i="1" s="1"/>
  <c r="K140" i="1" s="1"/>
  <c r="C8" i="1"/>
  <c r="Q131" i="1"/>
  <c r="Q13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55" i="1"/>
  <c r="Q56" i="1"/>
  <c r="Q57" i="1"/>
  <c r="Q89" i="1"/>
  <c r="Q91" i="1"/>
  <c r="Q92" i="1"/>
  <c r="Q93" i="1"/>
  <c r="Q96" i="1"/>
  <c r="Q99" i="1"/>
  <c r="Q100" i="1"/>
  <c r="Q112" i="1"/>
  <c r="Q119" i="1"/>
  <c r="Q121" i="1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115" i="2"/>
  <c r="C115" i="2"/>
  <c r="G114" i="2"/>
  <c r="C114" i="2"/>
  <c r="G61" i="2"/>
  <c r="C61" i="2"/>
  <c r="G60" i="2"/>
  <c r="C60" i="2"/>
  <c r="G59" i="2"/>
  <c r="C59" i="2"/>
  <c r="G58" i="2"/>
  <c r="C58" i="2"/>
  <c r="G113" i="2"/>
  <c r="C113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112" i="2"/>
  <c r="C112" i="2"/>
  <c r="G111" i="2"/>
  <c r="C111" i="2"/>
  <c r="G46" i="2"/>
  <c r="C46" i="2"/>
  <c r="G45" i="2"/>
  <c r="C45" i="2"/>
  <c r="G110" i="2"/>
  <c r="C110" i="2"/>
  <c r="G44" i="2"/>
  <c r="C44" i="2"/>
  <c r="G43" i="2"/>
  <c r="C43" i="2"/>
  <c r="G109" i="2"/>
  <c r="C109" i="2"/>
  <c r="G108" i="2"/>
  <c r="C108" i="2"/>
  <c r="G107" i="2"/>
  <c r="C107" i="2"/>
  <c r="G42" i="2"/>
  <c r="C42" i="2"/>
  <c r="G106" i="2"/>
  <c r="C106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115" i="2"/>
  <c r="B115" i="2"/>
  <c r="D115" i="2"/>
  <c r="A115" i="2"/>
  <c r="H114" i="2"/>
  <c r="D114" i="2"/>
  <c r="B114" i="2"/>
  <c r="A114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113" i="2"/>
  <c r="B113" i="2"/>
  <c r="D113" i="2"/>
  <c r="A113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112" i="2"/>
  <c r="B112" i="2"/>
  <c r="D112" i="2"/>
  <c r="A112" i="2"/>
  <c r="H111" i="2"/>
  <c r="D111" i="2"/>
  <c r="B111" i="2"/>
  <c r="A111" i="2"/>
  <c r="H46" i="2"/>
  <c r="B46" i="2"/>
  <c r="D46" i="2"/>
  <c r="A46" i="2"/>
  <c r="H45" i="2"/>
  <c r="D45" i="2"/>
  <c r="B45" i="2"/>
  <c r="A45" i="2"/>
  <c r="H110" i="2"/>
  <c r="B110" i="2"/>
  <c r="D110" i="2"/>
  <c r="A110" i="2"/>
  <c r="H44" i="2"/>
  <c r="D44" i="2"/>
  <c r="B44" i="2"/>
  <c r="A44" i="2"/>
  <c r="H43" i="2"/>
  <c r="B43" i="2"/>
  <c r="D43" i="2"/>
  <c r="A43" i="2"/>
  <c r="H109" i="2"/>
  <c r="B109" i="2"/>
  <c r="F109" i="2"/>
  <c r="D109" i="2"/>
  <c r="A109" i="2"/>
  <c r="H108" i="2"/>
  <c r="B108" i="2"/>
  <c r="F108" i="2"/>
  <c r="D108" i="2"/>
  <c r="A108" i="2"/>
  <c r="H107" i="2"/>
  <c r="B107" i="2"/>
  <c r="F107" i="2"/>
  <c r="D107" i="2"/>
  <c r="A107" i="2"/>
  <c r="H42" i="2"/>
  <c r="B42" i="2"/>
  <c r="F42" i="2"/>
  <c r="D42" i="2"/>
  <c r="A42" i="2"/>
  <c r="H106" i="2"/>
  <c r="B106" i="2"/>
  <c r="F106" i="2"/>
  <c r="D106" i="2"/>
  <c r="A106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Q129" i="1"/>
  <c r="Q114" i="1"/>
  <c r="Q126" i="1"/>
  <c r="Q127" i="1"/>
  <c r="Q125" i="1"/>
  <c r="Q128" i="1"/>
  <c r="Q116" i="1"/>
  <c r="Q118" i="1"/>
  <c r="Q120" i="1"/>
  <c r="Q122" i="1"/>
  <c r="Q123" i="1"/>
  <c r="Q124" i="1"/>
  <c r="Q103" i="1"/>
  <c r="Q105" i="1"/>
  <c r="Q115" i="1"/>
  <c r="Q113" i="1"/>
  <c r="Q104" i="1"/>
  <c r="Q108" i="1"/>
  <c r="Q109" i="1"/>
  <c r="Q111" i="1"/>
  <c r="F16" i="1"/>
  <c r="C17" i="1"/>
  <c r="Q110" i="1"/>
  <c r="Q106" i="1"/>
  <c r="Q107" i="1"/>
  <c r="Q101" i="1"/>
  <c r="Q102" i="1"/>
  <c r="Q98" i="1"/>
  <c r="Q95" i="1"/>
  <c r="Q97" i="1"/>
  <c r="Q94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0" i="1"/>
  <c r="Q53" i="1"/>
  <c r="E98" i="1"/>
  <c r="F98" i="1" s="1"/>
  <c r="G98" i="1" s="1"/>
  <c r="J98" i="1" s="1"/>
  <c r="E41" i="1"/>
  <c r="F41" i="1" s="1"/>
  <c r="G41" i="1" s="1"/>
  <c r="H41" i="1" s="1"/>
  <c r="E36" i="1"/>
  <c r="F36" i="1" s="1"/>
  <c r="G36" i="1" s="1"/>
  <c r="H36" i="1" s="1"/>
  <c r="E95" i="1"/>
  <c r="F95" i="1" s="1"/>
  <c r="E68" i="1"/>
  <c r="E21" i="2" s="1"/>
  <c r="E39" i="1"/>
  <c r="E88" i="2" s="1"/>
  <c r="E47" i="1"/>
  <c r="F47" i="1" s="1"/>
  <c r="G47" i="1" s="1"/>
  <c r="H47" i="1" s="1"/>
  <c r="E85" i="2"/>
  <c r="E143" i="1"/>
  <c r="F143" i="1" s="1"/>
  <c r="G143" i="1" s="1"/>
  <c r="K143" i="1" s="1"/>
  <c r="E114" i="1"/>
  <c r="E59" i="2" s="1"/>
  <c r="E43" i="1"/>
  <c r="E92" i="2" s="1"/>
  <c r="E32" i="1"/>
  <c r="E81" i="2" s="1"/>
  <c r="E73" i="1"/>
  <c r="F73" i="1" s="1"/>
  <c r="G73" i="1" s="1"/>
  <c r="I73" i="1" s="1"/>
  <c r="E99" i="1"/>
  <c r="E111" i="2" s="1"/>
  <c r="E100" i="1"/>
  <c r="F100" i="1" s="1"/>
  <c r="G100" i="1" s="1"/>
  <c r="I100" i="1" s="1"/>
  <c r="E97" i="1"/>
  <c r="E45" i="2" s="1"/>
  <c r="E69" i="1"/>
  <c r="F69" i="1" s="1"/>
  <c r="G69" i="1" s="1"/>
  <c r="I69" i="1" s="1"/>
  <c r="E24" i="1"/>
  <c r="F24" i="1" s="1"/>
  <c r="G24" i="1" s="1"/>
  <c r="H24" i="1" s="1"/>
  <c r="E50" i="1"/>
  <c r="F50" i="1" s="1"/>
  <c r="E96" i="1"/>
  <c r="F96" i="1" s="1"/>
  <c r="G96" i="1" s="1"/>
  <c r="I96" i="1" s="1"/>
  <c r="E118" i="1"/>
  <c r="E61" i="2" s="1"/>
  <c r="E125" i="1"/>
  <c r="F125" i="1" s="1"/>
  <c r="G125" i="1" s="1"/>
  <c r="K125" i="1" s="1"/>
  <c r="E127" i="1"/>
  <c r="E67" i="2" s="1"/>
  <c r="E113" i="1"/>
  <c r="F113" i="1" s="1"/>
  <c r="E124" i="1"/>
  <c r="F124" i="1" s="1"/>
  <c r="G124" i="1" s="1"/>
  <c r="K124" i="1" s="1"/>
  <c r="E85" i="1"/>
  <c r="F85" i="1" s="1"/>
  <c r="G85" i="1" s="1"/>
  <c r="I85" i="1" s="1"/>
  <c r="E115" i="1"/>
  <c r="F115" i="1" s="1"/>
  <c r="G115" i="1" s="1"/>
  <c r="K115" i="1" s="1"/>
  <c r="E120" i="1"/>
  <c r="F120" i="1" s="1"/>
  <c r="G120" i="1" s="1"/>
  <c r="K120" i="1" s="1"/>
  <c r="E63" i="1"/>
  <c r="E16" i="2" s="1"/>
  <c r="E78" i="1"/>
  <c r="E31" i="2" s="1"/>
  <c r="E99" i="2"/>
  <c r="F127" i="1"/>
  <c r="G127" i="1" s="1"/>
  <c r="J127" i="1" s="1"/>
  <c r="E64" i="2"/>
  <c r="E22" i="2"/>
  <c r="F43" i="1"/>
  <c r="G43" i="1" s="1"/>
  <c r="H43" i="1" s="1"/>
  <c r="F32" i="1"/>
  <c r="G32" i="1" s="1"/>
  <c r="H32" i="1" s="1"/>
  <c r="E26" i="2" l="1"/>
  <c r="E60" i="2"/>
  <c r="F78" i="1"/>
  <c r="G78" i="1" s="1"/>
  <c r="I78" i="1" s="1"/>
  <c r="E44" i="2"/>
  <c r="E65" i="2"/>
  <c r="F63" i="1"/>
  <c r="G63" i="1" s="1"/>
  <c r="I63" i="1" s="1"/>
  <c r="E90" i="1"/>
  <c r="F90" i="1" s="1"/>
  <c r="G90" i="1" s="1"/>
  <c r="I90" i="1" s="1"/>
  <c r="E49" i="1"/>
  <c r="F49" i="1" s="1"/>
  <c r="G49" i="1" s="1"/>
  <c r="H49" i="1" s="1"/>
  <c r="E70" i="1"/>
  <c r="E38" i="1"/>
  <c r="E86" i="1"/>
  <c r="E51" i="1"/>
  <c r="E44" i="1"/>
  <c r="E67" i="1"/>
  <c r="E53" i="1"/>
  <c r="F53" i="1" s="1"/>
  <c r="G53" i="1" s="1"/>
  <c r="H53" i="1" s="1"/>
  <c r="E40" i="1"/>
  <c r="F40" i="1" s="1"/>
  <c r="G40" i="1" s="1"/>
  <c r="H40" i="1" s="1"/>
  <c r="E122" i="1"/>
  <c r="E62" i="2" s="1"/>
  <c r="E28" i="1"/>
  <c r="E77" i="2" s="1"/>
  <c r="E79" i="1"/>
  <c r="E27" i="1"/>
  <c r="E117" i="1"/>
  <c r="F117" i="1" s="1"/>
  <c r="G117" i="1" s="1"/>
  <c r="K117" i="1" s="1"/>
  <c r="E141" i="1"/>
  <c r="F141" i="1" s="1"/>
  <c r="G141" i="1" s="1"/>
  <c r="K141" i="1" s="1"/>
  <c r="E129" i="1"/>
  <c r="E93" i="1"/>
  <c r="E121" i="1"/>
  <c r="E115" i="2" s="1"/>
  <c r="E25" i="1"/>
  <c r="E106" i="1"/>
  <c r="E80" i="1"/>
  <c r="E72" i="1"/>
  <c r="E29" i="1"/>
  <c r="G138" i="1"/>
  <c r="K138" i="1" s="1"/>
  <c r="E136" i="1"/>
  <c r="F136" i="1" s="1"/>
  <c r="G136" i="1" s="1"/>
  <c r="K136" i="1" s="1"/>
  <c r="E103" i="1"/>
  <c r="E23" i="1"/>
  <c r="E64" i="1"/>
  <c r="E46" i="2"/>
  <c r="E96" i="2"/>
  <c r="E116" i="1"/>
  <c r="F116" i="1" s="1"/>
  <c r="G116" i="1" s="1"/>
  <c r="K116" i="1" s="1"/>
  <c r="E37" i="1"/>
  <c r="E86" i="2" s="1"/>
  <c r="E89" i="1"/>
  <c r="F89" i="1" s="1"/>
  <c r="G89" i="1" s="1"/>
  <c r="I89" i="1" s="1"/>
  <c r="E138" i="1"/>
  <c r="F138" i="1" s="1"/>
  <c r="E42" i="1"/>
  <c r="E91" i="2" s="1"/>
  <c r="F97" i="1"/>
  <c r="G97" i="1" s="1"/>
  <c r="K97" i="1" s="1"/>
  <c r="E73" i="2"/>
  <c r="E52" i="1"/>
  <c r="E92" i="1"/>
  <c r="F92" i="1" s="1"/>
  <c r="G92" i="1" s="1"/>
  <c r="I92" i="1" s="1"/>
  <c r="E108" i="1"/>
  <c r="E54" i="2" s="1"/>
  <c r="E60" i="1"/>
  <c r="E62" i="1"/>
  <c r="E111" i="1"/>
  <c r="E54" i="1"/>
  <c r="E128" i="1"/>
  <c r="E76" i="1"/>
  <c r="E58" i="1"/>
  <c r="F58" i="1" s="1"/>
  <c r="G58" i="1" s="1"/>
  <c r="I58" i="1" s="1"/>
  <c r="F39" i="1"/>
  <c r="G39" i="1" s="1"/>
  <c r="H39" i="1" s="1"/>
  <c r="G95" i="1"/>
  <c r="K95" i="1" s="1"/>
  <c r="E105" i="1"/>
  <c r="E71" i="1"/>
  <c r="E94" i="1"/>
  <c r="E139" i="1"/>
  <c r="F139" i="1" s="1"/>
  <c r="G139" i="1" s="1"/>
  <c r="K139" i="1" s="1"/>
  <c r="E58" i="2"/>
  <c r="E132" i="1"/>
  <c r="F132" i="1" s="1"/>
  <c r="U132" i="1" s="1"/>
  <c r="E84" i="1"/>
  <c r="E37" i="2" s="1"/>
  <c r="E48" i="1"/>
  <c r="E123" i="1"/>
  <c r="E109" i="1"/>
  <c r="F118" i="1"/>
  <c r="G118" i="1" s="1"/>
  <c r="K118" i="1" s="1"/>
  <c r="E101" i="1"/>
  <c r="E59" i="1"/>
  <c r="E26" i="1"/>
  <c r="E87" i="1"/>
  <c r="E57" i="1"/>
  <c r="E91" i="1"/>
  <c r="F114" i="1"/>
  <c r="G114" i="1" s="1"/>
  <c r="J114" i="1" s="1"/>
  <c r="E131" i="1"/>
  <c r="F131" i="1" s="1"/>
  <c r="G131" i="1" s="1"/>
  <c r="K131" i="1" s="1"/>
  <c r="E55" i="1"/>
  <c r="E104" i="1"/>
  <c r="E145" i="1"/>
  <c r="F145" i="1" s="1"/>
  <c r="G145" i="1" s="1"/>
  <c r="K145" i="1" s="1"/>
  <c r="E112" i="2"/>
  <c r="G113" i="1"/>
  <c r="K113" i="1" s="1"/>
  <c r="G50" i="1"/>
  <c r="H50" i="1" s="1"/>
  <c r="F99" i="1"/>
  <c r="G99" i="1" s="1"/>
  <c r="K99" i="1" s="1"/>
  <c r="E83" i="1"/>
  <c r="E74" i="1"/>
  <c r="E66" i="1"/>
  <c r="E134" i="1"/>
  <c r="F134" i="1" s="1"/>
  <c r="G134" i="1" s="1"/>
  <c r="E45" i="1"/>
  <c r="E107" i="1"/>
  <c r="F107" i="1" s="1"/>
  <c r="G107" i="1" s="1"/>
  <c r="K107" i="1" s="1"/>
  <c r="E135" i="1"/>
  <c r="F135" i="1" s="1"/>
  <c r="G135" i="1" s="1"/>
  <c r="K135" i="1" s="1"/>
  <c r="E77" i="1"/>
  <c r="E46" i="1"/>
  <c r="E142" i="1"/>
  <c r="F142" i="1" s="1"/>
  <c r="G142" i="1" s="1"/>
  <c r="K142" i="1" s="1"/>
  <c r="E61" i="1"/>
  <c r="F68" i="1"/>
  <c r="G68" i="1" s="1"/>
  <c r="I68" i="1" s="1"/>
  <c r="E130" i="1"/>
  <c r="F130" i="1" s="1"/>
  <c r="G130" i="1" s="1"/>
  <c r="K130" i="1" s="1"/>
  <c r="E30" i="1"/>
  <c r="E119" i="1"/>
  <c r="E102" i="1"/>
  <c r="F17" i="1"/>
  <c r="E110" i="2"/>
  <c r="E34" i="1"/>
  <c r="E56" i="1"/>
  <c r="E75" i="1"/>
  <c r="E65" i="1"/>
  <c r="E31" i="1"/>
  <c r="E126" i="1"/>
  <c r="E33" i="1"/>
  <c r="F33" i="1" s="1"/>
  <c r="G33" i="1" s="1"/>
  <c r="H33" i="1" s="1"/>
  <c r="E82" i="1"/>
  <c r="E22" i="1"/>
  <c r="E21" i="1"/>
  <c r="E112" i="1"/>
  <c r="E137" i="1"/>
  <c r="F137" i="1" s="1"/>
  <c r="G137" i="1" s="1"/>
  <c r="K137" i="1" s="1"/>
  <c r="E133" i="1"/>
  <c r="F133" i="1" s="1"/>
  <c r="G133" i="1" s="1"/>
  <c r="K133" i="1" s="1"/>
  <c r="E110" i="1"/>
  <c r="E81" i="1"/>
  <c r="E35" i="1"/>
  <c r="E88" i="1"/>
  <c r="F88" i="1" s="1"/>
  <c r="G88" i="1" s="1"/>
  <c r="I88" i="1" s="1"/>
  <c r="E98" i="2"/>
  <c r="E108" i="2"/>
  <c r="E89" i="2"/>
  <c r="E106" i="2"/>
  <c r="F28" i="1"/>
  <c r="G28" i="1" s="1"/>
  <c r="H28" i="1" s="1"/>
  <c r="E90" i="2"/>
  <c r="F42" i="1"/>
  <c r="G42" i="1" s="1"/>
  <c r="H42" i="1" s="1"/>
  <c r="E41" i="2"/>
  <c r="E38" i="2"/>
  <c r="E53" i="2"/>
  <c r="F121" i="1"/>
  <c r="G121" i="1" s="1"/>
  <c r="K121" i="1" s="1"/>
  <c r="F122" i="1"/>
  <c r="G122" i="1" s="1"/>
  <c r="K122" i="1" s="1"/>
  <c r="C12" i="1"/>
  <c r="C11" i="1"/>
  <c r="E42" i="2" l="1"/>
  <c r="F84" i="1"/>
  <c r="G84" i="1" s="1"/>
  <c r="I84" i="1" s="1"/>
  <c r="F108" i="1"/>
  <c r="G108" i="1" s="1"/>
  <c r="J108" i="1" s="1"/>
  <c r="O144" i="1"/>
  <c r="O146" i="1"/>
  <c r="C16" i="1"/>
  <c r="D18" i="1" s="1"/>
  <c r="O107" i="1"/>
  <c r="O142" i="1"/>
  <c r="O118" i="1"/>
  <c r="O117" i="1"/>
  <c r="O125" i="1"/>
  <c r="O141" i="1"/>
  <c r="O135" i="1"/>
  <c r="O98" i="1"/>
  <c r="O143" i="1"/>
  <c r="O116" i="1"/>
  <c r="O133" i="1"/>
  <c r="O121" i="1"/>
  <c r="O138" i="1"/>
  <c r="O131" i="1"/>
  <c r="O132" i="1"/>
  <c r="O145" i="1"/>
  <c r="O115" i="1"/>
  <c r="O124" i="1"/>
  <c r="O140" i="1"/>
  <c r="O113" i="1"/>
  <c r="O120" i="1"/>
  <c r="O99" i="1"/>
  <c r="O108" i="1"/>
  <c r="O137" i="1"/>
  <c r="O136" i="1"/>
  <c r="O89" i="1"/>
  <c r="O130" i="1"/>
  <c r="O139" i="1"/>
  <c r="O134" i="1"/>
  <c r="O97" i="1"/>
  <c r="O92" i="1"/>
  <c r="O96" i="1"/>
  <c r="O114" i="1"/>
  <c r="O127" i="1"/>
  <c r="O100" i="1"/>
  <c r="O95" i="1"/>
  <c r="F74" i="1"/>
  <c r="G74" i="1" s="1"/>
  <c r="I74" i="1" s="1"/>
  <c r="E27" i="2"/>
  <c r="F75" i="1"/>
  <c r="G75" i="1" s="1"/>
  <c r="I75" i="1" s="1"/>
  <c r="E28" i="2"/>
  <c r="E11" i="2"/>
  <c r="E84" i="2"/>
  <c r="F35" i="1"/>
  <c r="G35" i="1" s="1"/>
  <c r="H35" i="1" s="1"/>
  <c r="F82" i="1"/>
  <c r="G82" i="1" s="1"/>
  <c r="I82" i="1" s="1"/>
  <c r="E35" i="2"/>
  <c r="F56" i="1"/>
  <c r="G56" i="1" s="1"/>
  <c r="H56" i="1" s="1"/>
  <c r="E104" i="2"/>
  <c r="F119" i="1"/>
  <c r="G119" i="1" s="1"/>
  <c r="I119" i="1" s="1"/>
  <c r="E114" i="2"/>
  <c r="F77" i="1"/>
  <c r="G77" i="1" s="1"/>
  <c r="I77" i="1" s="1"/>
  <c r="E30" i="2"/>
  <c r="E25" i="2"/>
  <c r="F72" i="1"/>
  <c r="G72" i="1" s="1"/>
  <c r="I72" i="1" s="1"/>
  <c r="E87" i="2"/>
  <c r="F38" i="1"/>
  <c r="G38" i="1" s="1"/>
  <c r="H38" i="1" s="1"/>
  <c r="F81" i="1"/>
  <c r="G81" i="1" s="1"/>
  <c r="I81" i="1" s="1"/>
  <c r="E34" i="2"/>
  <c r="E83" i="2"/>
  <c r="F34" i="1"/>
  <c r="G34" i="1" s="1"/>
  <c r="H34" i="1" s="1"/>
  <c r="F30" i="1"/>
  <c r="G30" i="1" s="1"/>
  <c r="H30" i="1" s="1"/>
  <c r="E79" i="2"/>
  <c r="F70" i="1"/>
  <c r="G70" i="1" s="1"/>
  <c r="I70" i="1" s="1"/>
  <c r="E23" i="2"/>
  <c r="F110" i="1"/>
  <c r="G110" i="1" s="1"/>
  <c r="K110" i="1" s="1"/>
  <c r="E56" i="2"/>
  <c r="F128" i="1"/>
  <c r="G128" i="1" s="1"/>
  <c r="K128" i="1" s="1"/>
  <c r="E68" i="2"/>
  <c r="E55" i="2"/>
  <c r="F109" i="1"/>
  <c r="G109" i="1" s="1"/>
  <c r="J109" i="1" s="1"/>
  <c r="E43" i="2"/>
  <c r="F94" i="1"/>
  <c r="G94" i="1" s="1"/>
  <c r="I94" i="1" s="1"/>
  <c r="E29" i="2"/>
  <c r="F76" i="1"/>
  <c r="G76" i="1" s="1"/>
  <c r="I76" i="1" s="1"/>
  <c r="E107" i="2"/>
  <c r="F91" i="1"/>
  <c r="G91" i="1" s="1"/>
  <c r="I91" i="1" s="1"/>
  <c r="F123" i="1"/>
  <c r="G123" i="1" s="1"/>
  <c r="K123" i="1" s="1"/>
  <c r="E63" i="2"/>
  <c r="F71" i="1"/>
  <c r="G71" i="1" s="1"/>
  <c r="I71" i="1" s="1"/>
  <c r="E24" i="2"/>
  <c r="F52" i="1"/>
  <c r="G52" i="1" s="1"/>
  <c r="H52" i="1" s="1"/>
  <c r="E101" i="2"/>
  <c r="F64" i="1"/>
  <c r="G64" i="1" s="1"/>
  <c r="I64" i="1" s="1"/>
  <c r="E17" i="2"/>
  <c r="E33" i="2"/>
  <c r="F80" i="1"/>
  <c r="G80" i="1" s="1"/>
  <c r="I80" i="1" s="1"/>
  <c r="E20" i="2"/>
  <c r="F67" i="1"/>
  <c r="G67" i="1" s="1"/>
  <c r="I67" i="1" s="1"/>
  <c r="E66" i="2"/>
  <c r="F126" i="1"/>
  <c r="G126" i="1" s="1"/>
  <c r="J126" i="1" s="1"/>
  <c r="F45" i="1"/>
  <c r="G45" i="1" s="1"/>
  <c r="H45" i="1" s="1"/>
  <c r="E94" i="2"/>
  <c r="F57" i="1"/>
  <c r="G57" i="1" s="1"/>
  <c r="H57" i="1" s="1"/>
  <c r="E105" i="2"/>
  <c r="F48" i="1"/>
  <c r="G48" i="1" s="1"/>
  <c r="H48" i="1" s="1"/>
  <c r="E97" i="2"/>
  <c r="F105" i="1"/>
  <c r="G105" i="1" s="1"/>
  <c r="K105" i="1" s="1"/>
  <c r="E51" i="2"/>
  <c r="E102" i="2"/>
  <c r="F54" i="1"/>
  <c r="G54" i="1" s="1"/>
  <c r="H54" i="1" s="1"/>
  <c r="F23" i="1"/>
  <c r="G23" i="1" s="1"/>
  <c r="H23" i="1" s="1"/>
  <c r="E72" i="2"/>
  <c r="E52" i="2"/>
  <c r="F106" i="1"/>
  <c r="G106" i="1" s="1"/>
  <c r="K106" i="1" s="1"/>
  <c r="F44" i="1"/>
  <c r="G44" i="1" s="1"/>
  <c r="H44" i="1" s="1"/>
  <c r="E93" i="2"/>
  <c r="E80" i="2"/>
  <c r="F31" i="1"/>
  <c r="G31" i="1" s="1"/>
  <c r="H31" i="1" s="1"/>
  <c r="F87" i="1"/>
  <c r="G87" i="1" s="1"/>
  <c r="I87" i="1" s="1"/>
  <c r="E40" i="2"/>
  <c r="E74" i="2"/>
  <c r="F25" i="1"/>
  <c r="G25" i="1" s="1"/>
  <c r="H25" i="1" s="1"/>
  <c r="F51" i="1"/>
  <c r="G51" i="1" s="1"/>
  <c r="H51" i="1" s="1"/>
  <c r="E100" i="2"/>
  <c r="F61" i="1"/>
  <c r="G61" i="1" s="1"/>
  <c r="I61" i="1" s="1"/>
  <c r="E14" i="2"/>
  <c r="K134" i="1"/>
  <c r="F111" i="1"/>
  <c r="G111" i="1" s="1"/>
  <c r="K111" i="1" s="1"/>
  <c r="E57" i="2"/>
  <c r="F103" i="1"/>
  <c r="G103" i="1" s="1"/>
  <c r="K103" i="1" s="1"/>
  <c r="E49" i="2"/>
  <c r="E76" i="2"/>
  <c r="F27" i="1"/>
  <c r="G27" i="1" s="1"/>
  <c r="H27" i="1" s="1"/>
  <c r="F37" i="1"/>
  <c r="G37" i="1" s="1"/>
  <c r="H37" i="1" s="1"/>
  <c r="F112" i="1"/>
  <c r="G112" i="1" s="1"/>
  <c r="K112" i="1" s="1"/>
  <c r="E113" i="2"/>
  <c r="F65" i="1"/>
  <c r="G65" i="1" s="1"/>
  <c r="I65" i="1" s="1"/>
  <c r="E18" i="2"/>
  <c r="F66" i="1"/>
  <c r="G66" i="1" s="1"/>
  <c r="I66" i="1" s="1"/>
  <c r="E19" i="2"/>
  <c r="F26" i="1"/>
  <c r="G26" i="1" s="1"/>
  <c r="H26" i="1" s="1"/>
  <c r="E75" i="2"/>
  <c r="E32" i="2"/>
  <c r="F79" i="1"/>
  <c r="G79" i="1" s="1"/>
  <c r="I79" i="1" s="1"/>
  <c r="E82" i="2"/>
  <c r="E70" i="2"/>
  <c r="F21" i="1"/>
  <c r="G21" i="1" s="1"/>
  <c r="H21" i="1" s="1"/>
  <c r="F46" i="1"/>
  <c r="G46" i="1" s="1"/>
  <c r="H46" i="1" s="1"/>
  <c r="E95" i="2"/>
  <c r="F104" i="1"/>
  <c r="G104" i="1" s="1"/>
  <c r="K104" i="1" s="1"/>
  <c r="E50" i="2"/>
  <c r="F59" i="1"/>
  <c r="G59" i="1" s="1"/>
  <c r="I59" i="1" s="1"/>
  <c r="E12" i="2"/>
  <c r="E15" i="2"/>
  <c r="F62" i="1"/>
  <c r="G62" i="1" s="1"/>
  <c r="I62" i="1" s="1"/>
  <c r="E109" i="2"/>
  <c r="F93" i="1"/>
  <c r="G93" i="1" s="1"/>
  <c r="I93" i="1" s="1"/>
  <c r="F22" i="1"/>
  <c r="G22" i="1" s="1"/>
  <c r="H22" i="1" s="1"/>
  <c r="E71" i="2"/>
  <c r="E48" i="2"/>
  <c r="F102" i="1"/>
  <c r="G102" i="1" s="1"/>
  <c r="J102" i="1" s="1"/>
  <c r="F83" i="1"/>
  <c r="G83" i="1" s="1"/>
  <c r="I83" i="1" s="1"/>
  <c r="E36" i="2"/>
  <c r="E103" i="2"/>
  <c r="F55" i="1"/>
  <c r="G55" i="1" s="1"/>
  <c r="H55" i="1" s="1"/>
  <c r="E47" i="2"/>
  <c r="F101" i="1"/>
  <c r="G101" i="1" s="1"/>
  <c r="J101" i="1" s="1"/>
  <c r="E13" i="2"/>
  <c r="F60" i="1"/>
  <c r="G60" i="1" s="1"/>
  <c r="I60" i="1" s="1"/>
  <c r="F29" i="1"/>
  <c r="G29" i="1" s="1"/>
  <c r="H29" i="1" s="1"/>
  <c r="E78" i="2"/>
  <c r="E69" i="2"/>
  <c r="F129" i="1"/>
  <c r="G129" i="1" s="1"/>
  <c r="J129" i="1" s="1"/>
  <c r="F86" i="1"/>
  <c r="G86" i="1" s="1"/>
  <c r="I86" i="1" s="1"/>
  <c r="E39" i="2"/>
  <c r="O122" i="1"/>
  <c r="O119" i="1" l="1"/>
  <c r="O109" i="1"/>
  <c r="O93" i="1"/>
  <c r="O111" i="1"/>
  <c r="C15" i="1"/>
  <c r="F18" i="1" s="1"/>
  <c r="F19" i="1" s="1"/>
  <c r="O102" i="1"/>
  <c r="O110" i="1"/>
  <c r="O103" i="1"/>
  <c r="O112" i="1"/>
  <c r="O123" i="1"/>
  <c r="O106" i="1"/>
  <c r="O101" i="1"/>
  <c r="O129" i="1"/>
  <c r="O91" i="1"/>
  <c r="O105" i="1"/>
  <c r="O104" i="1"/>
  <c r="O126" i="1"/>
  <c r="O128" i="1"/>
  <c r="O94" i="1"/>
  <c r="C18" i="1" l="1"/>
</calcChain>
</file>

<file path=xl/sharedStrings.xml><?xml version="1.0" encoding="utf-8"?>
<sst xmlns="http://schemas.openxmlformats.org/spreadsheetml/2006/main" count="1154" uniqueCount="510">
  <si>
    <t>JAVSO..43..238</t>
  </si>
  <si>
    <t>JAVSO..45..121</t>
  </si>
  <si>
    <t>IBVS 6230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</si>
  <si>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</si>
  <si>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</si>
  <si>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</si>
  <si>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</si>
  <si>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</si>
  <si>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</si>
  <si>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</si>
  <si>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</si>
  <si>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</si>
  <si>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</si>
  <si>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</si>
  <si>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</si>
  <si>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</si>
  <si>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</si>
  <si>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</si>
  <si>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</si>
  <si>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</si>
  <si>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</si>
  <si>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</si>
  <si>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</si>
  <si>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</si>
  <si>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</si>
  <si>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</si>
  <si>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</si>
  <si>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</si>
  <si>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</si>
  <si>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</si>
  <si>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</si>
  <si>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</si>
  <si>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M. Baldwin</t>
  </si>
  <si>
    <t>AAVSO 3</t>
  </si>
  <si>
    <t>A</t>
  </si>
  <si>
    <t>v</t>
  </si>
  <si>
    <t>Peter H</t>
  </si>
  <si>
    <t>BBSAG Bull.35</t>
  </si>
  <si>
    <t>B</t>
  </si>
  <si>
    <t>BBSAG Bull.45</t>
  </si>
  <si>
    <t>BBSAG Bull.46</t>
  </si>
  <si>
    <t>BBSAG Bull.57</t>
  </si>
  <si>
    <t>P. Atwood</t>
  </si>
  <si>
    <t>BBSAG Bull.82</t>
  </si>
  <si>
    <t>BBSAG Bull.87</t>
  </si>
  <si>
    <t>BBSAG Bull.90</t>
  </si>
  <si>
    <t>Mavrofridis G</t>
  </si>
  <si>
    <t>BBSAG Bull.91</t>
  </si>
  <si>
    <t>BBSAG Bull.93</t>
  </si>
  <si>
    <t>BBSAG Bull.99</t>
  </si>
  <si>
    <t>phe</t>
  </si>
  <si>
    <t>Wolf M</t>
  </si>
  <si>
    <t>BBSAG Bull.110</t>
  </si>
  <si>
    <t>BBSAG Bull.114</t>
  </si>
  <si>
    <t>IBVS 5494</t>
  </si>
  <si>
    <t>I</t>
  </si>
  <si>
    <t>IBVS 5287</t>
  </si>
  <si>
    <t>IBVS 5583</t>
  </si>
  <si>
    <t>EA/DM</t>
  </si>
  <si>
    <t># of data points:</t>
  </si>
  <si>
    <t>IBVS 5657</t>
  </si>
  <si>
    <t>RS Tri / GSC 1755-1503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</si>
  <si>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</si>
  <si>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</si>
  <si>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</si>
  <si>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</si>
  <si>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</si>
  <si>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</si>
  <si>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</si>
  <si>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5870</t>
  </si>
  <si>
    <t>II</t>
  </si>
  <si>
    <t>IBVS 5933</t>
  </si>
  <si>
    <t>Add cycle</t>
  </si>
  <si>
    <t>Old Cycle</t>
  </si>
  <si>
    <t>IBVS 5835</t>
  </si>
  <si>
    <t>IBVS 5918</t>
  </si>
  <si>
    <t>IBVS 6007</t>
  </si>
  <si>
    <t>JAVSO..36..171</t>
  </si>
  <si>
    <t>JAVSO..40....1</t>
  </si>
  <si>
    <t>JAVSO..38..183</t>
  </si>
  <si>
    <t>BAD?</t>
  </si>
  <si>
    <t>JAVSO..40..975</t>
  </si>
  <si>
    <t>JAVSO..41..122</t>
  </si>
  <si>
    <t>JAVSO..41..328</t>
  </si>
  <si>
    <t>IBVS 6118</t>
  </si>
  <si>
    <t>JAVSO..42..426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</si>
  <si>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</si>
  <si>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</si>
  <si>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</si>
  <si>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</si>
  <si>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</si>
  <si>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</si>
  <si>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</si>
  <si>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</si>
  <si>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</si>
  <si>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</si>
  <si>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</si>
  <si>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</si>
  <si>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</si>
  <si>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</si>
  <si>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</si>
  <si>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2418597.36 </t>
  </si>
  <si>
    <t> 17.10.1909 20:38 </t>
  </si>
  <si>
    <t> -0.01 </t>
  </si>
  <si>
    <t>P </t>
  </si>
  <si>
    <t> P.Parenago </t>
  </si>
  <si>
    <t> PZ 4.160 </t>
  </si>
  <si>
    <t>2418599.30 </t>
  </si>
  <si>
    <t> 19.10.1909 19:12 </t>
  </si>
  <si>
    <t> 0.02 </t>
  </si>
  <si>
    <t>2424419.54 </t>
  </si>
  <si>
    <t> 26.09.1925 00:57 </t>
  </si>
  <si>
    <t> -0.05 </t>
  </si>
  <si>
    <t>2426559.488 </t>
  </si>
  <si>
    <t> 05.08.1931 23:42 </t>
  </si>
  <si>
    <t> -0.001 </t>
  </si>
  <si>
    <t>V </t>
  </si>
  <si>
    <t> W.Zessewitsch </t>
  </si>
  <si>
    <t> IODE 4.3.52 </t>
  </si>
  <si>
    <t>2426624.377 </t>
  </si>
  <si>
    <t> 09.10.1931 21:02 </t>
  </si>
  <si>
    <t> -0.015 </t>
  </si>
  <si>
    <t> S.Szczyrbak </t>
  </si>
  <si>
    <t> AA 26.345 </t>
  </si>
  <si>
    <t>2427693.380 </t>
  </si>
  <si>
    <t> 12.09.1934 21:07 </t>
  </si>
  <si>
    <t> -0.009 </t>
  </si>
  <si>
    <t>2427714.392 </t>
  </si>
  <si>
    <t> 03.10.1934 21:24 </t>
  </si>
  <si>
    <t> 0.005 </t>
  </si>
  <si>
    <t>2427737.295 </t>
  </si>
  <si>
    <t> 26.10.1934 19:04 </t>
  </si>
  <si>
    <t> 0.001 </t>
  </si>
  <si>
    <t> J.Piegza </t>
  </si>
  <si>
    <t>2428466.505 </t>
  </si>
  <si>
    <t> 25.10.1936 00:07 </t>
  </si>
  <si>
    <t> 0.002 </t>
  </si>
  <si>
    <t> F.Lause </t>
  </si>
  <si>
    <t> AN 267.326 </t>
  </si>
  <si>
    <t>2428514.220 </t>
  </si>
  <si>
    <t> 11.12.1936 17:16 </t>
  </si>
  <si>
    <t> -0.006 </t>
  </si>
  <si>
    <t>2428533.308 </t>
  </si>
  <si>
    <t> 30.12.1936 19:23 </t>
  </si>
  <si>
    <t> -0.007 </t>
  </si>
  <si>
    <t>2428535.221 </t>
  </si>
  <si>
    <t> 01.01.1937 17:18 </t>
  </si>
  <si>
    <t>2428556.227 </t>
  </si>
  <si>
    <t> 22.01.1937 17:26 </t>
  </si>
  <si>
    <t> 0.004 </t>
  </si>
  <si>
    <t>2428802.462 </t>
  </si>
  <si>
    <t> 25.09.1937 23:05 </t>
  </si>
  <si>
    <t> -0.012 </t>
  </si>
  <si>
    <t>2428844.474 </t>
  </si>
  <si>
    <t> 06.11.1937 23:22 </t>
  </si>
  <si>
    <t>2428846.366 </t>
  </si>
  <si>
    <t> 08.11.1937 20:47 </t>
  </si>
  <si>
    <t> -0.013 </t>
  </si>
  <si>
    <t>2428867.366 </t>
  </si>
  <si>
    <t> 29.11.1937 20:47 </t>
  </si>
  <si>
    <t> -0.011 </t>
  </si>
  <si>
    <t>2428888.367 </t>
  </si>
  <si>
    <t> 20.12.1937 20:48 </t>
  </si>
  <si>
    <t> -0.008 </t>
  </si>
  <si>
    <t>2428890.280 </t>
  </si>
  <si>
    <t> 22.12.1937 18:43 </t>
  </si>
  <si>
    <t> -0.004 </t>
  </si>
  <si>
    <t>2428913.185 </t>
  </si>
  <si>
    <t> 14.01.1938 16:26 </t>
  </si>
  <si>
    <t>2428951.372 </t>
  </si>
  <si>
    <t> 21.02.1938 20:55 </t>
  </si>
  <si>
    <t>2428953.267 </t>
  </si>
  <si>
    <t> 23.02.1938 18:24 </t>
  </si>
  <si>
    <t>2428955.172 </t>
  </si>
  <si>
    <t> 25.02.1938 16:07 </t>
  </si>
  <si>
    <t> -0.016 </t>
  </si>
  <si>
    <t>2435361.536 </t>
  </si>
  <si>
    <t> 11.09.1955 00:51 </t>
  </si>
  <si>
    <t> J.Smak </t>
  </si>
  <si>
    <t> AA 9.52 </t>
  </si>
  <si>
    <t>2435691.787 </t>
  </si>
  <si>
    <t> 06.08.1956 06:53 </t>
  </si>
  <si>
    <t> 0.009 </t>
  </si>
  <si>
    <t> B.S.Whitney </t>
  </si>
  <si>
    <t> AJ 64.262 </t>
  </si>
  <si>
    <t>2435701.339 </t>
  </si>
  <si>
    <t> 15.08.1956 20:08 </t>
  </si>
  <si>
    <t> 0.016 </t>
  </si>
  <si>
    <t> W.Zonn </t>
  </si>
  <si>
    <t> EBC 1-32 </t>
  </si>
  <si>
    <t>2435863.583 </t>
  </si>
  <si>
    <t> 25.01.1957 01:59 </t>
  </si>
  <si>
    <t>2436453.430 </t>
  </si>
  <si>
    <t> 06.09.1958 22:19 </t>
  </si>
  <si>
    <t> H.Huth </t>
  </si>
  <si>
    <t> MVS 2.127 </t>
  </si>
  <si>
    <t>2436850.493 </t>
  </si>
  <si>
    <t> 08.10.1959 23:49 </t>
  </si>
  <si>
    <t> -0.002 </t>
  </si>
  <si>
    <t>2437522.442 </t>
  </si>
  <si>
    <t> 10.08.1961 22:36 </t>
  </si>
  <si>
    <t> 0.006 </t>
  </si>
  <si>
    <t> E.Szeligiewicz </t>
  </si>
  <si>
    <t> AA 17.62 </t>
  </si>
  <si>
    <t>2437522.444 </t>
  </si>
  <si>
    <t> 10.08.1961 22:39 </t>
  </si>
  <si>
    <t> 0.008 </t>
  </si>
  <si>
    <t> H.Brancewicz </t>
  </si>
  <si>
    <t>2437940.4890 </t>
  </si>
  <si>
    <t> 02.10.1962 23:44 </t>
  </si>
  <si>
    <t> -0.0010 </t>
  </si>
  <si>
    <t>E </t>
  </si>
  <si>
    <t>?</t>
  </si>
  <si>
    <t> M.Plavec </t>
  </si>
  <si>
    <t> BAC 15.25 </t>
  </si>
  <si>
    <t>2437961.4885 </t>
  </si>
  <si>
    <t> 23.10.1962 23:43 </t>
  </si>
  <si>
    <t> 0.0003 </t>
  </si>
  <si>
    <t>2439053.395 </t>
  </si>
  <si>
    <t> 19.10.1965 21:28 </t>
  </si>
  <si>
    <t> 0.003 </t>
  </si>
  <si>
    <t> K.Häussler </t>
  </si>
  <si>
    <t> HABZ 84 </t>
  </si>
  <si>
    <t>2442689.893 </t>
  </si>
  <si>
    <t> 04.10.1975 09:25 </t>
  </si>
  <si>
    <t> M.Baldwin </t>
  </si>
  <si>
    <t> AVSJ 7.40 </t>
  </si>
  <si>
    <t>2442741.398 </t>
  </si>
  <si>
    <t> 24.11.1975 21:33 </t>
  </si>
  <si>
    <t> -0.034 </t>
  </si>
  <si>
    <t>2443136.593 </t>
  </si>
  <si>
    <t> 24.12.1976 02:13 </t>
  </si>
  <si>
    <t> 0.014 </t>
  </si>
  <si>
    <t> AOEB 3 </t>
  </si>
  <si>
    <t>2443453.466 </t>
  </si>
  <si>
    <t> 05.11.1977 23:11 </t>
  </si>
  <si>
    <t> H.Peter </t>
  </si>
  <si>
    <t> BBS 35 </t>
  </si>
  <si>
    <t>2443489.720 </t>
  </si>
  <si>
    <t> 12.12.1977 05:16 </t>
  </si>
  <si>
    <t> -0.010 </t>
  </si>
  <si>
    <t>2443718.800 </t>
  </si>
  <si>
    <t> 29.07.1978 07:12 </t>
  </si>
  <si>
    <t>2443848.627 </t>
  </si>
  <si>
    <t> 06.12.1978 03:02 </t>
  </si>
  <si>
    <t> 0.019 </t>
  </si>
  <si>
    <t>2444165.482 </t>
  </si>
  <si>
    <t> 18.10.1979 23:34 </t>
  </si>
  <si>
    <t> BBS 45 </t>
  </si>
  <si>
    <t>2444211.310 </t>
  </si>
  <si>
    <t> 03.12.1979 19:26 </t>
  </si>
  <si>
    <t> 0.007 </t>
  </si>
  <si>
    <t> BBS 46 </t>
  </si>
  <si>
    <t>2444226.601 </t>
  </si>
  <si>
    <t> 19.12.1979 02:25 </t>
  </si>
  <si>
    <t> 0.026 </t>
  </si>
  <si>
    <t>2444875.606 </t>
  </si>
  <si>
    <t> 28.09.1981 02:32 </t>
  </si>
  <si>
    <t>2444925.240 </t>
  </si>
  <si>
    <t> 16.11.1981 17:45 </t>
  </si>
  <si>
    <t> BBS 57 </t>
  </si>
  <si>
    <t>2444938.600 </t>
  </si>
  <si>
    <t> 30.11.1981 02:24 </t>
  </si>
  <si>
    <t>2446005.713 </t>
  </si>
  <si>
    <t> 01.11.1984 05:06 </t>
  </si>
  <si>
    <t> 0.022 </t>
  </si>
  <si>
    <t>2446007.594 </t>
  </si>
  <si>
    <t> 03.11.1984 02:15 </t>
  </si>
  <si>
    <t>2446028.605 </t>
  </si>
  <si>
    <t> 24.11.1984 02:31 </t>
  </si>
  <si>
    <t>2446383.642 </t>
  </si>
  <si>
    <t> 14.11.1985 03:24 </t>
  </si>
  <si>
    <t> P.Atwood </t>
  </si>
  <si>
    <t>2446765.457 </t>
  </si>
  <si>
    <t> 30.11.1986 22:58 </t>
  </si>
  <si>
    <t> BBS 82 </t>
  </si>
  <si>
    <t>2447114.736 </t>
  </si>
  <si>
    <t> 15.11.1987 05:39 </t>
  </si>
  <si>
    <t> -0.040 </t>
  </si>
  <si>
    <t>2447114.780 </t>
  </si>
  <si>
    <t> 15.11.1987 06:43 </t>
  </si>
  <si>
    <t>2447118.589 </t>
  </si>
  <si>
    <t> 19.11.1987 02:08 </t>
  </si>
  <si>
    <t> -0.005 </t>
  </si>
  <si>
    <t>2447139.587 </t>
  </si>
  <si>
    <t> 10.12.1987 02:05 </t>
  </si>
  <si>
    <t>2447208.318 </t>
  </si>
  <si>
    <t> 16.02.1988 19:37 </t>
  </si>
  <si>
    <t> BBS 87 </t>
  </si>
  <si>
    <t>2447523.270 </t>
  </si>
  <si>
    <t> 27.12.1988 18:28 </t>
  </si>
  <si>
    <t> BBS 90 </t>
  </si>
  <si>
    <t>2447523.290 </t>
  </si>
  <si>
    <t> 27.12.1988 18:57 </t>
  </si>
  <si>
    <t> G.Mavrofridis </t>
  </si>
  <si>
    <t> BBS 91 </t>
  </si>
  <si>
    <t>2447859.256 </t>
  </si>
  <si>
    <t> 28.11.1989 18:08 </t>
  </si>
  <si>
    <t> 0.000 </t>
  </si>
  <si>
    <t> BBS 93 </t>
  </si>
  <si>
    <t>2447914.600 </t>
  </si>
  <si>
    <t> 23.01.1990 02:24 </t>
  </si>
  <si>
    <t>2448208.589 </t>
  </si>
  <si>
    <t> 13.11.1990 02:08 </t>
  </si>
  <si>
    <t>2448546.462 </t>
  </si>
  <si>
    <t> 16.10.1991 23:05 </t>
  </si>
  <si>
    <t> BBS 99 </t>
  </si>
  <si>
    <t>2449361.578 </t>
  </si>
  <si>
    <t> 09.01.1994 01:52 </t>
  </si>
  <si>
    <t>2449989.615 </t>
  </si>
  <si>
    <t> 29.09.1995 02:45 </t>
  </si>
  <si>
    <t>2450014.4268 </t>
  </si>
  <si>
    <t> 23.10.1995 22:14 </t>
  </si>
  <si>
    <t> -0.0037 </t>
  </si>
  <si>
    <t> M.Wolf </t>
  </si>
  <si>
    <t> BBS 110 </t>
  </si>
  <si>
    <t>2450014.429 </t>
  </si>
  <si>
    <t> 23.10.1995 22:17 </t>
  </si>
  <si>
    <t>2450094.603 </t>
  </si>
  <si>
    <t> 12.01.1996 02:28 </t>
  </si>
  <si>
    <t>C </t>
  </si>
  <si>
    <t>ns</t>
  </si>
  <si>
    <t> S.Cook </t>
  </si>
  <si>
    <t> AOEB 12 </t>
  </si>
  <si>
    <t>2450436.311 </t>
  </si>
  <si>
    <t> 18.12.1996 19:27 </t>
  </si>
  <si>
    <t> BBS 114 </t>
  </si>
  <si>
    <t>2450869.609 </t>
  </si>
  <si>
    <t> 25.02.1998 02:36 </t>
  </si>
  <si>
    <t> -0.019 </t>
  </si>
  <si>
    <t>2451100.606 </t>
  </si>
  <si>
    <t> 14.10.1998 02:32 </t>
  </si>
  <si>
    <t>2451432.754 </t>
  </si>
  <si>
    <t> 11.09.1999 06:05 </t>
  </si>
  <si>
    <t>2451772.5360 </t>
  </si>
  <si>
    <t> 16.08.2000 00:51 </t>
  </si>
  <si>
    <t> -0.0130 </t>
  </si>
  <si>
    <t> M.Zejda </t>
  </si>
  <si>
    <t>IBVS 5287 </t>
  </si>
  <si>
    <t>2452213.5015 </t>
  </si>
  <si>
    <t> 31.10.2001 00:02 </t>
  </si>
  <si>
    <t> -0.0088 </t>
  </si>
  <si>
    <t>IBVS 5583 </t>
  </si>
  <si>
    <t>2452885.435 </t>
  </si>
  <si>
    <t> 02.09.2003 22:26 </t>
  </si>
  <si>
    <t> R.Meyer </t>
  </si>
  <si>
    <t>BAVM 171 </t>
  </si>
  <si>
    <t>2452944.6149 </t>
  </si>
  <si>
    <t> 01.11.2003 02:45 </t>
  </si>
  <si>
    <t> Karska&amp;Maciejewski </t>
  </si>
  <si>
    <t>IBVS 5494 </t>
  </si>
  <si>
    <t>2453351.2093 </t>
  </si>
  <si>
    <t> 11.12.2004 17:01 </t>
  </si>
  <si>
    <t> -0.0193 </t>
  </si>
  <si>
    <t>-I</t>
  </si>
  <si>
    <t> K.&amp; M.Rätz </t>
  </si>
  <si>
    <t>BAVM 173 </t>
  </si>
  <si>
    <t>2453355.0286 </t>
  </si>
  <si>
    <t> 15.12.2004 12:41 </t>
  </si>
  <si>
    <t>8075</t>
  </si>
  <si>
    <t> -0.0179 </t>
  </si>
  <si>
    <t> Nakajima </t>
  </si>
  <si>
    <t>VSB 43 </t>
  </si>
  <si>
    <t>2453383.659 </t>
  </si>
  <si>
    <t> 13.01.2005 03:48 </t>
  </si>
  <si>
    <t>8090</t>
  </si>
  <si>
    <t> -0.021 </t>
  </si>
  <si>
    <t>2453662.3597 </t>
  </si>
  <si>
    <t> 18.10.2005 20:37 </t>
  </si>
  <si>
    <t>8236</t>
  </si>
  <si>
    <t> -0.0234 </t>
  </si>
  <si>
    <t> F.Agerer </t>
  </si>
  <si>
    <t>BAVM 178 </t>
  </si>
  <si>
    <t>2453706.2661 </t>
  </si>
  <si>
    <t> 01.12.2005 18:23 </t>
  </si>
  <si>
    <t>8259</t>
  </si>
  <si>
    <t> -0.0223 </t>
  </si>
  <si>
    <t>2454387.7467 </t>
  </si>
  <si>
    <t> 14.10.2007 05:55 </t>
  </si>
  <si>
    <t>8616</t>
  </si>
  <si>
    <t> -0.0273 </t>
  </si>
  <si>
    <t> J.Bialozynski </t>
  </si>
  <si>
    <t>JAAVSO 36(2);171 </t>
  </si>
  <si>
    <t>2454397.2910 </t>
  </si>
  <si>
    <t> 23.10.2007 18:59 </t>
  </si>
  <si>
    <t>8621</t>
  </si>
  <si>
    <t> -0.0276 </t>
  </si>
  <si>
    <t> T.Borkovits et al. </t>
  </si>
  <si>
    <t>IBVS 5835 </t>
  </si>
  <si>
    <t>2454452.6495 </t>
  </si>
  <si>
    <t> 18.12.2007 03:35 </t>
  </si>
  <si>
    <t>8650</t>
  </si>
  <si>
    <t> -0.0279 </t>
  </si>
  <si>
    <t>2454787.6679 </t>
  </si>
  <si>
    <t> 17.11.2008 04:01 </t>
  </si>
  <si>
    <t>8825.5</t>
  </si>
  <si>
    <t> -0.0256 </t>
  </si>
  <si>
    <t> S.Dvorak </t>
  </si>
  <si>
    <t>IBVS 5870 </t>
  </si>
  <si>
    <t>2454790.5261 </t>
  </si>
  <si>
    <t> 20.11.2008 00:37 </t>
  </si>
  <si>
    <t>8827</t>
  </si>
  <si>
    <t> -0.0308 </t>
  </si>
  <si>
    <t>2454857.3361 </t>
  </si>
  <si>
    <t> 25.01.2009 20:03 </t>
  </si>
  <si>
    <t>8862</t>
  </si>
  <si>
    <t> -0.0331 </t>
  </si>
  <si>
    <t> M.Wischnewski </t>
  </si>
  <si>
    <t>BAVM 209 </t>
  </si>
  <si>
    <t>2454857.3372 </t>
  </si>
  <si>
    <t> 25.01.2009 20:05 </t>
  </si>
  <si>
    <t> -0.0320 </t>
  </si>
  <si>
    <t> P.Frank </t>
  </si>
  <si>
    <t>2455041.5456 </t>
  </si>
  <si>
    <t> 29.07.2009 01:05 </t>
  </si>
  <si>
    <t>8958.5</t>
  </si>
  <si>
    <t> -0.0347 </t>
  </si>
  <si>
    <t> S.Kleidis </t>
  </si>
  <si>
    <t>IBVS 5933 </t>
  </si>
  <si>
    <t>2455055.86369 </t>
  </si>
  <si>
    <t> 12.08.2009 08:43 </t>
  </si>
  <si>
    <t>8966</t>
  </si>
  <si>
    <t> -0.03351 </t>
  </si>
  <si>
    <t> P.Zasche </t>
  </si>
  <si>
    <t>IBVS 6007 </t>
  </si>
  <si>
    <t>2455158.9446 </t>
  </si>
  <si>
    <t> 23.11.2009 10:40 </t>
  </si>
  <si>
    <t>9020</t>
  </si>
  <si>
    <t> -0.0345 </t>
  </si>
  <si>
    <t> H.Itoh </t>
  </si>
  <si>
    <t>VSB 50 </t>
  </si>
  <si>
    <t>2455206.6669 </t>
  </si>
  <si>
    <t> 10.01.2010 04:00 </t>
  </si>
  <si>
    <t>9045</t>
  </si>
  <si>
    <t> -0.0353 </t>
  </si>
  <si>
    <t> G.Samolyk </t>
  </si>
  <si>
    <t> JAAVSO 38;120 </t>
  </si>
  <si>
    <t>2455461.4990 </t>
  </si>
  <si>
    <t> 21.09.2010 23:58 </t>
  </si>
  <si>
    <t>9178.5</t>
  </si>
  <si>
    <t> -0.0444 </t>
  </si>
  <si>
    <t>BAVM 215 </t>
  </si>
  <si>
    <t>2455790.7941 </t>
  </si>
  <si>
    <t> 17.08.2011 07:03 </t>
  </si>
  <si>
    <t>9351</t>
  </si>
  <si>
    <t> -0.0386 </t>
  </si>
  <si>
    <t> K.Menzies </t>
  </si>
  <si>
    <t> JAAVSO 40;975 </t>
  </si>
  <si>
    <t>2455962.5942 </t>
  </si>
  <si>
    <t> 05.02.2012 02:15 </t>
  </si>
  <si>
    <t>9441</t>
  </si>
  <si>
    <t> -0.0416 </t>
  </si>
  <si>
    <t> N.Simmons </t>
  </si>
  <si>
    <t> JAAVSO 41;122 </t>
  </si>
  <si>
    <t>2456187.8440 </t>
  </si>
  <si>
    <t> 17.09.2012 08:15 </t>
  </si>
  <si>
    <t>9559</t>
  </si>
  <si>
    <t> -0.0448 </t>
  </si>
  <si>
    <t>2456235.569 </t>
  </si>
  <si>
    <t> 04.11.2012 01:39 </t>
  </si>
  <si>
    <t>9584</t>
  </si>
  <si>
    <t> -0.043 </t>
  </si>
  <si>
    <t> C.Stephan </t>
  </si>
  <si>
    <t>VSB 55 </t>
  </si>
  <si>
    <t>2456565.8068 </t>
  </si>
  <si>
    <t> 30.09.2013 07:21 </t>
  </si>
  <si>
    <t>9757</t>
  </si>
  <si>
    <t> -0.0488 </t>
  </si>
  <si>
    <t> JAAVSO 41;328 </t>
  </si>
  <si>
    <t>2456565.8069 </t>
  </si>
  <si>
    <t> -0.0487 </t>
  </si>
  <si>
    <t> B.Manske </t>
  </si>
  <si>
    <t>2456565.8071 </t>
  </si>
  <si>
    <t> 30.09.2013 07:22 </t>
  </si>
  <si>
    <t> -0.0485 </t>
  </si>
  <si>
    <t>2456567.7158 </t>
  </si>
  <si>
    <t> 02.10.2013 05:10 </t>
  </si>
  <si>
    <t>9758</t>
  </si>
  <si>
    <t> R.Poklar </t>
  </si>
  <si>
    <t> JAAVSO 42;426 </t>
  </si>
  <si>
    <t>2456592.5321 </t>
  </si>
  <si>
    <t> 27.10.2013 00:46 </t>
  </si>
  <si>
    <t>9771</t>
  </si>
  <si>
    <t> -0.0484 </t>
  </si>
  <si>
    <t>BAVM 234 </t>
  </si>
  <si>
    <t>2456596.3496 </t>
  </si>
  <si>
    <t> 30.10.2013 20:23 </t>
  </si>
  <si>
    <t>9773</t>
  </si>
  <si>
    <t>2456634.5274 </t>
  </si>
  <si>
    <t> 08.12.2013 00:39 </t>
  </si>
  <si>
    <t>9793</t>
  </si>
  <si>
    <t> -0.0495 </t>
  </si>
  <si>
    <t>2456949.4967 </t>
  </si>
  <si>
    <t> 18.10.2014 23:55 </t>
  </si>
  <si>
    <t>9958</t>
  </si>
  <si>
    <t> -0.0525 </t>
  </si>
  <si>
    <t>BAVM 239 </t>
  </si>
  <si>
    <t>IBVS 6196</t>
  </si>
  <si>
    <t>OEJV 0179</t>
  </si>
  <si>
    <t>0.0027</t>
  </si>
  <si>
    <t>IBVS 6262</t>
  </si>
  <si>
    <t>2020JAVSO..48….1</t>
  </si>
  <si>
    <t>JAVSO..48…87</t>
  </si>
  <si>
    <t>RHN 2021</t>
  </si>
  <si>
    <t>OEJV 212</t>
  </si>
  <si>
    <t>JAVSO 49, 108</t>
  </si>
  <si>
    <t>JBAV, 60</t>
  </si>
  <si>
    <t>JAVSO, 50, 133</t>
  </si>
  <si>
    <t>JAAVSO 51, 134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</si>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</sst>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9" fillId="0" borderId="0"/>
    <xf numFmtId="0" fontId="6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6" fillId="0" borderId="0" xfId="45" applyFont="1" applyAlignment="1">
      <alignment horizontal="left" vertical="center" wrapText="1"/>
    </xf>
    <xf numFmtId="0" fontId="36" fillId="0" borderId="0" xfId="45" applyFont="1" applyAlignment="1">
      <alignment horizontal="center" vertical="center" wrapText="1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42" applyFont="1" applyAlignment="1">
      <alignment vertical="center" wrapText="1"/>
    </xf>
    <xf numFmtId="0" fontId="16" fillId="0" borderId="0" xfId="42" applyFont="1" applyAlignment="1">
      <alignment horizontal="center" vertical="center" wrapText="1"/>
    </xf>
    <xf numFmtId="0" fontId="16" fillId="0" borderId="0" xfId="42" applyFont="1" applyAlignment="1">
      <alignment horizontal="left" vertical="center" wrapText="1"/>
    </xf>
    <xf numFmtId="0" fontId="16" fillId="0" borderId="0" xfId="43" applyFont="1" applyAlignment="1">
      <alignment vertical="center"/>
    </xf>
    <xf numFmtId="0" fontId="16" fillId="0" borderId="0" xfId="43" applyFont="1" applyAlignment="1">
      <alignment horizontal="center" vertical="center"/>
    </xf>
    <xf numFmtId="0" fontId="16" fillId="0" borderId="0" xfId="43" applyFont="1" applyAlignment="1">
      <alignment horizontal="left" vertical="center"/>
    </xf>
    <xf numFmtId="0" fontId="34" fillId="0" borderId="0" xfId="45" applyFont="1" applyAlignment="1">
      <alignment horizontal="left" vertical="center"/>
    </xf>
    <xf numFmtId="0" fontId="34" fillId="0" borderId="0" xfId="45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Tri - O-C Diagr.</a:t>
            </a:r>
          </a:p>
        </c:rich>
      </c:tx>
      <c:layout>
        <c:manualLayout>
          <c:xMode val="edge"/>
          <c:yMode val="edge"/>
          <c:x val="0.3732398062918191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0858086262521"/>
          <c:y val="0.14723926380368099"/>
          <c:w val="0.7940147670819066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-9.1877999984717462E-3</c:v>
                </c:pt>
                <c:pt idx="1">
                  <c:v>2.188880000176141E-2</c:v>
                </c:pt>
                <c:pt idx="2">
                  <c:v>-4.5557799996458925E-2</c:v>
                </c:pt>
                <c:pt idx="3">
                  <c:v>-6.8919999830541201E-4</c:v>
                </c:pt>
                <c:pt idx="4">
                  <c:v>-1.5084799997566734E-2</c:v>
                </c:pt>
                <c:pt idx="5">
                  <c:v>-9.188799998810282E-3</c:v>
                </c:pt>
                <c:pt idx="6">
                  <c:v>4.6538000024156645E-3</c:v>
                </c:pt>
                <c:pt idx="7">
                  <c:v>5.7299999753013253E-4</c:v>
                </c:pt>
                <c:pt idx="8">
                  <c:v>1.8342000003030989E-3</c:v>
                </c:pt>
                <c:pt idx="9">
                  <c:v>-6.2507999973604456E-3</c:v>
                </c:pt>
                <c:pt idx="10">
                  <c:v>-7.4847999967460055E-3</c:v>
                </c:pt>
                <c:pt idx="11">
                  <c:v>-3.4081999947375152E-3</c:v>
                </c:pt>
                <c:pt idx="12">
                  <c:v>4.4343999979901128E-3</c:v>
                </c:pt>
                <c:pt idx="13">
                  <c:v>-1.1684199998853728E-2</c:v>
                </c:pt>
                <c:pt idx="14">
                  <c:v>4.0009999975154642E-3</c:v>
                </c:pt>
                <c:pt idx="15">
                  <c:v>-1.2922399997478351E-2</c:v>
                </c:pt>
                <c:pt idx="16">
                  <c:v>-1.1079799995059147E-2</c:v>
                </c:pt>
                <c:pt idx="17">
                  <c:v>-8.2371999997121748E-3</c:v>
                </c:pt>
                <c:pt idx="18">
                  <c:v>-4.1606000013416633E-3</c:v>
                </c:pt>
                <c:pt idx="19">
                  <c:v>-6.2413999949058052E-3</c:v>
                </c:pt>
                <c:pt idx="20">
                  <c:v>2.2906000012881123E-3</c:v>
                </c:pt>
                <c:pt idx="21">
                  <c:v>-1.163280000037048E-2</c:v>
                </c:pt>
                <c:pt idx="22">
                  <c:v>-1.5556199999991804E-2</c:v>
                </c:pt>
                <c:pt idx="23">
                  <c:v>1.5133999986574054E-3</c:v>
                </c:pt>
                <c:pt idx="24">
                  <c:v>8.7652000001980923E-3</c:v>
                </c:pt>
                <c:pt idx="25">
                  <c:v>1.6148200003954116E-2</c:v>
                </c:pt>
                <c:pt idx="26">
                  <c:v>1.6592000029049814E-3</c:v>
                </c:pt>
                <c:pt idx="27">
                  <c:v>-8.6713999990024604E-3</c:v>
                </c:pt>
                <c:pt idx="28">
                  <c:v>-1.7385999963153154E-3</c:v>
                </c:pt>
                <c:pt idx="29">
                  <c:v>6.2246000015875325E-3</c:v>
                </c:pt>
                <c:pt idx="30">
                  <c:v>8.2246000019949861E-3</c:v>
                </c:pt>
                <c:pt idx="31">
                  <c:v>-9.9999999656574801E-4</c:v>
                </c:pt>
                <c:pt idx="32">
                  <c:v>0</c:v>
                </c:pt>
                <c:pt idx="33">
                  <c:v>3.426000039326027E-4</c:v>
                </c:pt>
                <c:pt idx="34">
                  <c:v>2.6577999960863963E-3</c:v>
                </c:pt>
                <c:pt idx="35">
                  <c:v>1.5808000025572255E-3</c:v>
                </c:pt>
                <c:pt idx="36">
                  <c:v>-3.4350999994785525E-2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9-4EA3-8E28-8829F5C427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7">
                  <c:v>1.35052000041469E-2</c:v>
                </c:pt>
                <c:pt idx="38">
                  <c:v>5.2208000051905401E-3</c:v>
                </c:pt>
                <c:pt idx="39">
                  <c:v>-1.0323799993784633E-2</c:v>
                </c:pt>
                <c:pt idx="40">
                  <c:v>-1.1317999960738234E-3</c:v>
                </c:pt>
                <c:pt idx="41">
                  <c:v>1.9077000004472211E-2</c:v>
                </c:pt>
                <c:pt idx="42">
                  <c:v>-7.2073999908752739E-3</c:v>
                </c:pt>
                <c:pt idx="43">
                  <c:v>6.6309999965596944E-3</c:v>
                </c:pt>
                <c:pt idx="44">
                  <c:v>2.6243800006341189E-2</c:v>
                </c:pt>
                <c:pt idx="45">
                  <c:v>-2.7121999955852516E-3</c:v>
                </c:pt>
                <c:pt idx="46">
                  <c:v>-7.2060000093188137E-4</c:v>
                </c:pt>
                <c:pt idx="47">
                  <c:v>-3.1843999968259595E-3</c:v>
                </c:pt>
                <c:pt idx="48">
                  <c:v>2.1635000004607718E-2</c:v>
                </c:pt>
                <c:pt idx="49">
                  <c:v>-6.2883999999030493E-3</c:v>
                </c:pt>
                <c:pt idx="50">
                  <c:v>6.554200008395128E-3</c:v>
                </c:pt>
                <c:pt idx="51">
                  <c:v>-1.6198199999053031E-2</c:v>
                </c:pt>
                <c:pt idx="52">
                  <c:v>1.4121800006250851E-2</c:v>
                </c:pt>
                <c:pt idx="53">
                  <c:v>-3.9860400000179652E-2</c:v>
                </c:pt>
                <c:pt idx="54">
                  <c:v>4.13960000150837E-3</c:v>
                </c:pt>
                <c:pt idx="55">
                  <c:v>-4.7071999943000264E-3</c:v>
                </c:pt>
                <c:pt idx="56">
                  <c:v>-4.8645999995642342E-3</c:v>
                </c:pt>
                <c:pt idx="57">
                  <c:v>4.8930000048130751E-3</c:v>
                </c:pt>
                <c:pt idx="58">
                  <c:v>-1.5468000005057547E-2</c:v>
                </c:pt>
                <c:pt idx="59">
                  <c:v>4.531999999016989E-3</c:v>
                </c:pt>
                <c:pt idx="60">
                  <c:v>1.3600001693703234E-5</c:v>
                </c:pt>
                <c:pt idx="61">
                  <c:v>-1.4764999999897555E-2</c:v>
                </c:pt>
                <c:pt idx="62">
                  <c:v>3.1399998988490552E-5</c:v>
                </c:pt>
                <c:pt idx="63">
                  <c:v>-6.4103999975486659E-3</c:v>
                </c:pt>
                <c:pt idx="64">
                  <c:v>-7.0219999906839803E-4</c:v>
                </c:pt>
                <c:pt idx="65">
                  <c:v>4.9920000310521573E-4</c:v>
                </c:pt>
                <c:pt idx="66">
                  <c:v>-3.7049999955343083E-3</c:v>
                </c:pt>
                <c:pt idx="67">
                  <c:v>-1.5050000001792796E-3</c:v>
                </c:pt>
                <c:pt idx="68">
                  <c:v>-2.287799994519446E-3</c:v>
                </c:pt>
                <c:pt idx="69">
                  <c:v>8.423600003879983E-3</c:v>
                </c:pt>
                <c:pt idx="70">
                  <c:v>-1.9188199999916833E-2</c:v>
                </c:pt>
                <c:pt idx="71">
                  <c:v>-1.9195999993826263E-3</c:v>
                </c:pt>
                <c:pt idx="72">
                  <c:v>-6.5911999990930781E-3</c:v>
                </c:pt>
                <c:pt idx="73">
                  <c:v>-1.2956400001712609E-2</c:v>
                </c:pt>
                <c:pt idx="75">
                  <c:v>-1.6298599999572616E-2</c:v>
                </c:pt>
                <c:pt idx="79">
                  <c:v>-2.1305999995092861E-2</c:v>
                </c:pt>
                <c:pt idx="98">
                  <c:v>-4.4780600001104176E-2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9-4EA3-8E28-8829F5C427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-1.9308199996885378E-2</c:v>
                </c:pt>
                <c:pt idx="80">
                  <c:v>-2.3422399994160514E-2</c:v>
                </c:pt>
                <c:pt idx="81">
                  <c:v>-2.2260599995206576E-2</c:v>
                </c:pt>
                <c:pt idx="87">
                  <c:v>-3.3070799996494316E-2</c:v>
                </c:pt>
                <c:pt idx="88">
                  <c:v>-3.1970799995178822E-2</c:v>
                </c:pt>
                <c:pt idx="93">
                  <c:v>-4.4426899992686231E-2</c:v>
                </c:pt>
                <c:pt idx="105">
                  <c:v>-4.8441400002047885E-2</c:v>
                </c:pt>
                <c:pt idx="106">
                  <c:v>-4.8788199994305614E-2</c:v>
                </c:pt>
                <c:pt idx="108">
                  <c:v>-5.2517199990688823E-2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29-4EA3-8E28-8829F5C427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74">
                  <c:v>-8.7617999961366877E-3</c:v>
                </c:pt>
                <c:pt idx="76">
                  <c:v>-1.302399999985937E-2</c:v>
                </c:pt>
                <c:pt idx="78">
                  <c:v>-1.7854999998235144E-2</c:v>
                </c:pt>
                <c:pt idx="82">
                  <c:v>-2.7314399994793348E-2</c:v>
                </c:pt>
                <c:pt idx="83">
                  <c:v>-2.7631400000245776E-2</c:v>
                </c:pt>
                <c:pt idx="84">
                  <c:v>-2.7909999997064006E-2</c:v>
                </c:pt>
                <c:pt idx="85">
                  <c:v>-2.5566700001945719E-2</c:v>
                </c:pt>
                <c:pt idx="86">
                  <c:v>-3.0751799989957362E-2</c:v>
                </c:pt>
                <c:pt idx="89">
                  <c:v>-3.4678900003200397E-2</c:v>
                </c:pt>
                <c:pt idx="90">
                  <c:v>-3.3514399998239242E-2</c:v>
                </c:pt>
                <c:pt idx="91">
                  <c:v>-3.446799999801442E-2</c:v>
                </c:pt>
                <c:pt idx="92">
                  <c:v>-3.5253000001830515E-2</c:v>
                </c:pt>
                <c:pt idx="94">
                  <c:v>-3.8613400000031106E-2</c:v>
                </c:pt>
                <c:pt idx="95">
                  <c:v>-3.8613400000031106E-2</c:v>
                </c:pt>
                <c:pt idx="96">
                  <c:v>-4.1140999994240701E-2</c:v>
                </c:pt>
                <c:pt idx="97">
                  <c:v>-4.1619399999035522E-2</c:v>
                </c:pt>
                <c:pt idx="99">
                  <c:v>-4.4680599996354431E-2</c:v>
                </c:pt>
                <c:pt idx="100">
                  <c:v>-4.2865599993092474E-2</c:v>
                </c:pt>
                <c:pt idx="101">
                  <c:v>-4.8813800000061747E-2</c:v>
                </c:pt>
                <c:pt idx="102">
                  <c:v>-4.8713799995312002E-2</c:v>
                </c:pt>
                <c:pt idx="103">
                  <c:v>-4.8513800000364427E-2</c:v>
                </c:pt>
                <c:pt idx="104">
                  <c:v>-4.8737199998868164E-2</c:v>
                </c:pt>
                <c:pt idx="107">
                  <c:v>-4.9456200002168771E-2</c:v>
                </c:pt>
                <c:pt idx="109">
                  <c:v>-6.2056800001300871E-2</c:v>
                </c:pt>
                <c:pt idx="110">
                  <c:v>-5.527379998966353E-2</c:v>
                </c:pt>
                <c:pt idx="112">
                  <c:v>-5.597940000006929E-2</c:v>
                </c:pt>
                <c:pt idx="113">
                  <c:v>-5.567499999597203E-2</c:v>
                </c:pt>
                <c:pt idx="114">
                  <c:v>-5.9294799997587688E-2</c:v>
                </c:pt>
                <c:pt idx="115">
                  <c:v>-5.64371999935247E-2</c:v>
                </c:pt>
                <c:pt idx="116">
                  <c:v>-5.8413200000359211E-2</c:v>
                </c:pt>
                <c:pt idx="117">
                  <c:v>-5.7798199995886534E-2</c:v>
                </c:pt>
                <c:pt idx="118">
                  <c:v>-5.7546399999409914E-2</c:v>
                </c:pt>
                <c:pt idx="119">
                  <c:v>-5.7701600002474152E-2</c:v>
                </c:pt>
                <c:pt idx="120">
                  <c:v>-5.7141999997838866E-2</c:v>
                </c:pt>
                <c:pt idx="121">
                  <c:v>-5.2903699994203635E-2</c:v>
                </c:pt>
                <c:pt idx="122">
                  <c:v>-5.7113599999865983E-2</c:v>
                </c:pt>
                <c:pt idx="124">
                  <c:v>-5.6426199997076765E-2</c:v>
                </c:pt>
                <c:pt idx="125">
                  <c:v>-5.8259599994926248E-2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29-4EA3-8E28-8829F5C427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29-4EA3-8E28-8829F5C427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29-4EA3-8E28-8829F5C427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29-4EA3-8E28-8829F5C427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8">
                  <c:v>-0.56068253989044015</c:v>
                </c:pt>
                <c:pt idx="70">
                  <c:v>-0.51382820214365155</c:v>
                </c:pt>
                <c:pt idx="71">
                  <c:v>-0.49986422463783531</c:v>
                </c:pt>
                <c:pt idx="72">
                  <c:v>-0.47978379417492589</c:v>
                </c:pt>
                <c:pt idx="73">
                  <c:v>-0.45924174462091516</c:v>
                </c:pt>
                <c:pt idx="74">
                  <c:v>-0.43258324210981136</c:v>
                </c:pt>
                <c:pt idx="75">
                  <c:v>-0.39196076209289121</c:v>
                </c:pt>
                <c:pt idx="76">
                  <c:v>-0.38838321413685573</c:v>
                </c:pt>
                <c:pt idx="77">
                  <c:v>-0.36380199753570797</c:v>
                </c:pt>
                <c:pt idx="78">
                  <c:v>-0.36357118799015731</c:v>
                </c:pt>
                <c:pt idx="79">
                  <c:v>-0.3618401163985272</c:v>
                </c:pt>
                <c:pt idx="80">
                  <c:v>-0.34499101957332734</c:v>
                </c:pt>
                <c:pt idx="81">
                  <c:v>-0.34233670979949449</c:v>
                </c:pt>
                <c:pt idx="82">
                  <c:v>-0.30113720591869775</c:v>
                </c:pt>
                <c:pt idx="83">
                  <c:v>-0.30056018205482105</c:v>
                </c:pt>
                <c:pt idx="84">
                  <c:v>-0.29721344364433611</c:v>
                </c:pt>
                <c:pt idx="85">
                  <c:v>-0.27695990602226384</c:v>
                </c:pt>
                <c:pt idx="86">
                  <c:v>-0.27678679886310076</c:v>
                </c:pt>
                <c:pt idx="87">
                  <c:v>-0.27274763181596384</c:v>
                </c:pt>
                <c:pt idx="88">
                  <c:v>-0.27274763181596384</c:v>
                </c:pt>
                <c:pt idx="89">
                  <c:v>-0.26161107124314342</c:v>
                </c:pt>
                <c:pt idx="90">
                  <c:v>-0.26074553544732826</c:v>
                </c:pt>
                <c:pt idx="91">
                  <c:v>-0.25451367771745992</c:v>
                </c:pt>
                <c:pt idx="92">
                  <c:v>-0.25162855839807641</c:v>
                </c:pt>
                <c:pt idx="93">
                  <c:v>-0.2362220212325683</c:v>
                </c:pt>
                <c:pt idx="94">
                  <c:v>-0.21631469792882196</c:v>
                </c:pt>
                <c:pt idx="95">
                  <c:v>-0.21631469792882196</c:v>
                </c:pt>
                <c:pt idx="96">
                  <c:v>-0.21469903110996724</c:v>
                </c:pt>
                <c:pt idx="97">
                  <c:v>-0.2059282683790411</c:v>
                </c:pt>
                <c:pt idx="98">
                  <c:v>-0.19231050519155102</c:v>
                </c:pt>
                <c:pt idx="99">
                  <c:v>-0.19231050519155102</c:v>
                </c:pt>
                <c:pt idx="100">
                  <c:v>-0.18942538587216751</c:v>
                </c:pt>
                <c:pt idx="101">
                  <c:v>-0.16946036018203348</c:v>
                </c:pt>
                <c:pt idx="102">
                  <c:v>-0.16946036018203348</c:v>
                </c:pt>
                <c:pt idx="103">
                  <c:v>-0.16946036018203348</c:v>
                </c:pt>
                <c:pt idx="104">
                  <c:v>-0.16934495540925809</c:v>
                </c:pt>
                <c:pt idx="105">
                  <c:v>-0.16784469336317853</c:v>
                </c:pt>
                <c:pt idx="106">
                  <c:v>-0.16761388381762798</c:v>
                </c:pt>
                <c:pt idx="107">
                  <c:v>-0.16530578836212118</c:v>
                </c:pt>
                <c:pt idx="108">
                  <c:v>-0.14626400085418978</c:v>
                </c:pt>
                <c:pt idx="109">
                  <c:v>-0.12387547493577356</c:v>
                </c:pt>
                <c:pt idx="110">
                  <c:v>-0.12329845107189685</c:v>
                </c:pt>
                <c:pt idx="111">
                  <c:v>-0.10448747310951623</c:v>
                </c:pt>
                <c:pt idx="112">
                  <c:v>-0.10206397288123403</c:v>
                </c:pt>
                <c:pt idx="113">
                  <c:v>-9.8140210606872502E-2</c:v>
                </c:pt>
                <c:pt idx="114">
                  <c:v>-5.8094754453829056E-2</c:v>
                </c:pt>
                <c:pt idx="115">
                  <c:v>-5.3940182633916756E-2</c:v>
                </c:pt>
                <c:pt idx="116">
                  <c:v>-3.7783514445369093E-2</c:v>
                </c:pt>
                <c:pt idx="117">
                  <c:v>-3.4898395125985582E-2</c:v>
                </c:pt>
                <c:pt idx="118">
                  <c:v>-1.4933369435851551E-2</c:v>
                </c:pt>
                <c:pt idx="119">
                  <c:v>-1.1702035798141885E-2</c:v>
                </c:pt>
                <c:pt idx="120">
                  <c:v>-1.1009607161489798E-2</c:v>
                </c:pt>
                <c:pt idx="121">
                  <c:v>-1.0951904775102328E-2</c:v>
                </c:pt>
                <c:pt idx="122">
                  <c:v>9.0708233014193951E-3</c:v>
                </c:pt>
                <c:pt idx="123">
                  <c:v>1.1205811597763349E-2</c:v>
                </c:pt>
                <c:pt idx="124">
                  <c:v>1.357160943965785E-2</c:v>
                </c:pt>
                <c:pt idx="125">
                  <c:v>3.0997730128734302E-2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29-4EA3-8E28-8829F5C427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11">
                  <c:v>-9.569799999735551E-2</c:v>
                </c:pt>
                <c:pt idx="123">
                  <c:v>0.41810350000014296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29-4EA3-8E28-8829F5C4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7992"/>
        <c:axId val="1"/>
      </c:scatterChart>
      <c:valAx>
        <c:axId val="905967992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82569960444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04243835717719"/>
          <c:y val="0.92024539877300615"/>
          <c:w val="0.846831725259694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Tri - O-C Diagr.</a:t>
            </a:r>
          </a:p>
        </c:rich>
      </c:tx>
      <c:layout>
        <c:manualLayout>
          <c:xMode val="edge"/>
          <c:yMode val="edge"/>
          <c:x val="0.3743409182285948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4235500878734"/>
          <c:y val="0.14678942920199375"/>
          <c:w val="0.7926186291739895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-9.1877999984717462E-3</c:v>
                </c:pt>
                <c:pt idx="1">
                  <c:v>2.188880000176141E-2</c:v>
                </c:pt>
                <c:pt idx="2">
                  <c:v>-4.5557799996458925E-2</c:v>
                </c:pt>
                <c:pt idx="3">
                  <c:v>-6.8919999830541201E-4</c:v>
                </c:pt>
                <c:pt idx="4">
                  <c:v>-1.5084799997566734E-2</c:v>
                </c:pt>
                <c:pt idx="5">
                  <c:v>-9.188799998810282E-3</c:v>
                </c:pt>
                <c:pt idx="6">
                  <c:v>4.6538000024156645E-3</c:v>
                </c:pt>
                <c:pt idx="7">
                  <c:v>5.7299999753013253E-4</c:v>
                </c:pt>
                <c:pt idx="8">
                  <c:v>1.8342000003030989E-3</c:v>
                </c:pt>
                <c:pt idx="9">
                  <c:v>-6.2507999973604456E-3</c:v>
                </c:pt>
                <c:pt idx="10">
                  <c:v>-7.4847999967460055E-3</c:v>
                </c:pt>
                <c:pt idx="11">
                  <c:v>-3.4081999947375152E-3</c:v>
                </c:pt>
                <c:pt idx="12">
                  <c:v>4.4343999979901128E-3</c:v>
                </c:pt>
                <c:pt idx="13">
                  <c:v>-1.1684199998853728E-2</c:v>
                </c:pt>
                <c:pt idx="14">
                  <c:v>4.0009999975154642E-3</c:v>
                </c:pt>
                <c:pt idx="15">
                  <c:v>-1.2922399997478351E-2</c:v>
                </c:pt>
                <c:pt idx="16">
                  <c:v>-1.1079799995059147E-2</c:v>
                </c:pt>
                <c:pt idx="17">
                  <c:v>-8.2371999997121748E-3</c:v>
                </c:pt>
                <c:pt idx="18">
                  <c:v>-4.1606000013416633E-3</c:v>
                </c:pt>
                <c:pt idx="19">
                  <c:v>-6.2413999949058052E-3</c:v>
                </c:pt>
                <c:pt idx="20">
                  <c:v>2.2906000012881123E-3</c:v>
                </c:pt>
                <c:pt idx="21">
                  <c:v>-1.163280000037048E-2</c:v>
                </c:pt>
                <c:pt idx="22">
                  <c:v>-1.5556199999991804E-2</c:v>
                </c:pt>
                <c:pt idx="23">
                  <c:v>1.5133999986574054E-3</c:v>
                </c:pt>
                <c:pt idx="24">
                  <c:v>8.7652000001980923E-3</c:v>
                </c:pt>
                <c:pt idx="25">
                  <c:v>1.6148200003954116E-2</c:v>
                </c:pt>
                <c:pt idx="26">
                  <c:v>1.6592000029049814E-3</c:v>
                </c:pt>
                <c:pt idx="27">
                  <c:v>-8.6713999990024604E-3</c:v>
                </c:pt>
                <c:pt idx="28">
                  <c:v>-1.7385999963153154E-3</c:v>
                </c:pt>
                <c:pt idx="29">
                  <c:v>6.2246000015875325E-3</c:v>
                </c:pt>
                <c:pt idx="30">
                  <c:v>8.2246000019949861E-3</c:v>
                </c:pt>
                <c:pt idx="31">
                  <c:v>-9.9999999656574801E-4</c:v>
                </c:pt>
                <c:pt idx="32">
                  <c:v>0</c:v>
                </c:pt>
                <c:pt idx="33">
                  <c:v>3.426000039326027E-4</c:v>
                </c:pt>
                <c:pt idx="34">
                  <c:v>2.6577999960863963E-3</c:v>
                </c:pt>
                <c:pt idx="35">
                  <c:v>1.5808000025572255E-3</c:v>
                </c:pt>
                <c:pt idx="36">
                  <c:v>-3.4350999994785525E-2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8D-471C-B8F7-2B9E54918B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7.6E-3</c:v>
                  </c:pt>
                  <c:pt idx="74">
                    <c:v>3.0999999999999999E-3</c:v>
                  </c:pt>
                  <c:pt idx="76">
                    <c:v>1.5E-3</c:v>
                  </c:pt>
                  <c:pt idx="77">
                    <c:v>2.9999999999999997E-4</c:v>
                  </c:pt>
                  <c:pt idx="80">
                    <c:v>1.2999999999999999E-3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8.0000000000000004E-4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2E-3</c:v>
                  </c:pt>
                  <c:pt idx="90">
                    <c:v>3.0000000000000001E-5</c:v>
                  </c:pt>
                  <c:pt idx="92">
                    <c:v>1E-4</c:v>
                  </c:pt>
                  <c:pt idx="93">
                    <c:v>1.4E-2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1E-4</c:v>
                  </c:pt>
                  <c:pt idx="97">
                    <c:v>6.9999999999999999E-4</c:v>
                  </c:pt>
                  <c:pt idx="99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2.5999999999999999E-3</c:v>
                  </c:pt>
                  <c:pt idx="107">
                    <c:v>2.0000000000000001E-4</c:v>
                  </c:pt>
                  <c:pt idx="108">
                    <c:v>2.3E-3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6.9999999999999999E-4</c:v>
                  </c:pt>
                  <c:pt idx="118">
                    <c:v>1E-4</c:v>
                  </c:pt>
                  <c:pt idx="119">
                    <c:v>5.0000000000000001E-4</c:v>
                  </c:pt>
                  <c:pt idx="120">
                    <c:v>2.0000000000000001E-4</c:v>
                  </c:pt>
                  <c:pt idx="121">
                    <c:v>4.0000000000000001E-3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7">
                  <c:v>1.35052000041469E-2</c:v>
                </c:pt>
                <c:pt idx="38">
                  <c:v>5.2208000051905401E-3</c:v>
                </c:pt>
                <c:pt idx="39">
                  <c:v>-1.0323799993784633E-2</c:v>
                </c:pt>
                <c:pt idx="40">
                  <c:v>-1.1317999960738234E-3</c:v>
                </c:pt>
                <c:pt idx="41">
                  <c:v>1.9077000004472211E-2</c:v>
                </c:pt>
                <c:pt idx="42">
                  <c:v>-7.2073999908752739E-3</c:v>
                </c:pt>
                <c:pt idx="43">
                  <c:v>6.6309999965596944E-3</c:v>
                </c:pt>
                <c:pt idx="44">
                  <c:v>2.6243800006341189E-2</c:v>
                </c:pt>
                <c:pt idx="45">
                  <c:v>-2.7121999955852516E-3</c:v>
                </c:pt>
                <c:pt idx="46">
                  <c:v>-7.2060000093188137E-4</c:v>
                </c:pt>
                <c:pt idx="47">
                  <c:v>-3.1843999968259595E-3</c:v>
                </c:pt>
                <c:pt idx="48">
                  <c:v>2.1635000004607718E-2</c:v>
                </c:pt>
                <c:pt idx="49">
                  <c:v>-6.2883999999030493E-3</c:v>
                </c:pt>
                <c:pt idx="50">
                  <c:v>6.554200008395128E-3</c:v>
                </c:pt>
                <c:pt idx="51">
                  <c:v>-1.6198199999053031E-2</c:v>
                </c:pt>
                <c:pt idx="52">
                  <c:v>1.4121800006250851E-2</c:v>
                </c:pt>
                <c:pt idx="53">
                  <c:v>-3.9860400000179652E-2</c:v>
                </c:pt>
                <c:pt idx="54">
                  <c:v>4.13960000150837E-3</c:v>
                </c:pt>
                <c:pt idx="55">
                  <c:v>-4.7071999943000264E-3</c:v>
                </c:pt>
                <c:pt idx="56">
                  <c:v>-4.8645999995642342E-3</c:v>
                </c:pt>
                <c:pt idx="57">
                  <c:v>4.8930000048130751E-3</c:v>
                </c:pt>
                <c:pt idx="58">
                  <c:v>-1.5468000005057547E-2</c:v>
                </c:pt>
                <c:pt idx="59">
                  <c:v>4.531999999016989E-3</c:v>
                </c:pt>
                <c:pt idx="60">
                  <c:v>1.3600001693703234E-5</c:v>
                </c:pt>
                <c:pt idx="61">
                  <c:v>-1.4764999999897555E-2</c:v>
                </c:pt>
                <c:pt idx="62">
                  <c:v>3.1399998988490552E-5</c:v>
                </c:pt>
                <c:pt idx="63">
                  <c:v>-6.4103999975486659E-3</c:v>
                </c:pt>
                <c:pt idx="64">
                  <c:v>-7.0219999906839803E-4</c:v>
                </c:pt>
                <c:pt idx="65">
                  <c:v>4.9920000310521573E-4</c:v>
                </c:pt>
                <c:pt idx="66">
                  <c:v>-3.7049999955343083E-3</c:v>
                </c:pt>
                <c:pt idx="67">
                  <c:v>-1.5050000001792796E-3</c:v>
                </c:pt>
                <c:pt idx="68">
                  <c:v>-2.287799994519446E-3</c:v>
                </c:pt>
                <c:pt idx="69">
                  <c:v>8.423600003879983E-3</c:v>
                </c:pt>
                <c:pt idx="70">
                  <c:v>-1.9188199999916833E-2</c:v>
                </c:pt>
                <c:pt idx="71">
                  <c:v>-1.9195999993826263E-3</c:v>
                </c:pt>
                <c:pt idx="72">
                  <c:v>-6.5911999990930781E-3</c:v>
                </c:pt>
                <c:pt idx="73">
                  <c:v>-1.2956400001712609E-2</c:v>
                </c:pt>
                <c:pt idx="75">
                  <c:v>-1.6298599999572616E-2</c:v>
                </c:pt>
                <c:pt idx="79">
                  <c:v>-2.1305999995092861E-2</c:v>
                </c:pt>
                <c:pt idx="98">
                  <c:v>-4.4780600001104176E-2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8D-471C-B8F7-2B9E54918B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-1.9308199996885378E-2</c:v>
                </c:pt>
                <c:pt idx="80">
                  <c:v>-2.3422399994160514E-2</c:v>
                </c:pt>
                <c:pt idx="81">
                  <c:v>-2.2260599995206576E-2</c:v>
                </c:pt>
                <c:pt idx="87">
                  <c:v>-3.3070799996494316E-2</c:v>
                </c:pt>
                <c:pt idx="88">
                  <c:v>-3.1970799995178822E-2</c:v>
                </c:pt>
                <c:pt idx="93">
                  <c:v>-4.4426899992686231E-2</c:v>
                </c:pt>
                <c:pt idx="105">
                  <c:v>-4.8441400002047885E-2</c:v>
                </c:pt>
                <c:pt idx="106">
                  <c:v>-4.8788199994305614E-2</c:v>
                </c:pt>
                <c:pt idx="108">
                  <c:v>-5.2517199990688823E-2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8D-471C-B8F7-2B9E54918B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74">
                  <c:v>-8.7617999961366877E-3</c:v>
                </c:pt>
                <c:pt idx="76">
                  <c:v>-1.302399999985937E-2</c:v>
                </c:pt>
                <c:pt idx="78">
                  <c:v>-1.7854999998235144E-2</c:v>
                </c:pt>
                <c:pt idx="82">
                  <c:v>-2.7314399994793348E-2</c:v>
                </c:pt>
                <c:pt idx="83">
                  <c:v>-2.7631400000245776E-2</c:v>
                </c:pt>
                <c:pt idx="84">
                  <c:v>-2.7909999997064006E-2</c:v>
                </c:pt>
                <c:pt idx="85">
                  <c:v>-2.5566700001945719E-2</c:v>
                </c:pt>
                <c:pt idx="86">
                  <c:v>-3.0751799989957362E-2</c:v>
                </c:pt>
                <c:pt idx="89">
                  <c:v>-3.4678900003200397E-2</c:v>
                </c:pt>
                <c:pt idx="90">
                  <c:v>-3.3514399998239242E-2</c:v>
                </c:pt>
                <c:pt idx="91">
                  <c:v>-3.446799999801442E-2</c:v>
                </c:pt>
                <c:pt idx="92">
                  <c:v>-3.5253000001830515E-2</c:v>
                </c:pt>
                <c:pt idx="94">
                  <c:v>-3.8613400000031106E-2</c:v>
                </c:pt>
                <c:pt idx="95">
                  <c:v>-3.8613400000031106E-2</c:v>
                </c:pt>
                <c:pt idx="96">
                  <c:v>-4.1140999994240701E-2</c:v>
                </c:pt>
                <c:pt idx="97">
                  <c:v>-4.1619399999035522E-2</c:v>
                </c:pt>
                <c:pt idx="99">
                  <c:v>-4.4680599996354431E-2</c:v>
                </c:pt>
                <c:pt idx="100">
                  <c:v>-4.2865599993092474E-2</c:v>
                </c:pt>
                <c:pt idx="101">
                  <c:v>-4.8813800000061747E-2</c:v>
                </c:pt>
                <c:pt idx="102">
                  <c:v>-4.8713799995312002E-2</c:v>
                </c:pt>
                <c:pt idx="103">
                  <c:v>-4.8513800000364427E-2</c:v>
                </c:pt>
                <c:pt idx="104">
                  <c:v>-4.8737199998868164E-2</c:v>
                </c:pt>
                <c:pt idx="107">
                  <c:v>-4.9456200002168771E-2</c:v>
                </c:pt>
                <c:pt idx="109">
                  <c:v>-6.2056800001300871E-2</c:v>
                </c:pt>
                <c:pt idx="110">
                  <c:v>-5.527379998966353E-2</c:v>
                </c:pt>
                <c:pt idx="112">
                  <c:v>-5.597940000006929E-2</c:v>
                </c:pt>
                <c:pt idx="113">
                  <c:v>-5.567499999597203E-2</c:v>
                </c:pt>
                <c:pt idx="114">
                  <c:v>-5.9294799997587688E-2</c:v>
                </c:pt>
                <c:pt idx="115">
                  <c:v>-5.64371999935247E-2</c:v>
                </c:pt>
                <c:pt idx="116">
                  <c:v>-5.8413200000359211E-2</c:v>
                </c:pt>
                <c:pt idx="117">
                  <c:v>-5.7798199995886534E-2</c:v>
                </c:pt>
                <c:pt idx="118">
                  <c:v>-5.7546399999409914E-2</c:v>
                </c:pt>
                <c:pt idx="119">
                  <c:v>-5.7701600002474152E-2</c:v>
                </c:pt>
                <c:pt idx="120">
                  <c:v>-5.7141999997838866E-2</c:v>
                </c:pt>
                <c:pt idx="121">
                  <c:v>-5.2903699994203635E-2</c:v>
                </c:pt>
                <c:pt idx="122">
                  <c:v>-5.7113599999865983E-2</c:v>
                </c:pt>
                <c:pt idx="124">
                  <c:v>-5.6426199997076765E-2</c:v>
                </c:pt>
                <c:pt idx="125">
                  <c:v>-5.8259599994926248E-2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8D-471C-B8F7-2B9E54918B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8D-471C-B8F7-2B9E54918B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8D-471C-B8F7-2B9E54918B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2">
                    <c:v>0</c:v>
                  </c:pt>
                  <c:pt idx="63">
                    <c:v>6.0000000000000001E-3</c:v>
                  </c:pt>
                  <c:pt idx="66">
                    <c:v>2.0000000000000001E-4</c:v>
                  </c:pt>
                  <c:pt idx="6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8D-471C-B8F7-2B9E54918B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8">
                  <c:v>-0.56068253989044015</c:v>
                </c:pt>
                <c:pt idx="70">
                  <c:v>-0.51382820214365155</c:v>
                </c:pt>
                <c:pt idx="71">
                  <c:v>-0.49986422463783531</c:v>
                </c:pt>
                <c:pt idx="72">
                  <c:v>-0.47978379417492589</c:v>
                </c:pt>
                <c:pt idx="73">
                  <c:v>-0.45924174462091516</c:v>
                </c:pt>
                <c:pt idx="74">
                  <c:v>-0.43258324210981136</c:v>
                </c:pt>
                <c:pt idx="75">
                  <c:v>-0.39196076209289121</c:v>
                </c:pt>
                <c:pt idx="76">
                  <c:v>-0.38838321413685573</c:v>
                </c:pt>
                <c:pt idx="77">
                  <c:v>-0.36380199753570797</c:v>
                </c:pt>
                <c:pt idx="78">
                  <c:v>-0.36357118799015731</c:v>
                </c:pt>
                <c:pt idx="79">
                  <c:v>-0.3618401163985272</c:v>
                </c:pt>
                <c:pt idx="80">
                  <c:v>-0.34499101957332734</c:v>
                </c:pt>
                <c:pt idx="81">
                  <c:v>-0.34233670979949449</c:v>
                </c:pt>
                <c:pt idx="82">
                  <c:v>-0.30113720591869775</c:v>
                </c:pt>
                <c:pt idx="83">
                  <c:v>-0.30056018205482105</c:v>
                </c:pt>
                <c:pt idx="84">
                  <c:v>-0.29721344364433611</c:v>
                </c:pt>
                <c:pt idx="85">
                  <c:v>-0.27695990602226384</c:v>
                </c:pt>
                <c:pt idx="86">
                  <c:v>-0.27678679886310076</c:v>
                </c:pt>
                <c:pt idx="87">
                  <c:v>-0.27274763181596384</c:v>
                </c:pt>
                <c:pt idx="88">
                  <c:v>-0.27274763181596384</c:v>
                </c:pt>
                <c:pt idx="89">
                  <c:v>-0.26161107124314342</c:v>
                </c:pt>
                <c:pt idx="90">
                  <c:v>-0.26074553544732826</c:v>
                </c:pt>
                <c:pt idx="91">
                  <c:v>-0.25451367771745992</c:v>
                </c:pt>
                <c:pt idx="92">
                  <c:v>-0.25162855839807641</c:v>
                </c:pt>
                <c:pt idx="93">
                  <c:v>-0.2362220212325683</c:v>
                </c:pt>
                <c:pt idx="94">
                  <c:v>-0.21631469792882196</c:v>
                </c:pt>
                <c:pt idx="95">
                  <c:v>-0.21631469792882196</c:v>
                </c:pt>
                <c:pt idx="96">
                  <c:v>-0.21469903110996724</c:v>
                </c:pt>
                <c:pt idx="97">
                  <c:v>-0.2059282683790411</c:v>
                </c:pt>
                <c:pt idx="98">
                  <c:v>-0.19231050519155102</c:v>
                </c:pt>
                <c:pt idx="99">
                  <c:v>-0.19231050519155102</c:v>
                </c:pt>
                <c:pt idx="100">
                  <c:v>-0.18942538587216751</c:v>
                </c:pt>
                <c:pt idx="101">
                  <c:v>-0.16946036018203348</c:v>
                </c:pt>
                <c:pt idx="102">
                  <c:v>-0.16946036018203348</c:v>
                </c:pt>
                <c:pt idx="103">
                  <c:v>-0.16946036018203348</c:v>
                </c:pt>
                <c:pt idx="104">
                  <c:v>-0.16934495540925809</c:v>
                </c:pt>
                <c:pt idx="105">
                  <c:v>-0.16784469336317853</c:v>
                </c:pt>
                <c:pt idx="106">
                  <c:v>-0.16761388381762798</c:v>
                </c:pt>
                <c:pt idx="107">
                  <c:v>-0.16530578836212118</c:v>
                </c:pt>
                <c:pt idx="108">
                  <c:v>-0.14626400085418978</c:v>
                </c:pt>
                <c:pt idx="109">
                  <c:v>-0.12387547493577356</c:v>
                </c:pt>
                <c:pt idx="110">
                  <c:v>-0.12329845107189685</c:v>
                </c:pt>
                <c:pt idx="111">
                  <c:v>-0.10448747310951623</c:v>
                </c:pt>
                <c:pt idx="112">
                  <c:v>-0.10206397288123403</c:v>
                </c:pt>
                <c:pt idx="113">
                  <c:v>-9.8140210606872502E-2</c:v>
                </c:pt>
                <c:pt idx="114">
                  <c:v>-5.8094754453829056E-2</c:v>
                </c:pt>
                <c:pt idx="115">
                  <c:v>-5.3940182633916756E-2</c:v>
                </c:pt>
                <c:pt idx="116">
                  <c:v>-3.7783514445369093E-2</c:v>
                </c:pt>
                <c:pt idx="117">
                  <c:v>-3.4898395125985582E-2</c:v>
                </c:pt>
                <c:pt idx="118">
                  <c:v>-1.4933369435851551E-2</c:v>
                </c:pt>
                <c:pt idx="119">
                  <c:v>-1.1702035798141885E-2</c:v>
                </c:pt>
                <c:pt idx="120">
                  <c:v>-1.1009607161489798E-2</c:v>
                </c:pt>
                <c:pt idx="121">
                  <c:v>-1.0951904775102328E-2</c:v>
                </c:pt>
                <c:pt idx="122">
                  <c:v>9.0708233014193951E-3</c:v>
                </c:pt>
                <c:pt idx="123">
                  <c:v>1.1205811597763349E-2</c:v>
                </c:pt>
                <c:pt idx="124">
                  <c:v>1.357160943965785E-2</c:v>
                </c:pt>
                <c:pt idx="125">
                  <c:v>3.0997730128734302E-2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8D-471C-B8F7-2B9E54918B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-10133</c:v>
                </c:pt>
                <c:pt idx="1">
                  <c:v>-10132</c:v>
                </c:pt>
                <c:pt idx="2">
                  <c:v>-7083</c:v>
                </c:pt>
                <c:pt idx="3">
                  <c:v>-5962</c:v>
                </c:pt>
                <c:pt idx="4">
                  <c:v>-5928</c:v>
                </c:pt>
                <c:pt idx="5">
                  <c:v>-5368</c:v>
                </c:pt>
                <c:pt idx="6">
                  <c:v>-5357</c:v>
                </c:pt>
                <c:pt idx="7">
                  <c:v>-5345</c:v>
                </c:pt>
                <c:pt idx="8">
                  <c:v>-4963</c:v>
                </c:pt>
                <c:pt idx="9">
                  <c:v>-4938</c:v>
                </c:pt>
                <c:pt idx="10">
                  <c:v>-4928</c:v>
                </c:pt>
                <c:pt idx="11">
                  <c:v>-4927</c:v>
                </c:pt>
                <c:pt idx="12">
                  <c:v>-4916</c:v>
                </c:pt>
                <c:pt idx="13">
                  <c:v>-4787</c:v>
                </c:pt>
                <c:pt idx="14">
                  <c:v>-4765</c:v>
                </c:pt>
                <c:pt idx="15">
                  <c:v>-4764</c:v>
                </c:pt>
                <c:pt idx="16">
                  <c:v>-4753</c:v>
                </c:pt>
                <c:pt idx="17">
                  <c:v>-4742</c:v>
                </c:pt>
                <c:pt idx="18">
                  <c:v>-4741</c:v>
                </c:pt>
                <c:pt idx="19">
                  <c:v>-4729</c:v>
                </c:pt>
                <c:pt idx="20">
                  <c:v>-4709</c:v>
                </c:pt>
                <c:pt idx="21">
                  <c:v>-4708</c:v>
                </c:pt>
                <c:pt idx="22">
                  <c:v>-4707</c:v>
                </c:pt>
                <c:pt idx="23">
                  <c:v>-1351</c:v>
                </c:pt>
                <c:pt idx="24">
                  <c:v>-1178</c:v>
                </c:pt>
                <c:pt idx="25">
                  <c:v>-1173</c:v>
                </c:pt>
                <c:pt idx="26">
                  <c:v>-1088</c:v>
                </c:pt>
                <c:pt idx="27">
                  <c:v>-779</c:v>
                </c:pt>
                <c:pt idx="28">
                  <c:v>-571</c:v>
                </c:pt>
                <c:pt idx="29">
                  <c:v>-219</c:v>
                </c:pt>
                <c:pt idx="30">
                  <c:v>-219</c:v>
                </c:pt>
                <c:pt idx="31">
                  <c:v>0</c:v>
                </c:pt>
                <c:pt idx="32">
                  <c:v>0</c:v>
                </c:pt>
                <c:pt idx="33">
                  <c:v>11</c:v>
                </c:pt>
                <c:pt idx="34">
                  <c:v>583</c:v>
                </c:pt>
                <c:pt idx="35">
                  <c:v>2488</c:v>
                </c:pt>
                <c:pt idx="36">
                  <c:v>2515</c:v>
                </c:pt>
                <c:pt idx="37">
                  <c:v>2722</c:v>
                </c:pt>
                <c:pt idx="38">
                  <c:v>2888</c:v>
                </c:pt>
                <c:pt idx="39">
                  <c:v>2907</c:v>
                </c:pt>
                <c:pt idx="40">
                  <c:v>3027</c:v>
                </c:pt>
                <c:pt idx="41">
                  <c:v>3095</c:v>
                </c:pt>
                <c:pt idx="42">
                  <c:v>3261</c:v>
                </c:pt>
                <c:pt idx="43">
                  <c:v>3285</c:v>
                </c:pt>
                <c:pt idx="44">
                  <c:v>3293</c:v>
                </c:pt>
                <c:pt idx="45">
                  <c:v>3633</c:v>
                </c:pt>
                <c:pt idx="46">
                  <c:v>3659</c:v>
                </c:pt>
                <c:pt idx="47">
                  <c:v>3666</c:v>
                </c:pt>
                <c:pt idx="48">
                  <c:v>4225</c:v>
                </c:pt>
                <c:pt idx="49">
                  <c:v>4226</c:v>
                </c:pt>
                <c:pt idx="50">
                  <c:v>4237</c:v>
                </c:pt>
                <c:pt idx="51">
                  <c:v>4423</c:v>
                </c:pt>
                <c:pt idx="52">
                  <c:v>4623</c:v>
                </c:pt>
                <c:pt idx="53">
                  <c:v>4806</c:v>
                </c:pt>
                <c:pt idx="54">
                  <c:v>4806</c:v>
                </c:pt>
                <c:pt idx="55">
                  <c:v>4808</c:v>
                </c:pt>
                <c:pt idx="56">
                  <c:v>4819</c:v>
                </c:pt>
                <c:pt idx="57">
                  <c:v>4855</c:v>
                </c:pt>
                <c:pt idx="58">
                  <c:v>5020</c:v>
                </c:pt>
                <c:pt idx="59">
                  <c:v>5020</c:v>
                </c:pt>
                <c:pt idx="60">
                  <c:v>5196</c:v>
                </c:pt>
                <c:pt idx="61">
                  <c:v>5225</c:v>
                </c:pt>
                <c:pt idx="62">
                  <c:v>5379</c:v>
                </c:pt>
                <c:pt idx="63">
                  <c:v>5556</c:v>
                </c:pt>
                <c:pt idx="64">
                  <c:v>5983</c:v>
                </c:pt>
                <c:pt idx="65">
                  <c:v>6312</c:v>
                </c:pt>
                <c:pt idx="66">
                  <c:v>6325</c:v>
                </c:pt>
                <c:pt idx="67">
                  <c:v>6325</c:v>
                </c:pt>
                <c:pt idx="68">
                  <c:v>6367</c:v>
                </c:pt>
                <c:pt idx="69">
                  <c:v>6546</c:v>
                </c:pt>
                <c:pt idx="70">
                  <c:v>6773</c:v>
                </c:pt>
                <c:pt idx="71">
                  <c:v>6894</c:v>
                </c:pt>
                <c:pt idx="72">
                  <c:v>7068</c:v>
                </c:pt>
                <c:pt idx="73">
                  <c:v>7246</c:v>
                </c:pt>
                <c:pt idx="74">
                  <c:v>7477</c:v>
                </c:pt>
                <c:pt idx="75">
                  <c:v>7829</c:v>
                </c:pt>
                <c:pt idx="76">
                  <c:v>7860</c:v>
                </c:pt>
                <c:pt idx="77">
                  <c:v>8073</c:v>
                </c:pt>
                <c:pt idx="78">
                  <c:v>8075</c:v>
                </c:pt>
                <c:pt idx="79">
                  <c:v>8090</c:v>
                </c:pt>
                <c:pt idx="80">
                  <c:v>8236</c:v>
                </c:pt>
                <c:pt idx="81">
                  <c:v>8259</c:v>
                </c:pt>
                <c:pt idx="82">
                  <c:v>8616</c:v>
                </c:pt>
                <c:pt idx="83">
                  <c:v>8621</c:v>
                </c:pt>
                <c:pt idx="84">
                  <c:v>8650</c:v>
                </c:pt>
                <c:pt idx="85">
                  <c:v>8825.5</c:v>
                </c:pt>
                <c:pt idx="86">
                  <c:v>8827</c:v>
                </c:pt>
                <c:pt idx="87">
                  <c:v>8862</c:v>
                </c:pt>
                <c:pt idx="88">
                  <c:v>8862</c:v>
                </c:pt>
                <c:pt idx="89">
                  <c:v>8958.5</c:v>
                </c:pt>
                <c:pt idx="90">
                  <c:v>8966</c:v>
                </c:pt>
                <c:pt idx="91">
                  <c:v>9020</c:v>
                </c:pt>
                <c:pt idx="92">
                  <c:v>9045</c:v>
                </c:pt>
                <c:pt idx="93">
                  <c:v>9178.5</c:v>
                </c:pt>
                <c:pt idx="94">
                  <c:v>9351</c:v>
                </c:pt>
                <c:pt idx="95">
                  <c:v>9351</c:v>
                </c:pt>
                <c:pt idx="96">
                  <c:v>9365</c:v>
                </c:pt>
                <c:pt idx="97">
                  <c:v>9441</c:v>
                </c:pt>
                <c:pt idx="98">
                  <c:v>9559</c:v>
                </c:pt>
                <c:pt idx="99">
                  <c:v>9559</c:v>
                </c:pt>
                <c:pt idx="100">
                  <c:v>9584</c:v>
                </c:pt>
                <c:pt idx="101">
                  <c:v>9757</c:v>
                </c:pt>
                <c:pt idx="102">
                  <c:v>9757</c:v>
                </c:pt>
                <c:pt idx="103">
                  <c:v>9757</c:v>
                </c:pt>
                <c:pt idx="104">
                  <c:v>9758</c:v>
                </c:pt>
                <c:pt idx="105">
                  <c:v>9771</c:v>
                </c:pt>
                <c:pt idx="106">
                  <c:v>9773</c:v>
                </c:pt>
                <c:pt idx="107">
                  <c:v>9793</c:v>
                </c:pt>
                <c:pt idx="108">
                  <c:v>9958</c:v>
                </c:pt>
                <c:pt idx="109">
                  <c:v>10152</c:v>
                </c:pt>
                <c:pt idx="110">
                  <c:v>10157</c:v>
                </c:pt>
                <c:pt idx="111">
                  <c:v>10320</c:v>
                </c:pt>
                <c:pt idx="112">
                  <c:v>10341</c:v>
                </c:pt>
                <c:pt idx="113">
                  <c:v>10375</c:v>
                </c:pt>
                <c:pt idx="114">
                  <c:v>10722</c:v>
                </c:pt>
                <c:pt idx="115">
                  <c:v>10758</c:v>
                </c:pt>
                <c:pt idx="116">
                  <c:v>10898</c:v>
                </c:pt>
                <c:pt idx="117">
                  <c:v>10923</c:v>
                </c:pt>
                <c:pt idx="118">
                  <c:v>11096</c:v>
                </c:pt>
                <c:pt idx="119">
                  <c:v>11124</c:v>
                </c:pt>
                <c:pt idx="120">
                  <c:v>11130</c:v>
                </c:pt>
                <c:pt idx="121">
                  <c:v>11130.5</c:v>
                </c:pt>
                <c:pt idx="122">
                  <c:v>11304</c:v>
                </c:pt>
                <c:pt idx="123">
                  <c:v>11322.5</c:v>
                </c:pt>
                <c:pt idx="124">
                  <c:v>11343</c:v>
                </c:pt>
                <c:pt idx="125">
                  <c:v>11494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11">
                  <c:v>-9.569799999735551E-2</c:v>
                </c:pt>
                <c:pt idx="123">
                  <c:v>0.41810350000014296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8D-471C-B8F7-2B9E54918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13976"/>
        <c:axId val="1"/>
      </c:scatterChart>
      <c:valAx>
        <c:axId val="87641397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58595687587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1190815003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413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81021047067912"/>
          <c:y val="0.9204921861831491"/>
          <c:w val="0.8453427658892035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17</xdr:col>
      <xdr:colOff>66674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173946D-30DF-F963-7601-15A496FD1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0</xdr:row>
      <xdr:rowOff>19050</xdr:rowOff>
    </xdr:from>
    <xdr:to>
      <xdr:col>26</xdr:col>
      <xdr:colOff>419100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C99FD78-37F4-4678-2A6B-E5F09A0F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70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bav-astro.de/sfs/BAVM_link.php?BAVMnr=171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870" TargetMode="External"/><Relationship Id="rId1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konkoly.hu/cgi-bin/IBVS?5933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09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5835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494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56"/>
  <sheetViews>
    <sheetView tabSelected="1" workbookViewId="0">
      <pane xSplit="14" ySplit="21" topLeftCell="O13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8.7109375" customWidth="1"/>
    <col min="2" max="2" width="5.14062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5703125" customWidth="1"/>
    <col min="18" max="18" width="9.140625" customWidth="1"/>
  </cols>
  <sheetData>
    <row r="1" spans="1:6" ht="20.25" x14ac:dyDescent="0.3">
      <c r="A1" s="1" t="s">
        <v>61</v>
      </c>
    </row>
    <row r="2" spans="1:6" s="35" customFormat="1" ht="12.95" customHeight="1" x14ac:dyDescent="0.2">
      <c r="A2" s="35" t="s">
        <v>28</v>
      </c>
      <c r="B2" s="36" t="s">
        <v>58</v>
      </c>
    </row>
    <row r="3" spans="1:6" s="35" customFormat="1" ht="12.95" customHeight="1" thickBot="1" x14ac:dyDescent="0.25">
      <c r="B3" s="37"/>
    </row>
    <row r="4" spans="1:6" s="35" customFormat="1" ht="12.95" customHeight="1" thickTop="1" thickBot="1" x14ac:dyDescent="0.25">
      <c r="A4" s="38" t="s">
        <v>4</v>
      </c>
      <c r="B4" s="37"/>
      <c r="C4" s="39">
        <v>37940.49</v>
      </c>
      <c r="D4" s="40">
        <v>1.9089233999999999</v>
      </c>
    </row>
    <row r="5" spans="1:6" s="35" customFormat="1" ht="12.95" customHeight="1" thickTop="1" x14ac:dyDescent="0.2">
      <c r="A5" s="41" t="s">
        <v>63</v>
      </c>
      <c r="C5" s="42">
        <v>-9.5</v>
      </c>
      <c r="D5" s="35" t="s">
        <v>64</v>
      </c>
    </row>
    <row r="6" spans="1:6" s="35" customFormat="1" ht="12.95" customHeight="1" x14ac:dyDescent="0.2">
      <c r="A6" s="38" t="s">
        <v>5</v>
      </c>
      <c r="B6" s="37"/>
    </row>
    <row r="7" spans="1:6" s="35" customFormat="1" ht="12.95" customHeight="1" x14ac:dyDescent="0.2">
      <c r="A7" s="35" t="s">
        <v>6</v>
      </c>
      <c r="B7" s="37"/>
      <c r="C7" s="35">
        <f>+C4</f>
        <v>37940.49</v>
      </c>
    </row>
    <row r="8" spans="1:6" s="35" customFormat="1" ht="12.95" customHeight="1" x14ac:dyDescent="0.2">
      <c r="A8" s="35" t="s">
        <v>7</v>
      </c>
      <c r="B8" s="37"/>
      <c r="C8" s="35">
        <f>+D4</f>
        <v>1.9089233999999999</v>
      </c>
    </row>
    <row r="9" spans="1:6" s="35" customFormat="1" ht="12.95" customHeight="1" x14ac:dyDescent="0.2">
      <c r="A9" s="43" t="s">
        <v>68</v>
      </c>
      <c r="B9" s="44">
        <v>134</v>
      </c>
      <c r="C9" s="45" t="str">
        <f>"F"&amp;B9</f>
        <v>F134</v>
      </c>
      <c r="D9" s="46" t="str">
        <f>"G"&amp;B9</f>
        <v>G134</v>
      </c>
    </row>
    <row r="10" spans="1:6" s="35" customFormat="1" ht="12.95" customHeight="1" thickBot="1" x14ac:dyDescent="0.25">
      <c r="C10" s="47" t="s">
        <v>24</v>
      </c>
      <c r="D10" s="47" t="s">
        <v>25</v>
      </c>
    </row>
    <row r="11" spans="1:6" s="35" customFormat="1" ht="12.95" customHeight="1" x14ac:dyDescent="0.2">
      <c r="A11" s="35" t="s">
        <v>20</v>
      </c>
      <c r="C11" s="46">
        <f ca="1">INTERCEPT(INDIRECT($D$9):G988,INDIRECT($C$9):F988)</f>
        <v>-1.2954647281510376</v>
      </c>
      <c r="D11" s="37"/>
    </row>
    <row r="12" spans="1:6" s="35" customFormat="1" ht="12.95" customHeight="1" x14ac:dyDescent="0.2">
      <c r="A12" s="35" t="s">
        <v>21</v>
      </c>
      <c r="C12" s="46">
        <f ca="1">SLOPE(INDIRECT($D$9):G988,INDIRECT($C$9):F988)</f>
        <v>1.1540477277534122E-4</v>
      </c>
      <c r="D12" s="37"/>
    </row>
    <row r="13" spans="1:6" s="35" customFormat="1" ht="12.95" customHeight="1" x14ac:dyDescent="0.2">
      <c r="A13" s="35" t="s">
        <v>23</v>
      </c>
      <c r="C13" s="37" t="s">
        <v>18</v>
      </c>
    </row>
    <row r="14" spans="1:6" s="35" customFormat="1" ht="12.95" customHeight="1" x14ac:dyDescent="0.2"/>
    <row r="15" spans="1:6" s="35" customFormat="1" ht="12.95" customHeight="1" x14ac:dyDescent="0.2">
      <c r="A15" s="48" t="s">
        <v>22</v>
      </c>
      <c r="C15" s="49">
        <f ca="1">(C7+C11)+(C8+C12)*INT(MAX(F21:F3529))</f>
        <v>59881.686557330126</v>
      </c>
      <c r="E15" s="50" t="s">
        <v>72</v>
      </c>
      <c r="F15" s="42">
        <v>1</v>
      </c>
    </row>
    <row r="16" spans="1:6" s="35" customFormat="1" ht="12.95" customHeight="1" x14ac:dyDescent="0.2">
      <c r="A16" s="38" t="s">
        <v>8</v>
      </c>
      <c r="C16" s="51">
        <f ca="1">+C8+C12</f>
        <v>1.9090388047727753</v>
      </c>
      <c r="E16" s="50" t="s">
        <v>65</v>
      </c>
      <c r="F16" s="52">
        <f ca="1">NOW()+15018.5+$C$5/24</f>
        <v>60312.722745949075</v>
      </c>
    </row>
    <row r="17" spans="1:21" s="35" customFormat="1" ht="12.95" customHeight="1" thickBot="1" x14ac:dyDescent="0.25">
      <c r="A17" s="50" t="s">
        <v>59</v>
      </c>
      <c r="C17" s="35">
        <f>COUNT(C21:C2187)</f>
        <v>126</v>
      </c>
      <c r="E17" s="50" t="s">
        <v>73</v>
      </c>
      <c r="F17" s="52">
        <f ca="1">ROUND(2*(F16-$C$7)/$C$8,0)/2+F15</f>
        <v>11721</v>
      </c>
    </row>
    <row r="18" spans="1:21" s="35" customFormat="1" ht="12.95" customHeight="1" thickTop="1" thickBot="1" x14ac:dyDescent="0.25">
      <c r="A18" s="38" t="s">
        <v>9</v>
      </c>
      <c r="C18" s="39">
        <f ca="1">+C15</f>
        <v>59881.686557330126</v>
      </c>
      <c r="D18" s="40">
        <f ca="1">+C16</f>
        <v>1.9090388047727753</v>
      </c>
      <c r="E18" s="50" t="s">
        <v>66</v>
      </c>
      <c r="F18" s="46">
        <f ca="1">ROUND(2*(F16-$C$15)/$C$16,0)/2+F15</f>
        <v>227</v>
      </c>
    </row>
    <row r="19" spans="1:21" s="35" customFormat="1" ht="12.95" customHeight="1" thickTop="1" x14ac:dyDescent="0.2">
      <c r="B19" s="37"/>
      <c r="E19" s="50" t="s">
        <v>67</v>
      </c>
      <c r="F19" s="53">
        <f ca="1">+$C$15+$C$16*F18-15018.5-$C$5/24</f>
        <v>45296.934199346884</v>
      </c>
    </row>
    <row r="20" spans="1:21" s="35" customFormat="1" ht="12.95" customHeight="1" thickBot="1" x14ac:dyDescent="0.25">
      <c r="A20" s="47" t="s">
        <v>10</v>
      </c>
      <c r="B20" s="47" t="s">
        <v>11</v>
      </c>
      <c r="C20" s="47" t="s">
        <v>12</v>
      </c>
      <c r="D20" s="47" t="s">
        <v>17</v>
      </c>
      <c r="E20" s="47" t="s">
        <v>13</v>
      </c>
      <c r="F20" s="47" t="s">
        <v>14</v>
      </c>
      <c r="G20" s="47" t="s">
        <v>15</v>
      </c>
      <c r="H20" s="54" t="s">
        <v>95</v>
      </c>
      <c r="I20" s="54" t="s">
        <v>98</v>
      </c>
      <c r="J20" s="54" t="s">
        <v>92</v>
      </c>
      <c r="K20" s="54" t="s">
        <v>90</v>
      </c>
      <c r="L20" s="54" t="s">
        <v>29</v>
      </c>
      <c r="M20" s="54" t="s">
        <v>30</v>
      </c>
      <c r="N20" s="54" t="s">
        <v>31</v>
      </c>
      <c r="O20" s="54" t="s">
        <v>27</v>
      </c>
      <c r="P20" s="55" t="s">
        <v>26</v>
      </c>
      <c r="Q20" s="47" t="s">
        <v>19</v>
      </c>
      <c r="U20" s="56" t="s">
        <v>80</v>
      </c>
    </row>
    <row r="21" spans="1:21" s="35" customFormat="1" ht="12.95" customHeight="1" x14ac:dyDescent="0.2">
      <c r="A21" s="57" t="s">
        <v>106</v>
      </c>
      <c r="B21" s="58" t="s">
        <v>55</v>
      </c>
      <c r="C21" s="59">
        <v>18597.36</v>
      </c>
      <c r="D21" s="8"/>
      <c r="E21" s="7">
        <f t="shared" ref="E21:E52" si="0">+(C21-C$7)/C$8</f>
        <v>-10133.004813079455</v>
      </c>
      <c r="F21" s="35">
        <f t="shared" ref="F21:F52" si="1">ROUND(2*E21,0)/2</f>
        <v>-10133</v>
      </c>
      <c r="G21" s="35">
        <f t="shared" ref="G21:G52" si="2">+C21-(C$7+F21*C$8)</f>
        <v>-9.1877999984717462E-3</v>
      </c>
      <c r="H21" s="35">
        <f t="shared" ref="H21:H57" si="3">+G21</f>
        <v>-9.1877999984717462E-3</v>
      </c>
      <c r="Q21" s="60">
        <f t="shared" ref="Q21:Q52" si="4">+C21-15018.5</f>
        <v>3578.8600000000006</v>
      </c>
    </row>
    <row r="22" spans="1:21" s="35" customFormat="1" ht="12.95" customHeight="1" x14ac:dyDescent="0.2">
      <c r="A22" s="57" t="s">
        <v>106</v>
      </c>
      <c r="B22" s="58" t="s">
        <v>55</v>
      </c>
      <c r="C22" s="59">
        <v>18599.3</v>
      </c>
      <c r="D22" s="61"/>
      <c r="E22" s="7">
        <f t="shared" si="0"/>
        <v>-10131.988533431986</v>
      </c>
      <c r="F22" s="35">
        <f t="shared" si="1"/>
        <v>-10132</v>
      </c>
      <c r="G22" s="35">
        <f t="shared" si="2"/>
        <v>2.188880000176141E-2</v>
      </c>
      <c r="H22" s="35">
        <f t="shared" si="3"/>
        <v>2.188880000176141E-2</v>
      </c>
      <c r="Q22" s="60">
        <f t="shared" si="4"/>
        <v>3580.7999999999993</v>
      </c>
    </row>
    <row r="23" spans="1:21" s="35" customFormat="1" ht="12.95" customHeight="1" x14ac:dyDescent="0.2">
      <c r="A23" s="57" t="s">
        <v>106</v>
      </c>
      <c r="B23" s="58" t="s">
        <v>55</v>
      </c>
      <c r="C23" s="59">
        <v>24419.54</v>
      </c>
      <c r="D23" s="61"/>
      <c r="E23" s="7">
        <f t="shared" si="0"/>
        <v>-7083.0238657035679</v>
      </c>
      <c r="F23" s="35">
        <f t="shared" si="1"/>
        <v>-7083</v>
      </c>
      <c r="G23" s="35">
        <f t="shared" si="2"/>
        <v>-4.5557799996458925E-2</v>
      </c>
      <c r="H23" s="35">
        <f t="shared" si="3"/>
        <v>-4.5557799996458925E-2</v>
      </c>
      <c r="Q23" s="60">
        <f t="shared" si="4"/>
        <v>9401.0400000000009</v>
      </c>
    </row>
    <row r="24" spans="1:21" s="35" customFormat="1" ht="12.95" customHeight="1" x14ac:dyDescent="0.2">
      <c r="A24" s="57" t="s">
        <v>118</v>
      </c>
      <c r="B24" s="58" t="s">
        <v>55</v>
      </c>
      <c r="C24" s="59">
        <v>26559.488000000001</v>
      </c>
      <c r="D24" s="61"/>
      <c r="E24" s="7">
        <f t="shared" si="0"/>
        <v>-5962.0003610412014</v>
      </c>
      <c r="F24" s="35">
        <f t="shared" si="1"/>
        <v>-5962</v>
      </c>
      <c r="G24" s="35">
        <f t="shared" si="2"/>
        <v>-6.8919999830541201E-4</v>
      </c>
      <c r="H24" s="35">
        <f t="shared" si="3"/>
        <v>-6.8919999830541201E-4</v>
      </c>
      <c r="Q24" s="60">
        <f t="shared" si="4"/>
        <v>11540.988000000001</v>
      </c>
    </row>
    <row r="25" spans="1:21" s="35" customFormat="1" ht="12.95" customHeight="1" x14ac:dyDescent="0.2">
      <c r="A25" s="57" t="s">
        <v>123</v>
      </c>
      <c r="B25" s="58" t="s">
        <v>55</v>
      </c>
      <c r="C25" s="59">
        <v>26624.377</v>
      </c>
      <c r="D25" s="61"/>
      <c r="E25" s="7">
        <f t="shared" si="0"/>
        <v>-5928.00790225527</v>
      </c>
      <c r="F25" s="35">
        <f t="shared" si="1"/>
        <v>-5928</v>
      </c>
      <c r="G25" s="35">
        <f t="shared" si="2"/>
        <v>-1.5084799997566734E-2</v>
      </c>
      <c r="H25" s="35">
        <f t="shared" si="3"/>
        <v>-1.5084799997566734E-2</v>
      </c>
      <c r="Q25" s="60">
        <f t="shared" si="4"/>
        <v>11605.877</v>
      </c>
    </row>
    <row r="26" spans="1:21" s="35" customFormat="1" ht="12.95" customHeight="1" x14ac:dyDescent="0.2">
      <c r="A26" s="57" t="s">
        <v>123</v>
      </c>
      <c r="B26" s="58" t="s">
        <v>55</v>
      </c>
      <c r="C26" s="59">
        <v>27693.38</v>
      </c>
      <c r="D26" s="61"/>
      <c r="E26" s="7">
        <f t="shared" si="0"/>
        <v>-5368.0048136033101</v>
      </c>
      <c r="F26" s="35">
        <f t="shared" si="1"/>
        <v>-5368</v>
      </c>
      <c r="G26" s="35">
        <f t="shared" si="2"/>
        <v>-9.188799998810282E-3</v>
      </c>
      <c r="H26" s="35">
        <f t="shared" si="3"/>
        <v>-9.188799998810282E-3</v>
      </c>
      <c r="Q26" s="60">
        <f t="shared" si="4"/>
        <v>12674.880000000001</v>
      </c>
    </row>
    <row r="27" spans="1:21" s="35" customFormat="1" ht="12.95" customHeight="1" x14ac:dyDescent="0.2">
      <c r="A27" s="57" t="s">
        <v>123</v>
      </c>
      <c r="B27" s="58" t="s">
        <v>55</v>
      </c>
      <c r="C27" s="59">
        <v>27714.392</v>
      </c>
      <c r="D27" s="61"/>
      <c r="E27" s="7">
        <f t="shared" si="0"/>
        <v>-5356.9975620813275</v>
      </c>
      <c r="F27" s="35">
        <f t="shared" si="1"/>
        <v>-5357</v>
      </c>
      <c r="G27" s="35">
        <f t="shared" si="2"/>
        <v>4.6538000024156645E-3</v>
      </c>
      <c r="H27" s="35">
        <f t="shared" si="3"/>
        <v>4.6538000024156645E-3</v>
      </c>
      <c r="Q27" s="60">
        <f t="shared" si="4"/>
        <v>12695.892</v>
      </c>
    </row>
    <row r="28" spans="1:21" s="35" customFormat="1" ht="12.95" customHeight="1" x14ac:dyDescent="0.2">
      <c r="A28" s="57" t="s">
        <v>123</v>
      </c>
      <c r="B28" s="58" t="s">
        <v>55</v>
      </c>
      <c r="C28" s="59">
        <v>27737.294999999998</v>
      </c>
      <c r="D28" s="61"/>
      <c r="E28" s="7">
        <f t="shared" si="0"/>
        <v>-5344.9996998308052</v>
      </c>
      <c r="F28" s="35">
        <f t="shared" si="1"/>
        <v>-5345</v>
      </c>
      <c r="G28" s="35">
        <f t="shared" si="2"/>
        <v>5.7299999753013253E-4</v>
      </c>
      <c r="H28" s="35">
        <f t="shared" si="3"/>
        <v>5.7299999753013253E-4</v>
      </c>
      <c r="Q28" s="60">
        <f t="shared" si="4"/>
        <v>12718.794999999998</v>
      </c>
    </row>
    <row r="29" spans="1:21" s="35" customFormat="1" ht="12.95" customHeight="1" x14ac:dyDescent="0.2">
      <c r="A29" s="57" t="s">
        <v>138</v>
      </c>
      <c r="B29" s="58" t="s">
        <v>55</v>
      </c>
      <c r="C29" s="59">
        <v>28466.505000000001</v>
      </c>
      <c r="D29" s="61"/>
      <c r="E29" s="7">
        <f t="shared" si="0"/>
        <v>-4962.9990391442616</v>
      </c>
      <c r="F29" s="35">
        <f t="shared" si="1"/>
        <v>-4963</v>
      </c>
      <c r="G29" s="35">
        <f t="shared" si="2"/>
        <v>1.8342000003030989E-3</v>
      </c>
      <c r="H29" s="35">
        <f t="shared" si="3"/>
        <v>1.8342000003030989E-3</v>
      </c>
      <c r="Q29" s="60">
        <f t="shared" si="4"/>
        <v>13448.005000000001</v>
      </c>
    </row>
    <row r="30" spans="1:21" s="35" customFormat="1" ht="12.95" customHeight="1" x14ac:dyDescent="0.2">
      <c r="A30" s="57" t="s">
        <v>138</v>
      </c>
      <c r="B30" s="58" t="s">
        <v>55</v>
      </c>
      <c r="C30" s="59">
        <v>28514.22</v>
      </c>
      <c r="D30" s="61"/>
      <c r="E30" s="7">
        <f t="shared" si="0"/>
        <v>-4938.0032745158851</v>
      </c>
      <c r="F30" s="35">
        <f t="shared" si="1"/>
        <v>-4938</v>
      </c>
      <c r="G30" s="35">
        <f t="shared" si="2"/>
        <v>-6.2507999973604456E-3</v>
      </c>
      <c r="H30" s="35">
        <f t="shared" si="3"/>
        <v>-6.2507999973604456E-3</v>
      </c>
      <c r="Q30" s="60">
        <f t="shared" si="4"/>
        <v>13495.720000000001</v>
      </c>
    </row>
    <row r="31" spans="1:21" s="35" customFormat="1" ht="12.95" customHeight="1" x14ac:dyDescent="0.2">
      <c r="A31" s="57" t="s">
        <v>138</v>
      </c>
      <c r="B31" s="58" t="s">
        <v>55</v>
      </c>
      <c r="C31" s="59">
        <v>28533.308000000001</v>
      </c>
      <c r="D31" s="61"/>
      <c r="E31" s="7">
        <f t="shared" si="0"/>
        <v>-4928.003920953558</v>
      </c>
      <c r="F31" s="35">
        <f t="shared" si="1"/>
        <v>-4928</v>
      </c>
      <c r="G31" s="35">
        <f t="shared" si="2"/>
        <v>-7.4847999967460055E-3</v>
      </c>
      <c r="H31" s="35">
        <f t="shared" si="3"/>
        <v>-7.4847999967460055E-3</v>
      </c>
      <c r="Q31" s="60">
        <f t="shared" si="4"/>
        <v>13514.808000000001</v>
      </c>
    </row>
    <row r="32" spans="1:21" s="35" customFormat="1" ht="12.95" customHeight="1" x14ac:dyDescent="0.2">
      <c r="A32" s="57" t="s">
        <v>138</v>
      </c>
      <c r="B32" s="58" t="s">
        <v>55</v>
      </c>
      <c r="C32" s="59">
        <v>28535.221000000001</v>
      </c>
      <c r="D32" s="61"/>
      <c r="E32" s="7">
        <f t="shared" si="0"/>
        <v>-4927.0017854042735</v>
      </c>
      <c r="F32" s="35">
        <f t="shared" si="1"/>
        <v>-4927</v>
      </c>
      <c r="G32" s="35">
        <f t="shared" si="2"/>
        <v>-3.4081999947375152E-3</v>
      </c>
      <c r="H32" s="35">
        <f t="shared" si="3"/>
        <v>-3.4081999947375152E-3</v>
      </c>
      <c r="Q32" s="60">
        <f t="shared" si="4"/>
        <v>13516.721000000001</v>
      </c>
    </row>
    <row r="33" spans="1:17" s="35" customFormat="1" ht="12.95" customHeight="1" x14ac:dyDescent="0.2">
      <c r="A33" s="57" t="s">
        <v>138</v>
      </c>
      <c r="B33" s="58" t="s">
        <v>55</v>
      </c>
      <c r="C33" s="59">
        <v>28556.226999999999</v>
      </c>
      <c r="D33" s="61"/>
      <c r="E33" s="7">
        <f t="shared" si="0"/>
        <v>-4915.9976770152216</v>
      </c>
      <c r="F33" s="35">
        <f t="shared" si="1"/>
        <v>-4916</v>
      </c>
      <c r="G33" s="35">
        <f t="shared" si="2"/>
        <v>4.4343999979901128E-3</v>
      </c>
      <c r="H33" s="35">
        <f t="shared" si="3"/>
        <v>4.4343999979901128E-3</v>
      </c>
      <c r="Q33" s="60">
        <f t="shared" si="4"/>
        <v>13537.726999999999</v>
      </c>
    </row>
    <row r="34" spans="1:17" s="35" customFormat="1" ht="12.95" customHeight="1" x14ac:dyDescent="0.2">
      <c r="A34" s="57" t="s">
        <v>138</v>
      </c>
      <c r="B34" s="58" t="s">
        <v>55</v>
      </c>
      <c r="C34" s="59">
        <v>28802.462</v>
      </c>
      <c r="D34" s="61"/>
      <c r="E34" s="7">
        <f t="shared" si="0"/>
        <v>-4787.0061208322968</v>
      </c>
      <c r="F34" s="35">
        <f t="shared" si="1"/>
        <v>-4787</v>
      </c>
      <c r="G34" s="35">
        <f t="shared" si="2"/>
        <v>-1.1684199998853728E-2</v>
      </c>
      <c r="H34" s="35">
        <f t="shared" si="3"/>
        <v>-1.1684199998853728E-2</v>
      </c>
      <c r="Q34" s="60">
        <f t="shared" si="4"/>
        <v>13783.962</v>
      </c>
    </row>
    <row r="35" spans="1:17" s="35" customFormat="1" ht="12.95" customHeight="1" x14ac:dyDescent="0.2">
      <c r="A35" s="57" t="s">
        <v>138</v>
      </c>
      <c r="B35" s="58" t="s">
        <v>55</v>
      </c>
      <c r="C35" s="59">
        <v>28844.473999999998</v>
      </c>
      <c r="D35" s="61"/>
      <c r="E35" s="7">
        <f t="shared" si="0"/>
        <v>-4764.9979040541912</v>
      </c>
      <c r="F35" s="35">
        <f t="shared" si="1"/>
        <v>-4765</v>
      </c>
      <c r="G35" s="35">
        <f t="shared" si="2"/>
        <v>4.0009999975154642E-3</v>
      </c>
      <c r="H35" s="35">
        <f t="shared" si="3"/>
        <v>4.0009999975154642E-3</v>
      </c>
      <c r="Q35" s="60">
        <f t="shared" si="4"/>
        <v>13825.973999999998</v>
      </c>
    </row>
    <row r="36" spans="1:17" s="35" customFormat="1" ht="12.95" customHeight="1" x14ac:dyDescent="0.2">
      <c r="A36" s="57" t="s">
        <v>138</v>
      </c>
      <c r="B36" s="58" t="s">
        <v>55</v>
      </c>
      <c r="C36" s="59">
        <v>28846.366000000002</v>
      </c>
      <c r="D36" s="61"/>
      <c r="E36" s="7">
        <f t="shared" si="0"/>
        <v>-4764.0067694701611</v>
      </c>
      <c r="F36" s="35">
        <f t="shared" si="1"/>
        <v>-4764</v>
      </c>
      <c r="G36" s="35">
        <f t="shared" si="2"/>
        <v>-1.2922399997478351E-2</v>
      </c>
      <c r="H36" s="35">
        <f t="shared" si="3"/>
        <v>-1.2922399997478351E-2</v>
      </c>
      <c r="Q36" s="60">
        <f t="shared" si="4"/>
        <v>13827.866000000002</v>
      </c>
    </row>
    <row r="37" spans="1:17" s="35" customFormat="1" ht="12.95" customHeight="1" x14ac:dyDescent="0.2">
      <c r="A37" s="57" t="s">
        <v>138</v>
      </c>
      <c r="B37" s="58" t="s">
        <v>55</v>
      </c>
      <c r="C37" s="59">
        <v>28867.366000000002</v>
      </c>
      <c r="D37" s="61"/>
      <c r="E37" s="7">
        <f t="shared" si="0"/>
        <v>-4753.0058042140381</v>
      </c>
      <c r="F37" s="35">
        <f t="shared" si="1"/>
        <v>-4753</v>
      </c>
      <c r="G37" s="35">
        <f t="shared" si="2"/>
        <v>-1.1079799995059147E-2</v>
      </c>
      <c r="H37" s="35">
        <f t="shared" si="3"/>
        <v>-1.1079799995059147E-2</v>
      </c>
      <c r="Q37" s="60">
        <f t="shared" si="4"/>
        <v>13848.866000000002</v>
      </c>
    </row>
    <row r="38" spans="1:17" s="35" customFormat="1" ht="12.95" customHeight="1" x14ac:dyDescent="0.2">
      <c r="A38" s="57" t="s">
        <v>138</v>
      </c>
      <c r="B38" s="58" t="s">
        <v>55</v>
      </c>
      <c r="C38" s="59">
        <v>28888.366999999998</v>
      </c>
      <c r="D38" s="61"/>
      <c r="E38" s="7">
        <f t="shared" si="0"/>
        <v>-4742.0043151024292</v>
      </c>
      <c r="F38" s="35">
        <f t="shared" si="1"/>
        <v>-4742</v>
      </c>
      <c r="G38" s="35">
        <f t="shared" si="2"/>
        <v>-8.2371999997121748E-3</v>
      </c>
      <c r="H38" s="35">
        <f t="shared" si="3"/>
        <v>-8.2371999997121748E-3</v>
      </c>
      <c r="Q38" s="60">
        <f t="shared" si="4"/>
        <v>13869.866999999998</v>
      </c>
    </row>
    <row r="39" spans="1:17" s="35" customFormat="1" ht="12.95" customHeight="1" x14ac:dyDescent="0.2">
      <c r="A39" s="57" t="s">
        <v>138</v>
      </c>
      <c r="B39" s="58" t="s">
        <v>55</v>
      </c>
      <c r="C39" s="59">
        <v>28890.28</v>
      </c>
      <c r="D39" s="61"/>
      <c r="E39" s="7">
        <f t="shared" si="0"/>
        <v>-4741.0021795531447</v>
      </c>
      <c r="F39" s="35">
        <f t="shared" si="1"/>
        <v>-4741</v>
      </c>
      <c r="G39" s="35">
        <f t="shared" si="2"/>
        <v>-4.1606000013416633E-3</v>
      </c>
      <c r="H39" s="35">
        <f t="shared" si="3"/>
        <v>-4.1606000013416633E-3</v>
      </c>
      <c r="Q39" s="60">
        <f t="shared" si="4"/>
        <v>13871.779999999999</v>
      </c>
    </row>
    <row r="40" spans="1:17" s="35" customFormat="1" ht="12.95" customHeight="1" x14ac:dyDescent="0.2">
      <c r="A40" s="57" t="s">
        <v>138</v>
      </c>
      <c r="B40" s="58" t="s">
        <v>55</v>
      </c>
      <c r="C40" s="59">
        <v>28913.185000000001</v>
      </c>
      <c r="D40" s="61"/>
      <c r="E40" s="7">
        <f t="shared" si="0"/>
        <v>-4729.0032695916434</v>
      </c>
      <c r="F40" s="35">
        <f t="shared" si="1"/>
        <v>-4729</v>
      </c>
      <c r="G40" s="35">
        <f t="shared" si="2"/>
        <v>-6.2413999949058052E-3</v>
      </c>
      <c r="H40" s="35">
        <f t="shared" si="3"/>
        <v>-6.2413999949058052E-3</v>
      </c>
      <c r="Q40" s="60">
        <f t="shared" si="4"/>
        <v>13894.685000000001</v>
      </c>
    </row>
    <row r="41" spans="1:17" s="35" customFormat="1" ht="12.95" customHeight="1" x14ac:dyDescent="0.2">
      <c r="A41" s="57" t="s">
        <v>138</v>
      </c>
      <c r="B41" s="58" t="s">
        <v>55</v>
      </c>
      <c r="C41" s="59">
        <v>28951.371999999999</v>
      </c>
      <c r="D41" s="61"/>
      <c r="E41" s="7">
        <f t="shared" si="0"/>
        <v>-4708.9988000566173</v>
      </c>
      <c r="F41" s="35">
        <f t="shared" si="1"/>
        <v>-4709</v>
      </c>
      <c r="G41" s="35">
        <f t="shared" si="2"/>
        <v>2.2906000012881123E-3</v>
      </c>
      <c r="H41" s="35">
        <f t="shared" si="3"/>
        <v>2.2906000012881123E-3</v>
      </c>
      <c r="Q41" s="60">
        <f t="shared" si="4"/>
        <v>13932.871999999999</v>
      </c>
    </row>
    <row r="42" spans="1:17" s="35" customFormat="1" ht="12.95" customHeight="1" x14ac:dyDescent="0.2">
      <c r="A42" s="57" t="s">
        <v>138</v>
      </c>
      <c r="B42" s="58" t="s">
        <v>55</v>
      </c>
      <c r="C42" s="59">
        <v>28953.267</v>
      </c>
      <c r="D42" s="61"/>
      <c r="E42" s="7">
        <f t="shared" si="0"/>
        <v>-4708.0060939061241</v>
      </c>
      <c r="F42" s="35">
        <f t="shared" si="1"/>
        <v>-4708</v>
      </c>
      <c r="G42" s="35">
        <f t="shared" si="2"/>
        <v>-1.163280000037048E-2</v>
      </c>
      <c r="H42" s="35">
        <f t="shared" si="3"/>
        <v>-1.163280000037048E-2</v>
      </c>
      <c r="Q42" s="60">
        <f t="shared" si="4"/>
        <v>13934.767</v>
      </c>
    </row>
    <row r="43" spans="1:17" s="35" customFormat="1" ht="12.95" customHeight="1" x14ac:dyDescent="0.2">
      <c r="A43" s="57" t="s">
        <v>138</v>
      </c>
      <c r="B43" s="58" t="s">
        <v>55</v>
      </c>
      <c r="C43" s="59">
        <v>28955.171999999999</v>
      </c>
      <c r="D43" s="61"/>
      <c r="E43" s="7">
        <f t="shared" si="0"/>
        <v>-4707.0081492007484</v>
      </c>
      <c r="F43" s="35">
        <f t="shared" si="1"/>
        <v>-4707</v>
      </c>
      <c r="G43" s="35">
        <f t="shared" si="2"/>
        <v>-1.5556199999991804E-2</v>
      </c>
      <c r="H43" s="35">
        <f t="shared" si="3"/>
        <v>-1.5556199999991804E-2</v>
      </c>
      <c r="Q43" s="60">
        <f t="shared" si="4"/>
        <v>13936.671999999999</v>
      </c>
    </row>
    <row r="44" spans="1:17" s="35" customFormat="1" ht="12.95" customHeight="1" x14ac:dyDescent="0.2">
      <c r="A44" s="57" t="s">
        <v>179</v>
      </c>
      <c r="B44" s="58" t="s">
        <v>55</v>
      </c>
      <c r="C44" s="59">
        <v>35361.536</v>
      </c>
      <c r="D44" s="61"/>
      <c r="E44" s="7">
        <f t="shared" si="0"/>
        <v>-1350.9992071971028</v>
      </c>
      <c r="F44" s="35">
        <f t="shared" si="1"/>
        <v>-1351</v>
      </c>
      <c r="G44" s="35">
        <f t="shared" si="2"/>
        <v>1.5133999986574054E-3</v>
      </c>
      <c r="H44" s="35">
        <f t="shared" si="3"/>
        <v>1.5133999986574054E-3</v>
      </c>
      <c r="Q44" s="60">
        <f t="shared" si="4"/>
        <v>20343.036</v>
      </c>
    </row>
    <row r="45" spans="1:17" s="35" customFormat="1" ht="12.95" customHeight="1" x14ac:dyDescent="0.2">
      <c r="A45" s="57" t="s">
        <v>184</v>
      </c>
      <c r="B45" s="58" t="s">
        <v>55</v>
      </c>
      <c r="C45" s="59">
        <v>35691.786999999997</v>
      </c>
      <c r="D45" s="61"/>
      <c r="E45" s="7">
        <f t="shared" si="0"/>
        <v>-1177.995408301874</v>
      </c>
      <c r="F45" s="35">
        <f t="shared" si="1"/>
        <v>-1178</v>
      </c>
      <c r="G45" s="35">
        <f t="shared" si="2"/>
        <v>8.7652000001980923E-3</v>
      </c>
      <c r="H45" s="35">
        <f t="shared" si="3"/>
        <v>8.7652000001980923E-3</v>
      </c>
      <c r="Q45" s="60">
        <f t="shared" si="4"/>
        <v>20673.286999999997</v>
      </c>
    </row>
    <row r="46" spans="1:17" s="35" customFormat="1" ht="12.95" customHeight="1" x14ac:dyDescent="0.2">
      <c r="A46" s="57" t="s">
        <v>189</v>
      </c>
      <c r="B46" s="58" t="s">
        <v>55</v>
      </c>
      <c r="C46" s="59">
        <v>35701.339</v>
      </c>
      <c r="D46" s="61"/>
      <c r="E46" s="7">
        <f t="shared" si="0"/>
        <v>-1172.9915406768014</v>
      </c>
      <c r="F46" s="35">
        <f t="shared" si="1"/>
        <v>-1173</v>
      </c>
      <c r="G46" s="35">
        <f t="shared" si="2"/>
        <v>1.6148200003954116E-2</v>
      </c>
      <c r="H46" s="35">
        <f t="shared" si="3"/>
        <v>1.6148200003954116E-2</v>
      </c>
      <c r="Q46" s="60">
        <f t="shared" si="4"/>
        <v>20682.839</v>
      </c>
    </row>
    <row r="47" spans="1:17" s="35" customFormat="1" ht="12.95" customHeight="1" x14ac:dyDescent="0.2">
      <c r="A47" s="57" t="s">
        <v>184</v>
      </c>
      <c r="B47" s="58" t="s">
        <v>55</v>
      </c>
      <c r="C47" s="59">
        <v>35863.582999999999</v>
      </c>
      <c r="D47" s="61"/>
      <c r="E47" s="7">
        <f t="shared" si="0"/>
        <v>-1087.9991308189733</v>
      </c>
      <c r="F47" s="35">
        <f t="shared" si="1"/>
        <v>-1088</v>
      </c>
      <c r="G47" s="35">
        <f t="shared" si="2"/>
        <v>1.6592000029049814E-3</v>
      </c>
      <c r="H47" s="35">
        <f t="shared" si="3"/>
        <v>1.6592000029049814E-3</v>
      </c>
      <c r="Q47" s="60">
        <f t="shared" si="4"/>
        <v>20845.082999999999</v>
      </c>
    </row>
    <row r="48" spans="1:17" s="35" customFormat="1" ht="12.95" customHeight="1" x14ac:dyDescent="0.2">
      <c r="A48" s="57" t="s">
        <v>195</v>
      </c>
      <c r="B48" s="58" t="s">
        <v>55</v>
      </c>
      <c r="C48" s="59">
        <v>36453.43</v>
      </c>
      <c r="D48" s="61"/>
      <c r="E48" s="7">
        <f t="shared" si="0"/>
        <v>-779.00454256048079</v>
      </c>
      <c r="F48" s="35">
        <f t="shared" si="1"/>
        <v>-779</v>
      </c>
      <c r="G48" s="35">
        <f t="shared" si="2"/>
        <v>-8.6713999990024604E-3</v>
      </c>
      <c r="H48" s="35">
        <f t="shared" si="3"/>
        <v>-8.6713999990024604E-3</v>
      </c>
      <c r="Q48" s="60">
        <f t="shared" si="4"/>
        <v>21434.93</v>
      </c>
    </row>
    <row r="49" spans="1:32" s="35" customFormat="1" ht="12.95" customHeight="1" x14ac:dyDescent="0.2">
      <c r="A49" s="57" t="s">
        <v>195</v>
      </c>
      <c r="B49" s="58" t="s">
        <v>55</v>
      </c>
      <c r="C49" s="59">
        <v>36850.493000000002</v>
      </c>
      <c r="D49" s="61"/>
      <c r="E49" s="7">
        <f t="shared" si="0"/>
        <v>-571.00091077514992</v>
      </c>
      <c r="F49" s="35">
        <f t="shared" si="1"/>
        <v>-571</v>
      </c>
      <c r="G49" s="35">
        <f t="shared" si="2"/>
        <v>-1.7385999963153154E-3</v>
      </c>
      <c r="H49" s="35">
        <f t="shared" si="3"/>
        <v>-1.7385999963153154E-3</v>
      </c>
      <c r="Q49" s="60">
        <f t="shared" si="4"/>
        <v>21831.993000000002</v>
      </c>
    </row>
    <row r="50" spans="1:32" s="35" customFormat="1" ht="12.95" customHeight="1" x14ac:dyDescent="0.2">
      <c r="A50" s="57" t="s">
        <v>203</v>
      </c>
      <c r="B50" s="58" t="s">
        <v>55</v>
      </c>
      <c r="C50" s="59">
        <v>37522.442000000003</v>
      </c>
      <c r="D50" s="61"/>
      <c r="E50" s="7">
        <f t="shared" si="0"/>
        <v>-218.99673920912448</v>
      </c>
      <c r="F50" s="35">
        <f t="shared" si="1"/>
        <v>-219</v>
      </c>
      <c r="G50" s="35">
        <f t="shared" si="2"/>
        <v>6.2246000015875325E-3</v>
      </c>
      <c r="H50" s="35">
        <f t="shared" si="3"/>
        <v>6.2246000015875325E-3</v>
      </c>
      <c r="Q50" s="60">
        <f t="shared" si="4"/>
        <v>22503.942000000003</v>
      </c>
    </row>
    <row r="51" spans="1:32" s="35" customFormat="1" ht="12.95" customHeight="1" x14ac:dyDescent="0.2">
      <c r="A51" s="57" t="s">
        <v>203</v>
      </c>
      <c r="B51" s="58" t="s">
        <v>55</v>
      </c>
      <c r="C51" s="59">
        <v>37522.444000000003</v>
      </c>
      <c r="D51" s="61"/>
      <c r="E51" s="7">
        <f t="shared" si="0"/>
        <v>-218.99569149814749</v>
      </c>
      <c r="F51" s="35">
        <f t="shared" si="1"/>
        <v>-219</v>
      </c>
      <c r="G51" s="35">
        <f t="shared" si="2"/>
        <v>8.2246000019949861E-3</v>
      </c>
      <c r="H51" s="35">
        <f t="shared" si="3"/>
        <v>8.2246000019949861E-3</v>
      </c>
      <c r="Q51" s="60">
        <f t="shared" si="4"/>
        <v>22503.944000000003</v>
      </c>
    </row>
    <row r="52" spans="1:32" s="35" customFormat="1" ht="12.95" customHeight="1" x14ac:dyDescent="0.2">
      <c r="A52" s="57" t="s">
        <v>214</v>
      </c>
      <c r="B52" s="58" t="s">
        <v>55</v>
      </c>
      <c r="C52" s="59">
        <v>37940.489000000001</v>
      </c>
      <c r="D52" s="61"/>
      <c r="E52" s="7">
        <f t="shared" si="0"/>
        <v>-5.238554865877531E-4</v>
      </c>
      <c r="F52" s="35">
        <f t="shared" si="1"/>
        <v>0</v>
      </c>
      <c r="G52" s="35">
        <f t="shared" si="2"/>
        <v>-9.9999999656574801E-4</v>
      </c>
      <c r="H52" s="35">
        <f t="shared" si="3"/>
        <v>-9.9999999656574801E-4</v>
      </c>
      <c r="Q52" s="60">
        <f t="shared" si="4"/>
        <v>22921.989000000001</v>
      </c>
    </row>
    <row r="53" spans="1:32" s="35" customFormat="1" ht="12.95" customHeight="1" x14ac:dyDescent="0.2">
      <c r="A53" s="35" t="s">
        <v>16</v>
      </c>
      <c r="B53" s="37"/>
      <c r="C53" s="61">
        <v>37940.49</v>
      </c>
      <c r="D53" s="61" t="s">
        <v>18</v>
      </c>
      <c r="E53" s="35">
        <f t="shared" ref="E53:E84" si="5">+(C53-C$7)/C$8</f>
        <v>0</v>
      </c>
      <c r="F53" s="35">
        <f t="shared" ref="F53:F84" si="6">ROUND(2*E53,0)/2</f>
        <v>0</v>
      </c>
      <c r="G53" s="35">
        <f t="shared" ref="G53:G84" si="7">+C53-(C$7+F53*C$8)</f>
        <v>0</v>
      </c>
      <c r="H53" s="35">
        <f t="shared" si="3"/>
        <v>0</v>
      </c>
      <c r="Q53" s="60">
        <f t="shared" ref="Q53:Q84" si="8">+C53-15018.5</f>
        <v>22921.989999999998</v>
      </c>
    </row>
    <row r="54" spans="1:32" s="35" customFormat="1" ht="12.95" customHeight="1" x14ac:dyDescent="0.2">
      <c r="A54" s="57" t="s">
        <v>214</v>
      </c>
      <c r="B54" s="58" t="s">
        <v>55</v>
      </c>
      <c r="C54" s="59">
        <v>37961.488499999999</v>
      </c>
      <c r="D54" s="61"/>
      <c r="E54" s="7">
        <f t="shared" si="5"/>
        <v>11.000179472891114</v>
      </c>
      <c r="F54" s="35">
        <f t="shared" si="6"/>
        <v>11</v>
      </c>
      <c r="G54" s="35">
        <f t="shared" si="7"/>
        <v>3.426000039326027E-4</v>
      </c>
      <c r="H54" s="35">
        <f t="shared" si="3"/>
        <v>3.426000039326027E-4</v>
      </c>
      <c r="Q54" s="60">
        <f t="shared" si="8"/>
        <v>22942.988499999999</v>
      </c>
    </row>
    <row r="55" spans="1:32" s="35" customFormat="1" ht="12.95" customHeight="1" x14ac:dyDescent="0.2">
      <c r="A55" s="57" t="s">
        <v>222</v>
      </c>
      <c r="B55" s="58" t="s">
        <v>55</v>
      </c>
      <c r="C55" s="59">
        <v>39053.394999999997</v>
      </c>
      <c r="D55" s="61"/>
      <c r="E55" s="7">
        <f t="shared" si="5"/>
        <v>583.0013923031164</v>
      </c>
      <c r="F55" s="35">
        <f t="shared" si="6"/>
        <v>583</v>
      </c>
      <c r="G55" s="35">
        <f t="shared" si="7"/>
        <v>2.6577999960863963E-3</v>
      </c>
      <c r="H55" s="35">
        <f t="shared" si="3"/>
        <v>2.6577999960863963E-3</v>
      </c>
      <c r="Q55" s="60">
        <f t="shared" si="8"/>
        <v>24034.894999999997</v>
      </c>
    </row>
    <row r="56" spans="1:32" s="35" customFormat="1" ht="12.95" customHeight="1" x14ac:dyDescent="0.2">
      <c r="A56" s="57" t="s">
        <v>226</v>
      </c>
      <c r="B56" s="58" t="s">
        <v>55</v>
      </c>
      <c r="C56" s="59">
        <v>42689.892999999996</v>
      </c>
      <c r="D56" s="61"/>
      <c r="E56" s="7">
        <f t="shared" si="5"/>
        <v>2488.0008281107553</v>
      </c>
      <c r="F56" s="35">
        <f t="shared" si="6"/>
        <v>2488</v>
      </c>
      <c r="G56" s="35">
        <f t="shared" si="7"/>
        <v>1.5808000025572255E-3</v>
      </c>
      <c r="H56" s="35">
        <f t="shared" si="3"/>
        <v>1.5808000025572255E-3</v>
      </c>
      <c r="Q56" s="60">
        <f t="shared" si="8"/>
        <v>27671.392999999996</v>
      </c>
    </row>
    <row r="57" spans="1:32" s="35" customFormat="1" ht="12.95" customHeight="1" x14ac:dyDescent="0.2">
      <c r="A57" s="57" t="s">
        <v>222</v>
      </c>
      <c r="B57" s="58" t="s">
        <v>55</v>
      </c>
      <c r="C57" s="59">
        <v>42741.398000000001</v>
      </c>
      <c r="D57" s="61"/>
      <c r="E57" s="7">
        <f t="shared" si="5"/>
        <v>2514.9820050401199</v>
      </c>
      <c r="F57" s="35">
        <f t="shared" si="6"/>
        <v>2515</v>
      </c>
      <c r="G57" s="35">
        <f t="shared" si="7"/>
        <v>-3.4350999994785525E-2</v>
      </c>
      <c r="H57" s="35">
        <f t="shared" si="3"/>
        <v>-3.4350999994785525E-2</v>
      </c>
      <c r="Q57" s="60">
        <f t="shared" si="8"/>
        <v>27722.898000000001</v>
      </c>
    </row>
    <row r="58" spans="1:32" s="35" customFormat="1" ht="12.95" customHeight="1" x14ac:dyDescent="0.2">
      <c r="A58" s="35" t="s">
        <v>33</v>
      </c>
      <c r="B58" s="37"/>
      <c r="C58" s="61">
        <v>43136.593000000001</v>
      </c>
      <c r="D58" s="61"/>
      <c r="E58" s="35">
        <f t="shared" si="5"/>
        <v>2722.0070747731434</v>
      </c>
      <c r="F58" s="35">
        <f t="shared" si="6"/>
        <v>2722</v>
      </c>
      <c r="G58" s="35">
        <f t="shared" si="7"/>
        <v>1.35052000041469E-2</v>
      </c>
      <c r="I58" s="35">
        <f t="shared" ref="I58:I94" si="9">+G58</f>
        <v>1.35052000041469E-2</v>
      </c>
      <c r="Q58" s="60">
        <f t="shared" si="8"/>
        <v>28118.093000000001</v>
      </c>
      <c r="AB58" s="35">
        <v>12</v>
      </c>
      <c r="AD58" s="35" t="s">
        <v>32</v>
      </c>
      <c r="AF58" s="35" t="s">
        <v>34</v>
      </c>
    </row>
    <row r="59" spans="1:32" s="35" customFormat="1" ht="12.95" customHeight="1" x14ac:dyDescent="0.2">
      <c r="A59" s="35" t="s">
        <v>37</v>
      </c>
      <c r="B59" s="37"/>
      <c r="C59" s="61">
        <v>43453.466</v>
      </c>
      <c r="D59" s="61"/>
      <c r="E59" s="35">
        <f t="shared" si="5"/>
        <v>2888.002734944735</v>
      </c>
      <c r="F59" s="35">
        <f t="shared" si="6"/>
        <v>2888</v>
      </c>
      <c r="G59" s="35">
        <f t="shared" si="7"/>
        <v>5.2208000051905401E-3</v>
      </c>
      <c r="I59" s="35">
        <f t="shared" si="9"/>
        <v>5.2208000051905401E-3</v>
      </c>
      <c r="Q59" s="60">
        <f t="shared" si="8"/>
        <v>28434.966</v>
      </c>
      <c r="AA59" s="35" t="s">
        <v>35</v>
      </c>
      <c r="AB59" s="35">
        <v>12</v>
      </c>
      <c r="AD59" s="35" t="s">
        <v>36</v>
      </c>
      <c r="AF59" s="35" t="s">
        <v>38</v>
      </c>
    </row>
    <row r="60" spans="1:32" s="35" customFormat="1" ht="12.95" customHeight="1" x14ac:dyDescent="0.2">
      <c r="A60" s="35" t="s">
        <v>33</v>
      </c>
      <c r="B60" s="37"/>
      <c r="C60" s="61">
        <v>43489.72</v>
      </c>
      <c r="D60" s="61"/>
      <c r="E60" s="35">
        <f t="shared" si="5"/>
        <v>2906.9945918207109</v>
      </c>
      <c r="F60" s="35">
        <f t="shared" si="6"/>
        <v>2907</v>
      </c>
      <c r="G60" s="35">
        <f t="shared" si="7"/>
        <v>-1.0323799993784633E-2</v>
      </c>
      <c r="I60" s="35">
        <f t="shared" si="9"/>
        <v>-1.0323799993784633E-2</v>
      </c>
      <c r="Q60" s="60">
        <f t="shared" si="8"/>
        <v>28471.22</v>
      </c>
      <c r="AA60" s="35" t="s">
        <v>35</v>
      </c>
      <c r="AB60" s="35">
        <v>13</v>
      </c>
      <c r="AD60" s="35" t="s">
        <v>32</v>
      </c>
      <c r="AF60" s="35" t="s">
        <v>34</v>
      </c>
    </row>
    <row r="61" spans="1:32" s="35" customFormat="1" ht="12.95" customHeight="1" x14ac:dyDescent="0.2">
      <c r="A61" s="35" t="s">
        <v>33</v>
      </c>
      <c r="B61" s="37"/>
      <c r="C61" s="61">
        <v>43718.8</v>
      </c>
      <c r="D61" s="61"/>
      <c r="E61" s="35">
        <f t="shared" si="5"/>
        <v>3026.9994071003607</v>
      </c>
      <c r="F61" s="35">
        <f t="shared" si="6"/>
        <v>3027</v>
      </c>
      <c r="G61" s="35">
        <f t="shared" si="7"/>
        <v>-1.1317999960738234E-3</v>
      </c>
      <c r="I61" s="35">
        <f t="shared" si="9"/>
        <v>-1.1317999960738234E-3</v>
      </c>
      <c r="Q61" s="60">
        <f t="shared" si="8"/>
        <v>28700.300000000003</v>
      </c>
      <c r="AA61" s="35" t="s">
        <v>35</v>
      </c>
      <c r="AB61" s="35">
        <v>9</v>
      </c>
      <c r="AD61" s="35" t="s">
        <v>32</v>
      </c>
      <c r="AF61" s="35" t="s">
        <v>34</v>
      </c>
    </row>
    <row r="62" spans="1:32" s="35" customFormat="1" ht="12.95" customHeight="1" x14ac:dyDescent="0.2">
      <c r="A62" s="35" t="s">
        <v>33</v>
      </c>
      <c r="B62" s="37"/>
      <c r="C62" s="61">
        <v>43848.627</v>
      </c>
      <c r="D62" s="61"/>
      <c r="E62" s="35">
        <f t="shared" si="5"/>
        <v>3095.0099935911535</v>
      </c>
      <c r="F62" s="35">
        <f t="shared" si="6"/>
        <v>3095</v>
      </c>
      <c r="G62" s="35">
        <f t="shared" si="7"/>
        <v>1.9077000004472211E-2</v>
      </c>
      <c r="I62" s="35">
        <f t="shared" si="9"/>
        <v>1.9077000004472211E-2</v>
      </c>
      <c r="Q62" s="60">
        <f t="shared" si="8"/>
        <v>28830.127</v>
      </c>
      <c r="AA62" s="35" t="s">
        <v>35</v>
      </c>
      <c r="AB62" s="35">
        <v>21</v>
      </c>
      <c r="AD62" s="35" t="s">
        <v>32</v>
      </c>
      <c r="AF62" s="35" t="s">
        <v>34</v>
      </c>
    </row>
    <row r="63" spans="1:32" s="35" customFormat="1" ht="12.95" customHeight="1" x14ac:dyDescent="0.2">
      <c r="A63" s="35" t="s">
        <v>39</v>
      </c>
      <c r="B63" s="37"/>
      <c r="C63" s="61">
        <v>44165.482000000004</v>
      </c>
      <c r="D63" s="61"/>
      <c r="E63" s="35">
        <f t="shared" si="5"/>
        <v>3260.9962243639561</v>
      </c>
      <c r="F63" s="35">
        <f t="shared" si="6"/>
        <v>3261</v>
      </c>
      <c r="G63" s="35">
        <f t="shared" si="7"/>
        <v>-7.2073999908752739E-3</v>
      </c>
      <c r="I63" s="35">
        <f t="shared" si="9"/>
        <v>-7.2073999908752739E-3</v>
      </c>
      <c r="Q63" s="60">
        <f t="shared" si="8"/>
        <v>29146.982000000004</v>
      </c>
      <c r="AA63" s="35" t="s">
        <v>35</v>
      </c>
      <c r="AB63" s="35">
        <v>13</v>
      </c>
      <c r="AD63" s="35" t="s">
        <v>36</v>
      </c>
      <c r="AF63" s="35" t="s">
        <v>38</v>
      </c>
    </row>
    <row r="64" spans="1:32" s="35" customFormat="1" ht="12.95" customHeight="1" x14ac:dyDescent="0.2">
      <c r="A64" s="35" t="s">
        <v>40</v>
      </c>
      <c r="B64" s="37"/>
      <c r="C64" s="61">
        <v>44211.31</v>
      </c>
      <c r="D64" s="61"/>
      <c r="E64" s="35">
        <f t="shared" si="5"/>
        <v>3285.0034736857433</v>
      </c>
      <c r="F64" s="35">
        <f t="shared" si="6"/>
        <v>3285</v>
      </c>
      <c r="G64" s="35">
        <f t="shared" si="7"/>
        <v>6.6309999965596944E-3</v>
      </c>
      <c r="I64" s="35">
        <f t="shared" si="9"/>
        <v>6.6309999965596944E-3</v>
      </c>
      <c r="Q64" s="60">
        <f t="shared" si="8"/>
        <v>29192.809999999998</v>
      </c>
      <c r="AA64" s="35" t="s">
        <v>35</v>
      </c>
      <c r="AB64" s="35">
        <v>15</v>
      </c>
      <c r="AD64" s="35" t="s">
        <v>36</v>
      </c>
      <c r="AF64" s="35" t="s">
        <v>38</v>
      </c>
    </row>
    <row r="65" spans="1:32" s="35" customFormat="1" ht="12.95" customHeight="1" x14ac:dyDescent="0.2">
      <c r="A65" s="35" t="s">
        <v>33</v>
      </c>
      <c r="B65" s="37"/>
      <c r="C65" s="61">
        <v>44226.601000000002</v>
      </c>
      <c r="D65" s="61"/>
      <c r="E65" s="35">
        <f t="shared" si="5"/>
        <v>3293.0137479586688</v>
      </c>
      <c r="F65" s="35">
        <f t="shared" si="6"/>
        <v>3293</v>
      </c>
      <c r="G65" s="35">
        <f t="shared" si="7"/>
        <v>2.6243800006341189E-2</v>
      </c>
      <c r="I65" s="35">
        <f t="shared" si="9"/>
        <v>2.6243800006341189E-2</v>
      </c>
      <c r="Q65" s="60">
        <f t="shared" si="8"/>
        <v>29208.101000000002</v>
      </c>
      <c r="AA65" s="35" t="s">
        <v>35</v>
      </c>
      <c r="AB65" s="35">
        <v>16</v>
      </c>
      <c r="AD65" s="35" t="s">
        <v>32</v>
      </c>
      <c r="AF65" s="35" t="s">
        <v>34</v>
      </c>
    </row>
    <row r="66" spans="1:32" s="35" customFormat="1" ht="12.95" customHeight="1" x14ac:dyDescent="0.2">
      <c r="A66" s="35" t="s">
        <v>33</v>
      </c>
      <c r="B66" s="37"/>
      <c r="C66" s="61">
        <v>44875.606</v>
      </c>
      <c r="D66" s="61"/>
      <c r="E66" s="35">
        <f t="shared" si="5"/>
        <v>3632.9985791991453</v>
      </c>
      <c r="F66" s="35">
        <f t="shared" si="6"/>
        <v>3633</v>
      </c>
      <c r="G66" s="35">
        <f t="shared" si="7"/>
        <v>-2.7121999955852516E-3</v>
      </c>
      <c r="I66" s="35">
        <f t="shared" si="9"/>
        <v>-2.7121999955852516E-3</v>
      </c>
      <c r="Q66" s="60">
        <f t="shared" si="8"/>
        <v>29857.106</v>
      </c>
      <c r="AA66" s="35" t="s">
        <v>35</v>
      </c>
      <c r="AB66" s="35">
        <v>12</v>
      </c>
      <c r="AD66" s="35" t="s">
        <v>32</v>
      </c>
      <c r="AF66" s="35" t="s">
        <v>34</v>
      </c>
    </row>
    <row r="67" spans="1:32" s="35" customFormat="1" ht="12.95" customHeight="1" x14ac:dyDescent="0.2">
      <c r="A67" s="35" t="s">
        <v>41</v>
      </c>
      <c r="B67" s="37"/>
      <c r="C67" s="61">
        <v>44925.24</v>
      </c>
      <c r="D67" s="61"/>
      <c r="E67" s="35">
        <f t="shared" si="5"/>
        <v>3658.9996225097352</v>
      </c>
      <c r="F67" s="35">
        <f t="shared" si="6"/>
        <v>3659</v>
      </c>
      <c r="G67" s="35">
        <f t="shared" si="7"/>
        <v>-7.2060000093188137E-4</v>
      </c>
      <c r="I67" s="35">
        <f t="shared" si="9"/>
        <v>-7.2060000093188137E-4</v>
      </c>
      <c r="Q67" s="60">
        <f t="shared" si="8"/>
        <v>29906.739999999998</v>
      </c>
      <c r="AA67" s="35" t="s">
        <v>35</v>
      </c>
      <c r="AB67" s="35">
        <v>9</v>
      </c>
      <c r="AD67" s="35" t="s">
        <v>36</v>
      </c>
      <c r="AF67" s="35" t="s">
        <v>38</v>
      </c>
    </row>
    <row r="68" spans="1:32" s="35" customFormat="1" ht="12.95" customHeight="1" x14ac:dyDescent="0.2">
      <c r="A68" s="35" t="s">
        <v>33</v>
      </c>
      <c r="B68" s="37"/>
      <c r="C68" s="61">
        <v>44938.6</v>
      </c>
      <c r="D68" s="61"/>
      <c r="E68" s="35">
        <f t="shared" si="5"/>
        <v>3665.998331834583</v>
      </c>
      <c r="F68" s="35">
        <f t="shared" si="6"/>
        <v>3666</v>
      </c>
      <c r="G68" s="35">
        <f t="shared" si="7"/>
        <v>-3.1843999968259595E-3</v>
      </c>
      <c r="I68" s="35">
        <f t="shared" si="9"/>
        <v>-3.1843999968259595E-3</v>
      </c>
      <c r="Q68" s="60">
        <f t="shared" si="8"/>
        <v>29920.1</v>
      </c>
      <c r="AA68" s="35" t="s">
        <v>35</v>
      </c>
      <c r="AB68" s="35">
        <v>13</v>
      </c>
      <c r="AD68" s="35" t="s">
        <v>32</v>
      </c>
      <c r="AF68" s="35" t="s">
        <v>34</v>
      </c>
    </row>
    <row r="69" spans="1:32" s="35" customFormat="1" ht="12.95" customHeight="1" x14ac:dyDescent="0.2">
      <c r="A69" s="35" t="s">
        <v>33</v>
      </c>
      <c r="B69" s="37"/>
      <c r="C69" s="61">
        <v>46005.713000000003</v>
      </c>
      <c r="D69" s="61"/>
      <c r="E69" s="35">
        <f t="shared" si="5"/>
        <v>4225.0113336134946</v>
      </c>
      <c r="F69" s="35">
        <f t="shared" si="6"/>
        <v>4225</v>
      </c>
      <c r="G69" s="35">
        <f t="shared" si="7"/>
        <v>2.1635000004607718E-2</v>
      </c>
      <c r="I69" s="35">
        <f t="shared" si="9"/>
        <v>2.1635000004607718E-2</v>
      </c>
      <c r="Q69" s="60">
        <f t="shared" si="8"/>
        <v>30987.213000000003</v>
      </c>
      <c r="AA69" s="35" t="s">
        <v>35</v>
      </c>
      <c r="AB69" s="35">
        <v>17</v>
      </c>
      <c r="AD69" s="35" t="s">
        <v>32</v>
      </c>
      <c r="AF69" s="35" t="s">
        <v>34</v>
      </c>
    </row>
    <row r="70" spans="1:32" s="35" customFormat="1" ht="12.95" customHeight="1" x14ac:dyDescent="0.2">
      <c r="A70" s="35" t="s">
        <v>33</v>
      </c>
      <c r="B70" s="37"/>
      <c r="C70" s="61">
        <v>46007.593999999997</v>
      </c>
      <c r="D70" s="61"/>
      <c r="E70" s="35">
        <f t="shared" si="5"/>
        <v>4225.9967057871463</v>
      </c>
      <c r="F70" s="35">
        <f t="shared" si="6"/>
        <v>4226</v>
      </c>
      <c r="G70" s="35">
        <f t="shared" si="7"/>
        <v>-6.2883999999030493E-3</v>
      </c>
      <c r="I70" s="35">
        <f t="shared" si="9"/>
        <v>-6.2883999999030493E-3</v>
      </c>
      <c r="Q70" s="60">
        <f t="shared" si="8"/>
        <v>30989.093999999997</v>
      </c>
      <c r="AA70" s="35" t="s">
        <v>35</v>
      </c>
      <c r="AB70" s="35">
        <v>13</v>
      </c>
      <c r="AD70" s="35" t="s">
        <v>32</v>
      </c>
      <c r="AF70" s="35" t="s">
        <v>34</v>
      </c>
    </row>
    <row r="71" spans="1:32" s="35" customFormat="1" ht="12.95" customHeight="1" x14ac:dyDescent="0.2">
      <c r="A71" s="35" t="s">
        <v>33</v>
      </c>
      <c r="B71" s="37"/>
      <c r="C71" s="61">
        <v>46028.605000000003</v>
      </c>
      <c r="D71" s="61"/>
      <c r="E71" s="35">
        <f t="shared" si="5"/>
        <v>4237.0034334536449</v>
      </c>
      <c r="F71" s="35">
        <f t="shared" si="6"/>
        <v>4237</v>
      </c>
      <c r="G71" s="35">
        <f t="shared" si="7"/>
        <v>6.554200008395128E-3</v>
      </c>
      <c r="I71" s="35">
        <f t="shared" si="9"/>
        <v>6.554200008395128E-3</v>
      </c>
      <c r="Q71" s="60">
        <f t="shared" si="8"/>
        <v>31010.105000000003</v>
      </c>
      <c r="AA71" s="35" t="s">
        <v>35</v>
      </c>
      <c r="AB71" s="35">
        <v>15</v>
      </c>
      <c r="AD71" s="35" t="s">
        <v>32</v>
      </c>
      <c r="AF71" s="35" t="s">
        <v>34</v>
      </c>
    </row>
    <row r="72" spans="1:32" s="35" customFormat="1" ht="12.95" customHeight="1" x14ac:dyDescent="0.2">
      <c r="A72" s="35" t="s">
        <v>33</v>
      </c>
      <c r="B72" s="37"/>
      <c r="C72" s="61">
        <v>46383.642</v>
      </c>
      <c r="D72" s="61"/>
      <c r="E72" s="35">
        <f t="shared" si="5"/>
        <v>4422.9915144840288</v>
      </c>
      <c r="F72" s="35">
        <f t="shared" si="6"/>
        <v>4423</v>
      </c>
      <c r="G72" s="35">
        <f t="shared" si="7"/>
        <v>-1.6198199999053031E-2</v>
      </c>
      <c r="I72" s="35">
        <f t="shared" si="9"/>
        <v>-1.6198199999053031E-2</v>
      </c>
      <c r="Q72" s="60">
        <f t="shared" si="8"/>
        <v>31365.142</v>
      </c>
      <c r="AA72" s="35" t="s">
        <v>35</v>
      </c>
      <c r="AB72" s="35">
        <v>8</v>
      </c>
      <c r="AD72" s="35" t="s">
        <v>42</v>
      </c>
      <c r="AF72" s="35" t="s">
        <v>34</v>
      </c>
    </row>
    <row r="73" spans="1:32" s="35" customFormat="1" ht="12.95" customHeight="1" x14ac:dyDescent="0.2">
      <c r="A73" s="35" t="s">
        <v>43</v>
      </c>
      <c r="B73" s="37"/>
      <c r="C73" s="61">
        <v>46765.457000000002</v>
      </c>
      <c r="D73" s="61"/>
      <c r="E73" s="35">
        <f t="shared" si="5"/>
        <v>4623.0073977824386</v>
      </c>
      <c r="F73" s="35">
        <f t="shared" si="6"/>
        <v>4623</v>
      </c>
      <c r="G73" s="35">
        <f t="shared" si="7"/>
        <v>1.4121800006250851E-2</v>
      </c>
      <c r="I73" s="35">
        <f t="shared" si="9"/>
        <v>1.4121800006250851E-2</v>
      </c>
      <c r="Q73" s="60">
        <f t="shared" si="8"/>
        <v>31746.957000000002</v>
      </c>
      <c r="AA73" s="35" t="s">
        <v>35</v>
      </c>
      <c r="AB73" s="35">
        <v>8</v>
      </c>
      <c r="AD73" s="35" t="s">
        <v>36</v>
      </c>
      <c r="AF73" s="35" t="s">
        <v>38</v>
      </c>
    </row>
    <row r="74" spans="1:32" s="35" customFormat="1" ht="12.95" customHeight="1" x14ac:dyDescent="0.2">
      <c r="A74" s="35" t="s">
        <v>33</v>
      </c>
      <c r="B74" s="37"/>
      <c r="C74" s="61">
        <v>47114.735999999997</v>
      </c>
      <c r="D74" s="61"/>
      <c r="E74" s="35">
        <f t="shared" si="5"/>
        <v>4805.9791189106909</v>
      </c>
      <c r="F74" s="35">
        <f t="shared" si="6"/>
        <v>4806</v>
      </c>
      <c r="G74" s="35">
        <f t="shared" si="7"/>
        <v>-3.9860400000179652E-2</v>
      </c>
      <c r="I74" s="35">
        <f t="shared" si="9"/>
        <v>-3.9860400000179652E-2</v>
      </c>
      <c r="Q74" s="60">
        <f t="shared" si="8"/>
        <v>32096.235999999997</v>
      </c>
      <c r="AA74" s="35" t="s">
        <v>35</v>
      </c>
      <c r="AB74" s="35">
        <v>18</v>
      </c>
      <c r="AD74" s="35" t="s">
        <v>42</v>
      </c>
      <c r="AF74" s="35" t="s">
        <v>34</v>
      </c>
    </row>
    <row r="75" spans="1:32" s="35" customFormat="1" ht="12.95" customHeight="1" x14ac:dyDescent="0.2">
      <c r="A75" s="35" t="s">
        <v>33</v>
      </c>
      <c r="B75" s="37"/>
      <c r="C75" s="61">
        <v>47114.78</v>
      </c>
      <c r="D75" s="61"/>
      <c r="E75" s="35">
        <f t="shared" si="5"/>
        <v>4806.0021685521806</v>
      </c>
      <c r="F75" s="35">
        <f t="shared" si="6"/>
        <v>4806</v>
      </c>
      <c r="G75" s="35">
        <f t="shared" si="7"/>
        <v>4.13960000150837E-3</v>
      </c>
      <c r="I75" s="35">
        <f t="shared" si="9"/>
        <v>4.13960000150837E-3</v>
      </c>
      <c r="Q75" s="60">
        <f t="shared" si="8"/>
        <v>32096.28</v>
      </c>
      <c r="AA75" s="35" t="s">
        <v>35</v>
      </c>
      <c r="AB75" s="35">
        <v>19</v>
      </c>
      <c r="AD75" s="35" t="s">
        <v>32</v>
      </c>
      <c r="AF75" s="35" t="s">
        <v>34</v>
      </c>
    </row>
    <row r="76" spans="1:32" s="35" customFormat="1" ht="12.95" customHeight="1" x14ac:dyDescent="0.2">
      <c r="A76" s="35" t="s">
        <v>33</v>
      </c>
      <c r="B76" s="37"/>
      <c r="C76" s="61">
        <v>47118.589</v>
      </c>
      <c r="D76" s="61"/>
      <c r="E76" s="35">
        <f t="shared" si="5"/>
        <v>4807.997534107446</v>
      </c>
      <c r="F76" s="35">
        <f t="shared" si="6"/>
        <v>4808</v>
      </c>
      <c r="G76" s="35">
        <f t="shared" si="7"/>
        <v>-4.7071999943000264E-3</v>
      </c>
      <c r="I76" s="35">
        <f t="shared" si="9"/>
        <v>-4.7071999943000264E-3</v>
      </c>
      <c r="Q76" s="60">
        <f t="shared" si="8"/>
        <v>32100.089</v>
      </c>
      <c r="AA76" s="35" t="s">
        <v>35</v>
      </c>
      <c r="AB76" s="35">
        <v>14</v>
      </c>
      <c r="AD76" s="35" t="s">
        <v>32</v>
      </c>
      <c r="AF76" s="35" t="s">
        <v>34</v>
      </c>
    </row>
    <row r="77" spans="1:32" s="35" customFormat="1" ht="12.95" customHeight="1" x14ac:dyDescent="0.2">
      <c r="A77" s="35" t="s">
        <v>33</v>
      </c>
      <c r="B77" s="37"/>
      <c r="C77" s="61">
        <v>47139.587</v>
      </c>
      <c r="D77" s="61"/>
      <c r="E77" s="35">
        <f t="shared" si="5"/>
        <v>4818.9974516525917</v>
      </c>
      <c r="F77" s="35">
        <f t="shared" si="6"/>
        <v>4819</v>
      </c>
      <c r="G77" s="35">
        <f t="shared" si="7"/>
        <v>-4.8645999995642342E-3</v>
      </c>
      <c r="I77" s="35">
        <f t="shared" si="9"/>
        <v>-4.8645999995642342E-3</v>
      </c>
      <c r="Q77" s="60">
        <f t="shared" si="8"/>
        <v>32121.087</v>
      </c>
      <c r="AA77" s="35" t="s">
        <v>35</v>
      </c>
      <c r="AB77" s="35">
        <v>23</v>
      </c>
      <c r="AD77" s="35" t="s">
        <v>32</v>
      </c>
      <c r="AF77" s="35" t="s">
        <v>34</v>
      </c>
    </row>
    <row r="78" spans="1:32" s="35" customFormat="1" ht="12.95" customHeight="1" x14ac:dyDescent="0.2">
      <c r="A78" s="35" t="s">
        <v>44</v>
      </c>
      <c r="B78" s="37"/>
      <c r="C78" s="61">
        <v>47208.317999999999</v>
      </c>
      <c r="D78" s="61"/>
      <c r="E78" s="35">
        <f t="shared" si="5"/>
        <v>4855.0025632249053</v>
      </c>
      <c r="F78" s="35">
        <f t="shared" si="6"/>
        <v>4855</v>
      </c>
      <c r="G78" s="35">
        <f t="shared" si="7"/>
        <v>4.8930000048130751E-3</v>
      </c>
      <c r="I78" s="35">
        <f t="shared" si="9"/>
        <v>4.8930000048130751E-3</v>
      </c>
      <c r="Q78" s="60">
        <f t="shared" si="8"/>
        <v>32189.817999999999</v>
      </c>
      <c r="AA78" s="35" t="s">
        <v>35</v>
      </c>
      <c r="AB78" s="35">
        <v>8</v>
      </c>
      <c r="AD78" s="35" t="s">
        <v>36</v>
      </c>
      <c r="AF78" s="35" t="s">
        <v>38</v>
      </c>
    </row>
    <row r="79" spans="1:32" s="35" customFormat="1" ht="12.95" customHeight="1" x14ac:dyDescent="0.2">
      <c r="A79" s="35" t="s">
        <v>45</v>
      </c>
      <c r="B79" s="37"/>
      <c r="C79" s="61">
        <v>47523.27</v>
      </c>
      <c r="D79" s="61"/>
      <c r="E79" s="35">
        <f t="shared" si="5"/>
        <v>5019.991897003305</v>
      </c>
      <c r="F79" s="35">
        <f t="shared" si="6"/>
        <v>5020</v>
      </c>
      <c r="G79" s="35">
        <f t="shared" si="7"/>
        <v>-1.5468000005057547E-2</v>
      </c>
      <c r="I79" s="35">
        <f t="shared" si="9"/>
        <v>-1.5468000005057547E-2</v>
      </c>
      <c r="Q79" s="60">
        <f t="shared" si="8"/>
        <v>32504.769999999997</v>
      </c>
      <c r="AA79" s="35" t="s">
        <v>35</v>
      </c>
      <c r="AB79" s="35">
        <v>6</v>
      </c>
      <c r="AD79" s="35" t="s">
        <v>36</v>
      </c>
      <c r="AF79" s="35" t="s">
        <v>38</v>
      </c>
    </row>
    <row r="80" spans="1:32" s="35" customFormat="1" ht="12.95" customHeight="1" x14ac:dyDescent="0.2">
      <c r="A80" s="35" t="s">
        <v>47</v>
      </c>
      <c r="B80" s="37"/>
      <c r="C80" s="61">
        <v>47523.29</v>
      </c>
      <c r="D80" s="61"/>
      <c r="E80" s="35">
        <f t="shared" si="5"/>
        <v>5020.0023741130753</v>
      </c>
      <c r="F80" s="35">
        <f t="shared" si="6"/>
        <v>5020</v>
      </c>
      <c r="G80" s="35">
        <f t="shared" si="7"/>
        <v>4.531999999016989E-3</v>
      </c>
      <c r="I80" s="35">
        <f t="shared" si="9"/>
        <v>4.531999999016989E-3</v>
      </c>
      <c r="Q80" s="60">
        <f t="shared" si="8"/>
        <v>32504.79</v>
      </c>
      <c r="AA80" s="35" t="s">
        <v>35</v>
      </c>
      <c r="AB80" s="35">
        <v>10</v>
      </c>
      <c r="AD80" s="35" t="s">
        <v>46</v>
      </c>
      <c r="AF80" s="35" t="s">
        <v>38</v>
      </c>
    </row>
    <row r="81" spans="1:32" s="35" customFormat="1" ht="12.95" customHeight="1" x14ac:dyDescent="0.2">
      <c r="A81" s="35" t="s">
        <v>48</v>
      </c>
      <c r="B81" s="37"/>
      <c r="C81" s="61">
        <v>47859.256000000001</v>
      </c>
      <c r="D81" s="61"/>
      <c r="E81" s="35">
        <f t="shared" si="5"/>
        <v>5196.0000071244367</v>
      </c>
      <c r="F81" s="35">
        <f t="shared" si="6"/>
        <v>5196</v>
      </c>
      <c r="G81" s="35">
        <f t="shared" si="7"/>
        <v>1.3600001693703234E-5</v>
      </c>
      <c r="I81" s="35">
        <f t="shared" si="9"/>
        <v>1.3600001693703234E-5</v>
      </c>
      <c r="Q81" s="60">
        <f t="shared" si="8"/>
        <v>32840.756000000001</v>
      </c>
      <c r="AA81" s="35" t="s">
        <v>35</v>
      </c>
      <c r="AB81" s="35">
        <v>7</v>
      </c>
      <c r="AD81" s="35" t="s">
        <v>36</v>
      </c>
      <c r="AF81" s="35" t="s">
        <v>38</v>
      </c>
    </row>
    <row r="82" spans="1:32" s="35" customFormat="1" ht="12.95" customHeight="1" x14ac:dyDescent="0.2">
      <c r="A82" s="35" t="s">
        <v>33</v>
      </c>
      <c r="B82" s="37"/>
      <c r="C82" s="61">
        <v>47914.6</v>
      </c>
      <c r="D82" s="61"/>
      <c r="E82" s="35">
        <f t="shared" si="5"/>
        <v>5224.9922652737141</v>
      </c>
      <c r="F82" s="35">
        <f t="shared" si="6"/>
        <v>5225</v>
      </c>
      <c r="G82" s="35">
        <f t="shared" si="7"/>
        <v>-1.4764999999897555E-2</v>
      </c>
      <c r="I82" s="35">
        <f t="shared" si="9"/>
        <v>-1.4764999999897555E-2</v>
      </c>
      <c r="Q82" s="60">
        <f t="shared" si="8"/>
        <v>32896.1</v>
      </c>
      <c r="AA82" s="35" t="s">
        <v>35</v>
      </c>
      <c r="AB82" s="35">
        <v>11</v>
      </c>
      <c r="AD82" s="35" t="s">
        <v>32</v>
      </c>
      <c r="AF82" s="35" t="s">
        <v>34</v>
      </c>
    </row>
    <row r="83" spans="1:32" s="35" customFormat="1" ht="12.95" customHeight="1" x14ac:dyDescent="0.2">
      <c r="A83" s="35" t="s">
        <v>33</v>
      </c>
      <c r="B83" s="37"/>
      <c r="C83" s="61">
        <v>48208.589</v>
      </c>
      <c r="D83" s="61"/>
      <c r="E83" s="35">
        <f t="shared" si="5"/>
        <v>5379.0000164490639</v>
      </c>
      <c r="F83" s="35">
        <f t="shared" si="6"/>
        <v>5379</v>
      </c>
      <c r="G83" s="35">
        <f t="shared" si="7"/>
        <v>3.1399998988490552E-5</v>
      </c>
      <c r="I83" s="35">
        <f t="shared" si="9"/>
        <v>3.1399998988490552E-5</v>
      </c>
      <c r="Q83" s="60">
        <f t="shared" si="8"/>
        <v>33190.089</v>
      </c>
      <c r="AA83" s="35" t="s">
        <v>35</v>
      </c>
      <c r="AB83" s="35">
        <v>20</v>
      </c>
      <c r="AD83" s="35" t="s">
        <v>32</v>
      </c>
      <c r="AF83" s="35" t="s">
        <v>34</v>
      </c>
    </row>
    <row r="84" spans="1:32" s="35" customFormat="1" ht="12.95" customHeight="1" x14ac:dyDescent="0.2">
      <c r="A84" s="35" t="s">
        <v>49</v>
      </c>
      <c r="B84" s="37"/>
      <c r="C84" s="61">
        <v>48546.462</v>
      </c>
      <c r="D84" s="61">
        <v>6.0000000000000001E-3</v>
      </c>
      <c r="E84" s="35">
        <f t="shared" si="5"/>
        <v>5555.9966418767781</v>
      </c>
      <c r="F84" s="35">
        <f t="shared" si="6"/>
        <v>5556</v>
      </c>
      <c r="G84" s="35">
        <f t="shared" si="7"/>
        <v>-6.4103999975486659E-3</v>
      </c>
      <c r="I84" s="35">
        <f t="shared" si="9"/>
        <v>-6.4103999975486659E-3</v>
      </c>
      <c r="Q84" s="60">
        <f t="shared" si="8"/>
        <v>33527.962</v>
      </c>
      <c r="AA84" s="35" t="s">
        <v>35</v>
      </c>
      <c r="AB84" s="35">
        <v>11</v>
      </c>
      <c r="AD84" s="35" t="s">
        <v>36</v>
      </c>
      <c r="AF84" s="35" t="s">
        <v>38</v>
      </c>
    </row>
    <row r="85" spans="1:32" s="35" customFormat="1" ht="12.95" customHeight="1" x14ac:dyDescent="0.2">
      <c r="A85" s="35" t="s">
        <v>33</v>
      </c>
      <c r="B85" s="37"/>
      <c r="C85" s="61">
        <v>49361.578000000001</v>
      </c>
      <c r="D85" s="61"/>
      <c r="E85" s="35">
        <f t="shared" ref="E85:E116" si="10">+(C85-C$7)/C$8</f>
        <v>5982.9996321486778</v>
      </c>
      <c r="F85" s="35">
        <f t="shared" ref="F85:F116" si="11">ROUND(2*E85,0)/2</f>
        <v>5983</v>
      </c>
      <c r="G85" s="35">
        <f t="shared" ref="G85:G116" si="12">+C85-(C$7+F85*C$8)</f>
        <v>-7.0219999906839803E-4</v>
      </c>
      <c r="I85" s="35">
        <f t="shared" si="9"/>
        <v>-7.0219999906839803E-4</v>
      </c>
      <c r="Q85" s="60">
        <f t="shared" ref="Q85:Q116" si="13">+C85-15018.5</f>
        <v>34343.078000000001</v>
      </c>
      <c r="AA85" s="35" t="s">
        <v>35</v>
      </c>
      <c r="AB85" s="35">
        <v>13</v>
      </c>
      <c r="AD85" s="35" t="s">
        <v>32</v>
      </c>
      <c r="AF85" s="35" t="s">
        <v>34</v>
      </c>
    </row>
    <row r="86" spans="1:32" s="35" customFormat="1" ht="12.95" customHeight="1" x14ac:dyDescent="0.2">
      <c r="A86" s="35" t="s">
        <v>33</v>
      </c>
      <c r="B86" s="37"/>
      <c r="C86" s="61">
        <v>49989.614999999998</v>
      </c>
      <c r="D86" s="61"/>
      <c r="E86" s="35">
        <f t="shared" si="10"/>
        <v>6312.0002615086596</v>
      </c>
      <c r="F86" s="35">
        <f t="shared" si="11"/>
        <v>6312</v>
      </c>
      <c r="G86" s="35">
        <f t="shared" si="12"/>
        <v>4.9920000310521573E-4</v>
      </c>
      <c r="I86" s="35">
        <f t="shared" si="9"/>
        <v>4.9920000310521573E-4</v>
      </c>
      <c r="Q86" s="60">
        <f t="shared" si="13"/>
        <v>34971.114999999998</v>
      </c>
      <c r="AA86" s="35" t="s">
        <v>35</v>
      </c>
      <c r="AB86" s="35">
        <v>12</v>
      </c>
      <c r="AD86" s="35" t="s">
        <v>32</v>
      </c>
      <c r="AF86" s="35" t="s">
        <v>34</v>
      </c>
    </row>
    <row r="87" spans="1:32" s="35" customFormat="1" ht="12.95" customHeight="1" x14ac:dyDescent="0.2">
      <c r="A87" s="35" t="s">
        <v>52</v>
      </c>
      <c r="B87" s="37"/>
      <c r="C87" s="61">
        <v>50014.426800000001</v>
      </c>
      <c r="D87" s="61">
        <v>2.0000000000000001E-4</v>
      </c>
      <c r="E87" s="35">
        <f t="shared" si="10"/>
        <v>6324.9980591154172</v>
      </c>
      <c r="F87" s="35">
        <f t="shared" si="11"/>
        <v>6325</v>
      </c>
      <c r="G87" s="35">
        <f t="shared" si="12"/>
        <v>-3.7049999955343083E-3</v>
      </c>
      <c r="I87" s="35">
        <f t="shared" si="9"/>
        <v>-3.7049999955343083E-3</v>
      </c>
      <c r="Q87" s="60">
        <f t="shared" si="13"/>
        <v>34995.926800000001</v>
      </c>
      <c r="AA87" s="35" t="s">
        <v>50</v>
      </c>
      <c r="AB87" s="35">
        <v>58</v>
      </c>
      <c r="AD87" s="35" t="s">
        <v>51</v>
      </c>
      <c r="AF87" s="35" t="s">
        <v>38</v>
      </c>
    </row>
    <row r="88" spans="1:32" s="35" customFormat="1" ht="12.95" customHeight="1" x14ac:dyDescent="0.2">
      <c r="A88" s="35" t="s">
        <v>52</v>
      </c>
      <c r="B88" s="37"/>
      <c r="C88" s="61">
        <v>50014.428999999996</v>
      </c>
      <c r="D88" s="61">
        <v>5.0000000000000001E-3</v>
      </c>
      <c r="E88" s="35">
        <f t="shared" si="10"/>
        <v>6324.9992115974892</v>
      </c>
      <c r="F88" s="35">
        <f t="shared" si="11"/>
        <v>6325</v>
      </c>
      <c r="G88" s="35">
        <f t="shared" si="12"/>
        <v>-1.5050000001792796E-3</v>
      </c>
      <c r="I88" s="35">
        <f t="shared" si="9"/>
        <v>-1.5050000001792796E-3</v>
      </c>
      <c r="Q88" s="60">
        <f t="shared" si="13"/>
        <v>34995.928999999996</v>
      </c>
      <c r="AA88" s="35" t="s">
        <v>35</v>
      </c>
      <c r="AB88" s="35">
        <v>7</v>
      </c>
      <c r="AD88" s="35" t="s">
        <v>36</v>
      </c>
      <c r="AF88" s="35" t="s">
        <v>38</v>
      </c>
    </row>
    <row r="89" spans="1:32" s="35" customFormat="1" ht="12.95" customHeight="1" x14ac:dyDescent="0.2">
      <c r="A89" s="57" t="s">
        <v>323</v>
      </c>
      <c r="B89" s="58" t="s">
        <v>55</v>
      </c>
      <c r="C89" s="59">
        <v>50094.603000000003</v>
      </c>
      <c r="D89" s="61"/>
      <c r="E89" s="7">
        <f t="shared" si="10"/>
        <v>6366.9988015234167</v>
      </c>
      <c r="F89" s="35">
        <f t="shared" si="11"/>
        <v>6367</v>
      </c>
      <c r="G89" s="35">
        <f t="shared" si="12"/>
        <v>-2.287799994519446E-3</v>
      </c>
      <c r="I89" s="35">
        <f t="shared" si="9"/>
        <v>-2.287799994519446E-3</v>
      </c>
      <c r="O89" s="35">
        <f ca="1">+C$11+C$12*$F89</f>
        <v>-0.56068253989044015</v>
      </c>
      <c r="Q89" s="60">
        <f t="shared" si="13"/>
        <v>35076.103000000003</v>
      </c>
    </row>
    <row r="90" spans="1:32" s="35" customFormat="1" ht="12.95" customHeight="1" x14ac:dyDescent="0.2">
      <c r="A90" s="35" t="s">
        <v>53</v>
      </c>
      <c r="B90" s="37"/>
      <c r="C90" s="61">
        <v>50436.311000000002</v>
      </c>
      <c r="D90" s="61">
        <v>5.0000000000000001E-3</v>
      </c>
      <c r="E90" s="35">
        <f t="shared" si="10"/>
        <v>6546.0044127490937</v>
      </c>
      <c r="F90" s="35">
        <f t="shared" si="11"/>
        <v>6546</v>
      </c>
      <c r="G90" s="35">
        <f t="shared" si="12"/>
        <v>8.423600003879983E-3</v>
      </c>
      <c r="I90" s="35">
        <f t="shared" si="9"/>
        <v>8.423600003879983E-3</v>
      </c>
      <c r="Q90" s="60">
        <f t="shared" si="13"/>
        <v>35417.811000000002</v>
      </c>
      <c r="AA90" s="35" t="s">
        <v>35</v>
      </c>
      <c r="AB90" s="35">
        <v>9</v>
      </c>
      <c r="AD90" s="35" t="s">
        <v>36</v>
      </c>
      <c r="AF90" s="35" t="s">
        <v>38</v>
      </c>
    </row>
    <row r="91" spans="1:32" s="35" customFormat="1" ht="12.95" customHeight="1" x14ac:dyDescent="0.2">
      <c r="A91" s="57" t="s">
        <v>323</v>
      </c>
      <c r="B91" s="58" t="s">
        <v>55</v>
      </c>
      <c r="C91" s="59">
        <v>50869.608999999997</v>
      </c>
      <c r="D91" s="61"/>
      <c r="E91" s="7">
        <f t="shared" si="10"/>
        <v>6772.989948156117</v>
      </c>
      <c r="F91" s="35">
        <f t="shared" si="11"/>
        <v>6773</v>
      </c>
      <c r="G91" s="35">
        <f t="shared" si="12"/>
        <v>-1.9188199999916833E-2</v>
      </c>
      <c r="I91" s="35">
        <f t="shared" si="9"/>
        <v>-1.9188199999916833E-2</v>
      </c>
      <c r="O91" s="35">
        <f t="shared" ref="O91:O122" ca="1" si="14">+C$11+C$12*$F91</f>
        <v>-0.51382820214365155</v>
      </c>
      <c r="Q91" s="60">
        <f t="shared" si="13"/>
        <v>35851.108999999997</v>
      </c>
    </row>
    <row r="92" spans="1:32" s="35" customFormat="1" ht="12.95" customHeight="1" x14ac:dyDescent="0.2">
      <c r="A92" s="57" t="s">
        <v>323</v>
      </c>
      <c r="B92" s="58" t="s">
        <v>55</v>
      </c>
      <c r="C92" s="59">
        <v>51100.606</v>
      </c>
      <c r="D92" s="61"/>
      <c r="E92" s="7">
        <f t="shared" si="10"/>
        <v>6893.9989944070057</v>
      </c>
      <c r="F92" s="35">
        <f t="shared" si="11"/>
        <v>6894</v>
      </c>
      <c r="G92" s="35">
        <f t="shared" si="12"/>
        <v>-1.9195999993826263E-3</v>
      </c>
      <c r="I92" s="35">
        <f t="shared" si="9"/>
        <v>-1.9195999993826263E-3</v>
      </c>
      <c r="O92" s="35">
        <f t="shared" ca="1" si="14"/>
        <v>-0.49986422463783531</v>
      </c>
      <c r="Q92" s="60">
        <f t="shared" si="13"/>
        <v>36082.106</v>
      </c>
    </row>
    <row r="93" spans="1:32" s="35" customFormat="1" ht="12.95" customHeight="1" x14ac:dyDescent="0.2">
      <c r="A93" s="57" t="s">
        <v>323</v>
      </c>
      <c r="B93" s="58" t="s">
        <v>55</v>
      </c>
      <c r="C93" s="59">
        <v>51432.754000000001</v>
      </c>
      <c r="D93" s="61"/>
      <c r="E93" s="7">
        <f t="shared" si="10"/>
        <v>7067.996547163707</v>
      </c>
      <c r="F93" s="35">
        <f t="shared" si="11"/>
        <v>7068</v>
      </c>
      <c r="G93" s="35">
        <f t="shared" si="12"/>
        <v>-6.5911999990930781E-3</v>
      </c>
      <c r="I93" s="35">
        <f t="shared" si="9"/>
        <v>-6.5911999990930781E-3</v>
      </c>
      <c r="O93" s="35">
        <f t="shared" ca="1" si="14"/>
        <v>-0.47978379417492589</v>
      </c>
      <c r="Q93" s="60">
        <f t="shared" si="13"/>
        <v>36414.254000000001</v>
      </c>
    </row>
    <row r="94" spans="1:32" s="35" customFormat="1" ht="12.95" customHeight="1" x14ac:dyDescent="0.2">
      <c r="A94" s="35" t="s">
        <v>56</v>
      </c>
      <c r="B94" s="62" t="s">
        <v>55</v>
      </c>
      <c r="C94" s="61">
        <v>51772.536</v>
      </c>
      <c r="D94" s="61">
        <v>7.6E-3</v>
      </c>
      <c r="E94" s="35">
        <f t="shared" si="10"/>
        <v>7245.9932127187512</v>
      </c>
      <c r="F94" s="35">
        <f t="shared" si="11"/>
        <v>7246</v>
      </c>
      <c r="G94" s="35">
        <f t="shared" si="12"/>
        <v>-1.2956400001712609E-2</v>
      </c>
      <c r="I94" s="35">
        <f t="shared" si="9"/>
        <v>-1.2956400001712609E-2</v>
      </c>
      <c r="O94" s="35">
        <f t="shared" ca="1" si="14"/>
        <v>-0.45924174462091516</v>
      </c>
      <c r="Q94" s="60">
        <f t="shared" si="13"/>
        <v>36754.036</v>
      </c>
    </row>
    <row r="95" spans="1:32" s="35" customFormat="1" ht="12.95" customHeight="1" x14ac:dyDescent="0.2">
      <c r="A95" s="4" t="s">
        <v>57</v>
      </c>
      <c r="B95" s="3" t="s">
        <v>55</v>
      </c>
      <c r="C95" s="61">
        <v>52213.501499999998</v>
      </c>
      <c r="D95" s="61">
        <v>3.0999999999999999E-3</v>
      </c>
      <c r="E95" s="35">
        <f t="shared" si="10"/>
        <v>7476.9954100829827</v>
      </c>
      <c r="F95" s="35">
        <f t="shared" si="11"/>
        <v>7477</v>
      </c>
      <c r="G95" s="35">
        <f t="shared" si="12"/>
        <v>-8.7617999961366877E-3</v>
      </c>
      <c r="K95" s="35">
        <f>+G95</f>
        <v>-8.7617999961366877E-3</v>
      </c>
      <c r="O95" s="35">
        <f t="shared" ca="1" si="14"/>
        <v>-0.43258324210981136</v>
      </c>
      <c r="Q95" s="60">
        <f t="shared" si="13"/>
        <v>37195.001499999998</v>
      </c>
    </row>
    <row r="96" spans="1:32" s="35" customFormat="1" ht="12.95" customHeight="1" x14ac:dyDescent="0.2">
      <c r="A96" s="57" t="s">
        <v>346</v>
      </c>
      <c r="B96" s="58" t="s">
        <v>55</v>
      </c>
      <c r="C96" s="59">
        <v>52885.434999999998</v>
      </c>
      <c r="D96" s="61"/>
      <c r="E96" s="7">
        <f t="shared" si="10"/>
        <v>7828.991461888937</v>
      </c>
      <c r="F96" s="35">
        <f t="shared" si="11"/>
        <v>7829</v>
      </c>
      <c r="G96" s="35">
        <f t="shared" si="12"/>
        <v>-1.6298599999572616E-2</v>
      </c>
      <c r="I96" s="35">
        <f>+G96</f>
        <v>-1.6298599999572616E-2</v>
      </c>
      <c r="O96" s="35">
        <f t="shared" ca="1" si="14"/>
        <v>-0.39196076209289121</v>
      </c>
      <c r="Q96" s="60">
        <f t="shared" si="13"/>
        <v>37866.934999999998</v>
      </c>
    </row>
    <row r="97" spans="1:17" s="35" customFormat="1" ht="12.95" customHeight="1" x14ac:dyDescent="0.2">
      <c r="A97" s="35" t="s">
        <v>54</v>
      </c>
      <c r="B97" s="62" t="s">
        <v>55</v>
      </c>
      <c r="C97" s="61">
        <v>52944.6149</v>
      </c>
      <c r="D97" s="61">
        <v>1.5E-3</v>
      </c>
      <c r="E97" s="35">
        <f t="shared" si="10"/>
        <v>7859.9931773061207</v>
      </c>
      <c r="F97" s="35">
        <f t="shared" si="11"/>
        <v>7860</v>
      </c>
      <c r="G97" s="35">
        <f t="shared" si="12"/>
        <v>-1.302399999985937E-2</v>
      </c>
      <c r="K97" s="35">
        <f>+G97</f>
        <v>-1.302399999985937E-2</v>
      </c>
      <c r="O97" s="35">
        <f t="shared" ca="1" si="14"/>
        <v>-0.38838321413685573</v>
      </c>
      <c r="Q97" s="60">
        <f t="shared" si="13"/>
        <v>37926.1149</v>
      </c>
    </row>
    <row r="98" spans="1:17" s="35" customFormat="1" ht="12.95" customHeight="1" x14ac:dyDescent="0.2">
      <c r="A98" s="7" t="s">
        <v>60</v>
      </c>
      <c r="B98" s="63"/>
      <c r="C98" s="8">
        <v>53351.209300000002</v>
      </c>
      <c r="D98" s="8">
        <v>2.9999999999999997E-4</v>
      </c>
      <c r="E98" s="35">
        <f t="shared" si="10"/>
        <v>8072.9898852934621</v>
      </c>
      <c r="F98" s="35">
        <f t="shared" si="11"/>
        <v>8073</v>
      </c>
      <c r="G98" s="35">
        <f t="shared" si="12"/>
        <v>-1.9308199996885378E-2</v>
      </c>
      <c r="J98" s="35">
        <f>+G98</f>
        <v>-1.9308199996885378E-2</v>
      </c>
      <c r="O98" s="35">
        <f t="shared" ca="1" si="14"/>
        <v>-0.36380199753570797</v>
      </c>
      <c r="Q98" s="60">
        <f t="shared" si="13"/>
        <v>38332.709300000002</v>
      </c>
    </row>
    <row r="99" spans="1:17" s="35" customFormat="1" ht="12.95" customHeight="1" x14ac:dyDescent="0.2">
      <c r="A99" s="57" t="s">
        <v>362</v>
      </c>
      <c r="B99" s="58" t="s">
        <v>55</v>
      </c>
      <c r="C99" s="59">
        <v>53355.028599999998</v>
      </c>
      <c r="D99" s="61"/>
      <c r="E99" s="7">
        <f t="shared" si="10"/>
        <v>8074.9906465602553</v>
      </c>
      <c r="F99" s="35">
        <f t="shared" si="11"/>
        <v>8075</v>
      </c>
      <c r="G99" s="35">
        <f t="shared" si="12"/>
        <v>-1.7854999998235144E-2</v>
      </c>
      <c r="K99" s="35">
        <f>+G99</f>
        <v>-1.7854999998235144E-2</v>
      </c>
      <c r="O99" s="35">
        <f t="shared" ca="1" si="14"/>
        <v>-0.36357118799015731</v>
      </c>
      <c r="Q99" s="60">
        <f t="shared" si="13"/>
        <v>38336.528599999998</v>
      </c>
    </row>
    <row r="100" spans="1:17" s="35" customFormat="1" ht="12.95" customHeight="1" x14ac:dyDescent="0.2">
      <c r="A100" s="57" t="s">
        <v>323</v>
      </c>
      <c r="B100" s="58" t="s">
        <v>55</v>
      </c>
      <c r="C100" s="59">
        <v>53383.659</v>
      </c>
      <c r="D100" s="61"/>
      <c r="E100" s="7">
        <f t="shared" si="10"/>
        <v>8089.9888387349656</v>
      </c>
      <c r="F100" s="35">
        <f t="shared" si="11"/>
        <v>8090</v>
      </c>
      <c r="G100" s="35">
        <f t="shared" si="12"/>
        <v>-2.1305999995092861E-2</v>
      </c>
      <c r="I100" s="35">
        <f>+G100</f>
        <v>-2.1305999995092861E-2</v>
      </c>
      <c r="O100" s="35">
        <f t="shared" ca="1" si="14"/>
        <v>-0.3618401163985272</v>
      </c>
      <c r="Q100" s="60">
        <f t="shared" si="13"/>
        <v>38365.159</v>
      </c>
    </row>
    <row r="101" spans="1:17" s="35" customFormat="1" ht="12.95" customHeight="1" x14ac:dyDescent="0.2">
      <c r="A101" s="7" t="s">
        <v>62</v>
      </c>
      <c r="B101" s="64"/>
      <c r="C101" s="8">
        <v>53662.359700000001</v>
      </c>
      <c r="D101" s="8">
        <v>1.2999999999999999E-3</v>
      </c>
      <c r="E101" s="7">
        <f t="shared" si="10"/>
        <v>8235.9877300472108</v>
      </c>
      <c r="F101" s="35">
        <f t="shared" si="11"/>
        <v>8236</v>
      </c>
      <c r="G101" s="35">
        <f t="shared" si="12"/>
        <v>-2.3422399994160514E-2</v>
      </c>
      <c r="J101" s="35">
        <f>+G101</f>
        <v>-2.3422399994160514E-2</v>
      </c>
      <c r="O101" s="35">
        <f t="shared" ca="1" si="14"/>
        <v>-0.34499101957332734</v>
      </c>
      <c r="Q101" s="60">
        <f t="shared" si="13"/>
        <v>38643.859700000001</v>
      </c>
    </row>
    <row r="102" spans="1:17" s="35" customFormat="1" ht="12.95" customHeight="1" x14ac:dyDescent="0.2">
      <c r="A102" s="7" t="s">
        <v>62</v>
      </c>
      <c r="B102" s="64"/>
      <c r="C102" s="8">
        <v>53706.266100000001</v>
      </c>
      <c r="D102" s="8">
        <v>2.0000000000000001E-4</v>
      </c>
      <c r="E102" s="7">
        <f t="shared" si="10"/>
        <v>8258.988338662517</v>
      </c>
      <c r="F102" s="35">
        <f t="shared" si="11"/>
        <v>8259</v>
      </c>
      <c r="G102" s="35">
        <f t="shared" si="12"/>
        <v>-2.2260599995206576E-2</v>
      </c>
      <c r="J102" s="35">
        <f>+G102</f>
        <v>-2.2260599995206576E-2</v>
      </c>
      <c r="O102" s="35">
        <f t="shared" ca="1" si="14"/>
        <v>-0.34233670979949449</v>
      </c>
      <c r="Q102" s="60">
        <f t="shared" si="13"/>
        <v>38687.766100000001</v>
      </c>
    </row>
    <row r="103" spans="1:17" s="35" customFormat="1" ht="12.95" customHeight="1" x14ac:dyDescent="0.2">
      <c r="A103" s="7" t="s">
        <v>77</v>
      </c>
      <c r="B103" s="9" t="s">
        <v>55</v>
      </c>
      <c r="C103" s="8">
        <v>54387.746700000003</v>
      </c>
      <c r="D103" s="8">
        <v>1E-4</v>
      </c>
      <c r="E103" s="7">
        <f t="shared" si="10"/>
        <v>8615.9856912016512</v>
      </c>
      <c r="F103" s="35">
        <f t="shared" si="11"/>
        <v>8616</v>
      </c>
      <c r="G103" s="35">
        <f t="shared" si="12"/>
        <v>-2.7314399994793348E-2</v>
      </c>
      <c r="K103" s="35">
        <f>+G103</f>
        <v>-2.7314399994793348E-2</v>
      </c>
      <c r="O103" s="35">
        <f t="shared" ca="1" si="14"/>
        <v>-0.30113720591869775</v>
      </c>
      <c r="Q103" s="60">
        <f t="shared" si="13"/>
        <v>39369.246700000003</v>
      </c>
    </row>
    <row r="104" spans="1:17" s="35" customFormat="1" ht="12.95" customHeight="1" x14ac:dyDescent="0.2">
      <c r="A104" s="8" t="s">
        <v>74</v>
      </c>
      <c r="B104" s="9" t="s">
        <v>55</v>
      </c>
      <c r="C104" s="8">
        <v>54397.290999999997</v>
      </c>
      <c r="D104" s="8">
        <v>8.0000000000000004E-4</v>
      </c>
      <c r="E104" s="7">
        <f t="shared" si="10"/>
        <v>8620.9855251394583</v>
      </c>
      <c r="F104" s="35">
        <f t="shared" si="11"/>
        <v>8621</v>
      </c>
      <c r="G104" s="35">
        <f t="shared" si="12"/>
        <v>-2.7631400000245776E-2</v>
      </c>
      <c r="K104" s="35">
        <f>+G104</f>
        <v>-2.7631400000245776E-2</v>
      </c>
      <c r="O104" s="35">
        <f t="shared" ca="1" si="14"/>
        <v>-0.30056018205482105</v>
      </c>
      <c r="Q104" s="60">
        <f t="shared" si="13"/>
        <v>39378.790999999997</v>
      </c>
    </row>
    <row r="105" spans="1:17" s="35" customFormat="1" ht="12.95" customHeight="1" x14ac:dyDescent="0.2">
      <c r="A105" s="7" t="s">
        <v>77</v>
      </c>
      <c r="B105" s="9" t="s">
        <v>55</v>
      </c>
      <c r="C105" s="8">
        <v>54452.6495</v>
      </c>
      <c r="D105" s="8">
        <v>1E-4</v>
      </c>
      <c r="E105" s="7">
        <f t="shared" si="10"/>
        <v>8649.9853791933201</v>
      </c>
      <c r="F105" s="35">
        <f t="shared" si="11"/>
        <v>8650</v>
      </c>
      <c r="G105" s="35">
        <f t="shared" si="12"/>
        <v>-2.7909999997064006E-2</v>
      </c>
      <c r="K105" s="35">
        <f>+G105</f>
        <v>-2.7909999997064006E-2</v>
      </c>
      <c r="O105" s="35">
        <f t="shared" ca="1" si="14"/>
        <v>-0.29721344364433611</v>
      </c>
      <c r="Q105" s="60">
        <f t="shared" si="13"/>
        <v>39434.1495</v>
      </c>
    </row>
    <row r="106" spans="1:17" s="35" customFormat="1" ht="12.95" customHeight="1" x14ac:dyDescent="0.2">
      <c r="A106" s="7" t="s">
        <v>69</v>
      </c>
      <c r="B106" s="9" t="s">
        <v>70</v>
      </c>
      <c r="C106" s="8">
        <v>54787.6679</v>
      </c>
      <c r="D106" s="8">
        <v>2.0000000000000001E-4</v>
      </c>
      <c r="E106" s="7">
        <f t="shared" si="10"/>
        <v>8825.486606743887</v>
      </c>
      <c r="F106" s="35">
        <f t="shared" si="11"/>
        <v>8825.5</v>
      </c>
      <c r="G106" s="35">
        <f t="shared" si="12"/>
        <v>-2.5566700001945719E-2</v>
      </c>
      <c r="K106" s="35">
        <f>+G106</f>
        <v>-2.5566700001945719E-2</v>
      </c>
      <c r="O106" s="35">
        <f t="shared" ca="1" si="14"/>
        <v>-0.27695990602226384</v>
      </c>
      <c r="Q106" s="60">
        <f t="shared" si="13"/>
        <v>39769.1679</v>
      </c>
    </row>
    <row r="107" spans="1:17" s="35" customFormat="1" ht="12.95" customHeight="1" x14ac:dyDescent="0.2">
      <c r="A107" s="7" t="s">
        <v>69</v>
      </c>
      <c r="B107" s="9" t="s">
        <v>55</v>
      </c>
      <c r="C107" s="8">
        <v>54790.526100000003</v>
      </c>
      <c r="D107" s="8">
        <v>2.0000000000000001E-4</v>
      </c>
      <c r="E107" s="7">
        <f t="shared" si="10"/>
        <v>8826.9838905007946</v>
      </c>
      <c r="F107" s="35">
        <f t="shared" si="11"/>
        <v>8827</v>
      </c>
      <c r="G107" s="35">
        <f t="shared" si="12"/>
        <v>-3.0751799989957362E-2</v>
      </c>
      <c r="K107" s="35">
        <f>+G107</f>
        <v>-3.0751799989957362E-2</v>
      </c>
      <c r="O107" s="35">
        <f t="shared" ca="1" si="14"/>
        <v>-0.27678679886310076</v>
      </c>
      <c r="Q107" s="60">
        <f t="shared" si="13"/>
        <v>39772.026100000003</v>
      </c>
    </row>
    <row r="108" spans="1:17" s="35" customFormat="1" ht="12.95" customHeight="1" x14ac:dyDescent="0.2">
      <c r="A108" s="8" t="s">
        <v>75</v>
      </c>
      <c r="B108" s="9" t="s">
        <v>55</v>
      </c>
      <c r="C108" s="8">
        <v>54857.3361</v>
      </c>
      <c r="D108" s="8">
        <v>1E-4</v>
      </c>
      <c r="E108" s="7">
        <f t="shared" si="10"/>
        <v>8861.9826756799157</v>
      </c>
      <c r="F108" s="35">
        <f t="shared" si="11"/>
        <v>8862</v>
      </c>
      <c r="G108" s="35">
        <f t="shared" si="12"/>
        <v>-3.3070799996494316E-2</v>
      </c>
      <c r="J108" s="35">
        <f>+G108</f>
        <v>-3.3070799996494316E-2</v>
      </c>
      <c r="O108" s="35">
        <f t="shared" ca="1" si="14"/>
        <v>-0.27274763181596384</v>
      </c>
      <c r="Q108" s="60">
        <f t="shared" si="13"/>
        <v>39838.8361</v>
      </c>
    </row>
    <row r="109" spans="1:17" s="35" customFormat="1" ht="12.95" customHeight="1" x14ac:dyDescent="0.2">
      <c r="A109" s="8" t="s">
        <v>75</v>
      </c>
      <c r="B109" s="9" t="s">
        <v>55</v>
      </c>
      <c r="C109" s="8">
        <v>54857.337200000002</v>
      </c>
      <c r="D109" s="8">
        <v>2.0000000000000001E-4</v>
      </c>
      <c r="E109" s="7">
        <f t="shared" si="10"/>
        <v>8861.983251920954</v>
      </c>
      <c r="F109" s="35">
        <f t="shared" si="11"/>
        <v>8862</v>
      </c>
      <c r="G109" s="35">
        <f t="shared" si="12"/>
        <v>-3.1970799995178822E-2</v>
      </c>
      <c r="J109" s="35">
        <f>+G109</f>
        <v>-3.1970799995178822E-2</v>
      </c>
      <c r="O109" s="35">
        <f t="shared" ca="1" si="14"/>
        <v>-0.27274763181596384</v>
      </c>
      <c r="Q109" s="60">
        <f t="shared" si="13"/>
        <v>39838.837200000002</v>
      </c>
    </row>
    <row r="110" spans="1:17" s="35" customFormat="1" ht="12.95" customHeight="1" x14ac:dyDescent="0.2">
      <c r="A110" s="8" t="s">
        <v>71</v>
      </c>
      <c r="B110" s="9" t="s">
        <v>70</v>
      </c>
      <c r="C110" s="8">
        <v>55041.545599999998</v>
      </c>
      <c r="D110" s="8">
        <v>2E-3</v>
      </c>
      <c r="E110" s="7">
        <f t="shared" si="10"/>
        <v>8958.4818332679042</v>
      </c>
      <c r="F110" s="35">
        <f t="shared" si="11"/>
        <v>8958.5</v>
      </c>
      <c r="G110" s="35">
        <f t="shared" si="12"/>
        <v>-3.4678900003200397E-2</v>
      </c>
      <c r="K110" s="35">
        <f>+G110</f>
        <v>-3.4678900003200397E-2</v>
      </c>
      <c r="O110" s="35">
        <f t="shared" ca="1" si="14"/>
        <v>-0.26161107124314342</v>
      </c>
      <c r="Q110" s="60">
        <f t="shared" si="13"/>
        <v>40023.045599999998</v>
      </c>
    </row>
    <row r="111" spans="1:17" s="35" customFormat="1" ht="12.95" customHeight="1" x14ac:dyDescent="0.2">
      <c r="A111" s="8" t="s">
        <v>76</v>
      </c>
      <c r="B111" s="9" t="s">
        <v>55</v>
      </c>
      <c r="C111" s="8">
        <v>55055.863689999998</v>
      </c>
      <c r="D111" s="8">
        <v>3.0000000000000001E-5</v>
      </c>
      <c r="E111" s="7">
        <f t="shared" si="10"/>
        <v>8965.9824432976202</v>
      </c>
      <c r="F111" s="35">
        <f t="shared" si="11"/>
        <v>8966</v>
      </c>
      <c r="G111" s="35">
        <f t="shared" si="12"/>
        <v>-3.3514399998239242E-2</v>
      </c>
      <c r="K111" s="35">
        <f>+G111</f>
        <v>-3.3514399998239242E-2</v>
      </c>
      <c r="O111" s="35">
        <f t="shared" ca="1" si="14"/>
        <v>-0.26074553544732826</v>
      </c>
      <c r="Q111" s="60">
        <f t="shared" si="13"/>
        <v>40037.363689999998</v>
      </c>
    </row>
    <row r="112" spans="1:17" s="35" customFormat="1" ht="12.95" customHeight="1" x14ac:dyDescent="0.2">
      <c r="A112" s="57" t="s">
        <v>430</v>
      </c>
      <c r="B112" s="58" t="s">
        <v>55</v>
      </c>
      <c r="C112" s="59">
        <v>55158.944600000003</v>
      </c>
      <c r="D112" s="61"/>
      <c r="E112" s="7">
        <f t="shared" si="10"/>
        <v>9019.9819437490296</v>
      </c>
      <c r="F112" s="35">
        <f t="shared" si="11"/>
        <v>9020</v>
      </c>
      <c r="G112" s="35">
        <f t="shared" si="12"/>
        <v>-3.446799999801442E-2</v>
      </c>
      <c r="K112" s="35">
        <f>+G112</f>
        <v>-3.446799999801442E-2</v>
      </c>
      <c r="O112" s="35">
        <f t="shared" ca="1" si="14"/>
        <v>-0.25451367771745992</v>
      </c>
      <c r="Q112" s="60">
        <f t="shared" si="13"/>
        <v>40140.444600000003</v>
      </c>
    </row>
    <row r="113" spans="1:17" s="35" customFormat="1" ht="12.95" customHeight="1" x14ac:dyDescent="0.2">
      <c r="A113" s="7" t="s">
        <v>79</v>
      </c>
      <c r="B113" s="9" t="s">
        <v>55</v>
      </c>
      <c r="C113" s="8">
        <v>55206.666899999997</v>
      </c>
      <c r="D113" s="8">
        <v>1E-4</v>
      </c>
      <c r="E113" s="7">
        <f t="shared" si="10"/>
        <v>9044.9815325224681</v>
      </c>
      <c r="F113" s="35">
        <f t="shared" si="11"/>
        <v>9045</v>
      </c>
      <c r="G113" s="35">
        <f t="shared" si="12"/>
        <v>-3.5253000001830515E-2</v>
      </c>
      <c r="K113" s="35">
        <f>+G113</f>
        <v>-3.5253000001830515E-2</v>
      </c>
      <c r="O113" s="35">
        <f t="shared" ca="1" si="14"/>
        <v>-0.25162855839807641</v>
      </c>
      <c r="Q113" s="60">
        <f t="shared" si="13"/>
        <v>40188.166899999997</v>
      </c>
    </row>
    <row r="114" spans="1:17" s="35" customFormat="1" ht="12.95" customHeight="1" x14ac:dyDescent="0.2">
      <c r="A114" s="7" t="s">
        <v>86</v>
      </c>
      <c r="B114" s="7"/>
      <c r="C114" s="8">
        <v>55461.499000000003</v>
      </c>
      <c r="D114" s="8">
        <v>1.4E-2</v>
      </c>
      <c r="E114" s="7">
        <f t="shared" si="10"/>
        <v>9178.4767267246061</v>
      </c>
      <c r="F114" s="35">
        <f t="shared" si="11"/>
        <v>9178.5</v>
      </c>
      <c r="G114" s="35">
        <f t="shared" si="12"/>
        <v>-4.4426899992686231E-2</v>
      </c>
      <c r="J114" s="35">
        <f>+G114</f>
        <v>-4.4426899992686231E-2</v>
      </c>
      <c r="O114" s="35">
        <f t="shared" ca="1" si="14"/>
        <v>-0.2362220212325683</v>
      </c>
      <c r="Q114" s="60">
        <f t="shared" si="13"/>
        <v>40442.999000000003</v>
      </c>
    </row>
    <row r="115" spans="1:17" s="35" customFormat="1" ht="12.95" customHeight="1" x14ac:dyDescent="0.2">
      <c r="A115" s="7" t="s">
        <v>78</v>
      </c>
      <c r="B115" s="9" t="s">
        <v>55</v>
      </c>
      <c r="C115" s="8">
        <v>55790.794099999999</v>
      </c>
      <c r="D115" s="8">
        <v>2.9999999999999997E-4</v>
      </c>
      <c r="E115" s="7">
        <f t="shared" si="10"/>
        <v>9350.9797721584855</v>
      </c>
      <c r="F115" s="35">
        <f t="shared" si="11"/>
        <v>9351</v>
      </c>
      <c r="G115" s="35">
        <f t="shared" si="12"/>
        <v>-3.8613400000031106E-2</v>
      </c>
      <c r="K115" s="35">
        <f>+G115</f>
        <v>-3.8613400000031106E-2</v>
      </c>
      <c r="O115" s="35">
        <f t="shared" ca="1" si="14"/>
        <v>-0.21631469792882196</v>
      </c>
      <c r="Q115" s="60">
        <f t="shared" si="13"/>
        <v>40772.294099999999</v>
      </c>
    </row>
    <row r="116" spans="1:17" s="35" customFormat="1" ht="12.95" customHeight="1" x14ac:dyDescent="0.2">
      <c r="A116" s="7" t="s">
        <v>81</v>
      </c>
      <c r="B116" s="9" t="s">
        <v>55</v>
      </c>
      <c r="C116" s="8">
        <v>55790.794099999999</v>
      </c>
      <c r="D116" s="8">
        <v>2.9999999999999997E-4</v>
      </c>
      <c r="E116" s="7">
        <f t="shared" si="10"/>
        <v>9350.9797721584855</v>
      </c>
      <c r="F116" s="35">
        <f t="shared" si="11"/>
        <v>9351</v>
      </c>
      <c r="G116" s="35">
        <f t="shared" si="12"/>
        <v>-3.8613400000031106E-2</v>
      </c>
      <c r="K116" s="35">
        <f>+G116</f>
        <v>-3.8613400000031106E-2</v>
      </c>
      <c r="O116" s="35">
        <f t="shared" ca="1" si="14"/>
        <v>-0.21631469792882196</v>
      </c>
      <c r="Q116" s="60">
        <f t="shared" si="13"/>
        <v>40772.294099999999</v>
      </c>
    </row>
    <row r="117" spans="1:17" s="35" customFormat="1" ht="12.95" customHeight="1" x14ac:dyDescent="0.2">
      <c r="A117" s="23" t="s">
        <v>2</v>
      </c>
      <c r="B117" s="24" t="s">
        <v>55</v>
      </c>
      <c r="C117" s="23">
        <v>55817.516499999998</v>
      </c>
      <c r="D117" s="23">
        <v>1E-4</v>
      </c>
      <c r="E117" s="7">
        <f t="shared" ref="E117:E146" si="15">+(C117-C$7)/C$8</f>
        <v>9364.9784480613525</v>
      </c>
      <c r="F117" s="35">
        <f t="shared" ref="F117:F148" si="16">ROUND(2*E117,0)/2</f>
        <v>9365</v>
      </c>
      <c r="G117" s="35">
        <f t="shared" ref="G117:G148" si="17">+C117-(C$7+F117*C$8)</f>
        <v>-4.1140999994240701E-2</v>
      </c>
      <c r="K117" s="35">
        <f>+G117</f>
        <v>-4.1140999994240701E-2</v>
      </c>
      <c r="O117" s="35">
        <f t="shared" ca="1" si="14"/>
        <v>-0.21469903110996724</v>
      </c>
      <c r="Q117" s="60">
        <f t="shared" ref="Q117:Q146" si="18">+C117-15018.5</f>
        <v>40799.016499999998</v>
      </c>
    </row>
    <row r="118" spans="1:17" s="35" customFormat="1" ht="12.95" customHeight="1" x14ac:dyDescent="0.2">
      <c r="A118" s="7" t="s">
        <v>82</v>
      </c>
      <c r="B118" s="9" t="s">
        <v>55</v>
      </c>
      <c r="C118" s="8">
        <v>55962.5942</v>
      </c>
      <c r="D118" s="8">
        <v>6.9999999999999999E-4</v>
      </c>
      <c r="E118" s="7">
        <f t="shared" si="15"/>
        <v>9440.9781974488869</v>
      </c>
      <c r="F118" s="35">
        <f t="shared" si="16"/>
        <v>9441</v>
      </c>
      <c r="G118" s="35">
        <f t="shared" si="17"/>
        <v>-4.1619399999035522E-2</v>
      </c>
      <c r="K118" s="35">
        <f>+G118</f>
        <v>-4.1619399999035522E-2</v>
      </c>
      <c r="O118" s="35">
        <f t="shared" ca="1" si="14"/>
        <v>-0.2059282683790411</v>
      </c>
      <c r="Q118" s="60">
        <f t="shared" si="18"/>
        <v>40944.0942</v>
      </c>
    </row>
    <row r="119" spans="1:17" s="35" customFormat="1" ht="12.95" customHeight="1" x14ac:dyDescent="0.2">
      <c r="A119" s="57" t="s">
        <v>453</v>
      </c>
      <c r="B119" s="58" t="s">
        <v>55</v>
      </c>
      <c r="C119" s="59">
        <v>56187.843999999997</v>
      </c>
      <c r="D119" s="61"/>
      <c r="E119" s="7">
        <f t="shared" si="15"/>
        <v>9558.9765414369176</v>
      </c>
      <c r="F119" s="35">
        <f t="shared" si="16"/>
        <v>9559</v>
      </c>
      <c r="G119" s="35">
        <f t="shared" si="17"/>
        <v>-4.4780600001104176E-2</v>
      </c>
      <c r="I119" s="35">
        <f>+G119</f>
        <v>-4.4780600001104176E-2</v>
      </c>
      <c r="O119" s="35">
        <f t="shared" ca="1" si="14"/>
        <v>-0.19231050519155102</v>
      </c>
      <c r="Q119" s="60">
        <f t="shared" si="18"/>
        <v>41169.343999999997</v>
      </c>
    </row>
    <row r="120" spans="1:17" s="35" customFormat="1" ht="12.95" customHeight="1" x14ac:dyDescent="0.2">
      <c r="A120" s="7" t="s">
        <v>82</v>
      </c>
      <c r="B120" s="9" t="s">
        <v>55</v>
      </c>
      <c r="C120" s="8">
        <v>56187.844100000002</v>
      </c>
      <c r="D120" s="8">
        <v>2.0000000000000001E-4</v>
      </c>
      <c r="E120" s="7">
        <f t="shared" si="15"/>
        <v>9558.9765938224682</v>
      </c>
      <c r="F120" s="35">
        <f t="shared" si="16"/>
        <v>9559</v>
      </c>
      <c r="G120" s="35">
        <f t="shared" si="17"/>
        <v>-4.4680599996354431E-2</v>
      </c>
      <c r="K120" s="35">
        <f t="shared" ref="K120:K125" si="19">+G120</f>
        <v>-4.4680599996354431E-2</v>
      </c>
      <c r="O120" s="35">
        <f t="shared" ca="1" si="14"/>
        <v>-0.19231050519155102</v>
      </c>
      <c r="Q120" s="60">
        <f t="shared" si="18"/>
        <v>41169.344100000002</v>
      </c>
    </row>
    <row r="121" spans="1:17" s="35" customFormat="1" ht="12.95" customHeight="1" x14ac:dyDescent="0.2">
      <c r="A121" s="57" t="s">
        <v>463</v>
      </c>
      <c r="B121" s="58" t="s">
        <v>55</v>
      </c>
      <c r="C121" s="59">
        <v>56235.569000000003</v>
      </c>
      <c r="D121" s="61"/>
      <c r="E121" s="7">
        <f t="shared" si="15"/>
        <v>9583.9775446201802</v>
      </c>
      <c r="F121" s="35">
        <f t="shared" si="16"/>
        <v>9584</v>
      </c>
      <c r="G121" s="35">
        <f t="shared" si="17"/>
        <v>-4.2865599993092474E-2</v>
      </c>
      <c r="K121" s="35">
        <f t="shared" si="19"/>
        <v>-4.2865599993092474E-2</v>
      </c>
      <c r="O121" s="35">
        <f t="shared" ca="1" si="14"/>
        <v>-0.18942538587216751</v>
      </c>
      <c r="Q121" s="60">
        <f t="shared" si="18"/>
        <v>41217.069000000003</v>
      </c>
    </row>
    <row r="122" spans="1:17" s="35" customFormat="1" ht="12.95" customHeight="1" x14ac:dyDescent="0.2">
      <c r="A122" s="7" t="s">
        <v>83</v>
      </c>
      <c r="B122" s="9" t="s">
        <v>55</v>
      </c>
      <c r="C122" s="8">
        <v>56565.806799999998</v>
      </c>
      <c r="D122" s="8">
        <v>1E-4</v>
      </c>
      <c r="E122" s="7">
        <f t="shared" si="15"/>
        <v>9756.9744286229616</v>
      </c>
      <c r="F122" s="35">
        <f t="shared" si="16"/>
        <v>9757</v>
      </c>
      <c r="G122" s="35">
        <f t="shared" si="17"/>
        <v>-4.8813800000061747E-2</v>
      </c>
      <c r="K122" s="35">
        <f t="shared" si="19"/>
        <v>-4.8813800000061747E-2</v>
      </c>
      <c r="O122" s="35">
        <f t="shared" ca="1" si="14"/>
        <v>-0.16946036018203348</v>
      </c>
      <c r="Q122" s="60">
        <f t="shared" si="18"/>
        <v>41547.306799999998</v>
      </c>
    </row>
    <row r="123" spans="1:17" s="35" customFormat="1" ht="12.95" customHeight="1" x14ac:dyDescent="0.2">
      <c r="A123" s="7" t="s">
        <v>83</v>
      </c>
      <c r="B123" s="9" t="s">
        <v>55</v>
      </c>
      <c r="C123" s="8">
        <v>56565.806900000003</v>
      </c>
      <c r="D123" s="8">
        <v>1E-4</v>
      </c>
      <c r="E123" s="7">
        <f t="shared" si="15"/>
        <v>9756.9744810085122</v>
      </c>
      <c r="F123" s="35">
        <f t="shared" si="16"/>
        <v>9757</v>
      </c>
      <c r="G123" s="35">
        <f t="shared" si="17"/>
        <v>-4.8713799995312002E-2</v>
      </c>
      <c r="K123" s="35">
        <f t="shared" si="19"/>
        <v>-4.8713799995312002E-2</v>
      </c>
      <c r="O123" s="35">
        <f t="shared" ref="O123:O146" ca="1" si="20">+C$11+C$12*$F123</f>
        <v>-0.16946036018203348</v>
      </c>
      <c r="Q123" s="60">
        <f t="shared" si="18"/>
        <v>41547.306900000003</v>
      </c>
    </row>
    <row r="124" spans="1:17" s="35" customFormat="1" ht="12.95" customHeight="1" x14ac:dyDescent="0.2">
      <c r="A124" s="7" t="s">
        <v>83</v>
      </c>
      <c r="B124" s="9" t="s">
        <v>55</v>
      </c>
      <c r="C124" s="8">
        <v>56565.807099999998</v>
      </c>
      <c r="D124" s="8">
        <v>2.9999999999999997E-4</v>
      </c>
      <c r="E124" s="7">
        <f t="shared" si="15"/>
        <v>9756.9745857796079</v>
      </c>
      <c r="F124" s="35">
        <f t="shared" si="16"/>
        <v>9757</v>
      </c>
      <c r="G124" s="35">
        <f t="shared" si="17"/>
        <v>-4.8513800000364427E-2</v>
      </c>
      <c r="K124" s="35">
        <f t="shared" si="19"/>
        <v>-4.8513800000364427E-2</v>
      </c>
      <c r="O124" s="35">
        <f t="shared" ca="1" si="20"/>
        <v>-0.16946036018203348</v>
      </c>
      <c r="Q124" s="60">
        <f t="shared" si="18"/>
        <v>41547.307099999998</v>
      </c>
    </row>
    <row r="125" spans="1:17" s="35" customFormat="1" ht="12.95" customHeight="1" x14ac:dyDescent="0.2">
      <c r="A125" s="7" t="s">
        <v>85</v>
      </c>
      <c r="B125" s="9" t="s">
        <v>55</v>
      </c>
      <c r="C125" s="8">
        <v>56567.715799999998</v>
      </c>
      <c r="D125" s="8">
        <v>1E-4</v>
      </c>
      <c r="E125" s="7">
        <f t="shared" si="15"/>
        <v>9757.9744687502916</v>
      </c>
      <c r="F125" s="35">
        <f t="shared" si="16"/>
        <v>9758</v>
      </c>
      <c r="G125" s="35">
        <f t="shared" si="17"/>
        <v>-4.8737199998868164E-2</v>
      </c>
      <c r="K125" s="35">
        <f t="shared" si="19"/>
        <v>-4.8737199998868164E-2</v>
      </c>
      <c r="O125" s="35">
        <f t="shared" ca="1" si="20"/>
        <v>-0.16934495540925809</v>
      </c>
      <c r="Q125" s="60">
        <f t="shared" si="18"/>
        <v>41549.215799999998</v>
      </c>
    </row>
    <row r="126" spans="1:17" s="35" customFormat="1" ht="12.95" customHeight="1" x14ac:dyDescent="0.2">
      <c r="A126" s="64" t="s">
        <v>84</v>
      </c>
      <c r="B126" s="63" t="s">
        <v>55</v>
      </c>
      <c r="C126" s="8">
        <v>56592.532099999997</v>
      </c>
      <c r="D126" s="65">
        <v>4.0000000000000002E-4</v>
      </c>
      <c r="E126" s="7">
        <f t="shared" si="15"/>
        <v>9770.9746237067448</v>
      </c>
      <c r="F126" s="35">
        <f t="shared" si="16"/>
        <v>9771</v>
      </c>
      <c r="G126" s="35">
        <f t="shared" si="17"/>
        <v>-4.8441400002047885E-2</v>
      </c>
      <c r="J126" s="35">
        <f>+G126</f>
        <v>-4.8441400002047885E-2</v>
      </c>
      <c r="O126" s="35">
        <f t="shared" ca="1" si="20"/>
        <v>-0.16784469336317853</v>
      </c>
      <c r="Q126" s="60">
        <f t="shared" si="18"/>
        <v>41574.032099999997</v>
      </c>
    </row>
    <row r="127" spans="1:17" s="35" customFormat="1" ht="12.95" customHeight="1" x14ac:dyDescent="0.2">
      <c r="A127" s="64" t="s">
        <v>84</v>
      </c>
      <c r="B127" s="63" t="s">
        <v>55</v>
      </c>
      <c r="C127" s="8">
        <v>56596.349600000001</v>
      </c>
      <c r="D127" s="65">
        <v>2.5999999999999999E-3</v>
      </c>
      <c r="E127" s="7">
        <f t="shared" si="15"/>
        <v>9772.9744420336629</v>
      </c>
      <c r="F127" s="35">
        <f t="shared" si="16"/>
        <v>9773</v>
      </c>
      <c r="G127" s="35">
        <f t="shared" si="17"/>
        <v>-4.8788199994305614E-2</v>
      </c>
      <c r="J127" s="35">
        <f>+G127</f>
        <v>-4.8788199994305614E-2</v>
      </c>
      <c r="O127" s="35">
        <f t="shared" ca="1" si="20"/>
        <v>-0.16761388381762798</v>
      </c>
      <c r="Q127" s="60">
        <f t="shared" si="18"/>
        <v>41577.849600000001</v>
      </c>
    </row>
    <row r="128" spans="1:17" s="35" customFormat="1" ht="12.95" customHeight="1" x14ac:dyDescent="0.2">
      <c r="A128" s="7" t="s">
        <v>85</v>
      </c>
      <c r="B128" s="9" t="s">
        <v>55</v>
      </c>
      <c r="C128" s="8">
        <v>56634.527399999999</v>
      </c>
      <c r="D128" s="8">
        <v>2.0000000000000001E-4</v>
      </c>
      <c r="E128" s="7">
        <f t="shared" si="15"/>
        <v>9792.9740920981967</v>
      </c>
      <c r="F128" s="35">
        <f t="shared" si="16"/>
        <v>9793</v>
      </c>
      <c r="G128" s="35">
        <f t="shared" si="17"/>
        <v>-4.9456200002168771E-2</v>
      </c>
      <c r="K128" s="35">
        <f>+G128</f>
        <v>-4.9456200002168771E-2</v>
      </c>
      <c r="O128" s="35">
        <f t="shared" ca="1" si="20"/>
        <v>-0.16530578836212118</v>
      </c>
      <c r="Q128" s="60">
        <f t="shared" si="18"/>
        <v>41616.027399999999</v>
      </c>
    </row>
    <row r="129" spans="1:21" s="35" customFormat="1" ht="12.95" customHeight="1" x14ac:dyDescent="0.2">
      <c r="A129" s="65" t="s">
        <v>87</v>
      </c>
      <c r="B129" s="9"/>
      <c r="C129" s="65">
        <v>56949.496700000003</v>
      </c>
      <c r="D129" s="65">
        <v>2.3E-3</v>
      </c>
      <c r="E129" s="7">
        <f t="shared" si="15"/>
        <v>9957.9724885765481</v>
      </c>
      <c r="F129" s="35">
        <f t="shared" si="16"/>
        <v>9958</v>
      </c>
      <c r="G129" s="35">
        <f t="shared" si="17"/>
        <v>-5.2517199990688823E-2</v>
      </c>
      <c r="J129" s="35">
        <f>+G129</f>
        <v>-5.2517199990688823E-2</v>
      </c>
      <c r="O129" s="35">
        <f t="shared" ca="1" si="20"/>
        <v>-0.14626400085418978</v>
      </c>
      <c r="Q129" s="60">
        <f t="shared" si="18"/>
        <v>41930.996700000003</v>
      </c>
    </row>
    <row r="130" spans="1:21" s="35" customFormat="1" ht="12.95" customHeight="1" x14ac:dyDescent="0.2">
      <c r="A130" s="25" t="s">
        <v>0</v>
      </c>
      <c r="B130" s="26" t="s">
        <v>55</v>
      </c>
      <c r="C130" s="25">
        <v>57319.818299999999</v>
      </c>
      <c r="D130" s="25">
        <v>2.0000000000000001E-4</v>
      </c>
      <c r="E130" s="7">
        <f t="shared" si="15"/>
        <v>10151.967491204729</v>
      </c>
      <c r="F130" s="35">
        <f t="shared" si="16"/>
        <v>10152</v>
      </c>
      <c r="G130" s="35">
        <f t="shared" si="17"/>
        <v>-6.2056800001300871E-2</v>
      </c>
      <c r="K130" s="35">
        <f>+G130</f>
        <v>-6.2056800001300871E-2</v>
      </c>
      <c r="O130" s="35">
        <f t="shared" ca="1" si="20"/>
        <v>-0.12387547493577356</v>
      </c>
      <c r="Q130" s="60">
        <f t="shared" si="18"/>
        <v>42301.318299999999</v>
      </c>
    </row>
    <row r="131" spans="1:21" s="35" customFormat="1" ht="12.95" customHeight="1" x14ac:dyDescent="0.2">
      <c r="A131" s="66" t="s">
        <v>497</v>
      </c>
      <c r="B131" s="67" t="s">
        <v>55</v>
      </c>
      <c r="C131" s="68">
        <v>57329.369700000003</v>
      </c>
      <c r="D131" s="68" t="s">
        <v>499</v>
      </c>
      <c r="E131" s="7">
        <f t="shared" si="15"/>
        <v>10156.971044516509</v>
      </c>
      <c r="F131" s="35">
        <f t="shared" si="16"/>
        <v>10157</v>
      </c>
      <c r="G131" s="35">
        <f t="shared" si="17"/>
        <v>-5.527379998966353E-2</v>
      </c>
      <c r="K131" s="35">
        <f>+G131</f>
        <v>-5.527379998966353E-2</v>
      </c>
      <c r="O131" s="35">
        <f t="shared" ca="1" si="20"/>
        <v>-0.12329845107189685</v>
      </c>
      <c r="Q131" s="60">
        <f t="shared" si="18"/>
        <v>42310.869700000003</v>
      </c>
    </row>
    <row r="132" spans="1:21" s="35" customFormat="1" ht="12.95" customHeight="1" x14ac:dyDescent="0.2">
      <c r="A132" s="69" t="s">
        <v>498</v>
      </c>
      <c r="B132" s="70" t="s">
        <v>55</v>
      </c>
      <c r="C132" s="71">
        <v>57640.483789999998</v>
      </c>
      <c r="D132" s="71">
        <v>2.0000000000000001E-4</v>
      </c>
      <c r="E132" s="7">
        <f t="shared" si="15"/>
        <v>10319.949868077472</v>
      </c>
      <c r="F132" s="35">
        <f t="shared" si="16"/>
        <v>10320</v>
      </c>
      <c r="O132" s="35">
        <f t="shared" ca="1" si="20"/>
        <v>-0.10448747310951623</v>
      </c>
      <c r="Q132" s="60">
        <f t="shared" si="18"/>
        <v>42621.983789999998</v>
      </c>
      <c r="U132" s="35">
        <f>+C132-(C$7+F132*C$8)</f>
        <v>-9.569799999735551E-2</v>
      </c>
    </row>
    <row r="133" spans="1:21" s="35" customFormat="1" ht="12.95" customHeight="1" x14ac:dyDescent="0.2">
      <c r="A133" s="25" t="s">
        <v>1</v>
      </c>
      <c r="B133" s="26" t="s">
        <v>55</v>
      </c>
      <c r="C133" s="25">
        <v>57680.6109</v>
      </c>
      <c r="D133" s="25">
        <v>1E-4</v>
      </c>
      <c r="E133" s="7">
        <f t="shared" si="15"/>
        <v>10340.970674884074</v>
      </c>
      <c r="F133" s="35">
        <f t="shared" si="16"/>
        <v>10341</v>
      </c>
      <c r="G133" s="35">
        <f t="shared" ref="G133:G146" si="21">+C133-(C$7+F133*C$8)</f>
        <v>-5.597940000006929E-2</v>
      </c>
      <c r="K133" s="35">
        <f t="shared" ref="K133:K143" si="22">+G133</f>
        <v>-5.597940000006929E-2</v>
      </c>
      <c r="O133" s="35">
        <f t="shared" ca="1" si="20"/>
        <v>-0.10206397288123403</v>
      </c>
      <c r="Q133" s="60">
        <f t="shared" si="18"/>
        <v>42662.1109</v>
      </c>
    </row>
    <row r="134" spans="1:21" s="35" customFormat="1" ht="12.95" customHeight="1" x14ac:dyDescent="0.2">
      <c r="A134" s="25" t="s">
        <v>1</v>
      </c>
      <c r="B134" s="26" t="s">
        <v>55</v>
      </c>
      <c r="C134" s="25">
        <v>57745.514600000002</v>
      </c>
      <c r="D134" s="25">
        <v>2.0000000000000001E-4</v>
      </c>
      <c r="E134" s="7">
        <f t="shared" si="15"/>
        <v>10374.970834345686</v>
      </c>
      <c r="F134" s="35">
        <f t="shared" si="16"/>
        <v>10375</v>
      </c>
      <c r="G134" s="35">
        <f t="shared" si="21"/>
        <v>-5.567499999597203E-2</v>
      </c>
      <c r="K134" s="35">
        <f t="shared" si="22"/>
        <v>-5.567499999597203E-2</v>
      </c>
      <c r="O134" s="35">
        <f t="shared" ca="1" si="20"/>
        <v>-9.8140210606872502E-2</v>
      </c>
      <c r="Q134" s="60">
        <f t="shared" si="18"/>
        <v>42727.014600000002</v>
      </c>
    </row>
    <row r="135" spans="1:21" s="35" customFormat="1" ht="12.95" customHeight="1" x14ac:dyDescent="0.2">
      <c r="A135" s="72" t="s">
        <v>3</v>
      </c>
      <c r="B135" s="73" t="s">
        <v>55</v>
      </c>
      <c r="C135" s="72">
        <v>58407.907399999996</v>
      </c>
      <c r="D135" s="72">
        <v>1E-4</v>
      </c>
      <c r="E135" s="7">
        <f t="shared" si="15"/>
        <v>10721.968938093587</v>
      </c>
      <c r="F135" s="35">
        <f t="shared" si="16"/>
        <v>10722</v>
      </c>
      <c r="G135" s="35">
        <f t="shared" si="21"/>
        <v>-5.9294799997587688E-2</v>
      </c>
      <c r="K135" s="35">
        <f t="shared" si="22"/>
        <v>-5.9294799997587688E-2</v>
      </c>
      <c r="O135" s="35">
        <f t="shared" ca="1" si="20"/>
        <v>-5.8094754453829056E-2</v>
      </c>
      <c r="Q135" s="60">
        <f t="shared" si="18"/>
        <v>43389.407399999996</v>
      </c>
    </row>
    <row r="136" spans="1:21" s="35" customFormat="1" ht="12.95" customHeight="1" x14ac:dyDescent="0.2">
      <c r="A136" s="74" t="s">
        <v>500</v>
      </c>
      <c r="B136" s="9"/>
      <c r="C136" s="8">
        <v>58476.631500000003</v>
      </c>
      <c r="D136" s="8">
        <v>2.9999999999999997E-4</v>
      </c>
      <c r="E136" s="7">
        <f t="shared" si="15"/>
        <v>10757.970435063035</v>
      </c>
      <c r="F136" s="35">
        <f t="shared" si="16"/>
        <v>10758</v>
      </c>
      <c r="G136" s="35">
        <f t="shared" si="21"/>
        <v>-5.64371999935247E-2</v>
      </c>
      <c r="K136" s="35">
        <f t="shared" si="22"/>
        <v>-5.64371999935247E-2</v>
      </c>
      <c r="O136" s="35">
        <f t="shared" ca="1" si="20"/>
        <v>-5.3940182633916756E-2</v>
      </c>
      <c r="Q136" s="60">
        <f t="shared" si="18"/>
        <v>43458.131500000003</v>
      </c>
    </row>
    <row r="137" spans="1:21" s="35" customFormat="1" ht="12.95" customHeight="1" x14ac:dyDescent="0.2">
      <c r="A137" s="75" t="s">
        <v>502</v>
      </c>
      <c r="B137" s="76" t="s">
        <v>55</v>
      </c>
      <c r="C137" s="77">
        <v>58743.878799999999</v>
      </c>
      <c r="D137" s="77">
        <v>2.0000000000000001E-4</v>
      </c>
      <c r="E137" s="7">
        <f t="shared" si="15"/>
        <v>10897.969399924586</v>
      </c>
      <c r="F137" s="35">
        <f t="shared" si="16"/>
        <v>10898</v>
      </c>
      <c r="G137" s="35">
        <f t="shared" si="21"/>
        <v>-5.8413200000359211E-2</v>
      </c>
      <c r="K137" s="35">
        <f t="shared" si="22"/>
        <v>-5.8413200000359211E-2</v>
      </c>
      <c r="O137" s="35">
        <f t="shared" ca="1" si="20"/>
        <v>-3.7783514445369093E-2</v>
      </c>
      <c r="Q137" s="60">
        <f t="shared" si="18"/>
        <v>43725.378799999999</v>
      </c>
    </row>
    <row r="138" spans="1:21" s="35" customFormat="1" ht="12.95" customHeight="1" x14ac:dyDescent="0.2">
      <c r="A138" s="74" t="s">
        <v>501</v>
      </c>
      <c r="B138" s="37"/>
      <c r="C138" s="61">
        <v>58791.602500000001</v>
      </c>
      <c r="D138" s="61">
        <v>6.9999999999999999E-4</v>
      </c>
      <c r="E138" s="7">
        <f t="shared" si="15"/>
        <v>10922.969722095713</v>
      </c>
      <c r="F138" s="35">
        <f t="shared" si="16"/>
        <v>10923</v>
      </c>
      <c r="G138" s="35">
        <f t="shared" si="21"/>
        <v>-5.7798199995886534E-2</v>
      </c>
      <c r="K138" s="35">
        <f t="shared" si="22"/>
        <v>-5.7798199995886534E-2</v>
      </c>
      <c r="O138" s="35">
        <f t="shared" ca="1" si="20"/>
        <v>-3.4898395125985582E-2</v>
      </c>
      <c r="Q138" s="60">
        <f t="shared" si="18"/>
        <v>43773.102500000001</v>
      </c>
    </row>
    <row r="139" spans="1:21" s="35" customFormat="1" ht="12.95" customHeight="1" x14ac:dyDescent="0.2">
      <c r="A139" s="78" t="s">
        <v>505</v>
      </c>
      <c r="B139" s="79" t="s">
        <v>55</v>
      </c>
      <c r="C139" s="80">
        <v>59121.8465</v>
      </c>
      <c r="D139" s="80">
        <v>1E-4</v>
      </c>
      <c r="E139" s="7">
        <f t="shared" si="15"/>
        <v>11095.969854002524</v>
      </c>
      <c r="F139" s="35">
        <f t="shared" si="16"/>
        <v>11096</v>
      </c>
      <c r="G139" s="35">
        <f t="shared" si="21"/>
        <v>-5.7546399999409914E-2</v>
      </c>
      <c r="K139" s="35">
        <f t="shared" si="22"/>
        <v>-5.7546399999409914E-2</v>
      </c>
      <c r="O139" s="35">
        <f t="shared" ca="1" si="20"/>
        <v>-1.4933369435851551E-2</v>
      </c>
      <c r="Q139" s="60">
        <f t="shared" si="18"/>
        <v>44103.3465</v>
      </c>
    </row>
    <row r="140" spans="1:21" s="35" customFormat="1" ht="12.95" customHeight="1" x14ac:dyDescent="0.2">
      <c r="A140" s="29" t="s">
        <v>506</v>
      </c>
      <c r="B140" s="30" t="s">
        <v>55</v>
      </c>
      <c r="C140" s="85">
        <v>59175.296199999997</v>
      </c>
      <c r="D140" s="31">
        <v>5.0000000000000001E-4</v>
      </c>
      <c r="E140" s="7">
        <f t="shared" si="15"/>
        <v>11123.969772700151</v>
      </c>
      <c r="F140" s="35">
        <f t="shared" si="16"/>
        <v>11124</v>
      </c>
      <c r="G140" s="35">
        <f t="shared" si="21"/>
        <v>-5.7701600002474152E-2</v>
      </c>
      <c r="K140" s="35">
        <f t="shared" si="22"/>
        <v>-5.7701600002474152E-2</v>
      </c>
      <c r="O140" s="35">
        <f t="shared" ca="1" si="20"/>
        <v>-1.1702035798141885E-2</v>
      </c>
      <c r="Q140" s="60">
        <f t="shared" si="18"/>
        <v>44156.796199999997</v>
      </c>
    </row>
    <row r="141" spans="1:21" s="35" customFormat="1" ht="12.95" customHeight="1" x14ac:dyDescent="0.2">
      <c r="A141" s="78" t="s">
        <v>505</v>
      </c>
      <c r="B141" s="79" t="s">
        <v>55</v>
      </c>
      <c r="C141" s="80">
        <v>59186.7503</v>
      </c>
      <c r="D141" s="80">
        <v>2.0000000000000001E-4</v>
      </c>
      <c r="E141" s="7">
        <f t="shared" si="15"/>
        <v>11129.970065849684</v>
      </c>
      <c r="F141" s="35">
        <f t="shared" si="16"/>
        <v>11130</v>
      </c>
      <c r="G141" s="35">
        <f t="shared" si="21"/>
        <v>-5.7141999997838866E-2</v>
      </c>
      <c r="K141" s="35">
        <f t="shared" si="22"/>
        <v>-5.7141999997838866E-2</v>
      </c>
      <c r="O141" s="35">
        <f t="shared" ca="1" si="20"/>
        <v>-1.1009607161489798E-2</v>
      </c>
      <c r="Q141" s="60">
        <f t="shared" si="18"/>
        <v>44168.2503</v>
      </c>
    </row>
    <row r="142" spans="1:21" s="35" customFormat="1" ht="12.95" customHeight="1" x14ac:dyDescent="0.2">
      <c r="A142" s="74" t="s">
        <v>504</v>
      </c>
      <c r="B142" s="37"/>
      <c r="C142" s="61">
        <v>59187.709000000003</v>
      </c>
      <c r="D142" s="61">
        <v>4.0000000000000001E-3</v>
      </c>
      <c r="E142" s="7">
        <f t="shared" si="15"/>
        <v>11130.472286106402</v>
      </c>
      <c r="F142" s="35">
        <f t="shared" si="16"/>
        <v>11130.5</v>
      </c>
      <c r="G142" s="35">
        <f t="shared" si="21"/>
        <v>-5.2903699994203635E-2</v>
      </c>
      <c r="K142" s="35">
        <f t="shared" si="22"/>
        <v>-5.2903699994203635E-2</v>
      </c>
      <c r="O142" s="35">
        <f t="shared" ca="1" si="20"/>
        <v>-1.0951904775102328E-2</v>
      </c>
      <c r="Q142" s="60">
        <f t="shared" si="18"/>
        <v>44169.209000000003</v>
      </c>
    </row>
    <row r="143" spans="1:21" s="35" customFormat="1" ht="12.95" customHeight="1" x14ac:dyDescent="0.2">
      <c r="A143" s="74" t="s">
        <v>503</v>
      </c>
      <c r="B143" s="37"/>
      <c r="C143" s="27">
        <v>59518.902999999998</v>
      </c>
      <c r="D143" s="28">
        <v>4.0000000000000002E-4</v>
      </c>
      <c r="E143" s="7">
        <f t="shared" si="15"/>
        <v>11303.970080727178</v>
      </c>
      <c r="F143" s="35">
        <f t="shared" si="16"/>
        <v>11304</v>
      </c>
      <c r="G143" s="35">
        <f t="shared" si="21"/>
        <v>-5.7113599999865983E-2</v>
      </c>
      <c r="K143" s="35">
        <f t="shared" si="22"/>
        <v>-5.7113599999865983E-2</v>
      </c>
      <c r="O143" s="35">
        <f t="shared" ca="1" si="20"/>
        <v>9.0708233014193951E-3</v>
      </c>
      <c r="Q143" s="60">
        <f t="shared" si="18"/>
        <v>44500.402999999998</v>
      </c>
    </row>
    <row r="144" spans="1:21" s="35" customFormat="1" ht="12.95" customHeight="1" x14ac:dyDescent="0.2">
      <c r="A144" s="34" t="s">
        <v>509</v>
      </c>
      <c r="B144" s="81">
        <v>0</v>
      </c>
      <c r="C144" s="82">
        <v>59554.693299999999</v>
      </c>
      <c r="D144" s="83">
        <v>2.0000000000000001E-4</v>
      </c>
      <c r="E144" s="7">
        <f t="shared" si="15"/>
        <v>11322.71902581319</v>
      </c>
      <c r="F144" s="35">
        <f t="shared" si="16"/>
        <v>11322.5</v>
      </c>
      <c r="G144" s="35">
        <f t="shared" si="21"/>
        <v>0.41810350000014296</v>
      </c>
      <c r="O144" s="35">
        <f t="shared" ca="1" si="20"/>
        <v>1.1205811597763349E-2</v>
      </c>
      <c r="Q144" s="60">
        <f t="shared" si="18"/>
        <v>44536.193299999999</v>
      </c>
      <c r="U144" s="35">
        <f>+G144</f>
        <v>0.41810350000014296</v>
      </c>
    </row>
    <row r="145" spans="1:17" s="35" customFormat="1" ht="12.95" customHeight="1" x14ac:dyDescent="0.2">
      <c r="A145" s="31" t="s">
        <v>507</v>
      </c>
      <c r="B145" s="30" t="s">
        <v>55</v>
      </c>
      <c r="C145" s="85">
        <v>59593.351699999999</v>
      </c>
      <c r="D145" s="31">
        <v>1E-4</v>
      </c>
      <c r="E145" s="7">
        <f t="shared" si="15"/>
        <v>11342.970440825442</v>
      </c>
      <c r="F145" s="35">
        <f t="shared" si="16"/>
        <v>11343</v>
      </c>
      <c r="G145" s="35">
        <f t="shared" si="21"/>
        <v>-5.6426199997076765E-2</v>
      </c>
      <c r="K145" s="35">
        <f>+G145</f>
        <v>-5.6426199997076765E-2</v>
      </c>
      <c r="O145" s="35">
        <f t="shared" ca="1" si="20"/>
        <v>1.357160943965785E-2</v>
      </c>
      <c r="Q145" s="60">
        <f t="shared" si="18"/>
        <v>44574.851699999999</v>
      </c>
    </row>
    <row r="146" spans="1:17" s="35" customFormat="1" ht="12.95" customHeight="1" x14ac:dyDescent="0.2">
      <c r="A146" s="32" t="s">
        <v>508</v>
      </c>
      <c r="B146" s="33" t="s">
        <v>55</v>
      </c>
      <c r="C146" s="85">
        <v>59881.597300000001</v>
      </c>
      <c r="D146" s="31">
        <v>1E-4</v>
      </c>
      <c r="E146" s="7">
        <f t="shared" si="15"/>
        <v>11493.969480388791</v>
      </c>
      <c r="F146" s="35">
        <f t="shared" si="16"/>
        <v>11494</v>
      </c>
      <c r="G146" s="35">
        <f t="shared" si="21"/>
        <v>-5.8259599994926248E-2</v>
      </c>
      <c r="K146" s="35">
        <f>+G146</f>
        <v>-5.8259599994926248E-2</v>
      </c>
      <c r="O146" s="35">
        <f t="shared" ca="1" si="20"/>
        <v>3.0997730128734302E-2</v>
      </c>
      <c r="Q146" s="60">
        <f t="shared" si="18"/>
        <v>44863.097300000001</v>
      </c>
    </row>
    <row r="147" spans="1:17" s="35" customFormat="1" ht="12.95" customHeight="1" x14ac:dyDescent="0.2">
      <c r="B147" s="37"/>
      <c r="C147" s="61"/>
      <c r="D147" s="61"/>
      <c r="E147" s="7"/>
      <c r="Q147" s="60"/>
    </row>
    <row r="148" spans="1:17" s="35" customFormat="1" ht="12.95" customHeight="1" x14ac:dyDescent="0.2">
      <c r="B148" s="37"/>
      <c r="C148" s="61"/>
      <c r="D148" s="61"/>
      <c r="E148" s="7"/>
      <c r="Q148" s="60"/>
    </row>
    <row r="149" spans="1:17" s="35" customFormat="1" ht="12.95" customHeight="1" x14ac:dyDescent="0.2">
      <c r="B149" s="37"/>
      <c r="C149" s="61"/>
      <c r="D149" s="61"/>
      <c r="E149" s="7"/>
      <c r="Q149" s="60"/>
    </row>
    <row r="150" spans="1:17" s="35" customFormat="1" ht="12.95" customHeight="1" x14ac:dyDescent="0.2">
      <c r="B150" s="37"/>
      <c r="C150" s="61"/>
      <c r="D150" s="61"/>
      <c r="E150" s="7"/>
      <c r="Q150" s="60"/>
    </row>
    <row r="151" spans="1:17" s="35" customFormat="1" ht="12.95" customHeight="1" x14ac:dyDescent="0.2">
      <c r="B151" s="37"/>
      <c r="C151" s="61"/>
      <c r="D151" s="61"/>
      <c r="E151" s="7"/>
      <c r="Q151" s="60"/>
    </row>
    <row r="152" spans="1:17" s="35" customFormat="1" ht="12.95" customHeight="1" x14ac:dyDescent="0.2">
      <c r="B152" s="37"/>
      <c r="C152" s="61"/>
      <c r="D152" s="61"/>
      <c r="E152" s="7"/>
      <c r="Q152" s="60"/>
    </row>
    <row r="153" spans="1:17" s="35" customFormat="1" ht="12.95" customHeight="1" x14ac:dyDescent="0.2">
      <c r="B153" s="37"/>
      <c r="C153" s="61"/>
      <c r="D153" s="61"/>
      <c r="E153" s="7"/>
      <c r="Q153" s="60"/>
    </row>
    <row r="154" spans="1:17" s="35" customFormat="1" ht="12.95" customHeight="1" x14ac:dyDescent="0.2">
      <c r="B154" s="37"/>
      <c r="C154" s="61"/>
      <c r="D154" s="61"/>
      <c r="E154" s="7"/>
      <c r="Q154" s="60"/>
    </row>
    <row r="155" spans="1:17" s="35" customFormat="1" ht="12.95" customHeight="1" x14ac:dyDescent="0.2">
      <c r="B155" s="37"/>
      <c r="C155" s="61"/>
      <c r="D155" s="61"/>
      <c r="E155" s="7"/>
      <c r="Q155" s="60"/>
    </row>
    <row r="156" spans="1:17" s="35" customFormat="1" ht="12.95" customHeight="1" x14ac:dyDescent="0.2">
      <c r="B156" s="37"/>
      <c r="C156" s="61"/>
      <c r="D156" s="61"/>
      <c r="E156" s="7"/>
      <c r="Q156" s="60"/>
    </row>
    <row r="157" spans="1:17" s="35" customFormat="1" ht="12.95" customHeight="1" x14ac:dyDescent="0.2">
      <c r="B157" s="37"/>
      <c r="C157" s="61"/>
      <c r="D157" s="61"/>
      <c r="E157" s="7"/>
      <c r="Q157" s="60"/>
    </row>
    <row r="158" spans="1:17" s="35" customFormat="1" ht="12.95" customHeight="1" x14ac:dyDescent="0.2">
      <c r="B158" s="37"/>
      <c r="C158" s="61"/>
      <c r="D158" s="61"/>
      <c r="E158" s="7"/>
      <c r="Q158" s="60"/>
    </row>
    <row r="159" spans="1:17" s="35" customFormat="1" ht="12.95" customHeight="1" x14ac:dyDescent="0.2">
      <c r="B159" s="37"/>
      <c r="C159" s="61"/>
      <c r="D159" s="61"/>
      <c r="E159" s="7"/>
      <c r="Q159" s="60"/>
    </row>
    <row r="160" spans="1:17" s="35" customFormat="1" ht="12.95" customHeight="1" x14ac:dyDescent="0.2">
      <c r="B160" s="37"/>
      <c r="C160" s="61"/>
      <c r="D160" s="61"/>
      <c r="E160" s="7"/>
      <c r="Q160" s="60"/>
    </row>
    <row r="161" spans="2:17" s="35" customFormat="1" ht="12.95" customHeight="1" x14ac:dyDescent="0.2">
      <c r="B161" s="37"/>
      <c r="C161" s="61"/>
      <c r="D161" s="61"/>
      <c r="E161" s="7"/>
      <c r="Q161" s="60"/>
    </row>
    <row r="162" spans="2:17" s="35" customFormat="1" ht="12.95" customHeight="1" x14ac:dyDescent="0.2">
      <c r="B162" s="37"/>
      <c r="C162" s="61"/>
      <c r="D162" s="61"/>
    </row>
    <row r="163" spans="2:17" s="35" customFormat="1" ht="12.95" customHeight="1" x14ac:dyDescent="0.2">
      <c r="B163" s="37"/>
      <c r="C163" s="61"/>
      <c r="D163" s="61"/>
    </row>
    <row r="164" spans="2:17" s="35" customFormat="1" ht="12.95" customHeight="1" x14ac:dyDescent="0.2">
      <c r="B164" s="37"/>
      <c r="C164" s="61"/>
      <c r="D164" s="61"/>
    </row>
    <row r="165" spans="2:17" s="35" customFormat="1" ht="12.95" customHeight="1" x14ac:dyDescent="0.2">
      <c r="B165" s="37"/>
      <c r="C165" s="61"/>
      <c r="D165" s="61"/>
    </row>
    <row r="166" spans="2:17" s="35" customFormat="1" ht="12.95" customHeight="1" x14ac:dyDescent="0.2">
      <c r="B166" s="37"/>
      <c r="C166" s="61"/>
      <c r="D166" s="61"/>
    </row>
    <row r="167" spans="2:17" s="35" customFormat="1" ht="12.95" customHeight="1" x14ac:dyDescent="0.2">
      <c r="B167" s="37"/>
      <c r="C167" s="61"/>
      <c r="D167" s="61"/>
    </row>
    <row r="168" spans="2:17" s="35" customFormat="1" ht="12.95" customHeight="1" x14ac:dyDescent="0.2">
      <c r="B168" s="37"/>
      <c r="C168" s="61"/>
      <c r="D168" s="61"/>
    </row>
    <row r="169" spans="2:17" s="35" customFormat="1" ht="12.95" customHeight="1" x14ac:dyDescent="0.2">
      <c r="B169" s="37"/>
      <c r="C169" s="61"/>
      <c r="D169" s="61"/>
    </row>
    <row r="170" spans="2:17" s="35" customFormat="1" ht="12.95" customHeight="1" x14ac:dyDescent="0.2">
      <c r="B170" s="37"/>
      <c r="C170" s="61"/>
      <c r="D170" s="61"/>
    </row>
    <row r="171" spans="2:17" s="35" customFormat="1" ht="12.95" customHeight="1" x14ac:dyDescent="0.2">
      <c r="B171" s="37"/>
      <c r="C171" s="61"/>
      <c r="D171" s="61"/>
    </row>
    <row r="172" spans="2:17" s="35" customFormat="1" ht="12.95" customHeight="1" x14ac:dyDescent="0.2">
      <c r="B172" s="37"/>
      <c r="C172" s="61"/>
      <c r="D172" s="61"/>
    </row>
    <row r="173" spans="2:17" s="35" customFormat="1" ht="12.95" customHeight="1" x14ac:dyDescent="0.2">
      <c r="B173" s="37"/>
      <c r="C173" s="61"/>
      <c r="D173" s="61"/>
    </row>
    <row r="174" spans="2:17" s="35" customFormat="1" ht="12.95" customHeight="1" x14ac:dyDescent="0.2">
      <c r="B174" s="37"/>
      <c r="C174" s="61"/>
      <c r="D174" s="61"/>
    </row>
    <row r="175" spans="2:17" s="35" customFormat="1" ht="12.95" customHeight="1" x14ac:dyDescent="0.2">
      <c r="B175" s="37"/>
      <c r="C175" s="61"/>
      <c r="D175" s="61"/>
    </row>
    <row r="176" spans="2:17" s="35" customFormat="1" ht="12.95" customHeight="1" x14ac:dyDescent="0.2">
      <c r="B176" s="37"/>
      <c r="C176" s="61"/>
      <c r="D176" s="61"/>
    </row>
    <row r="177" spans="2:4" s="35" customFormat="1" ht="12.95" customHeight="1" x14ac:dyDescent="0.2">
      <c r="B177" s="37"/>
      <c r="C177" s="61"/>
      <c r="D177" s="61"/>
    </row>
    <row r="178" spans="2:4" s="35" customFormat="1" ht="12.95" customHeight="1" x14ac:dyDescent="0.2">
      <c r="B178" s="37"/>
      <c r="C178" s="61"/>
      <c r="D178" s="61"/>
    </row>
    <row r="179" spans="2:4" s="35" customFormat="1" ht="12.95" customHeight="1" x14ac:dyDescent="0.2">
      <c r="B179" s="37"/>
      <c r="C179" s="61"/>
      <c r="D179" s="61"/>
    </row>
    <row r="180" spans="2:4" s="35" customFormat="1" ht="12.95" customHeight="1" x14ac:dyDescent="0.2">
      <c r="B180" s="37"/>
      <c r="C180" s="61"/>
      <c r="D180" s="61"/>
    </row>
    <row r="181" spans="2:4" s="35" customFormat="1" ht="12.95" customHeight="1" x14ac:dyDescent="0.2">
      <c r="B181" s="37"/>
      <c r="C181" s="61"/>
      <c r="D181" s="61"/>
    </row>
    <row r="182" spans="2:4" s="35" customFormat="1" ht="12.95" customHeight="1" x14ac:dyDescent="0.2">
      <c r="B182" s="37"/>
      <c r="C182" s="61"/>
      <c r="D182" s="61"/>
    </row>
    <row r="183" spans="2:4" s="35" customFormat="1" ht="12.95" customHeight="1" x14ac:dyDescent="0.2">
      <c r="B183" s="37"/>
      <c r="C183" s="61"/>
      <c r="D183" s="61"/>
    </row>
    <row r="184" spans="2:4" s="35" customFormat="1" ht="12.95" customHeight="1" x14ac:dyDescent="0.2">
      <c r="B184" s="37"/>
      <c r="C184" s="61"/>
      <c r="D184" s="61"/>
    </row>
    <row r="185" spans="2:4" s="35" customFormat="1" ht="12.95" customHeight="1" x14ac:dyDescent="0.2">
      <c r="B185" s="37"/>
      <c r="C185" s="61"/>
      <c r="D185" s="61"/>
    </row>
    <row r="186" spans="2:4" s="35" customFormat="1" ht="12.95" customHeight="1" x14ac:dyDescent="0.2">
      <c r="B186" s="37"/>
      <c r="C186" s="61"/>
      <c r="D186" s="61"/>
    </row>
    <row r="187" spans="2:4" s="35" customFormat="1" ht="12.95" customHeight="1" x14ac:dyDescent="0.2">
      <c r="B187" s="37"/>
      <c r="C187" s="61"/>
      <c r="D187" s="61"/>
    </row>
    <row r="188" spans="2:4" s="35" customFormat="1" ht="12.95" customHeight="1" x14ac:dyDescent="0.2">
      <c r="B188" s="37"/>
      <c r="C188" s="61"/>
      <c r="D188" s="61"/>
    </row>
    <row r="189" spans="2:4" s="35" customFormat="1" ht="12.95" customHeight="1" x14ac:dyDescent="0.2">
      <c r="B189" s="37"/>
      <c r="C189" s="61"/>
      <c r="D189" s="61"/>
    </row>
    <row r="190" spans="2:4" s="35" customFormat="1" ht="12.95" customHeight="1" x14ac:dyDescent="0.2">
      <c r="B190" s="37"/>
      <c r="C190" s="61"/>
      <c r="D190" s="61"/>
    </row>
    <row r="191" spans="2:4" s="35" customFormat="1" ht="12.95" customHeight="1" x14ac:dyDescent="0.2">
      <c r="B191" s="37"/>
      <c r="C191" s="61"/>
      <c r="D191" s="61"/>
    </row>
    <row r="192" spans="2:4" s="35" customFormat="1" ht="12.95" customHeight="1" x14ac:dyDescent="0.2">
      <c r="B192" s="37"/>
      <c r="C192" s="61"/>
      <c r="D192" s="61"/>
    </row>
    <row r="193" spans="2:4" s="35" customFormat="1" ht="12.95" customHeight="1" x14ac:dyDescent="0.2">
      <c r="B193" s="37"/>
      <c r="C193" s="61"/>
      <c r="D193" s="61"/>
    </row>
    <row r="194" spans="2:4" s="35" customFormat="1" ht="12.95" customHeight="1" x14ac:dyDescent="0.2">
      <c r="B194" s="37"/>
      <c r="C194" s="61"/>
      <c r="D194" s="61"/>
    </row>
    <row r="195" spans="2:4" s="35" customFormat="1" ht="12.95" customHeight="1" x14ac:dyDescent="0.2">
      <c r="B195" s="37"/>
      <c r="C195" s="61"/>
      <c r="D195" s="61"/>
    </row>
    <row r="196" spans="2:4" s="35" customFormat="1" ht="12.95" customHeight="1" x14ac:dyDescent="0.2">
      <c r="B196" s="37"/>
      <c r="C196" s="61"/>
      <c r="D196" s="61"/>
    </row>
    <row r="197" spans="2:4" s="35" customFormat="1" ht="12.95" customHeight="1" x14ac:dyDescent="0.2">
      <c r="B197" s="37"/>
      <c r="C197" s="61"/>
      <c r="D197" s="61"/>
    </row>
    <row r="198" spans="2:4" s="35" customFormat="1" ht="12.95" customHeight="1" x14ac:dyDescent="0.2">
      <c r="B198" s="37"/>
      <c r="C198" s="61"/>
      <c r="D198" s="61"/>
    </row>
    <row r="199" spans="2:4" s="35" customFormat="1" ht="12.95" customHeight="1" x14ac:dyDescent="0.2">
      <c r="B199" s="37"/>
      <c r="C199" s="61"/>
      <c r="D199" s="61"/>
    </row>
    <row r="200" spans="2:4" s="35" customFormat="1" ht="12.95" customHeight="1" x14ac:dyDescent="0.2">
      <c r="B200" s="37"/>
      <c r="C200" s="61"/>
      <c r="D200" s="61"/>
    </row>
    <row r="201" spans="2:4" s="35" customFormat="1" ht="12.95" customHeight="1" x14ac:dyDescent="0.2">
      <c r="B201" s="37"/>
      <c r="C201" s="61"/>
      <c r="D201" s="61"/>
    </row>
    <row r="202" spans="2:4" s="35" customFormat="1" ht="12.95" customHeight="1" x14ac:dyDescent="0.2">
      <c r="B202" s="37"/>
      <c r="C202" s="61"/>
      <c r="D202" s="61"/>
    </row>
    <row r="203" spans="2:4" s="35" customFormat="1" ht="12.95" customHeight="1" x14ac:dyDescent="0.2">
      <c r="B203" s="37"/>
      <c r="C203" s="61"/>
      <c r="D203" s="61"/>
    </row>
    <row r="204" spans="2:4" s="35" customFormat="1" ht="12.95" customHeight="1" x14ac:dyDescent="0.2">
      <c r="B204" s="37"/>
      <c r="C204" s="61"/>
      <c r="D204" s="61"/>
    </row>
    <row r="205" spans="2:4" s="35" customFormat="1" ht="12.95" customHeight="1" x14ac:dyDescent="0.2">
      <c r="B205" s="37"/>
      <c r="C205" s="61"/>
      <c r="D205" s="61"/>
    </row>
    <row r="206" spans="2:4" s="35" customFormat="1" ht="12.95" customHeight="1" x14ac:dyDescent="0.2">
      <c r="B206" s="37"/>
      <c r="C206" s="61"/>
      <c r="D206" s="61"/>
    </row>
    <row r="207" spans="2:4" s="35" customFormat="1" ht="12.95" customHeight="1" x14ac:dyDescent="0.2">
      <c r="B207" s="37"/>
      <c r="C207" s="61"/>
      <c r="D207" s="61"/>
    </row>
    <row r="208" spans="2:4" s="35" customFormat="1" ht="12.95" customHeight="1" x14ac:dyDescent="0.2">
      <c r="B208" s="37"/>
      <c r="C208" s="61"/>
      <c r="D208" s="61"/>
    </row>
    <row r="209" spans="2:4" s="35" customFormat="1" ht="12.95" customHeight="1" x14ac:dyDescent="0.2">
      <c r="B209" s="37"/>
      <c r="C209" s="61"/>
      <c r="D209" s="61"/>
    </row>
    <row r="210" spans="2:4" s="35" customFormat="1" ht="12.95" customHeight="1" x14ac:dyDescent="0.2">
      <c r="B210" s="37"/>
      <c r="C210" s="61"/>
      <c r="D210" s="61"/>
    </row>
    <row r="211" spans="2:4" s="35" customFormat="1" ht="12.95" customHeight="1" x14ac:dyDescent="0.2">
      <c r="B211" s="37"/>
      <c r="C211" s="61"/>
      <c r="D211" s="61"/>
    </row>
    <row r="212" spans="2:4" s="35" customFormat="1" ht="12.95" customHeight="1" x14ac:dyDescent="0.2">
      <c r="B212" s="37"/>
      <c r="C212" s="61"/>
      <c r="D212" s="61"/>
    </row>
    <row r="213" spans="2:4" s="35" customFormat="1" ht="12.95" customHeight="1" x14ac:dyDescent="0.2">
      <c r="B213" s="37"/>
      <c r="C213" s="61"/>
      <c r="D213" s="61"/>
    </row>
    <row r="214" spans="2:4" s="35" customFormat="1" ht="12.95" customHeight="1" x14ac:dyDescent="0.2">
      <c r="B214" s="37"/>
      <c r="C214" s="61"/>
      <c r="D214" s="61"/>
    </row>
    <row r="215" spans="2:4" s="35" customFormat="1" ht="12.95" customHeight="1" x14ac:dyDescent="0.2">
      <c r="B215" s="37"/>
      <c r="C215" s="61"/>
      <c r="D215" s="61"/>
    </row>
    <row r="216" spans="2:4" s="35" customFormat="1" ht="12.95" customHeight="1" x14ac:dyDescent="0.2">
      <c r="B216" s="37"/>
      <c r="C216" s="61"/>
      <c r="D216" s="61"/>
    </row>
    <row r="217" spans="2:4" s="35" customFormat="1" ht="12.95" customHeight="1" x14ac:dyDescent="0.2">
      <c r="B217" s="37"/>
      <c r="C217" s="61"/>
      <c r="D217" s="61"/>
    </row>
    <row r="218" spans="2:4" s="35" customFormat="1" ht="12.95" customHeight="1" x14ac:dyDescent="0.2">
      <c r="B218" s="37"/>
      <c r="C218" s="61"/>
      <c r="D218" s="61"/>
    </row>
    <row r="219" spans="2:4" s="35" customFormat="1" ht="12.95" customHeight="1" x14ac:dyDescent="0.2">
      <c r="B219" s="37"/>
      <c r="C219" s="61"/>
      <c r="D219" s="61"/>
    </row>
    <row r="220" spans="2:4" s="35" customFormat="1" ht="12.95" customHeight="1" x14ac:dyDescent="0.2">
      <c r="B220" s="37"/>
      <c r="C220" s="61"/>
      <c r="D220" s="61"/>
    </row>
    <row r="221" spans="2:4" s="35" customFormat="1" ht="12.95" customHeight="1" x14ac:dyDescent="0.2">
      <c r="B221" s="37"/>
      <c r="C221" s="61"/>
      <c r="D221" s="61"/>
    </row>
    <row r="222" spans="2:4" s="35" customFormat="1" ht="12.95" customHeight="1" x14ac:dyDescent="0.2">
      <c r="B222" s="37"/>
      <c r="C222" s="84"/>
      <c r="D222" s="84"/>
    </row>
    <row r="223" spans="2:4" s="35" customFormat="1" ht="12.95" customHeight="1" x14ac:dyDescent="0.2">
      <c r="B223" s="37"/>
      <c r="C223" s="84"/>
      <c r="D223" s="84"/>
    </row>
    <row r="224" spans="2:4" s="35" customFormat="1" ht="12.95" customHeight="1" x14ac:dyDescent="0.2">
      <c r="B224" s="37"/>
      <c r="C224" s="84"/>
      <c r="D224" s="84"/>
    </row>
    <row r="225" spans="2:4" s="35" customFormat="1" ht="12.95" customHeight="1" x14ac:dyDescent="0.2">
      <c r="B225" s="37"/>
      <c r="C225" s="84"/>
      <c r="D225" s="84"/>
    </row>
    <row r="226" spans="2:4" s="35" customFormat="1" ht="12.95" customHeight="1" x14ac:dyDescent="0.2">
      <c r="B226" s="37"/>
      <c r="C226" s="84"/>
      <c r="D226" s="84"/>
    </row>
    <row r="227" spans="2:4" s="35" customFormat="1" ht="12.95" customHeight="1" x14ac:dyDescent="0.2">
      <c r="B227" s="37"/>
      <c r="C227" s="84"/>
      <c r="D227" s="84"/>
    </row>
    <row r="228" spans="2:4" s="35" customFormat="1" ht="12.95" customHeight="1" x14ac:dyDescent="0.2">
      <c r="B228" s="37"/>
      <c r="C228" s="84"/>
      <c r="D228" s="84"/>
    </row>
    <row r="229" spans="2:4" s="35" customFormat="1" ht="12.95" customHeight="1" x14ac:dyDescent="0.2">
      <c r="B229" s="37"/>
      <c r="C229" s="84"/>
      <c r="D229" s="84"/>
    </row>
    <row r="230" spans="2:4" s="35" customFormat="1" ht="12.95" customHeight="1" x14ac:dyDescent="0.2">
      <c r="B230" s="37"/>
      <c r="C230" s="84"/>
      <c r="D230" s="84"/>
    </row>
    <row r="231" spans="2:4" s="35" customFormat="1" ht="12.95" customHeight="1" x14ac:dyDescent="0.2">
      <c r="B231" s="37"/>
      <c r="C231" s="84"/>
      <c r="D231" s="84"/>
    </row>
    <row r="232" spans="2:4" s="35" customFormat="1" ht="12.95" customHeight="1" x14ac:dyDescent="0.2">
      <c r="B232" s="37"/>
      <c r="C232" s="84"/>
      <c r="D232" s="84"/>
    </row>
    <row r="233" spans="2:4" s="35" customFormat="1" ht="12.95" customHeight="1" x14ac:dyDescent="0.2">
      <c r="B233" s="37"/>
      <c r="C233" s="84"/>
      <c r="D233" s="84"/>
    </row>
    <row r="234" spans="2:4" s="35" customFormat="1" ht="12.95" customHeight="1" x14ac:dyDescent="0.2">
      <c r="B234" s="37"/>
      <c r="C234" s="84"/>
      <c r="D234" s="84"/>
    </row>
    <row r="235" spans="2:4" s="35" customFormat="1" ht="12.95" customHeight="1" x14ac:dyDescent="0.2">
      <c r="B235" s="37"/>
      <c r="C235" s="84"/>
      <c r="D235" s="84"/>
    </row>
    <row r="236" spans="2:4" s="35" customFormat="1" ht="12.95" customHeight="1" x14ac:dyDescent="0.2">
      <c r="B236" s="37"/>
      <c r="C236" s="84"/>
      <c r="D236" s="84"/>
    </row>
    <row r="237" spans="2:4" s="35" customFormat="1" ht="12.95" customHeight="1" x14ac:dyDescent="0.2">
      <c r="B237" s="37"/>
      <c r="C237" s="84"/>
      <c r="D237" s="84"/>
    </row>
    <row r="238" spans="2:4" s="35" customFormat="1" ht="12.95" customHeight="1" x14ac:dyDescent="0.2">
      <c r="B238" s="37"/>
      <c r="C238" s="84"/>
      <c r="D238" s="84"/>
    </row>
    <row r="239" spans="2:4" s="35" customFormat="1" ht="12.95" customHeight="1" x14ac:dyDescent="0.2">
      <c r="B239" s="37"/>
      <c r="C239" s="84"/>
      <c r="D239" s="84"/>
    </row>
    <row r="240" spans="2:4" s="35" customFormat="1" ht="12.95" customHeight="1" x14ac:dyDescent="0.2">
      <c r="B240" s="37"/>
      <c r="C240" s="84"/>
      <c r="D240" s="84"/>
    </row>
    <row r="241" spans="2:4" s="35" customFormat="1" ht="12.95" customHeight="1" x14ac:dyDescent="0.2">
      <c r="B241" s="37"/>
      <c r="C241" s="84"/>
      <c r="D241" s="84"/>
    </row>
    <row r="242" spans="2:4" s="35" customFormat="1" ht="12.95" customHeight="1" x14ac:dyDescent="0.2">
      <c r="B242" s="37"/>
      <c r="C242" s="84"/>
      <c r="D242" s="84"/>
    </row>
    <row r="243" spans="2:4" s="35" customFormat="1" ht="12.95" customHeight="1" x14ac:dyDescent="0.2">
      <c r="B243" s="37"/>
      <c r="C243" s="84"/>
      <c r="D243" s="84"/>
    </row>
    <row r="244" spans="2:4" s="35" customFormat="1" ht="12.95" customHeight="1" x14ac:dyDescent="0.2">
      <c r="B244" s="37"/>
      <c r="C244" s="84"/>
      <c r="D244" s="84"/>
    </row>
    <row r="245" spans="2:4" s="35" customFormat="1" ht="12.95" customHeight="1" x14ac:dyDescent="0.2">
      <c r="B245" s="37"/>
      <c r="C245" s="84"/>
      <c r="D245" s="84"/>
    </row>
    <row r="246" spans="2:4" s="35" customFormat="1" ht="12.95" customHeight="1" x14ac:dyDescent="0.2">
      <c r="B246" s="37"/>
      <c r="C246" s="84"/>
      <c r="D246" s="84"/>
    </row>
    <row r="247" spans="2:4" s="35" customFormat="1" ht="12.95" customHeight="1" x14ac:dyDescent="0.2">
      <c r="B247" s="37"/>
      <c r="C247" s="84"/>
      <c r="D247" s="84"/>
    </row>
    <row r="248" spans="2:4" s="35" customFormat="1" ht="12.95" customHeight="1" x14ac:dyDescent="0.2">
      <c r="B248" s="37"/>
      <c r="C248" s="84"/>
      <c r="D248" s="84"/>
    </row>
    <row r="249" spans="2:4" s="35" customFormat="1" ht="12.95" customHeight="1" x14ac:dyDescent="0.2">
      <c r="B249" s="37"/>
      <c r="C249" s="84"/>
      <c r="D249" s="84"/>
    </row>
    <row r="250" spans="2:4" s="35" customFormat="1" ht="12.95" customHeight="1" x14ac:dyDescent="0.2">
      <c r="B250" s="37"/>
      <c r="C250" s="84"/>
      <c r="D250" s="84"/>
    </row>
    <row r="251" spans="2:4" s="35" customFormat="1" ht="12.95" customHeight="1" x14ac:dyDescent="0.2">
      <c r="B251" s="37"/>
      <c r="C251" s="84"/>
      <c r="D251" s="84"/>
    </row>
    <row r="252" spans="2:4" s="35" customFormat="1" ht="12.95" customHeight="1" x14ac:dyDescent="0.2">
      <c r="B252" s="37"/>
      <c r="C252" s="84"/>
      <c r="D252" s="84"/>
    </row>
    <row r="253" spans="2:4" s="35" customFormat="1" ht="12.95" customHeight="1" x14ac:dyDescent="0.2">
      <c r="B253" s="37"/>
      <c r="C253" s="84"/>
      <c r="D253" s="84"/>
    </row>
    <row r="254" spans="2:4" s="35" customFormat="1" ht="12.95" customHeight="1" x14ac:dyDescent="0.2">
      <c r="B254" s="37"/>
      <c r="C254" s="84"/>
      <c r="D254" s="84"/>
    </row>
    <row r="255" spans="2:4" s="35" customFormat="1" ht="12.95" customHeight="1" x14ac:dyDescent="0.2">
      <c r="B255" s="37"/>
      <c r="C255" s="84"/>
      <c r="D255" s="84"/>
    </row>
    <row r="256" spans="2:4" s="35" customFormat="1" ht="12.95" customHeight="1" x14ac:dyDescent="0.2">
      <c r="B256" s="37"/>
      <c r="C256" s="84"/>
      <c r="D256" s="84"/>
    </row>
    <row r="257" spans="2:4" s="35" customFormat="1" ht="12.95" customHeight="1" x14ac:dyDescent="0.2">
      <c r="B257" s="37"/>
      <c r="C257" s="84"/>
      <c r="D257" s="84"/>
    </row>
    <row r="258" spans="2:4" s="35" customFormat="1" ht="12.95" customHeight="1" x14ac:dyDescent="0.2">
      <c r="B258" s="37"/>
      <c r="C258" s="84"/>
      <c r="D258" s="84"/>
    </row>
    <row r="259" spans="2:4" s="35" customFormat="1" ht="12.95" customHeight="1" x14ac:dyDescent="0.2">
      <c r="B259" s="37"/>
      <c r="C259" s="84"/>
      <c r="D259" s="84"/>
    </row>
    <row r="260" spans="2:4" s="35" customFormat="1" ht="12.95" customHeight="1" x14ac:dyDescent="0.2">
      <c r="B260" s="37"/>
      <c r="C260" s="84"/>
      <c r="D260" s="84"/>
    </row>
    <row r="261" spans="2:4" s="35" customFormat="1" ht="12.95" customHeight="1" x14ac:dyDescent="0.2">
      <c r="B261" s="37"/>
      <c r="C261" s="84"/>
      <c r="D261" s="84"/>
    </row>
    <row r="262" spans="2:4" s="35" customFormat="1" ht="12.95" customHeight="1" x14ac:dyDescent="0.2">
      <c r="B262" s="37"/>
      <c r="C262" s="84"/>
      <c r="D262" s="84"/>
    </row>
    <row r="263" spans="2:4" s="35" customFormat="1" ht="12.95" customHeight="1" x14ac:dyDescent="0.2">
      <c r="B263" s="37"/>
      <c r="C263" s="84"/>
      <c r="D263" s="84"/>
    </row>
    <row r="264" spans="2:4" s="35" customFormat="1" ht="12.95" customHeight="1" x14ac:dyDescent="0.2">
      <c r="B264" s="37"/>
      <c r="C264" s="84"/>
      <c r="D264" s="84"/>
    </row>
    <row r="265" spans="2:4" s="35" customFormat="1" ht="12.95" customHeight="1" x14ac:dyDescent="0.2">
      <c r="B265" s="37"/>
      <c r="C265" s="84"/>
      <c r="D265" s="84"/>
    </row>
    <row r="266" spans="2:4" s="35" customFormat="1" ht="12.95" customHeight="1" x14ac:dyDescent="0.2">
      <c r="B266" s="37"/>
      <c r="C266" s="84"/>
      <c r="D266" s="84"/>
    </row>
    <row r="267" spans="2:4" s="35" customFormat="1" ht="12.95" customHeight="1" x14ac:dyDescent="0.2">
      <c r="B267" s="37"/>
      <c r="C267" s="84"/>
      <c r="D267" s="84"/>
    </row>
    <row r="268" spans="2:4" s="35" customFormat="1" ht="12.95" customHeight="1" x14ac:dyDescent="0.2">
      <c r="B268" s="37"/>
      <c r="C268" s="84"/>
      <c r="D268" s="84"/>
    </row>
    <row r="269" spans="2:4" s="35" customFormat="1" ht="12.95" customHeight="1" x14ac:dyDescent="0.2">
      <c r="B269" s="37"/>
      <c r="C269" s="84"/>
      <c r="D269" s="84"/>
    </row>
    <row r="270" spans="2:4" s="35" customFormat="1" ht="12.95" customHeight="1" x14ac:dyDescent="0.2">
      <c r="B270" s="37"/>
      <c r="C270" s="84"/>
      <c r="D270" s="84"/>
    </row>
    <row r="271" spans="2:4" s="35" customFormat="1" ht="12.95" customHeight="1" x14ac:dyDescent="0.2">
      <c r="B271" s="37"/>
      <c r="C271" s="84"/>
      <c r="D271" s="84"/>
    </row>
    <row r="272" spans="2:4" s="35" customFormat="1" ht="12.95" customHeight="1" x14ac:dyDescent="0.2">
      <c r="B272" s="37"/>
      <c r="C272" s="84"/>
      <c r="D272" s="84"/>
    </row>
    <row r="273" spans="2:4" s="35" customFormat="1" ht="12.95" customHeight="1" x14ac:dyDescent="0.2">
      <c r="B273" s="37"/>
      <c r="C273" s="84"/>
      <c r="D273" s="84"/>
    </row>
    <row r="274" spans="2:4" s="35" customFormat="1" ht="12.95" customHeight="1" x14ac:dyDescent="0.2">
      <c r="B274" s="37"/>
      <c r="C274" s="84"/>
      <c r="D274" s="84"/>
    </row>
    <row r="275" spans="2:4" s="35" customFormat="1" ht="12.95" customHeight="1" x14ac:dyDescent="0.2">
      <c r="B275" s="37"/>
      <c r="C275" s="84"/>
      <c r="D275" s="84"/>
    </row>
    <row r="276" spans="2:4" s="35" customFormat="1" ht="12.95" customHeight="1" x14ac:dyDescent="0.2">
      <c r="B276" s="37"/>
      <c r="C276" s="84"/>
      <c r="D276" s="84"/>
    </row>
    <row r="277" spans="2:4" s="35" customFormat="1" ht="12.95" customHeight="1" x14ac:dyDescent="0.2">
      <c r="B277" s="37"/>
      <c r="C277" s="84"/>
      <c r="D277" s="84"/>
    </row>
    <row r="278" spans="2:4" s="35" customFormat="1" ht="12.95" customHeight="1" x14ac:dyDescent="0.2">
      <c r="B278" s="37"/>
      <c r="C278" s="84"/>
      <c r="D278" s="84"/>
    </row>
    <row r="279" spans="2:4" s="35" customFormat="1" ht="12.95" customHeight="1" x14ac:dyDescent="0.2">
      <c r="B279" s="37"/>
      <c r="C279" s="84"/>
      <c r="D279" s="84"/>
    </row>
    <row r="280" spans="2:4" s="35" customFormat="1" ht="12.95" customHeight="1" x14ac:dyDescent="0.2">
      <c r="B280" s="37"/>
      <c r="C280" s="84"/>
      <c r="D280" s="84"/>
    </row>
    <row r="281" spans="2:4" s="35" customFormat="1" ht="12.95" customHeight="1" x14ac:dyDescent="0.2">
      <c r="B281" s="37"/>
      <c r="C281" s="84"/>
      <c r="D281" s="84"/>
    </row>
    <row r="282" spans="2:4" s="35" customFormat="1" ht="12.95" customHeight="1" x14ac:dyDescent="0.2">
      <c r="B282" s="37"/>
      <c r="C282" s="84"/>
      <c r="D282" s="84"/>
    </row>
    <row r="283" spans="2:4" s="35" customFormat="1" ht="12.95" customHeight="1" x14ac:dyDescent="0.2">
      <c r="B283" s="37"/>
      <c r="C283" s="84"/>
      <c r="D283" s="84"/>
    </row>
    <row r="284" spans="2:4" s="35" customFormat="1" ht="12.95" customHeight="1" x14ac:dyDescent="0.2">
      <c r="B284" s="37"/>
      <c r="C284" s="84"/>
      <c r="D284" s="84"/>
    </row>
    <row r="285" spans="2:4" s="35" customFormat="1" ht="12.95" customHeight="1" x14ac:dyDescent="0.2">
      <c r="B285" s="37"/>
      <c r="C285" s="84"/>
      <c r="D285" s="84"/>
    </row>
    <row r="286" spans="2:4" s="35" customFormat="1" ht="12.95" customHeight="1" x14ac:dyDescent="0.2">
      <c r="B286" s="37"/>
      <c r="C286" s="84"/>
      <c r="D286" s="84"/>
    </row>
    <row r="287" spans="2:4" s="35" customFormat="1" ht="12.95" customHeight="1" x14ac:dyDescent="0.2">
      <c r="B287" s="37"/>
      <c r="C287" s="84"/>
      <c r="D287" s="84"/>
    </row>
    <row r="288" spans="2:4" s="35" customFormat="1" ht="12.95" customHeight="1" x14ac:dyDescent="0.2">
      <c r="B288" s="37"/>
      <c r="C288" s="84"/>
      <c r="D288" s="84"/>
    </row>
    <row r="289" spans="2:4" s="35" customFormat="1" ht="12.95" customHeight="1" x14ac:dyDescent="0.2">
      <c r="B289" s="37"/>
      <c r="C289" s="84"/>
      <c r="D289" s="84"/>
    </row>
    <row r="290" spans="2:4" s="35" customFormat="1" ht="12.95" customHeight="1" x14ac:dyDescent="0.2">
      <c r="B290" s="37"/>
      <c r="C290" s="84"/>
      <c r="D290" s="84"/>
    </row>
    <row r="291" spans="2:4" s="35" customFormat="1" ht="12.95" customHeight="1" x14ac:dyDescent="0.2">
      <c r="B291" s="37"/>
      <c r="C291" s="84"/>
      <c r="D291" s="84"/>
    </row>
    <row r="292" spans="2:4" s="35" customFormat="1" ht="12.95" customHeight="1" x14ac:dyDescent="0.2">
      <c r="B292" s="37"/>
      <c r="C292" s="84"/>
      <c r="D292" s="84"/>
    </row>
    <row r="293" spans="2:4" s="35" customFormat="1" ht="12.95" customHeight="1" x14ac:dyDescent="0.2">
      <c r="B293" s="37"/>
      <c r="C293" s="84"/>
      <c r="D293" s="84"/>
    </row>
    <row r="294" spans="2:4" s="35" customFormat="1" ht="12.95" customHeight="1" x14ac:dyDescent="0.2">
      <c r="B294" s="37"/>
      <c r="C294" s="84"/>
      <c r="D294" s="84"/>
    </row>
    <row r="295" spans="2:4" s="35" customFormat="1" ht="12.95" customHeight="1" x14ac:dyDescent="0.2">
      <c r="B295" s="37"/>
      <c r="C295" s="84"/>
      <c r="D295" s="84"/>
    </row>
    <row r="296" spans="2:4" s="35" customFormat="1" ht="12.95" customHeight="1" x14ac:dyDescent="0.2">
      <c r="B296" s="37"/>
      <c r="C296" s="84"/>
      <c r="D296" s="84"/>
    </row>
    <row r="297" spans="2:4" s="35" customFormat="1" ht="12.95" customHeight="1" x14ac:dyDescent="0.2">
      <c r="B297" s="37"/>
      <c r="C297" s="84"/>
      <c r="D297" s="84"/>
    </row>
    <row r="298" spans="2:4" s="35" customFormat="1" ht="12.95" customHeight="1" x14ac:dyDescent="0.2">
      <c r="B298" s="37"/>
      <c r="C298" s="84"/>
      <c r="D298" s="84"/>
    </row>
    <row r="299" spans="2:4" s="35" customFormat="1" ht="12.95" customHeight="1" x14ac:dyDescent="0.2">
      <c r="B299" s="37"/>
      <c r="C299" s="84"/>
      <c r="D299" s="84"/>
    </row>
    <row r="300" spans="2:4" s="35" customFormat="1" ht="12.95" customHeight="1" x14ac:dyDescent="0.2">
      <c r="B300" s="37"/>
      <c r="C300" s="84"/>
      <c r="D300" s="84"/>
    </row>
    <row r="301" spans="2:4" s="35" customFormat="1" ht="12.95" customHeight="1" x14ac:dyDescent="0.2">
      <c r="B301" s="37"/>
      <c r="C301" s="84"/>
      <c r="D301" s="84"/>
    </row>
    <row r="302" spans="2:4" s="35" customFormat="1" ht="12.95" customHeight="1" x14ac:dyDescent="0.2">
      <c r="B302" s="37"/>
      <c r="C302" s="84"/>
      <c r="D302" s="84"/>
    </row>
    <row r="303" spans="2:4" s="35" customFormat="1" ht="12.95" customHeight="1" x14ac:dyDescent="0.2">
      <c r="B303" s="37"/>
      <c r="C303" s="84"/>
      <c r="D303" s="84"/>
    </row>
    <row r="304" spans="2:4" s="35" customFormat="1" ht="12.95" customHeight="1" x14ac:dyDescent="0.2">
      <c r="B304" s="37"/>
      <c r="C304" s="84"/>
      <c r="D304" s="84"/>
    </row>
    <row r="305" spans="2:4" s="35" customFormat="1" ht="12.95" customHeight="1" x14ac:dyDescent="0.2">
      <c r="B305" s="37"/>
      <c r="C305" s="84"/>
      <c r="D305" s="84"/>
    </row>
    <row r="306" spans="2:4" s="35" customFormat="1" ht="12.95" customHeight="1" x14ac:dyDescent="0.2">
      <c r="B306" s="37"/>
      <c r="C306" s="84"/>
      <c r="D306" s="84"/>
    </row>
    <row r="307" spans="2:4" s="35" customFormat="1" ht="12.95" customHeight="1" x14ac:dyDescent="0.2">
      <c r="B307" s="37"/>
      <c r="C307" s="84"/>
      <c r="D307" s="84"/>
    </row>
    <row r="308" spans="2:4" s="35" customFormat="1" ht="12.95" customHeight="1" x14ac:dyDescent="0.2">
      <c r="B308" s="37"/>
      <c r="C308" s="84"/>
      <c r="D308" s="84"/>
    </row>
    <row r="309" spans="2:4" s="35" customFormat="1" ht="12.95" customHeight="1" x14ac:dyDescent="0.2">
      <c r="B309" s="37"/>
      <c r="C309" s="84"/>
      <c r="D309" s="84"/>
    </row>
    <row r="310" spans="2:4" s="35" customFormat="1" ht="12.95" customHeight="1" x14ac:dyDescent="0.2">
      <c r="B310" s="37"/>
      <c r="C310" s="84"/>
      <c r="D310" s="84"/>
    </row>
    <row r="311" spans="2:4" s="35" customFormat="1" ht="12.95" customHeight="1" x14ac:dyDescent="0.2">
      <c r="B311" s="37"/>
      <c r="C311" s="84"/>
      <c r="D311" s="84"/>
    </row>
    <row r="312" spans="2:4" s="35" customFormat="1" ht="12.95" customHeight="1" x14ac:dyDescent="0.2">
      <c r="B312" s="37"/>
      <c r="C312" s="84"/>
      <c r="D312" s="84"/>
    </row>
    <row r="313" spans="2:4" s="35" customFormat="1" ht="12.95" customHeight="1" x14ac:dyDescent="0.2">
      <c r="B313" s="37"/>
      <c r="C313" s="84"/>
      <c r="D313" s="84"/>
    </row>
    <row r="314" spans="2:4" s="35" customFormat="1" ht="12.95" customHeight="1" x14ac:dyDescent="0.2">
      <c r="B314" s="37"/>
      <c r="C314" s="84"/>
      <c r="D314" s="84"/>
    </row>
    <row r="315" spans="2:4" s="35" customFormat="1" ht="12.95" customHeight="1" x14ac:dyDescent="0.2">
      <c r="B315" s="37"/>
      <c r="C315" s="84"/>
      <c r="D315" s="84"/>
    </row>
    <row r="316" spans="2:4" s="35" customFormat="1" ht="12.95" customHeight="1" x14ac:dyDescent="0.2">
      <c r="B316" s="37"/>
      <c r="C316" s="84"/>
      <c r="D316" s="84"/>
    </row>
    <row r="317" spans="2:4" s="35" customFormat="1" ht="12.95" customHeight="1" x14ac:dyDescent="0.2">
      <c r="B317" s="37"/>
      <c r="C317" s="84"/>
      <c r="D317" s="84"/>
    </row>
    <row r="318" spans="2:4" s="35" customFormat="1" ht="12.95" customHeight="1" x14ac:dyDescent="0.2">
      <c r="B318" s="37"/>
      <c r="C318" s="84"/>
      <c r="D318" s="84"/>
    </row>
    <row r="319" spans="2:4" s="35" customFormat="1" ht="12.95" customHeight="1" x14ac:dyDescent="0.2">
      <c r="B319" s="37"/>
      <c r="C319" s="84"/>
      <c r="D319" s="84"/>
    </row>
    <row r="320" spans="2:4" s="35" customFormat="1" ht="12.95" customHeight="1" x14ac:dyDescent="0.2">
      <c r="B320" s="37"/>
      <c r="C320" s="84"/>
      <c r="D320" s="84"/>
    </row>
    <row r="321" spans="2:4" s="35" customFormat="1" ht="12.95" customHeight="1" x14ac:dyDescent="0.2">
      <c r="B321" s="37"/>
      <c r="C321" s="84"/>
      <c r="D321" s="84"/>
    </row>
    <row r="322" spans="2:4" s="35" customFormat="1" ht="12.95" customHeight="1" x14ac:dyDescent="0.2">
      <c r="B322" s="37"/>
      <c r="C322" s="84"/>
      <c r="D322" s="84"/>
    </row>
    <row r="323" spans="2:4" s="35" customFormat="1" ht="12.95" customHeight="1" x14ac:dyDescent="0.2">
      <c r="B323" s="37"/>
      <c r="C323" s="84"/>
      <c r="D323" s="84"/>
    </row>
    <row r="324" spans="2:4" s="35" customFormat="1" ht="12.95" customHeight="1" x14ac:dyDescent="0.2">
      <c r="B324" s="37"/>
      <c r="C324" s="84"/>
      <c r="D324" s="84"/>
    </row>
    <row r="325" spans="2:4" s="35" customFormat="1" ht="12.95" customHeight="1" x14ac:dyDescent="0.2">
      <c r="B325" s="37"/>
      <c r="C325" s="84"/>
      <c r="D325" s="84"/>
    </row>
    <row r="326" spans="2:4" s="35" customFormat="1" ht="12.95" customHeight="1" x14ac:dyDescent="0.2">
      <c r="B326" s="37"/>
      <c r="C326" s="84"/>
      <c r="D326" s="84"/>
    </row>
    <row r="327" spans="2:4" s="35" customFormat="1" ht="12.95" customHeight="1" x14ac:dyDescent="0.2">
      <c r="B327" s="37"/>
      <c r="C327" s="84"/>
      <c r="D327" s="84"/>
    </row>
    <row r="328" spans="2:4" s="35" customFormat="1" ht="12.95" customHeight="1" x14ac:dyDescent="0.2">
      <c r="B328" s="37"/>
      <c r="C328" s="84"/>
      <c r="D328" s="84"/>
    </row>
    <row r="329" spans="2:4" s="35" customFormat="1" ht="12.95" customHeight="1" x14ac:dyDescent="0.2">
      <c r="B329" s="37"/>
      <c r="C329" s="84"/>
      <c r="D329" s="84"/>
    </row>
    <row r="330" spans="2:4" s="35" customFormat="1" ht="12.95" customHeight="1" x14ac:dyDescent="0.2">
      <c r="B330" s="37"/>
      <c r="C330" s="84"/>
      <c r="D330" s="84"/>
    </row>
    <row r="331" spans="2:4" s="35" customFormat="1" ht="12.95" customHeight="1" x14ac:dyDescent="0.2">
      <c r="B331" s="37"/>
      <c r="C331" s="84"/>
      <c r="D331" s="84"/>
    </row>
    <row r="332" spans="2:4" s="35" customFormat="1" ht="12.95" customHeight="1" x14ac:dyDescent="0.2">
      <c r="B332" s="37"/>
      <c r="C332" s="84"/>
      <c r="D332" s="84"/>
    </row>
    <row r="333" spans="2:4" s="35" customFormat="1" ht="12.95" customHeight="1" x14ac:dyDescent="0.2">
      <c r="B333" s="37"/>
      <c r="C333" s="84"/>
      <c r="D333" s="84"/>
    </row>
    <row r="334" spans="2:4" s="35" customFormat="1" ht="12.95" customHeight="1" x14ac:dyDescent="0.2">
      <c r="B334" s="37"/>
      <c r="C334" s="84"/>
      <c r="D334" s="84"/>
    </row>
    <row r="335" spans="2:4" s="35" customFormat="1" ht="12.95" customHeight="1" x14ac:dyDescent="0.2">
      <c r="B335" s="37"/>
      <c r="C335" s="84"/>
      <c r="D335" s="84"/>
    </row>
    <row r="336" spans="2:4" s="35" customFormat="1" ht="12.95" customHeight="1" x14ac:dyDescent="0.2">
      <c r="B336" s="37"/>
      <c r="C336" s="84"/>
      <c r="D336" s="84"/>
    </row>
    <row r="337" spans="2:4" s="35" customFormat="1" ht="12.95" customHeight="1" x14ac:dyDescent="0.2">
      <c r="B337" s="37"/>
      <c r="C337" s="84"/>
      <c r="D337" s="84"/>
    </row>
    <row r="338" spans="2:4" s="35" customFormat="1" ht="12.95" customHeight="1" x14ac:dyDescent="0.2">
      <c r="B338" s="37"/>
      <c r="C338" s="84"/>
      <c r="D338" s="84"/>
    </row>
    <row r="339" spans="2:4" s="35" customFormat="1" ht="12.95" customHeight="1" x14ac:dyDescent="0.2">
      <c r="B339" s="37"/>
      <c r="C339" s="84"/>
      <c r="D339" s="84"/>
    </row>
    <row r="340" spans="2:4" s="35" customFormat="1" ht="12.95" customHeight="1" x14ac:dyDescent="0.2">
      <c r="B340" s="37"/>
      <c r="C340" s="84"/>
      <c r="D340" s="84"/>
    </row>
    <row r="341" spans="2:4" s="35" customFormat="1" ht="12.95" customHeight="1" x14ac:dyDescent="0.2">
      <c r="B341" s="37"/>
      <c r="C341" s="84"/>
      <c r="D341" s="84"/>
    </row>
    <row r="342" spans="2:4" s="35" customFormat="1" ht="12.95" customHeight="1" x14ac:dyDescent="0.2">
      <c r="B342" s="37"/>
      <c r="C342" s="84"/>
      <c r="D342" s="84"/>
    </row>
    <row r="343" spans="2:4" s="35" customFormat="1" ht="12.95" customHeight="1" x14ac:dyDescent="0.2">
      <c r="B343" s="37"/>
      <c r="C343" s="84"/>
      <c r="D343" s="84"/>
    </row>
    <row r="344" spans="2:4" s="35" customFormat="1" ht="12.95" customHeight="1" x14ac:dyDescent="0.2">
      <c r="B344" s="37"/>
      <c r="C344" s="84"/>
      <c r="D344" s="84"/>
    </row>
    <row r="345" spans="2:4" s="35" customFormat="1" ht="12.95" customHeight="1" x14ac:dyDescent="0.2">
      <c r="B345" s="37"/>
      <c r="C345" s="84"/>
      <c r="D345" s="84"/>
    </row>
    <row r="346" spans="2:4" s="35" customFormat="1" ht="12.95" customHeight="1" x14ac:dyDescent="0.2">
      <c r="B346" s="37"/>
      <c r="C346" s="84"/>
      <c r="D346" s="84"/>
    </row>
    <row r="347" spans="2:4" s="35" customFormat="1" ht="12.95" customHeight="1" x14ac:dyDescent="0.2">
      <c r="B347" s="37"/>
      <c r="C347" s="84"/>
      <c r="D347" s="84"/>
    </row>
    <row r="348" spans="2:4" s="35" customFormat="1" ht="12.95" customHeight="1" x14ac:dyDescent="0.2">
      <c r="B348" s="37"/>
      <c r="C348" s="84"/>
      <c r="D348" s="84"/>
    </row>
    <row r="349" spans="2:4" s="35" customFormat="1" ht="12.95" customHeight="1" x14ac:dyDescent="0.2">
      <c r="B349" s="37"/>
      <c r="C349" s="84"/>
      <c r="D349" s="84"/>
    </row>
    <row r="350" spans="2:4" s="35" customFormat="1" ht="12.95" customHeight="1" x14ac:dyDescent="0.2">
      <c r="B350" s="37"/>
      <c r="C350" s="84"/>
      <c r="D350" s="84"/>
    </row>
    <row r="351" spans="2:4" s="35" customFormat="1" ht="12.95" customHeight="1" x14ac:dyDescent="0.2">
      <c r="B351" s="37"/>
      <c r="C351" s="84"/>
      <c r="D351" s="84"/>
    </row>
    <row r="352" spans="2:4" s="35" customFormat="1" ht="12.95" customHeight="1" x14ac:dyDescent="0.2">
      <c r="B352" s="37"/>
      <c r="C352" s="84"/>
      <c r="D352" s="84"/>
    </row>
    <row r="353" spans="2:4" s="35" customFormat="1" ht="12.95" customHeight="1" x14ac:dyDescent="0.2">
      <c r="B353" s="37"/>
      <c r="C353" s="84"/>
      <c r="D353" s="84"/>
    </row>
    <row r="354" spans="2:4" s="35" customFormat="1" ht="12.95" customHeight="1" x14ac:dyDescent="0.2">
      <c r="B354" s="37"/>
      <c r="C354" s="84"/>
      <c r="D354" s="84"/>
    </row>
    <row r="355" spans="2:4" s="35" customFormat="1" ht="12.95" customHeight="1" x14ac:dyDescent="0.2">
      <c r="B355" s="37"/>
      <c r="C355" s="84"/>
      <c r="D355" s="84"/>
    </row>
    <row r="356" spans="2:4" s="35" customFormat="1" ht="12.95" customHeight="1" x14ac:dyDescent="0.2">
      <c r="B356" s="37"/>
      <c r="C356" s="84"/>
      <c r="D356" s="84"/>
    </row>
    <row r="357" spans="2:4" s="35" customFormat="1" ht="12.95" customHeight="1" x14ac:dyDescent="0.2">
      <c r="B357" s="37"/>
      <c r="C357" s="84"/>
      <c r="D357" s="84"/>
    </row>
    <row r="358" spans="2:4" s="35" customFormat="1" ht="12.95" customHeight="1" x14ac:dyDescent="0.2">
      <c r="B358" s="37"/>
      <c r="C358" s="84"/>
      <c r="D358" s="84"/>
    </row>
    <row r="359" spans="2:4" s="35" customFormat="1" ht="12.95" customHeight="1" x14ac:dyDescent="0.2">
      <c r="B359" s="37"/>
      <c r="C359" s="84"/>
      <c r="D359" s="84"/>
    </row>
    <row r="360" spans="2:4" s="35" customFormat="1" ht="12.95" customHeight="1" x14ac:dyDescent="0.2">
      <c r="B360" s="37"/>
      <c r="C360" s="84"/>
      <c r="D360" s="84"/>
    </row>
    <row r="361" spans="2:4" s="35" customFormat="1" ht="12.95" customHeight="1" x14ac:dyDescent="0.2">
      <c r="B361" s="37"/>
      <c r="C361" s="84"/>
      <c r="D361" s="84"/>
    </row>
    <row r="362" spans="2:4" s="35" customFormat="1" ht="12.95" customHeight="1" x14ac:dyDescent="0.2">
      <c r="B362" s="37"/>
      <c r="C362" s="84"/>
      <c r="D362" s="84"/>
    </row>
    <row r="363" spans="2:4" s="35" customFormat="1" ht="12.95" customHeight="1" x14ac:dyDescent="0.2">
      <c r="B363" s="37"/>
      <c r="C363" s="84"/>
      <c r="D363" s="84"/>
    </row>
    <row r="364" spans="2:4" s="35" customFormat="1" ht="12.95" customHeight="1" x14ac:dyDescent="0.2">
      <c r="B364" s="37"/>
      <c r="C364" s="84"/>
      <c r="D364" s="84"/>
    </row>
    <row r="365" spans="2:4" s="35" customFormat="1" ht="12.95" customHeight="1" x14ac:dyDescent="0.2">
      <c r="B365" s="37"/>
      <c r="C365" s="84"/>
      <c r="D365" s="84"/>
    </row>
    <row r="366" spans="2:4" s="35" customFormat="1" ht="12.95" customHeight="1" x14ac:dyDescent="0.2">
      <c r="B366" s="37"/>
      <c r="C366" s="84"/>
      <c r="D366" s="84"/>
    </row>
    <row r="367" spans="2:4" s="35" customFormat="1" ht="12.95" customHeight="1" x14ac:dyDescent="0.2">
      <c r="B367" s="37"/>
      <c r="C367" s="84"/>
      <c r="D367" s="84"/>
    </row>
    <row r="368" spans="2:4" s="35" customFormat="1" ht="12.95" customHeight="1" x14ac:dyDescent="0.2">
      <c r="B368" s="37"/>
      <c r="C368" s="84"/>
      <c r="D368" s="84"/>
    </row>
    <row r="369" spans="2:4" s="35" customFormat="1" ht="12.95" customHeight="1" x14ac:dyDescent="0.2">
      <c r="B369" s="37"/>
      <c r="C369" s="84"/>
      <c r="D369" s="84"/>
    </row>
    <row r="370" spans="2:4" s="35" customFormat="1" ht="12.95" customHeight="1" x14ac:dyDescent="0.2">
      <c r="B370" s="37"/>
      <c r="C370" s="84"/>
      <c r="D370" s="84"/>
    </row>
    <row r="371" spans="2:4" s="35" customFormat="1" ht="12.95" customHeight="1" x14ac:dyDescent="0.2">
      <c r="B371" s="37"/>
      <c r="C371" s="84"/>
      <c r="D371" s="84"/>
    </row>
    <row r="372" spans="2:4" s="35" customFormat="1" ht="12.95" customHeight="1" x14ac:dyDescent="0.2">
      <c r="B372" s="37"/>
      <c r="C372" s="84"/>
      <c r="D372" s="84"/>
    </row>
    <row r="373" spans="2:4" s="35" customFormat="1" ht="12.95" customHeight="1" x14ac:dyDescent="0.2">
      <c r="B373" s="37"/>
      <c r="C373" s="84"/>
      <c r="D373" s="84"/>
    </row>
    <row r="374" spans="2:4" s="35" customFormat="1" ht="12.95" customHeight="1" x14ac:dyDescent="0.2">
      <c r="B374" s="37"/>
      <c r="C374" s="84"/>
      <c r="D374" s="84"/>
    </row>
    <row r="375" spans="2:4" s="35" customFormat="1" ht="12.95" customHeight="1" x14ac:dyDescent="0.2">
      <c r="B375" s="37"/>
      <c r="C375" s="84"/>
      <c r="D375" s="84"/>
    </row>
    <row r="376" spans="2:4" s="35" customFormat="1" ht="12.95" customHeight="1" x14ac:dyDescent="0.2">
      <c r="B376" s="37"/>
      <c r="C376" s="84"/>
      <c r="D376" s="84"/>
    </row>
    <row r="377" spans="2:4" s="35" customFormat="1" ht="12.95" customHeight="1" x14ac:dyDescent="0.2">
      <c r="B377" s="37"/>
      <c r="C377" s="84"/>
      <c r="D377" s="84"/>
    </row>
    <row r="378" spans="2:4" s="35" customFormat="1" ht="12.95" customHeight="1" x14ac:dyDescent="0.2">
      <c r="B378" s="37"/>
      <c r="C378" s="84"/>
      <c r="D378" s="84"/>
    </row>
    <row r="379" spans="2:4" s="35" customFormat="1" ht="12.95" customHeight="1" x14ac:dyDescent="0.2">
      <c r="B379" s="37"/>
      <c r="C379" s="84"/>
      <c r="D379" s="84"/>
    </row>
    <row r="380" spans="2:4" s="35" customFormat="1" ht="12.95" customHeight="1" x14ac:dyDescent="0.2">
      <c r="B380" s="37"/>
      <c r="C380" s="84"/>
      <c r="D380" s="84"/>
    </row>
    <row r="381" spans="2:4" s="35" customFormat="1" ht="12.95" customHeight="1" x14ac:dyDescent="0.2">
      <c r="B381" s="37"/>
      <c r="C381" s="84"/>
      <c r="D381" s="84"/>
    </row>
    <row r="382" spans="2:4" s="35" customFormat="1" ht="12.95" customHeight="1" x14ac:dyDescent="0.2">
      <c r="B382" s="37"/>
      <c r="C382" s="84"/>
      <c r="D382" s="84"/>
    </row>
    <row r="383" spans="2:4" s="35" customFormat="1" ht="12.95" customHeight="1" x14ac:dyDescent="0.2">
      <c r="B383" s="37"/>
      <c r="C383" s="84"/>
      <c r="D383" s="84"/>
    </row>
    <row r="384" spans="2:4" s="35" customFormat="1" ht="12.95" customHeight="1" x14ac:dyDescent="0.2">
      <c r="B384" s="37"/>
      <c r="C384" s="84"/>
      <c r="D384" s="84"/>
    </row>
    <row r="385" spans="2:4" s="35" customFormat="1" ht="12.95" customHeight="1" x14ac:dyDescent="0.2">
      <c r="B385" s="37"/>
      <c r="C385" s="84"/>
      <c r="D385" s="84"/>
    </row>
    <row r="386" spans="2:4" s="35" customFormat="1" ht="12.95" customHeight="1" x14ac:dyDescent="0.2">
      <c r="B386" s="37"/>
      <c r="C386" s="84"/>
      <c r="D386" s="84"/>
    </row>
    <row r="387" spans="2:4" s="35" customFormat="1" ht="12.95" customHeight="1" x14ac:dyDescent="0.2">
      <c r="B387" s="37"/>
      <c r="C387" s="84"/>
      <c r="D387" s="84"/>
    </row>
    <row r="388" spans="2:4" s="35" customFormat="1" ht="12.95" customHeight="1" x14ac:dyDescent="0.2">
      <c r="B388" s="37"/>
      <c r="C388" s="84"/>
      <c r="D388" s="84"/>
    </row>
    <row r="389" spans="2:4" s="35" customFormat="1" ht="12.95" customHeight="1" x14ac:dyDescent="0.2">
      <c r="B389" s="37"/>
      <c r="C389" s="84"/>
      <c r="D389" s="84"/>
    </row>
    <row r="390" spans="2:4" s="35" customFormat="1" ht="12.95" customHeight="1" x14ac:dyDescent="0.2">
      <c r="B390" s="37"/>
      <c r="C390" s="84"/>
      <c r="D390" s="84"/>
    </row>
    <row r="391" spans="2:4" s="35" customFormat="1" ht="12.95" customHeight="1" x14ac:dyDescent="0.2">
      <c r="B391" s="37"/>
      <c r="C391" s="84"/>
      <c r="D391" s="84"/>
    </row>
    <row r="392" spans="2:4" s="35" customFormat="1" ht="12.95" customHeight="1" x14ac:dyDescent="0.2">
      <c r="B392" s="37"/>
      <c r="C392" s="84"/>
      <c r="D392" s="84"/>
    </row>
    <row r="393" spans="2:4" s="35" customFormat="1" ht="12.95" customHeight="1" x14ac:dyDescent="0.2">
      <c r="B393" s="37"/>
      <c r="C393" s="84"/>
      <c r="D393" s="84"/>
    </row>
    <row r="394" spans="2:4" s="35" customFormat="1" ht="12.95" customHeight="1" x14ac:dyDescent="0.2">
      <c r="B394" s="37"/>
      <c r="C394" s="84"/>
      <c r="D394" s="84"/>
    </row>
    <row r="395" spans="2:4" s="35" customFormat="1" ht="12.95" customHeight="1" x14ac:dyDescent="0.2">
      <c r="B395" s="37"/>
      <c r="C395" s="84"/>
      <c r="D395" s="84"/>
    </row>
    <row r="396" spans="2:4" s="35" customFormat="1" ht="12.95" customHeight="1" x14ac:dyDescent="0.2">
      <c r="B396" s="37"/>
      <c r="C396" s="84"/>
      <c r="D396" s="84"/>
    </row>
    <row r="397" spans="2:4" s="35" customFormat="1" ht="12.95" customHeight="1" x14ac:dyDescent="0.2">
      <c r="B397" s="37"/>
      <c r="C397" s="84"/>
      <c r="D397" s="84"/>
    </row>
    <row r="398" spans="2:4" s="35" customFormat="1" ht="12.95" customHeight="1" x14ac:dyDescent="0.2">
      <c r="B398" s="37"/>
      <c r="C398" s="84"/>
      <c r="D398" s="84"/>
    </row>
    <row r="399" spans="2:4" s="35" customFormat="1" ht="12.95" customHeight="1" x14ac:dyDescent="0.2">
      <c r="B399" s="37"/>
      <c r="C399" s="84"/>
      <c r="D399" s="84"/>
    </row>
    <row r="400" spans="2:4" s="35" customFormat="1" ht="12.95" customHeight="1" x14ac:dyDescent="0.2">
      <c r="B400" s="37"/>
      <c r="C400" s="84"/>
      <c r="D400" s="84"/>
    </row>
    <row r="401" spans="2:4" s="35" customFormat="1" ht="12.95" customHeight="1" x14ac:dyDescent="0.2">
      <c r="B401" s="37"/>
      <c r="C401" s="84"/>
      <c r="D401" s="84"/>
    </row>
    <row r="402" spans="2:4" s="35" customFormat="1" ht="12.95" customHeight="1" x14ac:dyDescent="0.2">
      <c r="B402" s="37"/>
      <c r="C402" s="84"/>
      <c r="D402" s="84"/>
    </row>
    <row r="403" spans="2:4" s="35" customFormat="1" ht="12.95" customHeight="1" x14ac:dyDescent="0.2">
      <c r="B403" s="37"/>
      <c r="C403" s="84"/>
      <c r="D403" s="84"/>
    </row>
    <row r="404" spans="2:4" s="35" customFormat="1" ht="12.95" customHeight="1" x14ac:dyDescent="0.2">
      <c r="B404" s="37"/>
      <c r="C404" s="84"/>
      <c r="D404" s="84"/>
    </row>
    <row r="405" spans="2:4" s="35" customFormat="1" ht="12.95" customHeight="1" x14ac:dyDescent="0.2">
      <c r="B405" s="37"/>
      <c r="C405" s="84"/>
      <c r="D405" s="84"/>
    </row>
    <row r="406" spans="2:4" s="35" customFormat="1" ht="12.95" customHeight="1" x14ac:dyDescent="0.2">
      <c r="B406" s="37"/>
      <c r="C406" s="84"/>
      <c r="D406" s="84"/>
    </row>
    <row r="407" spans="2:4" s="35" customFormat="1" ht="12.95" customHeight="1" x14ac:dyDescent="0.2">
      <c r="B407" s="37"/>
      <c r="C407" s="84"/>
      <c r="D407" s="84"/>
    </row>
    <row r="408" spans="2:4" s="35" customFormat="1" ht="12.95" customHeight="1" x14ac:dyDescent="0.2">
      <c r="B408" s="37"/>
      <c r="C408" s="84"/>
      <c r="D408" s="84"/>
    </row>
    <row r="409" spans="2:4" s="35" customFormat="1" ht="12.95" customHeight="1" x14ac:dyDescent="0.2">
      <c r="B409" s="37"/>
      <c r="C409" s="84"/>
      <c r="D409" s="84"/>
    </row>
    <row r="410" spans="2:4" s="35" customFormat="1" ht="12.95" customHeight="1" x14ac:dyDescent="0.2">
      <c r="B410" s="37"/>
      <c r="C410" s="84"/>
      <c r="D410" s="84"/>
    </row>
    <row r="411" spans="2:4" s="35" customFormat="1" ht="12.95" customHeight="1" x14ac:dyDescent="0.2">
      <c r="B411" s="37"/>
      <c r="C411" s="84"/>
      <c r="D411" s="84"/>
    </row>
    <row r="412" spans="2:4" s="35" customFormat="1" ht="12.95" customHeight="1" x14ac:dyDescent="0.2">
      <c r="B412" s="37"/>
      <c r="C412" s="84"/>
      <c r="D412" s="84"/>
    </row>
    <row r="413" spans="2:4" s="35" customFormat="1" ht="12.95" customHeight="1" x14ac:dyDescent="0.2">
      <c r="B413" s="37"/>
      <c r="C413" s="84"/>
      <c r="D413" s="84"/>
    </row>
    <row r="414" spans="2:4" s="35" customFormat="1" ht="12.95" customHeight="1" x14ac:dyDescent="0.2">
      <c r="B414" s="37"/>
      <c r="C414" s="84"/>
      <c r="D414" s="84"/>
    </row>
    <row r="415" spans="2:4" s="35" customFormat="1" ht="12.95" customHeight="1" x14ac:dyDescent="0.2">
      <c r="B415" s="37"/>
      <c r="C415" s="84"/>
      <c r="D415" s="84"/>
    </row>
    <row r="416" spans="2:4" s="35" customFormat="1" ht="12.95" customHeight="1" x14ac:dyDescent="0.2">
      <c r="B416" s="37"/>
      <c r="C416" s="84"/>
      <c r="D416" s="84"/>
    </row>
    <row r="417" spans="2:4" s="35" customFormat="1" ht="12.95" customHeight="1" x14ac:dyDescent="0.2">
      <c r="B417" s="37"/>
      <c r="C417" s="84"/>
      <c r="D417" s="84"/>
    </row>
    <row r="418" spans="2:4" s="35" customFormat="1" ht="12.95" customHeight="1" x14ac:dyDescent="0.2">
      <c r="B418" s="37"/>
      <c r="C418" s="84"/>
      <c r="D418" s="84"/>
    </row>
    <row r="419" spans="2:4" s="35" customFormat="1" ht="12.95" customHeight="1" x14ac:dyDescent="0.2">
      <c r="B419" s="37"/>
      <c r="C419" s="84"/>
      <c r="D419" s="84"/>
    </row>
    <row r="420" spans="2:4" s="35" customFormat="1" ht="12.95" customHeight="1" x14ac:dyDescent="0.2">
      <c r="B420" s="37"/>
      <c r="C420" s="84"/>
      <c r="D420" s="84"/>
    </row>
    <row r="421" spans="2:4" s="35" customFormat="1" ht="12.95" customHeight="1" x14ac:dyDescent="0.2">
      <c r="B421" s="37"/>
      <c r="C421" s="84"/>
      <c r="D421" s="84"/>
    </row>
    <row r="422" spans="2:4" s="35" customFormat="1" ht="12.95" customHeight="1" x14ac:dyDescent="0.2">
      <c r="B422" s="37"/>
      <c r="C422" s="84"/>
      <c r="D422" s="84"/>
    </row>
    <row r="423" spans="2:4" s="35" customFormat="1" ht="12.95" customHeight="1" x14ac:dyDescent="0.2">
      <c r="B423" s="37"/>
      <c r="C423" s="84"/>
      <c r="D423" s="84"/>
    </row>
    <row r="424" spans="2:4" s="35" customFormat="1" ht="12.95" customHeight="1" x14ac:dyDescent="0.2">
      <c r="B424" s="37"/>
      <c r="C424" s="84"/>
      <c r="D424" s="84"/>
    </row>
    <row r="425" spans="2:4" s="35" customFormat="1" ht="12.95" customHeight="1" x14ac:dyDescent="0.2">
      <c r="B425" s="37"/>
      <c r="C425" s="84"/>
      <c r="D425" s="84"/>
    </row>
    <row r="426" spans="2:4" s="35" customFormat="1" ht="12.95" customHeight="1" x14ac:dyDescent="0.2">
      <c r="B426" s="37"/>
      <c r="C426" s="84"/>
      <c r="D426" s="84"/>
    </row>
    <row r="427" spans="2:4" s="35" customFormat="1" ht="12.95" customHeight="1" x14ac:dyDescent="0.2">
      <c r="B427" s="37"/>
      <c r="C427" s="84"/>
      <c r="D427" s="84"/>
    </row>
    <row r="428" spans="2:4" s="35" customFormat="1" ht="12.95" customHeight="1" x14ac:dyDescent="0.2">
      <c r="B428" s="37"/>
      <c r="C428" s="84"/>
      <c r="D428" s="84"/>
    </row>
    <row r="429" spans="2:4" s="35" customFormat="1" ht="12.95" customHeight="1" x14ac:dyDescent="0.2">
      <c r="B429" s="37"/>
      <c r="C429" s="84"/>
      <c r="D429" s="84"/>
    </row>
    <row r="430" spans="2:4" s="35" customFormat="1" ht="12.95" customHeight="1" x14ac:dyDescent="0.2">
      <c r="B430" s="37"/>
      <c r="C430" s="84"/>
      <c r="D430" s="84"/>
    </row>
    <row r="431" spans="2:4" s="35" customFormat="1" ht="12.95" customHeight="1" x14ac:dyDescent="0.2">
      <c r="B431" s="37"/>
      <c r="C431" s="84"/>
      <c r="D431" s="84"/>
    </row>
    <row r="432" spans="2:4" s="35" customFormat="1" ht="12.95" customHeight="1" x14ac:dyDescent="0.2">
      <c r="B432" s="37"/>
      <c r="C432" s="84"/>
      <c r="D432" s="84"/>
    </row>
    <row r="433" spans="2:4" s="35" customFormat="1" ht="12.95" customHeight="1" x14ac:dyDescent="0.2">
      <c r="B433" s="37"/>
      <c r="C433" s="84"/>
      <c r="D433" s="84"/>
    </row>
    <row r="434" spans="2:4" s="35" customFormat="1" ht="12.95" customHeight="1" x14ac:dyDescent="0.2">
      <c r="B434" s="37"/>
      <c r="C434" s="84"/>
      <c r="D434" s="84"/>
    </row>
    <row r="435" spans="2:4" s="35" customFormat="1" ht="12.95" customHeight="1" x14ac:dyDescent="0.2">
      <c r="B435" s="37"/>
      <c r="C435" s="84"/>
      <c r="D435" s="84"/>
    </row>
    <row r="436" spans="2:4" s="35" customFormat="1" ht="12.95" customHeight="1" x14ac:dyDescent="0.2">
      <c r="B436" s="37"/>
      <c r="C436" s="84"/>
      <c r="D436" s="84"/>
    </row>
    <row r="437" spans="2:4" s="35" customFormat="1" ht="12.95" customHeight="1" x14ac:dyDescent="0.2">
      <c r="B437" s="37"/>
      <c r="C437" s="84"/>
      <c r="D437" s="84"/>
    </row>
    <row r="438" spans="2:4" s="35" customFormat="1" ht="12.95" customHeight="1" x14ac:dyDescent="0.2">
      <c r="B438" s="37"/>
      <c r="C438" s="84"/>
      <c r="D438" s="84"/>
    </row>
    <row r="439" spans="2:4" s="35" customFormat="1" ht="12.95" customHeight="1" x14ac:dyDescent="0.2">
      <c r="B439" s="37"/>
      <c r="C439" s="84"/>
      <c r="D439" s="84"/>
    </row>
    <row r="440" spans="2:4" s="35" customFormat="1" ht="12.95" customHeight="1" x14ac:dyDescent="0.2">
      <c r="B440" s="37"/>
      <c r="C440" s="84"/>
      <c r="D440" s="84"/>
    </row>
    <row r="441" spans="2:4" s="35" customFormat="1" ht="12.95" customHeight="1" x14ac:dyDescent="0.2">
      <c r="B441" s="37"/>
      <c r="C441" s="84"/>
      <c r="D441" s="84"/>
    </row>
    <row r="442" spans="2:4" s="35" customFormat="1" ht="12.95" customHeight="1" x14ac:dyDescent="0.2">
      <c r="B442" s="37"/>
      <c r="C442" s="84"/>
      <c r="D442" s="84"/>
    </row>
    <row r="443" spans="2:4" s="35" customFormat="1" ht="12.95" customHeight="1" x14ac:dyDescent="0.2">
      <c r="B443" s="37"/>
      <c r="C443" s="84"/>
      <c r="D443" s="84"/>
    </row>
    <row r="444" spans="2:4" s="35" customFormat="1" ht="12.95" customHeight="1" x14ac:dyDescent="0.2">
      <c r="B444" s="37"/>
      <c r="C444" s="84"/>
      <c r="D444" s="84"/>
    </row>
    <row r="445" spans="2:4" s="35" customFormat="1" ht="12.95" customHeight="1" x14ac:dyDescent="0.2">
      <c r="B445" s="37"/>
      <c r="C445" s="84"/>
      <c r="D445" s="84"/>
    </row>
    <row r="446" spans="2:4" s="35" customFormat="1" ht="12.95" customHeight="1" x14ac:dyDescent="0.2">
      <c r="B446" s="37"/>
      <c r="C446" s="84"/>
      <c r="D446" s="84"/>
    </row>
    <row r="447" spans="2:4" s="35" customFormat="1" ht="12.95" customHeight="1" x14ac:dyDescent="0.2">
      <c r="B447" s="37"/>
      <c r="C447" s="84"/>
      <c r="D447" s="84"/>
    </row>
    <row r="448" spans="2:4" s="35" customFormat="1" ht="12.95" customHeight="1" x14ac:dyDescent="0.2">
      <c r="B448" s="37"/>
      <c r="C448" s="84"/>
      <c r="D448" s="84"/>
    </row>
    <row r="449" spans="2:4" s="35" customFormat="1" ht="12.95" customHeight="1" x14ac:dyDescent="0.2">
      <c r="B449" s="37"/>
      <c r="C449" s="84"/>
      <c r="D449" s="84"/>
    </row>
    <row r="450" spans="2:4" s="35" customFormat="1" ht="12.95" customHeight="1" x14ac:dyDescent="0.2">
      <c r="B450" s="37"/>
      <c r="C450" s="84"/>
      <c r="D450" s="84"/>
    </row>
    <row r="451" spans="2:4" s="35" customFormat="1" ht="12.95" customHeight="1" x14ac:dyDescent="0.2">
      <c r="B451" s="37"/>
      <c r="C451" s="84"/>
      <c r="D451" s="84"/>
    </row>
    <row r="452" spans="2:4" s="35" customFormat="1" ht="12.95" customHeight="1" x14ac:dyDescent="0.2">
      <c r="B452" s="37"/>
      <c r="C452" s="84"/>
      <c r="D452" s="84"/>
    </row>
    <row r="453" spans="2:4" s="35" customFormat="1" ht="12.95" customHeight="1" x14ac:dyDescent="0.2">
      <c r="B453" s="37"/>
      <c r="C453" s="84"/>
      <c r="D453" s="84"/>
    </row>
    <row r="454" spans="2:4" s="35" customFormat="1" ht="12.95" customHeight="1" x14ac:dyDescent="0.2">
      <c r="B454" s="37"/>
      <c r="C454" s="84"/>
      <c r="D454" s="84"/>
    </row>
    <row r="455" spans="2:4" s="35" customFormat="1" ht="12.95" customHeight="1" x14ac:dyDescent="0.2">
      <c r="B455" s="37"/>
      <c r="C455" s="84"/>
      <c r="D455" s="84"/>
    </row>
    <row r="456" spans="2:4" s="35" customFormat="1" ht="12.95" customHeight="1" x14ac:dyDescent="0.2">
      <c r="B456" s="37"/>
      <c r="C456" s="84"/>
      <c r="D456" s="84"/>
    </row>
    <row r="457" spans="2:4" s="35" customFormat="1" ht="12.95" customHeight="1" x14ac:dyDescent="0.2">
      <c r="B457" s="37"/>
      <c r="C457" s="84"/>
      <c r="D457" s="84"/>
    </row>
    <row r="458" spans="2:4" s="35" customFormat="1" ht="12.95" customHeight="1" x14ac:dyDescent="0.2">
      <c r="B458" s="37"/>
      <c r="C458" s="84"/>
      <c r="D458" s="84"/>
    </row>
    <row r="459" spans="2:4" s="35" customFormat="1" ht="12.95" customHeight="1" x14ac:dyDescent="0.2">
      <c r="B459" s="37"/>
      <c r="C459" s="84"/>
      <c r="D459" s="84"/>
    </row>
    <row r="460" spans="2:4" s="35" customFormat="1" ht="12.95" customHeight="1" x14ac:dyDescent="0.2">
      <c r="B460" s="37"/>
      <c r="C460" s="84"/>
      <c r="D460" s="84"/>
    </row>
    <row r="461" spans="2:4" s="35" customFormat="1" ht="12.95" customHeight="1" x14ac:dyDescent="0.2">
      <c r="B461" s="37"/>
      <c r="C461" s="84"/>
      <c r="D461" s="84"/>
    </row>
    <row r="462" spans="2:4" s="35" customFormat="1" ht="12.95" customHeight="1" x14ac:dyDescent="0.2">
      <c r="B462" s="37"/>
      <c r="C462" s="84"/>
      <c r="D462" s="84"/>
    </row>
    <row r="463" spans="2:4" s="35" customFormat="1" ht="12.95" customHeight="1" x14ac:dyDescent="0.2">
      <c r="B463" s="37"/>
      <c r="C463" s="84"/>
      <c r="D463" s="84"/>
    </row>
    <row r="464" spans="2:4" s="35" customFormat="1" ht="12.95" customHeight="1" x14ac:dyDescent="0.2">
      <c r="B464" s="37"/>
      <c r="C464" s="84"/>
      <c r="D464" s="84"/>
    </row>
    <row r="465" spans="2:4" s="35" customFormat="1" ht="12.95" customHeight="1" x14ac:dyDescent="0.2">
      <c r="B465" s="37"/>
      <c r="C465" s="84"/>
      <c r="D465" s="84"/>
    </row>
    <row r="466" spans="2:4" s="35" customFormat="1" ht="12.95" customHeight="1" x14ac:dyDescent="0.2">
      <c r="B466" s="37"/>
      <c r="C466" s="84"/>
      <c r="D466" s="84"/>
    </row>
    <row r="467" spans="2:4" s="35" customFormat="1" ht="12.95" customHeight="1" x14ac:dyDescent="0.2">
      <c r="B467" s="37"/>
      <c r="C467" s="84"/>
      <c r="D467" s="84"/>
    </row>
    <row r="468" spans="2:4" s="35" customFormat="1" ht="12.95" customHeight="1" x14ac:dyDescent="0.2">
      <c r="B468" s="37"/>
      <c r="C468" s="84"/>
      <c r="D468" s="84"/>
    </row>
    <row r="469" spans="2:4" s="35" customFormat="1" ht="12.95" customHeight="1" x14ac:dyDescent="0.2">
      <c r="B469" s="37"/>
      <c r="C469" s="84"/>
      <c r="D469" s="84"/>
    </row>
    <row r="470" spans="2:4" s="35" customFormat="1" ht="12.95" customHeight="1" x14ac:dyDescent="0.2">
      <c r="B470" s="37"/>
      <c r="C470" s="84"/>
      <c r="D470" s="84"/>
    </row>
    <row r="471" spans="2:4" s="35" customFormat="1" ht="12.95" customHeight="1" x14ac:dyDescent="0.2">
      <c r="B471" s="37"/>
      <c r="C471" s="84"/>
      <c r="D471" s="84"/>
    </row>
    <row r="472" spans="2:4" s="35" customFormat="1" ht="12.95" customHeight="1" x14ac:dyDescent="0.2">
      <c r="B472" s="37"/>
      <c r="C472" s="84"/>
      <c r="D472" s="84"/>
    </row>
    <row r="473" spans="2:4" s="35" customFormat="1" ht="12.95" customHeight="1" x14ac:dyDescent="0.2">
      <c r="B473" s="37"/>
      <c r="C473" s="84"/>
      <c r="D473" s="84"/>
    </row>
    <row r="474" spans="2:4" s="35" customFormat="1" ht="12.95" customHeight="1" x14ac:dyDescent="0.2">
      <c r="B474" s="37"/>
      <c r="C474" s="84"/>
      <c r="D474" s="84"/>
    </row>
    <row r="475" spans="2:4" s="35" customFormat="1" ht="12.95" customHeight="1" x14ac:dyDescent="0.2">
      <c r="B475" s="37"/>
      <c r="C475" s="84"/>
      <c r="D475" s="84"/>
    </row>
    <row r="476" spans="2:4" s="35" customFormat="1" ht="12.95" customHeight="1" x14ac:dyDescent="0.2">
      <c r="B476" s="37"/>
      <c r="C476" s="84"/>
      <c r="D476" s="84"/>
    </row>
    <row r="477" spans="2:4" s="35" customFormat="1" ht="12.95" customHeight="1" x14ac:dyDescent="0.2">
      <c r="B477" s="37"/>
      <c r="C477" s="84"/>
      <c r="D477" s="84"/>
    </row>
    <row r="478" spans="2:4" s="35" customFormat="1" ht="12.95" customHeight="1" x14ac:dyDescent="0.2">
      <c r="B478" s="37"/>
      <c r="C478" s="84"/>
      <c r="D478" s="84"/>
    </row>
    <row r="479" spans="2:4" s="35" customFormat="1" ht="12.95" customHeight="1" x14ac:dyDescent="0.2">
      <c r="B479" s="37"/>
      <c r="C479" s="84"/>
      <c r="D479" s="84"/>
    </row>
    <row r="480" spans="2:4" s="35" customFormat="1" ht="12.95" customHeight="1" x14ac:dyDescent="0.2">
      <c r="B480" s="37"/>
      <c r="C480" s="84"/>
      <c r="D480" s="84"/>
    </row>
    <row r="481" spans="2:4" s="35" customFormat="1" ht="12.95" customHeight="1" x14ac:dyDescent="0.2">
      <c r="B481" s="37"/>
      <c r="C481" s="84"/>
      <c r="D481" s="84"/>
    </row>
    <row r="482" spans="2:4" s="35" customFormat="1" ht="12.95" customHeight="1" x14ac:dyDescent="0.2">
      <c r="B482" s="37"/>
      <c r="C482" s="84"/>
      <c r="D482" s="84"/>
    </row>
    <row r="483" spans="2:4" s="35" customFormat="1" ht="12.95" customHeight="1" x14ac:dyDescent="0.2">
      <c r="B483" s="37"/>
      <c r="C483" s="84"/>
      <c r="D483" s="84"/>
    </row>
    <row r="484" spans="2:4" s="35" customFormat="1" ht="12.95" customHeight="1" x14ac:dyDescent="0.2">
      <c r="B484" s="37"/>
      <c r="C484" s="84"/>
      <c r="D484" s="84"/>
    </row>
    <row r="485" spans="2:4" s="35" customFormat="1" ht="12.95" customHeight="1" x14ac:dyDescent="0.2">
      <c r="B485" s="37"/>
      <c r="C485" s="84"/>
      <c r="D485" s="84"/>
    </row>
    <row r="486" spans="2:4" x14ac:dyDescent="0.2">
      <c r="C486" s="6"/>
      <c r="D486" s="6"/>
    </row>
    <row r="487" spans="2:4" x14ac:dyDescent="0.2">
      <c r="C487" s="6"/>
      <c r="D487" s="6"/>
    </row>
    <row r="488" spans="2:4" x14ac:dyDescent="0.2">
      <c r="C488" s="6"/>
      <c r="D488" s="6"/>
    </row>
    <row r="489" spans="2:4" x14ac:dyDescent="0.2">
      <c r="C489" s="6"/>
      <c r="D489" s="6"/>
    </row>
    <row r="490" spans="2:4" x14ac:dyDescent="0.2">
      <c r="C490" s="6"/>
      <c r="D490" s="6"/>
    </row>
    <row r="491" spans="2:4" x14ac:dyDescent="0.2">
      <c r="C491" s="6"/>
      <c r="D491" s="6"/>
    </row>
    <row r="492" spans="2:4" x14ac:dyDescent="0.2">
      <c r="C492" s="6"/>
      <c r="D492" s="6"/>
    </row>
    <row r="493" spans="2:4" x14ac:dyDescent="0.2">
      <c r="C493" s="6"/>
      <c r="D493" s="6"/>
    </row>
    <row r="494" spans="2:4" x14ac:dyDescent="0.2">
      <c r="C494" s="6"/>
      <c r="D494" s="6"/>
    </row>
    <row r="495" spans="2:4" x14ac:dyDescent="0.2">
      <c r="C495" s="6"/>
      <c r="D495" s="6"/>
    </row>
    <row r="496" spans="2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</sheetData>
  <sortState xmlns:xlrd2="http://schemas.microsoft.com/office/spreadsheetml/2017/richdata2" ref="A21:V146">
    <sortCondition ref="C21:C146"/>
  </sortState>
  <phoneticPr fontId="8" type="noConversion"/>
  <hyperlinks>
    <hyperlink ref="H62721" r:id="rId1" display="http://vsolj.cetus-net.org/bulletin.html" xr:uid="{00000000-0004-0000-0000-000000000000}"/>
    <hyperlink ref="H62714" r:id="rId2" display="https://www.aavso.org/ejaavso" xr:uid="{00000000-0004-0000-0000-000001000000}"/>
    <hyperlink ref="I62721" r:id="rId3" display="http://vsolj.cetus-net.org/bulletin.html" xr:uid="{00000000-0004-0000-0000-000002000000}"/>
    <hyperlink ref="AQ56372" r:id="rId4" display="http://cdsbib.u-strasbg.fr/cgi-bin/cdsbib?1990RMxAA..21..381G" xr:uid="{00000000-0004-0000-0000-000003000000}"/>
    <hyperlink ref="H62718" r:id="rId5" display="https://www.aavso.org/ejaavso" xr:uid="{00000000-0004-0000-0000-000004000000}"/>
    <hyperlink ref="AP3736" r:id="rId6" display="http://cdsbib.u-strasbg.fr/cgi-bin/cdsbib?1990RMxAA..21..381G" xr:uid="{00000000-0004-0000-0000-000005000000}"/>
    <hyperlink ref="AP3739" r:id="rId7" display="http://cdsbib.u-strasbg.fr/cgi-bin/cdsbib?1990RMxAA..21..381G" xr:uid="{00000000-0004-0000-0000-000006000000}"/>
    <hyperlink ref="AP3737" r:id="rId8" display="http://cdsbib.u-strasbg.fr/cgi-bin/cdsbib?1990RMxAA..21..381G" xr:uid="{00000000-0004-0000-0000-000007000000}"/>
    <hyperlink ref="AP3721" r:id="rId9" display="http://cdsbib.u-strasbg.fr/cgi-bin/cdsbib?1990RMxAA..21..381G" xr:uid="{00000000-0004-0000-0000-000008000000}"/>
    <hyperlink ref="AQ3950" r:id="rId10" display="http://cdsbib.u-strasbg.fr/cgi-bin/cdsbib?1990RMxAA..21..381G" xr:uid="{00000000-0004-0000-0000-000009000000}"/>
    <hyperlink ref="AQ3954" r:id="rId11" display="http://cdsbib.u-strasbg.fr/cgi-bin/cdsbib?1990RMxAA..21..381G" xr:uid="{00000000-0004-0000-0000-00000A000000}"/>
    <hyperlink ref="AQ63634" r:id="rId12" display="http://cdsbib.u-strasbg.fr/cgi-bin/cdsbib?1990RMxAA..21..381G" xr:uid="{00000000-0004-0000-0000-00000B000000}"/>
    <hyperlink ref="I842" r:id="rId13" display="http://vsolj.cetus-net.org/bulletin.html" xr:uid="{00000000-0004-0000-0000-00000C000000}"/>
    <hyperlink ref="H842" r:id="rId14" display="http://vsolj.cetus-net.org/bulletin.html" xr:uid="{00000000-0004-0000-0000-00000D000000}"/>
    <hyperlink ref="AQ64295" r:id="rId15" display="http://cdsbib.u-strasbg.fr/cgi-bin/cdsbib?1990RMxAA..21..381G" xr:uid="{00000000-0004-0000-0000-00000E000000}"/>
    <hyperlink ref="AQ64294" r:id="rId16" display="http://cdsbib.u-strasbg.fr/cgi-bin/cdsbib?1990RMxAA..21..381G" xr:uid="{00000000-0004-0000-0000-00000F000000}"/>
    <hyperlink ref="AP2012" r:id="rId17" display="http://cdsbib.u-strasbg.fr/cgi-bin/cdsbib?1990RMxAA..21..381G" xr:uid="{00000000-0004-0000-0000-000010000000}"/>
    <hyperlink ref="AP2030" r:id="rId18" display="http://cdsbib.u-strasbg.fr/cgi-bin/cdsbib?1990RMxAA..21..381G" xr:uid="{00000000-0004-0000-0000-000011000000}"/>
    <hyperlink ref="AP2031" r:id="rId19" display="http://cdsbib.u-strasbg.fr/cgi-bin/cdsbib?1990RMxAA..21..381G" xr:uid="{00000000-0004-0000-0000-000012000000}"/>
    <hyperlink ref="AP202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9"/>
  <sheetViews>
    <sheetView topLeftCell="A66" workbookViewId="0">
      <selection activeCell="A70" sqref="A70:C115"/>
    </sheetView>
  </sheetViews>
  <sheetFormatPr defaultRowHeight="12.75" x14ac:dyDescent="0.2"/>
  <cols>
    <col min="1" max="1" width="19.7109375" style="6" customWidth="1"/>
    <col min="2" max="2" width="4.42578125" style="5" customWidth="1"/>
    <col min="3" max="3" width="12.7109375" style="6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6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0" t="s">
        <v>88</v>
      </c>
      <c r="I1" s="11" t="s">
        <v>89</v>
      </c>
      <c r="J1" s="12" t="s">
        <v>90</v>
      </c>
    </row>
    <row r="2" spans="1:16" x14ac:dyDescent="0.2">
      <c r="I2" s="13" t="s">
        <v>91</v>
      </c>
      <c r="J2" s="14" t="s">
        <v>92</v>
      </c>
    </row>
    <row r="3" spans="1:16" x14ac:dyDescent="0.2">
      <c r="A3" s="15" t="s">
        <v>93</v>
      </c>
      <c r="I3" s="13" t="s">
        <v>94</v>
      </c>
      <c r="J3" s="14" t="s">
        <v>95</v>
      </c>
    </row>
    <row r="4" spans="1:16" x14ac:dyDescent="0.2">
      <c r="I4" s="13" t="s">
        <v>96</v>
      </c>
      <c r="J4" s="14" t="s">
        <v>95</v>
      </c>
    </row>
    <row r="5" spans="1:16" ht="13.5" thickBot="1" x14ac:dyDescent="0.25">
      <c r="I5" s="16" t="s">
        <v>97</v>
      </c>
      <c r="J5" s="17" t="s">
        <v>98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 AOEB 3 </v>
      </c>
      <c r="B11" s="2" t="str">
        <f t="shared" ref="B11:B42" si="1">IF(H11=INT(H11),"I","II")</f>
        <v>I</v>
      </c>
      <c r="C11" s="6">
        <f t="shared" ref="C11:C42" si="2">1*G11</f>
        <v>43136.593000000001</v>
      </c>
      <c r="D11" s="5" t="str">
        <f t="shared" ref="D11:D42" si="3">VLOOKUP(F11,I$1:J$5,2,FALSE)</f>
        <v>vis</v>
      </c>
      <c r="E11" s="18">
        <f>VLOOKUP(C11,Active!C$21:E$969,3,FALSE)</f>
        <v>2722.0070747731434</v>
      </c>
      <c r="F11" s="2" t="s">
        <v>97</v>
      </c>
      <c r="G11" s="5" t="str">
        <f t="shared" ref="G11:G42" si="4">MID(I11,3,LEN(I11)-3)</f>
        <v>43136.593</v>
      </c>
      <c r="H11" s="6">
        <f t="shared" ref="H11:H42" si="5">1*K11</f>
        <v>2722</v>
      </c>
      <c r="I11" s="19" t="s">
        <v>230</v>
      </c>
      <c r="J11" s="20" t="s">
        <v>231</v>
      </c>
      <c r="K11" s="19">
        <v>2722</v>
      </c>
      <c r="L11" s="19" t="s">
        <v>232</v>
      </c>
      <c r="M11" s="20" t="s">
        <v>116</v>
      </c>
      <c r="N11" s="20"/>
      <c r="O11" s="21" t="s">
        <v>225</v>
      </c>
      <c r="P11" s="21" t="s">
        <v>233</v>
      </c>
    </row>
    <row r="12" spans="1:16" ht="12.75" customHeight="1" thickBot="1" x14ac:dyDescent="0.25">
      <c r="A12" s="6" t="str">
        <f t="shared" si="0"/>
        <v> BBS 35 </v>
      </c>
      <c r="B12" s="2" t="str">
        <f t="shared" si="1"/>
        <v>I</v>
      </c>
      <c r="C12" s="6">
        <f t="shared" si="2"/>
        <v>43453.466</v>
      </c>
      <c r="D12" s="5" t="str">
        <f t="shared" si="3"/>
        <v>vis</v>
      </c>
      <c r="E12" s="18">
        <f>VLOOKUP(C12,Active!C$21:E$969,3,FALSE)</f>
        <v>2888.002734944735</v>
      </c>
      <c r="F12" s="2" t="s">
        <v>97</v>
      </c>
      <c r="G12" s="5" t="str">
        <f t="shared" si="4"/>
        <v>43453.466</v>
      </c>
      <c r="H12" s="6">
        <f t="shared" si="5"/>
        <v>2888</v>
      </c>
      <c r="I12" s="19" t="s">
        <v>234</v>
      </c>
      <c r="J12" s="20" t="s">
        <v>235</v>
      </c>
      <c r="K12" s="19">
        <v>2888</v>
      </c>
      <c r="L12" s="19" t="s">
        <v>129</v>
      </c>
      <c r="M12" s="20" t="s">
        <v>116</v>
      </c>
      <c r="N12" s="20"/>
      <c r="O12" s="21" t="s">
        <v>236</v>
      </c>
      <c r="P12" s="21" t="s">
        <v>237</v>
      </c>
    </row>
    <row r="13" spans="1:16" ht="12.75" customHeight="1" thickBot="1" x14ac:dyDescent="0.25">
      <c r="A13" s="6" t="str">
        <f t="shared" si="0"/>
        <v> AOEB 3 </v>
      </c>
      <c r="B13" s="2" t="str">
        <f t="shared" si="1"/>
        <v>I</v>
      </c>
      <c r="C13" s="6">
        <f t="shared" si="2"/>
        <v>43489.72</v>
      </c>
      <c r="D13" s="5" t="str">
        <f t="shared" si="3"/>
        <v>vis</v>
      </c>
      <c r="E13" s="18">
        <f>VLOOKUP(C13,Active!C$21:E$969,3,FALSE)</f>
        <v>2906.9945918207109</v>
      </c>
      <c r="F13" s="2" t="s">
        <v>97</v>
      </c>
      <c r="G13" s="5" t="str">
        <f t="shared" si="4"/>
        <v>43489.720</v>
      </c>
      <c r="H13" s="6">
        <f t="shared" si="5"/>
        <v>2907</v>
      </c>
      <c r="I13" s="19" t="s">
        <v>238</v>
      </c>
      <c r="J13" s="20" t="s">
        <v>239</v>
      </c>
      <c r="K13" s="19">
        <v>2907</v>
      </c>
      <c r="L13" s="19" t="s">
        <v>240</v>
      </c>
      <c r="M13" s="20" t="s">
        <v>116</v>
      </c>
      <c r="N13" s="20"/>
      <c r="O13" s="21" t="s">
        <v>225</v>
      </c>
      <c r="P13" s="21" t="s">
        <v>233</v>
      </c>
    </row>
    <row r="14" spans="1:16" ht="12.75" customHeight="1" thickBot="1" x14ac:dyDescent="0.25">
      <c r="A14" s="6" t="str">
        <f t="shared" si="0"/>
        <v> AOEB 3 </v>
      </c>
      <c r="B14" s="2" t="str">
        <f t="shared" si="1"/>
        <v>I</v>
      </c>
      <c r="C14" s="6">
        <f t="shared" si="2"/>
        <v>43718.8</v>
      </c>
      <c r="D14" s="5" t="str">
        <f t="shared" si="3"/>
        <v>vis</v>
      </c>
      <c r="E14" s="18">
        <f>VLOOKUP(C14,Active!C$21:E$969,3,FALSE)</f>
        <v>3026.9994071003607</v>
      </c>
      <c r="F14" s="2" t="s">
        <v>97</v>
      </c>
      <c r="G14" s="5" t="str">
        <f t="shared" si="4"/>
        <v>43718.800</v>
      </c>
      <c r="H14" s="6">
        <f t="shared" si="5"/>
        <v>3027</v>
      </c>
      <c r="I14" s="19" t="s">
        <v>241</v>
      </c>
      <c r="J14" s="20" t="s">
        <v>242</v>
      </c>
      <c r="K14" s="19">
        <v>3027</v>
      </c>
      <c r="L14" s="19" t="s">
        <v>115</v>
      </c>
      <c r="M14" s="20" t="s">
        <v>116</v>
      </c>
      <c r="N14" s="20"/>
      <c r="O14" s="21" t="s">
        <v>225</v>
      </c>
      <c r="P14" s="21" t="s">
        <v>233</v>
      </c>
    </row>
    <row r="15" spans="1:16" ht="12.75" customHeight="1" thickBot="1" x14ac:dyDescent="0.25">
      <c r="A15" s="6" t="str">
        <f t="shared" si="0"/>
        <v> AOEB 3 </v>
      </c>
      <c r="B15" s="2" t="str">
        <f t="shared" si="1"/>
        <v>I</v>
      </c>
      <c r="C15" s="6">
        <f t="shared" si="2"/>
        <v>43848.627</v>
      </c>
      <c r="D15" s="5" t="str">
        <f t="shared" si="3"/>
        <v>vis</v>
      </c>
      <c r="E15" s="18">
        <f>VLOOKUP(C15,Active!C$21:E$969,3,FALSE)</f>
        <v>3095.0099935911535</v>
      </c>
      <c r="F15" s="2" t="s">
        <v>97</v>
      </c>
      <c r="G15" s="5" t="str">
        <f t="shared" si="4"/>
        <v>43848.627</v>
      </c>
      <c r="H15" s="6">
        <f t="shared" si="5"/>
        <v>3095</v>
      </c>
      <c r="I15" s="19" t="s">
        <v>243</v>
      </c>
      <c r="J15" s="20" t="s">
        <v>244</v>
      </c>
      <c r="K15" s="19">
        <v>3095</v>
      </c>
      <c r="L15" s="19" t="s">
        <v>245</v>
      </c>
      <c r="M15" s="20" t="s">
        <v>116</v>
      </c>
      <c r="N15" s="20"/>
      <c r="O15" s="21" t="s">
        <v>225</v>
      </c>
      <c r="P15" s="21" t="s">
        <v>233</v>
      </c>
    </row>
    <row r="16" spans="1:16" ht="12.75" customHeight="1" thickBot="1" x14ac:dyDescent="0.25">
      <c r="A16" s="6" t="str">
        <f t="shared" si="0"/>
        <v> BBS 45 </v>
      </c>
      <c r="B16" s="2" t="str">
        <f t="shared" si="1"/>
        <v>I</v>
      </c>
      <c r="C16" s="6">
        <f t="shared" si="2"/>
        <v>44165.482000000004</v>
      </c>
      <c r="D16" s="5" t="str">
        <f t="shared" si="3"/>
        <v>vis</v>
      </c>
      <c r="E16" s="18">
        <f>VLOOKUP(C16,Active!C$21:E$969,3,FALSE)</f>
        <v>3260.9962243639561</v>
      </c>
      <c r="F16" s="2" t="s">
        <v>97</v>
      </c>
      <c r="G16" s="5" t="str">
        <f t="shared" si="4"/>
        <v>44165.482</v>
      </c>
      <c r="H16" s="6">
        <f t="shared" si="5"/>
        <v>3261</v>
      </c>
      <c r="I16" s="19" t="s">
        <v>246</v>
      </c>
      <c r="J16" s="20" t="s">
        <v>247</v>
      </c>
      <c r="K16" s="19">
        <v>3261</v>
      </c>
      <c r="L16" s="19" t="s">
        <v>144</v>
      </c>
      <c r="M16" s="20" t="s">
        <v>116</v>
      </c>
      <c r="N16" s="20"/>
      <c r="O16" s="21" t="s">
        <v>236</v>
      </c>
      <c r="P16" s="21" t="s">
        <v>248</v>
      </c>
    </row>
    <row r="17" spans="1:16" ht="12.75" customHeight="1" thickBot="1" x14ac:dyDescent="0.25">
      <c r="A17" s="6" t="str">
        <f t="shared" si="0"/>
        <v> BBS 46 </v>
      </c>
      <c r="B17" s="2" t="str">
        <f t="shared" si="1"/>
        <v>I</v>
      </c>
      <c r="C17" s="6">
        <f t="shared" si="2"/>
        <v>44211.31</v>
      </c>
      <c r="D17" s="5" t="str">
        <f t="shared" si="3"/>
        <v>vis</v>
      </c>
      <c r="E17" s="18">
        <f>VLOOKUP(C17,Active!C$21:E$969,3,FALSE)</f>
        <v>3285.0034736857433</v>
      </c>
      <c r="F17" s="2" t="s">
        <v>97</v>
      </c>
      <c r="G17" s="5" t="str">
        <f t="shared" si="4"/>
        <v>44211.310</v>
      </c>
      <c r="H17" s="6">
        <f t="shared" si="5"/>
        <v>3285</v>
      </c>
      <c r="I17" s="19" t="s">
        <v>249</v>
      </c>
      <c r="J17" s="20" t="s">
        <v>250</v>
      </c>
      <c r="K17" s="19">
        <v>3285</v>
      </c>
      <c r="L17" s="19" t="s">
        <v>251</v>
      </c>
      <c r="M17" s="20" t="s">
        <v>116</v>
      </c>
      <c r="N17" s="20"/>
      <c r="O17" s="21" t="s">
        <v>236</v>
      </c>
      <c r="P17" s="21" t="s">
        <v>252</v>
      </c>
    </row>
    <row r="18" spans="1:16" ht="12.75" customHeight="1" thickBot="1" x14ac:dyDescent="0.25">
      <c r="A18" s="6" t="str">
        <f t="shared" si="0"/>
        <v> AOEB 3 </v>
      </c>
      <c r="B18" s="2" t="str">
        <f t="shared" si="1"/>
        <v>I</v>
      </c>
      <c r="C18" s="6">
        <f t="shared" si="2"/>
        <v>44226.601000000002</v>
      </c>
      <c r="D18" s="5" t="str">
        <f t="shared" si="3"/>
        <v>vis</v>
      </c>
      <c r="E18" s="18">
        <f>VLOOKUP(C18,Active!C$21:E$969,3,FALSE)</f>
        <v>3293.0137479586688</v>
      </c>
      <c r="F18" s="2" t="s">
        <v>97</v>
      </c>
      <c r="G18" s="5" t="str">
        <f t="shared" si="4"/>
        <v>44226.601</v>
      </c>
      <c r="H18" s="6">
        <f t="shared" si="5"/>
        <v>3293</v>
      </c>
      <c r="I18" s="19" t="s">
        <v>253</v>
      </c>
      <c r="J18" s="20" t="s">
        <v>254</v>
      </c>
      <c r="K18" s="19">
        <v>3293</v>
      </c>
      <c r="L18" s="19" t="s">
        <v>255</v>
      </c>
      <c r="M18" s="20" t="s">
        <v>116</v>
      </c>
      <c r="N18" s="20"/>
      <c r="O18" s="21" t="s">
        <v>225</v>
      </c>
      <c r="P18" s="21" t="s">
        <v>233</v>
      </c>
    </row>
    <row r="19" spans="1:16" ht="12.75" customHeight="1" thickBot="1" x14ac:dyDescent="0.25">
      <c r="A19" s="6" t="str">
        <f t="shared" si="0"/>
        <v> AOEB 3 </v>
      </c>
      <c r="B19" s="2" t="str">
        <f t="shared" si="1"/>
        <v>I</v>
      </c>
      <c r="C19" s="6">
        <f t="shared" si="2"/>
        <v>44875.606</v>
      </c>
      <c r="D19" s="5" t="str">
        <f t="shared" si="3"/>
        <v>vis</v>
      </c>
      <c r="E19" s="18">
        <f>VLOOKUP(C19,Active!C$21:E$969,3,FALSE)</f>
        <v>3632.9985791991453</v>
      </c>
      <c r="F19" s="2" t="s">
        <v>97</v>
      </c>
      <c r="G19" s="5" t="str">
        <f t="shared" si="4"/>
        <v>44875.606</v>
      </c>
      <c r="H19" s="6">
        <f t="shared" si="5"/>
        <v>3633</v>
      </c>
      <c r="I19" s="19" t="s">
        <v>256</v>
      </c>
      <c r="J19" s="20" t="s">
        <v>257</v>
      </c>
      <c r="K19" s="19">
        <v>3633</v>
      </c>
      <c r="L19" s="19" t="s">
        <v>99</v>
      </c>
      <c r="M19" s="20" t="s">
        <v>116</v>
      </c>
      <c r="N19" s="20"/>
      <c r="O19" s="21" t="s">
        <v>225</v>
      </c>
      <c r="P19" s="21" t="s">
        <v>233</v>
      </c>
    </row>
    <row r="20" spans="1:16" ht="12.75" customHeight="1" thickBot="1" x14ac:dyDescent="0.25">
      <c r="A20" s="6" t="str">
        <f t="shared" si="0"/>
        <v> BBS 57 </v>
      </c>
      <c r="B20" s="2" t="str">
        <f t="shared" si="1"/>
        <v>I</v>
      </c>
      <c r="C20" s="6">
        <f t="shared" si="2"/>
        <v>44925.24</v>
      </c>
      <c r="D20" s="5" t="str">
        <f t="shared" si="3"/>
        <v>vis</v>
      </c>
      <c r="E20" s="18">
        <f>VLOOKUP(C20,Active!C$21:E$969,3,FALSE)</f>
        <v>3658.9996225097352</v>
      </c>
      <c r="F20" s="2" t="s">
        <v>97</v>
      </c>
      <c r="G20" s="5" t="str">
        <f t="shared" si="4"/>
        <v>44925.240</v>
      </c>
      <c r="H20" s="6">
        <f t="shared" si="5"/>
        <v>3659</v>
      </c>
      <c r="I20" s="19" t="s">
        <v>258</v>
      </c>
      <c r="J20" s="20" t="s">
        <v>259</v>
      </c>
      <c r="K20" s="19">
        <v>3659</v>
      </c>
      <c r="L20" s="19" t="s">
        <v>115</v>
      </c>
      <c r="M20" s="20" t="s">
        <v>116</v>
      </c>
      <c r="N20" s="20"/>
      <c r="O20" s="21" t="s">
        <v>236</v>
      </c>
      <c r="P20" s="21" t="s">
        <v>260</v>
      </c>
    </row>
    <row r="21" spans="1:16" ht="12.75" customHeight="1" thickBot="1" x14ac:dyDescent="0.25">
      <c r="A21" s="6" t="str">
        <f t="shared" si="0"/>
        <v> AOEB 3 </v>
      </c>
      <c r="B21" s="2" t="str">
        <f t="shared" si="1"/>
        <v>I</v>
      </c>
      <c r="C21" s="6">
        <f t="shared" si="2"/>
        <v>44938.6</v>
      </c>
      <c r="D21" s="5" t="str">
        <f t="shared" si="3"/>
        <v>vis</v>
      </c>
      <c r="E21" s="18">
        <f>VLOOKUP(C21,Active!C$21:E$969,3,FALSE)</f>
        <v>3665.998331834583</v>
      </c>
      <c r="F21" s="2" t="s">
        <v>97</v>
      </c>
      <c r="G21" s="5" t="str">
        <f t="shared" si="4"/>
        <v>44938.600</v>
      </c>
      <c r="H21" s="6">
        <f t="shared" si="5"/>
        <v>3666</v>
      </c>
      <c r="I21" s="19" t="s">
        <v>261</v>
      </c>
      <c r="J21" s="20" t="s">
        <v>262</v>
      </c>
      <c r="K21" s="19">
        <v>3666</v>
      </c>
      <c r="L21" s="19" t="s">
        <v>99</v>
      </c>
      <c r="M21" s="20" t="s">
        <v>116</v>
      </c>
      <c r="N21" s="20"/>
      <c r="O21" s="21" t="s">
        <v>225</v>
      </c>
      <c r="P21" s="21" t="s">
        <v>233</v>
      </c>
    </row>
    <row r="22" spans="1:16" ht="12.75" customHeight="1" thickBot="1" x14ac:dyDescent="0.25">
      <c r="A22" s="6" t="str">
        <f t="shared" si="0"/>
        <v> AOEB 3 </v>
      </c>
      <c r="B22" s="2" t="str">
        <f t="shared" si="1"/>
        <v>I</v>
      </c>
      <c r="C22" s="6">
        <f t="shared" si="2"/>
        <v>46005.713000000003</v>
      </c>
      <c r="D22" s="5" t="str">
        <f t="shared" si="3"/>
        <v>vis</v>
      </c>
      <c r="E22" s="18">
        <f>VLOOKUP(C22,Active!C$21:E$969,3,FALSE)</f>
        <v>4225.0113336134946</v>
      </c>
      <c r="F22" s="2" t="s">
        <v>97</v>
      </c>
      <c r="G22" s="5" t="str">
        <f t="shared" si="4"/>
        <v>46005.713</v>
      </c>
      <c r="H22" s="6">
        <f t="shared" si="5"/>
        <v>4225</v>
      </c>
      <c r="I22" s="19" t="s">
        <v>263</v>
      </c>
      <c r="J22" s="20" t="s">
        <v>264</v>
      </c>
      <c r="K22" s="19">
        <v>4225</v>
      </c>
      <c r="L22" s="19" t="s">
        <v>265</v>
      </c>
      <c r="M22" s="20" t="s">
        <v>116</v>
      </c>
      <c r="N22" s="20"/>
      <c r="O22" s="21" t="s">
        <v>225</v>
      </c>
      <c r="P22" s="21" t="s">
        <v>233</v>
      </c>
    </row>
    <row r="23" spans="1:16" ht="12.75" customHeight="1" thickBot="1" x14ac:dyDescent="0.25">
      <c r="A23" s="6" t="str">
        <f t="shared" si="0"/>
        <v> AOEB 3 </v>
      </c>
      <c r="B23" s="2" t="str">
        <f t="shared" si="1"/>
        <v>I</v>
      </c>
      <c r="C23" s="6">
        <f t="shared" si="2"/>
        <v>46007.593999999997</v>
      </c>
      <c r="D23" s="5" t="str">
        <f t="shared" si="3"/>
        <v>vis</v>
      </c>
      <c r="E23" s="18">
        <f>VLOOKUP(C23,Active!C$21:E$969,3,FALSE)</f>
        <v>4225.9967057871463</v>
      </c>
      <c r="F23" s="2" t="s">
        <v>97</v>
      </c>
      <c r="G23" s="5" t="str">
        <f t="shared" si="4"/>
        <v>46007.594</v>
      </c>
      <c r="H23" s="6">
        <f t="shared" si="5"/>
        <v>4226</v>
      </c>
      <c r="I23" s="19" t="s">
        <v>266</v>
      </c>
      <c r="J23" s="20" t="s">
        <v>267</v>
      </c>
      <c r="K23" s="19">
        <v>4226</v>
      </c>
      <c r="L23" s="19" t="s">
        <v>141</v>
      </c>
      <c r="M23" s="20" t="s">
        <v>116</v>
      </c>
      <c r="N23" s="20"/>
      <c r="O23" s="21" t="s">
        <v>225</v>
      </c>
      <c r="P23" s="21" t="s">
        <v>233</v>
      </c>
    </row>
    <row r="24" spans="1:16" ht="12.75" customHeight="1" thickBot="1" x14ac:dyDescent="0.25">
      <c r="A24" s="6" t="str">
        <f t="shared" si="0"/>
        <v> AOEB 3 </v>
      </c>
      <c r="B24" s="2" t="str">
        <f t="shared" si="1"/>
        <v>I</v>
      </c>
      <c r="C24" s="6">
        <f t="shared" si="2"/>
        <v>46028.605000000003</v>
      </c>
      <c r="D24" s="5" t="str">
        <f t="shared" si="3"/>
        <v>vis</v>
      </c>
      <c r="E24" s="18">
        <f>VLOOKUP(C24,Active!C$21:E$969,3,FALSE)</f>
        <v>4237.0034334536449</v>
      </c>
      <c r="F24" s="2" t="s">
        <v>97</v>
      </c>
      <c r="G24" s="5" t="str">
        <f t="shared" si="4"/>
        <v>46028.605</v>
      </c>
      <c r="H24" s="6">
        <f t="shared" si="5"/>
        <v>4237</v>
      </c>
      <c r="I24" s="19" t="s">
        <v>268</v>
      </c>
      <c r="J24" s="20" t="s">
        <v>269</v>
      </c>
      <c r="K24" s="19">
        <v>4237</v>
      </c>
      <c r="L24" s="19" t="s">
        <v>251</v>
      </c>
      <c r="M24" s="20" t="s">
        <v>116</v>
      </c>
      <c r="N24" s="20"/>
      <c r="O24" s="21" t="s">
        <v>225</v>
      </c>
      <c r="P24" s="21" t="s">
        <v>233</v>
      </c>
    </row>
    <row r="25" spans="1:16" ht="12.75" customHeight="1" thickBot="1" x14ac:dyDescent="0.25">
      <c r="A25" s="6" t="str">
        <f t="shared" si="0"/>
        <v> AOEB 3 </v>
      </c>
      <c r="B25" s="2" t="str">
        <f t="shared" si="1"/>
        <v>I</v>
      </c>
      <c r="C25" s="6">
        <f t="shared" si="2"/>
        <v>46383.642</v>
      </c>
      <c r="D25" s="5" t="str">
        <f t="shared" si="3"/>
        <v>vis</v>
      </c>
      <c r="E25" s="18">
        <f>VLOOKUP(C25,Active!C$21:E$969,3,FALSE)</f>
        <v>4422.9915144840288</v>
      </c>
      <c r="F25" s="2" t="s">
        <v>97</v>
      </c>
      <c r="G25" s="5" t="str">
        <f t="shared" si="4"/>
        <v>46383.642</v>
      </c>
      <c r="H25" s="6">
        <f t="shared" si="5"/>
        <v>4423</v>
      </c>
      <c r="I25" s="19" t="s">
        <v>270</v>
      </c>
      <c r="J25" s="20" t="s">
        <v>271</v>
      </c>
      <c r="K25" s="19">
        <v>4423</v>
      </c>
      <c r="L25" s="19" t="s">
        <v>175</v>
      </c>
      <c r="M25" s="20" t="s">
        <v>116</v>
      </c>
      <c r="N25" s="20"/>
      <c r="O25" s="21" t="s">
        <v>272</v>
      </c>
      <c r="P25" s="21" t="s">
        <v>233</v>
      </c>
    </row>
    <row r="26" spans="1:16" ht="12.75" customHeight="1" thickBot="1" x14ac:dyDescent="0.25">
      <c r="A26" s="6" t="str">
        <f t="shared" si="0"/>
        <v> BBS 82 </v>
      </c>
      <c r="B26" s="2" t="str">
        <f t="shared" si="1"/>
        <v>I</v>
      </c>
      <c r="C26" s="6">
        <f t="shared" si="2"/>
        <v>46765.457000000002</v>
      </c>
      <c r="D26" s="5" t="str">
        <f t="shared" si="3"/>
        <v>vis</v>
      </c>
      <c r="E26" s="18">
        <f>VLOOKUP(C26,Active!C$21:E$969,3,FALSE)</f>
        <v>4623.0073977824386</v>
      </c>
      <c r="F26" s="2" t="s">
        <v>97</v>
      </c>
      <c r="G26" s="5" t="str">
        <f t="shared" si="4"/>
        <v>46765.457</v>
      </c>
      <c r="H26" s="6">
        <f t="shared" si="5"/>
        <v>4623</v>
      </c>
      <c r="I26" s="19" t="s">
        <v>273</v>
      </c>
      <c r="J26" s="20" t="s">
        <v>274</v>
      </c>
      <c r="K26" s="19">
        <v>4623</v>
      </c>
      <c r="L26" s="19" t="s">
        <v>232</v>
      </c>
      <c r="M26" s="20" t="s">
        <v>116</v>
      </c>
      <c r="N26" s="20"/>
      <c r="O26" s="21" t="s">
        <v>236</v>
      </c>
      <c r="P26" s="21" t="s">
        <v>275</v>
      </c>
    </row>
    <row r="27" spans="1:16" ht="12.75" customHeight="1" thickBot="1" x14ac:dyDescent="0.25">
      <c r="A27" s="6" t="str">
        <f t="shared" si="0"/>
        <v> AOEB 3 </v>
      </c>
      <c r="B27" s="2" t="str">
        <f t="shared" si="1"/>
        <v>I</v>
      </c>
      <c r="C27" s="6">
        <f t="shared" si="2"/>
        <v>47114.735999999997</v>
      </c>
      <c r="D27" s="5" t="str">
        <f t="shared" si="3"/>
        <v>vis</v>
      </c>
      <c r="E27" s="18">
        <f>VLOOKUP(C27,Active!C$21:E$969,3,FALSE)</f>
        <v>4805.9791189106909</v>
      </c>
      <c r="F27" s="2" t="s">
        <v>97</v>
      </c>
      <c r="G27" s="5" t="str">
        <f t="shared" si="4"/>
        <v>47114.736</v>
      </c>
      <c r="H27" s="6">
        <f t="shared" si="5"/>
        <v>4806</v>
      </c>
      <c r="I27" s="19" t="s">
        <v>276</v>
      </c>
      <c r="J27" s="20" t="s">
        <v>277</v>
      </c>
      <c r="K27" s="19">
        <v>4806</v>
      </c>
      <c r="L27" s="19" t="s">
        <v>278</v>
      </c>
      <c r="M27" s="20" t="s">
        <v>116</v>
      </c>
      <c r="N27" s="20"/>
      <c r="O27" s="21" t="s">
        <v>272</v>
      </c>
      <c r="P27" s="21" t="s">
        <v>233</v>
      </c>
    </row>
    <row r="28" spans="1:16" ht="12.75" customHeight="1" thickBot="1" x14ac:dyDescent="0.25">
      <c r="A28" s="6" t="str">
        <f t="shared" si="0"/>
        <v> AOEB 3 </v>
      </c>
      <c r="B28" s="2" t="str">
        <f t="shared" si="1"/>
        <v>I</v>
      </c>
      <c r="C28" s="6">
        <f t="shared" si="2"/>
        <v>47114.78</v>
      </c>
      <c r="D28" s="5" t="str">
        <f t="shared" si="3"/>
        <v>vis</v>
      </c>
      <c r="E28" s="18">
        <f>VLOOKUP(C28,Active!C$21:E$969,3,FALSE)</f>
        <v>4806.0021685521806</v>
      </c>
      <c r="F28" s="2" t="s">
        <v>97</v>
      </c>
      <c r="G28" s="5" t="str">
        <f t="shared" si="4"/>
        <v>47114.780</v>
      </c>
      <c r="H28" s="6">
        <f t="shared" si="5"/>
        <v>4806</v>
      </c>
      <c r="I28" s="19" t="s">
        <v>279</v>
      </c>
      <c r="J28" s="20" t="s">
        <v>280</v>
      </c>
      <c r="K28" s="19">
        <v>4806</v>
      </c>
      <c r="L28" s="19" t="s">
        <v>149</v>
      </c>
      <c r="M28" s="20" t="s">
        <v>116</v>
      </c>
      <c r="N28" s="20"/>
      <c r="O28" s="21" t="s">
        <v>225</v>
      </c>
      <c r="P28" s="21" t="s">
        <v>233</v>
      </c>
    </row>
    <row r="29" spans="1:16" ht="12.75" customHeight="1" thickBot="1" x14ac:dyDescent="0.25">
      <c r="A29" s="6" t="str">
        <f t="shared" si="0"/>
        <v> AOEB 3 </v>
      </c>
      <c r="B29" s="2" t="str">
        <f t="shared" si="1"/>
        <v>I</v>
      </c>
      <c r="C29" s="6">
        <f t="shared" si="2"/>
        <v>47118.589</v>
      </c>
      <c r="D29" s="5" t="str">
        <f t="shared" si="3"/>
        <v>vis</v>
      </c>
      <c r="E29" s="18">
        <f>VLOOKUP(C29,Active!C$21:E$969,3,FALSE)</f>
        <v>4807.997534107446</v>
      </c>
      <c r="F29" s="2" t="s">
        <v>97</v>
      </c>
      <c r="G29" s="5" t="str">
        <f t="shared" si="4"/>
        <v>47118.589</v>
      </c>
      <c r="H29" s="6">
        <f t="shared" si="5"/>
        <v>4808</v>
      </c>
      <c r="I29" s="19" t="s">
        <v>281</v>
      </c>
      <c r="J29" s="20" t="s">
        <v>282</v>
      </c>
      <c r="K29" s="19">
        <v>4808</v>
      </c>
      <c r="L29" s="19" t="s">
        <v>283</v>
      </c>
      <c r="M29" s="20" t="s">
        <v>116</v>
      </c>
      <c r="N29" s="20"/>
      <c r="O29" s="21" t="s">
        <v>225</v>
      </c>
      <c r="P29" s="21" t="s">
        <v>233</v>
      </c>
    </row>
    <row r="30" spans="1:16" ht="12.75" customHeight="1" thickBot="1" x14ac:dyDescent="0.25">
      <c r="A30" s="6" t="str">
        <f t="shared" si="0"/>
        <v> AOEB 3 </v>
      </c>
      <c r="B30" s="2" t="str">
        <f t="shared" si="1"/>
        <v>I</v>
      </c>
      <c r="C30" s="6">
        <f t="shared" si="2"/>
        <v>47139.587</v>
      </c>
      <c r="D30" s="5" t="str">
        <f t="shared" si="3"/>
        <v>vis</v>
      </c>
      <c r="E30" s="18">
        <f>VLOOKUP(C30,Active!C$21:E$969,3,FALSE)</f>
        <v>4818.9974516525917</v>
      </c>
      <c r="F30" s="2" t="s">
        <v>97</v>
      </c>
      <c r="G30" s="5" t="str">
        <f t="shared" si="4"/>
        <v>47139.587</v>
      </c>
      <c r="H30" s="6">
        <f t="shared" si="5"/>
        <v>4819</v>
      </c>
      <c r="I30" s="19" t="s">
        <v>284</v>
      </c>
      <c r="J30" s="20" t="s">
        <v>285</v>
      </c>
      <c r="K30" s="19">
        <v>4819</v>
      </c>
      <c r="L30" s="19" t="s">
        <v>283</v>
      </c>
      <c r="M30" s="20" t="s">
        <v>116</v>
      </c>
      <c r="N30" s="20"/>
      <c r="O30" s="21" t="s">
        <v>225</v>
      </c>
      <c r="P30" s="21" t="s">
        <v>233</v>
      </c>
    </row>
    <row r="31" spans="1:16" ht="12.75" customHeight="1" thickBot="1" x14ac:dyDescent="0.25">
      <c r="A31" s="6" t="str">
        <f t="shared" si="0"/>
        <v> BBS 87 </v>
      </c>
      <c r="B31" s="2" t="str">
        <f t="shared" si="1"/>
        <v>I</v>
      </c>
      <c r="C31" s="6">
        <f t="shared" si="2"/>
        <v>47208.317999999999</v>
      </c>
      <c r="D31" s="5" t="str">
        <f t="shared" si="3"/>
        <v>vis</v>
      </c>
      <c r="E31" s="18">
        <f>VLOOKUP(C31,Active!C$21:E$969,3,FALSE)</f>
        <v>4855.0025632249053</v>
      </c>
      <c r="F31" s="2" t="s">
        <v>97</v>
      </c>
      <c r="G31" s="5" t="str">
        <f t="shared" si="4"/>
        <v>47208.318</v>
      </c>
      <c r="H31" s="6">
        <f t="shared" si="5"/>
        <v>4855</v>
      </c>
      <c r="I31" s="19" t="s">
        <v>286</v>
      </c>
      <c r="J31" s="20" t="s">
        <v>287</v>
      </c>
      <c r="K31" s="19">
        <v>4855</v>
      </c>
      <c r="L31" s="19" t="s">
        <v>129</v>
      </c>
      <c r="M31" s="20" t="s">
        <v>116</v>
      </c>
      <c r="N31" s="20"/>
      <c r="O31" s="21" t="s">
        <v>236</v>
      </c>
      <c r="P31" s="21" t="s">
        <v>288</v>
      </c>
    </row>
    <row r="32" spans="1:16" ht="12.75" customHeight="1" thickBot="1" x14ac:dyDescent="0.25">
      <c r="A32" s="6" t="str">
        <f t="shared" si="0"/>
        <v> BBS 90 </v>
      </c>
      <c r="B32" s="2" t="str">
        <f t="shared" si="1"/>
        <v>I</v>
      </c>
      <c r="C32" s="6">
        <f t="shared" si="2"/>
        <v>47523.27</v>
      </c>
      <c r="D32" s="5" t="str">
        <f t="shared" si="3"/>
        <v>vis</v>
      </c>
      <c r="E32" s="18">
        <f>VLOOKUP(C32,Active!C$21:E$969,3,FALSE)</f>
        <v>5019.991897003305</v>
      </c>
      <c r="F32" s="2" t="s">
        <v>97</v>
      </c>
      <c r="G32" s="5" t="str">
        <f t="shared" si="4"/>
        <v>47523.270</v>
      </c>
      <c r="H32" s="6">
        <f t="shared" si="5"/>
        <v>5020</v>
      </c>
      <c r="I32" s="19" t="s">
        <v>289</v>
      </c>
      <c r="J32" s="20" t="s">
        <v>290</v>
      </c>
      <c r="K32" s="19">
        <v>5020</v>
      </c>
      <c r="L32" s="19" t="s">
        <v>121</v>
      </c>
      <c r="M32" s="20" t="s">
        <v>116</v>
      </c>
      <c r="N32" s="20"/>
      <c r="O32" s="21" t="s">
        <v>236</v>
      </c>
      <c r="P32" s="21" t="s">
        <v>291</v>
      </c>
    </row>
    <row r="33" spans="1:16" ht="12.75" customHeight="1" thickBot="1" x14ac:dyDescent="0.25">
      <c r="A33" s="6" t="str">
        <f t="shared" si="0"/>
        <v> BBS 91 </v>
      </c>
      <c r="B33" s="2" t="str">
        <f t="shared" si="1"/>
        <v>I</v>
      </c>
      <c r="C33" s="6">
        <f t="shared" si="2"/>
        <v>47523.29</v>
      </c>
      <c r="D33" s="5" t="str">
        <f t="shared" si="3"/>
        <v>vis</v>
      </c>
      <c r="E33" s="18">
        <f>VLOOKUP(C33,Active!C$21:E$969,3,FALSE)</f>
        <v>5020.0023741130753</v>
      </c>
      <c r="F33" s="2" t="s">
        <v>97</v>
      </c>
      <c r="G33" s="5" t="str">
        <f t="shared" si="4"/>
        <v>47523.290</v>
      </c>
      <c r="H33" s="6">
        <f t="shared" si="5"/>
        <v>5020</v>
      </c>
      <c r="I33" s="19" t="s">
        <v>292</v>
      </c>
      <c r="J33" s="20" t="s">
        <v>293</v>
      </c>
      <c r="K33" s="19">
        <v>5020</v>
      </c>
      <c r="L33" s="19" t="s">
        <v>129</v>
      </c>
      <c r="M33" s="20" t="s">
        <v>116</v>
      </c>
      <c r="N33" s="20"/>
      <c r="O33" s="21" t="s">
        <v>294</v>
      </c>
      <c r="P33" s="21" t="s">
        <v>295</v>
      </c>
    </row>
    <row r="34" spans="1:16" ht="12.75" customHeight="1" thickBot="1" x14ac:dyDescent="0.25">
      <c r="A34" s="6" t="str">
        <f t="shared" si="0"/>
        <v> BBS 93 </v>
      </c>
      <c r="B34" s="2" t="str">
        <f t="shared" si="1"/>
        <v>I</v>
      </c>
      <c r="C34" s="6">
        <f t="shared" si="2"/>
        <v>47859.256000000001</v>
      </c>
      <c r="D34" s="5" t="str">
        <f t="shared" si="3"/>
        <v>vis</v>
      </c>
      <c r="E34" s="18">
        <f>VLOOKUP(C34,Active!C$21:E$969,3,FALSE)</f>
        <v>5196.0000071244367</v>
      </c>
      <c r="F34" s="2" t="s">
        <v>97</v>
      </c>
      <c r="G34" s="5" t="str">
        <f t="shared" si="4"/>
        <v>47859.256</v>
      </c>
      <c r="H34" s="6">
        <f t="shared" si="5"/>
        <v>5196</v>
      </c>
      <c r="I34" s="19" t="s">
        <v>296</v>
      </c>
      <c r="J34" s="20" t="s">
        <v>297</v>
      </c>
      <c r="K34" s="19">
        <v>5196</v>
      </c>
      <c r="L34" s="19" t="s">
        <v>298</v>
      </c>
      <c r="M34" s="20" t="s">
        <v>116</v>
      </c>
      <c r="N34" s="20"/>
      <c r="O34" s="21" t="s">
        <v>236</v>
      </c>
      <c r="P34" s="21" t="s">
        <v>299</v>
      </c>
    </row>
    <row r="35" spans="1:16" ht="12.75" customHeight="1" thickBot="1" x14ac:dyDescent="0.25">
      <c r="A35" s="6" t="str">
        <f t="shared" si="0"/>
        <v> AOEB 3 </v>
      </c>
      <c r="B35" s="2" t="str">
        <f t="shared" si="1"/>
        <v>I</v>
      </c>
      <c r="C35" s="6">
        <f t="shared" si="2"/>
        <v>47914.6</v>
      </c>
      <c r="D35" s="5" t="str">
        <f t="shared" si="3"/>
        <v>vis</v>
      </c>
      <c r="E35" s="18">
        <f>VLOOKUP(C35,Active!C$21:E$969,3,FALSE)</f>
        <v>5224.9922652737141</v>
      </c>
      <c r="F35" s="2" t="s">
        <v>97</v>
      </c>
      <c r="G35" s="5" t="str">
        <f t="shared" si="4"/>
        <v>47914.600</v>
      </c>
      <c r="H35" s="6">
        <f t="shared" si="5"/>
        <v>5225</v>
      </c>
      <c r="I35" s="19" t="s">
        <v>300</v>
      </c>
      <c r="J35" s="20" t="s">
        <v>301</v>
      </c>
      <c r="K35" s="19">
        <v>5225</v>
      </c>
      <c r="L35" s="19" t="s">
        <v>121</v>
      </c>
      <c r="M35" s="20" t="s">
        <v>116</v>
      </c>
      <c r="N35" s="20"/>
      <c r="O35" s="21" t="s">
        <v>225</v>
      </c>
      <c r="P35" s="21" t="s">
        <v>233</v>
      </c>
    </row>
    <row r="36" spans="1:16" ht="12.75" customHeight="1" thickBot="1" x14ac:dyDescent="0.25">
      <c r="A36" s="6" t="str">
        <f t="shared" si="0"/>
        <v> AOEB 3 </v>
      </c>
      <c r="B36" s="2" t="str">
        <f t="shared" si="1"/>
        <v>I</v>
      </c>
      <c r="C36" s="6">
        <f t="shared" si="2"/>
        <v>48208.589</v>
      </c>
      <c r="D36" s="5" t="str">
        <f t="shared" si="3"/>
        <v>vis</v>
      </c>
      <c r="E36" s="18">
        <f>VLOOKUP(C36,Active!C$21:E$969,3,FALSE)</f>
        <v>5379.0000164490639</v>
      </c>
      <c r="F36" s="2" t="s">
        <v>97</v>
      </c>
      <c r="G36" s="5" t="str">
        <f t="shared" si="4"/>
        <v>48208.589</v>
      </c>
      <c r="H36" s="6">
        <f t="shared" si="5"/>
        <v>5379</v>
      </c>
      <c r="I36" s="19" t="s">
        <v>302</v>
      </c>
      <c r="J36" s="20" t="s">
        <v>303</v>
      </c>
      <c r="K36" s="19">
        <v>5379</v>
      </c>
      <c r="L36" s="19" t="s">
        <v>298</v>
      </c>
      <c r="M36" s="20" t="s">
        <v>116</v>
      </c>
      <c r="N36" s="20"/>
      <c r="O36" s="21" t="s">
        <v>225</v>
      </c>
      <c r="P36" s="21" t="s">
        <v>233</v>
      </c>
    </row>
    <row r="37" spans="1:16" ht="12.75" customHeight="1" thickBot="1" x14ac:dyDescent="0.25">
      <c r="A37" s="6" t="str">
        <f t="shared" si="0"/>
        <v> BBS 99 </v>
      </c>
      <c r="B37" s="2" t="str">
        <f t="shared" si="1"/>
        <v>I</v>
      </c>
      <c r="C37" s="6">
        <f t="shared" si="2"/>
        <v>48546.462</v>
      </c>
      <c r="D37" s="5" t="str">
        <f t="shared" si="3"/>
        <v>vis</v>
      </c>
      <c r="E37" s="18">
        <f>VLOOKUP(C37,Active!C$21:E$969,3,FALSE)</f>
        <v>5555.9966418767781</v>
      </c>
      <c r="F37" s="2" t="s">
        <v>97</v>
      </c>
      <c r="G37" s="5" t="str">
        <f t="shared" si="4"/>
        <v>48546.462</v>
      </c>
      <c r="H37" s="6">
        <f t="shared" si="5"/>
        <v>5556</v>
      </c>
      <c r="I37" s="19" t="s">
        <v>304</v>
      </c>
      <c r="J37" s="20" t="s">
        <v>305</v>
      </c>
      <c r="K37" s="19">
        <v>5556</v>
      </c>
      <c r="L37" s="19" t="s">
        <v>141</v>
      </c>
      <c r="M37" s="20" t="s">
        <v>116</v>
      </c>
      <c r="N37" s="20"/>
      <c r="O37" s="21" t="s">
        <v>236</v>
      </c>
      <c r="P37" s="21" t="s">
        <v>306</v>
      </c>
    </row>
    <row r="38" spans="1:16" ht="12.75" customHeight="1" thickBot="1" x14ac:dyDescent="0.25">
      <c r="A38" s="6" t="str">
        <f t="shared" si="0"/>
        <v> AOEB 3 </v>
      </c>
      <c r="B38" s="2" t="str">
        <f t="shared" si="1"/>
        <v>I</v>
      </c>
      <c r="C38" s="6">
        <f t="shared" si="2"/>
        <v>49361.578000000001</v>
      </c>
      <c r="D38" s="5" t="str">
        <f t="shared" si="3"/>
        <v>vis</v>
      </c>
      <c r="E38" s="18">
        <f>VLOOKUP(C38,Active!C$21:E$969,3,FALSE)</f>
        <v>5982.9996321486778</v>
      </c>
      <c r="F38" s="2" t="s">
        <v>97</v>
      </c>
      <c r="G38" s="5" t="str">
        <f t="shared" si="4"/>
        <v>49361.578</v>
      </c>
      <c r="H38" s="6">
        <f t="shared" si="5"/>
        <v>5983</v>
      </c>
      <c r="I38" s="19" t="s">
        <v>307</v>
      </c>
      <c r="J38" s="20" t="s">
        <v>308</v>
      </c>
      <c r="K38" s="19">
        <v>5983</v>
      </c>
      <c r="L38" s="19" t="s">
        <v>115</v>
      </c>
      <c r="M38" s="20" t="s">
        <v>116</v>
      </c>
      <c r="N38" s="20"/>
      <c r="O38" s="21" t="s">
        <v>225</v>
      </c>
      <c r="P38" s="21" t="s">
        <v>233</v>
      </c>
    </row>
    <row r="39" spans="1:16" ht="12.75" customHeight="1" thickBot="1" x14ac:dyDescent="0.25">
      <c r="A39" s="6" t="str">
        <f t="shared" si="0"/>
        <v> AOEB 3 </v>
      </c>
      <c r="B39" s="2" t="str">
        <f t="shared" si="1"/>
        <v>I</v>
      </c>
      <c r="C39" s="6">
        <f t="shared" si="2"/>
        <v>49989.614999999998</v>
      </c>
      <c r="D39" s="5" t="str">
        <f t="shared" si="3"/>
        <v>vis</v>
      </c>
      <c r="E39" s="18">
        <f>VLOOKUP(C39,Active!C$21:E$969,3,FALSE)</f>
        <v>6312.0002615086596</v>
      </c>
      <c r="F39" s="2" t="s">
        <v>97</v>
      </c>
      <c r="G39" s="5" t="str">
        <f t="shared" si="4"/>
        <v>49989.615</v>
      </c>
      <c r="H39" s="6">
        <f t="shared" si="5"/>
        <v>6312</v>
      </c>
      <c r="I39" s="19" t="s">
        <v>309</v>
      </c>
      <c r="J39" s="20" t="s">
        <v>310</v>
      </c>
      <c r="K39" s="19">
        <v>6312</v>
      </c>
      <c r="L39" s="19" t="s">
        <v>298</v>
      </c>
      <c r="M39" s="20" t="s">
        <v>116</v>
      </c>
      <c r="N39" s="20"/>
      <c r="O39" s="21" t="s">
        <v>225</v>
      </c>
      <c r="P39" s="21" t="s">
        <v>233</v>
      </c>
    </row>
    <row r="40" spans="1:16" ht="12.75" customHeight="1" thickBot="1" x14ac:dyDescent="0.25">
      <c r="A40" s="6" t="str">
        <f t="shared" si="0"/>
        <v> BBS 110 </v>
      </c>
      <c r="B40" s="2" t="str">
        <f t="shared" si="1"/>
        <v>I</v>
      </c>
      <c r="C40" s="6">
        <f t="shared" si="2"/>
        <v>50014.426800000001</v>
      </c>
      <c r="D40" s="5" t="str">
        <f t="shared" si="3"/>
        <v>vis</v>
      </c>
      <c r="E40" s="18">
        <f>VLOOKUP(C40,Active!C$21:E$969,3,FALSE)</f>
        <v>6324.9980591154172</v>
      </c>
      <c r="F40" s="2" t="s">
        <v>97</v>
      </c>
      <c r="G40" s="5" t="str">
        <f t="shared" si="4"/>
        <v>50014.4268</v>
      </c>
      <c r="H40" s="6">
        <f t="shared" si="5"/>
        <v>6325</v>
      </c>
      <c r="I40" s="19" t="s">
        <v>311</v>
      </c>
      <c r="J40" s="20" t="s">
        <v>312</v>
      </c>
      <c r="K40" s="19">
        <v>6325</v>
      </c>
      <c r="L40" s="19" t="s">
        <v>313</v>
      </c>
      <c r="M40" s="20" t="s">
        <v>211</v>
      </c>
      <c r="N40" s="20" t="s">
        <v>212</v>
      </c>
      <c r="O40" s="21" t="s">
        <v>314</v>
      </c>
      <c r="P40" s="21" t="s">
        <v>315</v>
      </c>
    </row>
    <row r="41" spans="1:16" ht="12.75" customHeight="1" thickBot="1" x14ac:dyDescent="0.25">
      <c r="A41" s="6" t="str">
        <f t="shared" si="0"/>
        <v> BBS 110 </v>
      </c>
      <c r="B41" s="2" t="str">
        <f t="shared" si="1"/>
        <v>I</v>
      </c>
      <c r="C41" s="6">
        <f t="shared" si="2"/>
        <v>50014.428999999996</v>
      </c>
      <c r="D41" s="5" t="str">
        <f t="shared" si="3"/>
        <v>vis</v>
      </c>
      <c r="E41" s="18">
        <f>VLOOKUP(C41,Active!C$21:E$969,3,FALSE)</f>
        <v>6324.9992115974892</v>
      </c>
      <c r="F41" s="2" t="s">
        <v>97</v>
      </c>
      <c r="G41" s="5" t="str">
        <f t="shared" si="4"/>
        <v>50014.429</v>
      </c>
      <c r="H41" s="6">
        <f t="shared" si="5"/>
        <v>6325</v>
      </c>
      <c r="I41" s="19" t="s">
        <v>316</v>
      </c>
      <c r="J41" s="20" t="s">
        <v>317</v>
      </c>
      <c r="K41" s="19">
        <v>6325</v>
      </c>
      <c r="L41" s="19" t="s">
        <v>198</v>
      </c>
      <c r="M41" s="20" t="s">
        <v>116</v>
      </c>
      <c r="N41" s="20"/>
      <c r="O41" s="21" t="s">
        <v>236</v>
      </c>
      <c r="P41" s="21" t="s">
        <v>315</v>
      </c>
    </row>
    <row r="42" spans="1:16" ht="12.75" customHeight="1" thickBot="1" x14ac:dyDescent="0.25">
      <c r="A42" s="6" t="str">
        <f t="shared" si="0"/>
        <v> BBS 114 </v>
      </c>
      <c r="B42" s="2" t="str">
        <f t="shared" si="1"/>
        <v>I</v>
      </c>
      <c r="C42" s="6">
        <f t="shared" si="2"/>
        <v>50436.311000000002</v>
      </c>
      <c r="D42" s="5" t="str">
        <f t="shared" si="3"/>
        <v>vis</v>
      </c>
      <c r="E42" s="18">
        <f>VLOOKUP(C42,Active!C$21:E$969,3,FALSE)</f>
        <v>6546.0044127490937</v>
      </c>
      <c r="F42" s="2" t="str">
        <f>LEFT(M42,1)</f>
        <v>V</v>
      </c>
      <c r="G42" s="5" t="str">
        <f t="shared" si="4"/>
        <v>50436.311</v>
      </c>
      <c r="H42" s="6">
        <f t="shared" si="5"/>
        <v>6546</v>
      </c>
      <c r="I42" s="19" t="s">
        <v>324</v>
      </c>
      <c r="J42" s="20" t="s">
        <v>325</v>
      </c>
      <c r="K42" s="19">
        <v>6546</v>
      </c>
      <c r="L42" s="19" t="s">
        <v>206</v>
      </c>
      <c r="M42" s="20" t="s">
        <v>116</v>
      </c>
      <c r="N42" s="20"/>
      <c r="O42" s="21" t="s">
        <v>236</v>
      </c>
      <c r="P42" s="21" t="s">
        <v>326</v>
      </c>
    </row>
    <row r="43" spans="1:16" ht="12.75" customHeight="1" thickBot="1" x14ac:dyDescent="0.25">
      <c r="A43" s="6" t="str">
        <f t="shared" ref="A43:A74" si="6">P43</f>
        <v>IBVS 5287 </v>
      </c>
      <c r="B43" s="2" t="str">
        <f t="shared" ref="B43:B74" si="7">IF(H43=INT(H43),"I","II")</f>
        <v>I</v>
      </c>
      <c r="C43" s="6">
        <f t="shared" ref="C43:C74" si="8">1*G43</f>
        <v>51772.536</v>
      </c>
      <c r="D43" s="5" t="str">
        <f t="shared" ref="D43:D74" si="9">VLOOKUP(F43,I$1:J$5,2,FALSE)</f>
        <v>vis</v>
      </c>
      <c r="E43" s="18">
        <f>VLOOKUP(C43,Active!C$21:E$969,3,FALSE)</f>
        <v>7245.9932127187512</v>
      </c>
      <c r="F43" s="2" t="s">
        <v>97</v>
      </c>
      <c r="G43" s="5" t="str">
        <f t="shared" ref="G43:G74" si="10">MID(I43,3,LEN(I43)-3)</f>
        <v>51772.5360</v>
      </c>
      <c r="H43" s="6">
        <f t="shared" ref="H43:H74" si="11">1*K43</f>
        <v>7246</v>
      </c>
      <c r="I43" s="19" t="s">
        <v>334</v>
      </c>
      <c r="J43" s="20" t="s">
        <v>335</v>
      </c>
      <c r="K43" s="19">
        <v>7246</v>
      </c>
      <c r="L43" s="19" t="s">
        <v>336</v>
      </c>
      <c r="M43" s="20" t="s">
        <v>211</v>
      </c>
      <c r="N43" s="20" t="s">
        <v>212</v>
      </c>
      <c r="O43" s="21" t="s">
        <v>337</v>
      </c>
      <c r="P43" s="22" t="s">
        <v>338</v>
      </c>
    </row>
    <row r="44" spans="1:16" ht="12.75" customHeight="1" thickBot="1" x14ac:dyDescent="0.25">
      <c r="A44" s="6" t="str">
        <f t="shared" si="6"/>
        <v>IBVS 5583 </v>
      </c>
      <c r="B44" s="2" t="str">
        <f t="shared" si="7"/>
        <v>I</v>
      </c>
      <c r="C44" s="6">
        <f t="shared" si="8"/>
        <v>52213.501499999998</v>
      </c>
      <c r="D44" s="5" t="str">
        <f t="shared" si="9"/>
        <v>vis</v>
      </c>
      <c r="E44" s="18">
        <f>VLOOKUP(C44,Active!C$21:E$969,3,FALSE)</f>
        <v>7476.9954100829827</v>
      </c>
      <c r="F44" s="2" t="s">
        <v>97</v>
      </c>
      <c r="G44" s="5" t="str">
        <f t="shared" si="10"/>
        <v>52213.5015</v>
      </c>
      <c r="H44" s="6">
        <f t="shared" si="11"/>
        <v>7477</v>
      </c>
      <c r="I44" s="19" t="s">
        <v>339</v>
      </c>
      <c r="J44" s="20" t="s">
        <v>340</v>
      </c>
      <c r="K44" s="19">
        <v>7477</v>
      </c>
      <c r="L44" s="19" t="s">
        <v>341</v>
      </c>
      <c r="M44" s="20" t="s">
        <v>211</v>
      </c>
      <c r="N44" s="20" t="s">
        <v>212</v>
      </c>
      <c r="O44" s="21" t="s">
        <v>337</v>
      </c>
      <c r="P44" s="22" t="s">
        <v>342</v>
      </c>
    </row>
    <row r="45" spans="1:16" ht="12.75" customHeight="1" thickBot="1" x14ac:dyDescent="0.25">
      <c r="A45" s="6" t="str">
        <f t="shared" si="6"/>
        <v>IBVS 5494 </v>
      </c>
      <c r="B45" s="2" t="str">
        <f t="shared" si="7"/>
        <v>I</v>
      </c>
      <c r="C45" s="6">
        <f t="shared" si="8"/>
        <v>52944.6149</v>
      </c>
      <c r="D45" s="5" t="str">
        <f t="shared" si="9"/>
        <v>vis</v>
      </c>
      <c r="E45" s="18">
        <f>VLOOKUP(C45,Active!C$21:E$969,3,FALSE)</f>
        <v>7859.9931773061207</v>
      </c>
      <c r="F45" s="2" t="s">
        <v>97</v>
      </c>
      <c r="G45" s="5" t="str">
        <f t="shared" si="10"/>
        <v>52944.6149</v>
      </c>
      <c r="H45" s="6">
        <f t="shared" si="11"/>
        <v>7860</v>
      </c>
      <c r="I45" s="19" t="s">
        <v>347</v>
      </c>
      <c r="J45" s="20" t="s">
        <v>348</v>
      </c>
      <c r="K45" s="19">
        <v>7860</v>
      </c>
      <c r="L45" s="19" t="s">
        <v>336</v>
      </c>
      <c r="M45" s="20" t="s">
        <v>211</v>
      </c>
      <c r="N45" s="20" t="s">
        <v>212</v>
      </c>
      <c r="O45" s="21" t="s">
        <v>349</v>
      </c>
      <c r="P45" s="22" t="s">
        <v>350</v>
      </c>
    </row>
    <row r="46" spans="1:16" ht="12.75" customHeight="1" thickBot="1" x14ac:dyDescent="0.25">
      <c r="A46" s="6" t="str">
        <f t="shared" si="6"/>
        <v>BAVM 173 </v>
      </c>
      <c r="B46" s="2" t="str">
        <f t="shared" si="7"/>
        <v>I</v>
      </c>
      <c r="C46" s="6">
        <f t="shared" si="8"/>
        <v>53351.209300000002</v>
      </c>
      <c r="D46" s="5" t="str">
        <f t="shared" si="9"/>
        <v>vis</v>
      </c>
      <c r="E46" s="18">
        <f>VLOOKUP(C46,Active!C$21:E$969,3,FALSE)</f>
        <v>8072.9898852934621</v>
      </c>
      <c r="F46" s="2" t="s">
        <v>97</v>
      </c>
      <c r="G46" s="5" t="str">
        <f t="shared" si="10"/>
        <v>53351.2093</v>
      </c>
      <c r="H46" s="6">
        <f t="shared" si="11"/>
        <v>8073</v>
      </c>
      <c r="I46" s="19" t="s">
        <v>351</v>
      </c>
      <c r="J46" s="20" t="s">
        <v>352</v>
      </c>
      <c r="K46" s="19">
        <v>8073</v>
      </c>
      <c r="L46" s="19" t="s">
        <v>353</v>
      </c>
      <c r="M46" s="20" t="s">
        <v>211</v>
      </c>
      <c r="N46" s="20" t="s">
        <v>354</v>
      </c>
      <c r="O46" s="21" t="s">
        <v>355</v>
      </c>
      <c r="P46" s="22" t="s">
        <v>356</v>
      </c>
    </row>
    <row r="47" spans="1:16" ht="12.75" customHeight="1" thickBot="1" x14ac:dyDescent="0.25">
      <c r="A47" s="6" t="str">
        <f t="shared" si="6"/>
        <v>BAVM 178 </v>
      </c>
      <c r="B47" s="2" t="str">
        <f t="shared" si="7"/>
        <v>I</v>
      </c>
      <c r="C47" s="6">
        <f t="shared" si="8"/>
        <v>53662.359700000001</v>
      </c>
      <c r="D47" s="5" t="str">
        <f t="shared" si="9"/>
        <v>vis</v>
      </c>
      <c r="E47" s="18">
        <f>VLOOKUP(C47,Active!C$21:E$969,3,FALSE)</f>
        <v>8235.9877300472108</v>
      </c>
      <c r="F47" s="2" t="s">
        <v>97</v>
      </c>
      <c r="G47" s="5" t="str">
        <f t="shared" si="10"/>
        <v>53662.3597</v>
      </c>
      <c r="H47" s="6">
        <f t="shared" si="11"/>
        <v>8236</v>
      </c>
      <c r="I47" s="19" t="s">
        <v>367</v>
      </c>
      <c r="J47" s="20" t="s">
        <v>368</v>
      </c>
      <c r="K47" s="19" t="s">
        <v>369</v>
      </c>
      <c r="L47" s="19" t="s">
        <v>370</v>
      </c>
      <c r="M47" s="20" t="s">
        <v>320</v>
      </c>
      <c r="N47" s="20" t="s">
        <v>354</v>
      </c>
      <c r="O47" s="21" t="s">
        <v>371</v>
      </c>
      <c r="P47" s="22" t="s">
        <v>372</v>
      </c>
    </row>
    <row r="48" spans="1:16" ht="12.75" customHeight="1" thickBot="1" x14ac:dyDescent="0.25">
      <c r="A48" s="6" t="str">
        <f t="shared" si="6"/>
        <v>BAVM 178 </v>
      </c>
      <c r="B48" s="2" t="str">
        <f t="shared" si="7"/>
        <v>I</v>
      </c>
      <c r="C48" s="6">
        <f t="shared" si="8"/>
        <v>53706.266100000001</v>
      </c>
      <c r="D48" s="5" t="str">
        <f t="shared" si="9"/>
        <v>vis</v>
      </c>
      <c r="E48" s="18">
        <f>VLOOKUP(C48,Active!C$21:E$969,3,FALSE)</f>
        <v>8258.988338662517</v>
      </c>
      <c r="F48" s="2" t="s">
        <v>97</v>
      </c>
      <c r="G48" s="5" t="str">
        <f t="shared" si="10"/>
        <v>53706.2661</v>
      </c>
      <c r="H48" s="6">
        <f t="shared" si="11"/>
        <v>8259</v>
      </c>
      <c r="I48" s="19" t="s">
        <v>373</v>
      </c>
      <c r="J48" s="20" t="s">
        <v>374</v>
      </c>
      <c r="K48" s="19" t="s">
        <v>375</v>
      </c>
      <c r="L48" s="19" t="s">
        <v>376</v>
      </c>
      <c r="M48" s="20" t="s">
        <v>320</v>
      </c>
      <c r="N48" s="20" t="s">
        <v>354</v>
      </c>
      <c r="O48" s="21" t="s">
        <v>355</v>
      </c>
      <c r="P48" s="22" t="s">
        <v>372</v>
      </c>
    </row>
    <row r="49" spans="1:16" ht="12.75" customHeight="1" thickBot="1" x14ac:dyDescent="0.25">
      <c r="A49" s="6" t="str">
        <f t="shared" si="6"/>
        <v>JAAVSO 36(2);171 </v>
      </c>
      <c r="B49" s="2" t="str">
        <f t="shared" si="7"/>
        <v>I</v>
      </c>
      <c r="C49" s="6">
        <f t="shared" si="8"/>
        <v>54387.746700000003</v>
      </c>
      <c r="D49" s="5" t="str">
        <f t="shared" si="9"/>
        <v>vis</v>
      </c>
      <c r="E49" s="18">
        <f>VLOOKUP(C49,Active!C$21:E$969,3,FALSE)</f>
        <v>8615.9856912016512</v>
      </c>
      <c r="F49" s="2" t="s">
        <v>97</v>
      </c>
      <c r="G49" s="5" t="str">
        <f t="shared" si="10"/>
        <v>54387.7467</v>
      </c>
      <c r="H49" s="6">
        <f t="shared" si="11"/>
        <v>8616</v>
      </c>
      <c r="I49" s="19" t="s">
        <v>377</v>
      </c>
      <c r="J49" s="20" t="s">
        <v>378</v>
      </c>
      <c r="K49" s="19" t="s">
        <v>379</v>
      </c>
      <c r="L49" s="19" t="s">
        <v>380</v>
      </c>
      <c r="M49" s="20" t="s">
        <v>320</v>
      </c>
      <c r="N49" s="20" t="s">
        <v>321</v>
      </c>
      <c r="O49" s="21" t="s">
        <v>381</v>
      </c>
      <c r="P49" s="22" t="s">
        <v>382</v>
      </c>
    </row>
    <row r="50" spans="1:16" ht="12.75" customHeight="1" thickBot="1" x14ac:dyDescent="0.25">
      <c r="A50" s="6" t="str">
        <f t="shared" si="6"/>
        <v>IBVS 5835 </v>
      </c>
      <c r="B50" s="2" t="str">
        <f t="shared" si="7"/>
        <v>I</v>
      </c>
      <c r="C50" s="6">
        <f t="shared" si="8"/>
        <v>54397.290999999997</v>
      </c>
      <c r="D50" s="5" t="str">
        <f t="shared" si="9"/>
        <v>vis</v>
      </c>
      <c r="E50" s="18">
        <f>VLOOKUP(C50,Active!C$21:E$969,3,FALSE)</f>
        <v>8620.9855251394583</v>
      </c>
      <c r="F50" s="2" t="s">
        <v>97</v>
      </c>
      <c r="G50" s="5" t="str">
        <f t="shared" si="10"/>
        <v>54397.2910</v>
      </c>
      <c r="H50" s="6">
        <f t="shared" si="11"/>
        <v>8621</v>
      </c>
      <c r="I50" s="19" t="s">
        <v>383</v>
      </c>
      <c r="J50" s="20" t="s">
        <v>384</v>
      </c>
      <c r="K50" s="19" t="s">
        <v>385</v>
      </c>
      <c r="L50" s="19" t="s">
        <v>386</v>
      </c>
      <c r="M50" s="20" t="s">
        <v>320</v>
      </c>
      <c r="N50" s="20" t="s">
        <v>97</v>
      </c>
      <c r="O50" s="21" t="s">
        <v>387</v>
      </c>
      <c r="P50" s="22" t="s">
        <v>388</v>
      </c>
    </row>
    <row r="51" spans="1:16" ht="12.75" customHeight="1" thickBot="1" x14ac:dyDescent="0.25">
      <c r="A51" s="6" t="str">
        <f t="shared" si="6"/>
        <v>JAAVSO 36(2);171 </v>
      </c>
      <c r="B51" s="2" t="str">
        <f t="shared" si="7"/>
        <v>I</v>
      </c>
      <c r="C51" s="6">
        <f t="shared" si="8"/>
        <v>54452.6495</v>
      </c>
      <c r="D51" s="5" t="str">
        <f t="shared" si="9"/>
        <v>vis</v>
      </c>
      <c r="E51" s="18">
        <f>VLOOKUP(C51,Active!C$21:E$969,3,FALSE)</f>
        <v>8649.9853791933201</v>
      </c>
      <c r="F51" s="2" t="s">
        <v>97</v>
      </c>
      <c r="G51" s="5" t="str">
        <f t="shared" si="10"/>
        <v>54452.6495</v>
      </c>
      <c r="H51" s="6">
        <f t="shared" si="11"/>
        <v>8650</v>
      </c>
      <c r="I51" s="19" t="s">
        <v>389</v>
      </c>
      <c r="J51" s="20" t="s">
        <v>390</v>
      </c>
      <c r="K51" s="19" t="s">
        <v>391</v>
      </c>
      <c r="L51" s="19" t="s">
        <v>392</v>
      </c>
      <c r="M51" s="20" t="s">
        <v>320</v>
      </c>
      <c r="N51" s="20" t="s">
        <v>321</v>
      </c>
      <c r="O51" s="21" t="s">
        <v>381</v>
      </c>
      <c r="P51" s="22" t="s">
        <v>382</v>
      </c>
    </row>
    <row r="52" spans="1:16" ht="12.75" customHeight="1" thickBot="1" x14ac:dyDescent="0.25">
      <c r="A52" s="6" t="str">
        <f t="shared" si="6"/>
        <v>IBVS 5870 </v>
      </c>
      <c r="B52" s="2" t="str">
        <f t="shared" si="7"/>
        <v>II</v>
      </c>
      <c r="C52" s="6">
        <f t="shared" si="8"/>
        <v>54787.6679</v>
      </c>
      <c r="D52" s="5" t="str">
        <f t="shared" si="9"/>
        <v>vis</v>
      </c>
      <c r="E52" s="18">
        <f>VLOOKUP(C52,Active!C$21:E$969,3,FALSE)</f>
        <v>8825.486606743887</v>
      </c>
      <c r="F52" s="2" t="s">
        <v>97</v>
      </c>
      <c r="G52" s="5" t="str">
        <f t="shared" si="10"/>
        <v>54787.6679</v>
      </c>
      <c r="H52" s="6">
        <f t="shared" si="11"/>
        <v>8825.5</v>
      </c>
      <c r="I52" s="19" t="s">
        <v>393</v>
      </c>
      <c r="J52" s="20" t="s">
        <v>394</v>
      </c>
      <c r="K52" s="19" t="s">
        <v>395</v>
      </c>
      <c r="L52" s="19" t="s">
        <v>396</v>
      </c>
      <c r="M52" s="20" t="s">
        <v>320</v>
      </c>
      <c r="N52" s="20" t="s">
        <v>97</v>
      </c>
      <c r="O52" s="21" t="s">
        <v>397</v>
      </c>
      <c r="P52" s="22" t="s">
        <v>398</v>
      </c>
    </row>
    <row r="53" spans="1:16" ht="12.75" customHeight="1" thickBot="1" x14ac:dyDescent="0.25">
      <c r="A53" s="6" t="str">
        <f t="shared" si="6"/>
        <v>IBVS 5870 </v>
      </c>
      <c r="B53" s="2" t="str">
        <f t="shared" si="7"/>
        <v>I</v>
      </c>
      <c r="C53" s="6">
        <f t="shared" si="8"/>
        <v>54790.526100000003</v>
      </c>
      <c r="D53" s="5" t="str">
        <f t="shared" si="9"/>
        <v>vis</v>
      </c>
      <c r="E53" s="18">
        <f>VLOOKUP(C53,Active!C$21:E$969,3,FALSE)</f>
        <v>8826.9838905007946</v>
      </c>
      <c r="F53" s="2" t="s">
        <v>97</v>
      </c>
      <c r="G53" s="5" t="str">
        <f t="shared" si="10"/>
        <v>54790.5261</v>
      </c>
      <c r="H53" s="6">
        <f t="shared" si="11"/>
        <v>8827</v>
      </c>
      <c r="I53" s="19" t="s">
        <v>399</v>
      </c>
      <c r="J53" s="20" t="s">
        <v>400</v>
      </c>
      <c r="K53" s="19" t="s">
        <v>401</v>
      </c>
      <c r="L53" s="19" t="s">
        <v>402</v>
      </c>
      <c r="M53" s="20" t="s">
        <v>320</v>
      </c>
      <c r="N53" s="20" t="s">
        <v>97</v>
      </c>
      <c r="O53" s="21" t="s">
        <v>397</v>
      </c>
      <c r="P53" s="22" t="s">
        <v>398</v>
      </c>
    </row>
    <row r="54" spans="1:16" ht="12.75" customHeight="1" thickBot="1" x14ac:dyDescent="0.25">
      <c r="A54" s="6" t="str">
        <f t="shared" si="6"/>
        <v>BAVM 209 </v>
      </c>
      <c r="B54" s="2" t="str">
        <f t="shared" si="7"/>
        <v>I</v>
      </c>
      <c r="C54" s="6">
        <f t="shared" si="8"/>
        <v>54857.3361</v>
      </c>
      <c r="D54" s="5" t="str">
        <f t="shared" si="9"/>
        <v>vis</v>
      </c>
      <c r="E54" s="18">
        <f>VLOOKUP(C54,Active!C$21:E$969,3,FALSE)</f>
        <v>8861.9826756799157</v>
      </c>
      <c r="F54" s="2" t="s">
        <v>97</v>
      </c>
      <c r="G54" s="5" t="str">
        <f t="shared" si="10"/>
        <v>54857.3361</v>
      </c>
      <c r="H54" s="6">
        <f t="shared" si="11"/>
        <v>8862</v>
      </c>
      <c r="I54" s="19" t="s">
        <v>403</v>
      </c>
      <c r="J54" s="20" t="s">
        <v>404</v>
      </c>
      <c r="K54" s="19" t="s">
        <v>405</v>
      </c>
      <c r="L54" s="19" t="s">
        <v>406</v>
      </c>
      <c r="M54" s="20" t="s">
        <v>320</v>
      </c>
      <c r="N54" s="20" t="s">
        <v>97</v>
      </c>
      <c r="O54" s="21" t="s">
        <v>407</v>
      </c>
      <c r="P54" s="22" t="s">
        <v>408</v>
      </c>
    </row>
    <row r="55" spans="1:16" ht="12.75" customHeight="1" thickBot="1" x14ac:dyDescent="0.25">
      <c r="A55" s="6" t="str">
        <f t="shared" si="6"/>
        <v>BAVM 209 </v>
      </c>
      <c r="B55" s="2" t="str">
        <f t="shared" si="7"/>
        <v>I</v>
      </c>
      <c r="C55" s="6">
        <f t="shared" si="8"/>
        <v>54857.337200000002</v>
      </c>
      <c r="D55" s="5" t="str">
        <f t="shared" si="9"/>
        <v>vis</v>
      </c>
      <c r="E55" s="18">
        <f>VLOOKUP(C55,Active!C$21:E$969,3,FALSE)</f>
        <v>8861.983251920954</v>
      </c>
      <c r="F55" s="2" t="s">
        <v>97</v>
      </c>
      <c r="G55" s="5" t="str">
        <f t="shared" si="10"/>
        <v>54857.3372</v>
      </c>
      <c r="H55" s="6">
        <f t="shared" si="11"/>
        <v>8862</v>
      </c>
      <c r="I55" s="19" t="s">
        <v>409</v>
      </c>
      <c r="J55" s="20" t="s">
        <v>410</v>
      </c>
      <c r="K55" s="19" t="s">
        <v>405</v>
      </c>
      <c r="L55" s="19" t="s">
        <v>411</v>
      </c>
      <c r="M55" s="20" t="s">
        <v>320</v>
      </c>
      <c r="N55" s="20" t="s">
        <v>354</v>
      </c>
      <c r="O55" s="21" t="s">
        <v>412</v>
      </c>
      <c r="P55" s="22" t="s">
        <v>408</v>
      </c>
    </row>
    <row r="56" spans="1:16" ht="12.75" customHeight="1" thickBot="1" x14ac:dyDescent="0.25">
      <c r="A56" s="6" t="str">
        <f t="shared" si="6"/>
        <v>IBVS 5933 </v>
      </c>
      <c r="B56" s="2" t="str">
        <f t="shared" si="7"/>
        <v>II</v>
      </c>
      <c r="C56" s="6">
        <f t="shared" si="8"/>
        <v>55041.545599999998</v>
      </c>
      <c r="D56" s="5" t="str">
        <f t="shared" si="9"/>
        <v>vis</v>
      </c>
      <c r="E56" s="18">
        <f>VLOOKUP(C56,Active!C$21:E$969,3,FALSE)</f>
        <v>8958.4818332679042</v>
      </c>
      <c r="F56" s="2" t="s">
        <v>97</v>
      </c>
      <c r="G56" s="5" t="str">
        <f t="shared" si="10"/>
        <v>55041.5456</v>
      </c>
      <c r="H56" s="6">
        <f t="shared" si="11"/>
        <v>8958.5</v>
      </c>
      <c r="I56" s="19" t="s">
        <v>413</v>
      </c>
      <c r="J56" s="20" t="s">
        <v>414</v>
      </c>
      <c r="K56" s="19" t="s">
        <v>415</v>
      </c>
      <c r="L56" s="19" t="s">
        <v>416</v>
      </c>
      <c r="M56" s="20" t="s">
        <v>320</v>
      </c>
      <c r="N56" s="20" t="s">
        <v>97</v>
      </c>
      <c r="O56" s="21" t="s">
        <v>417</v>
      </c>
      <c r="P56" s="22" t="s">
        <v>418</v>
      </c>
    </row>
    <row r="57" spans="1:16" ht="12.75" customHeight="1" thickBot="1" x14ac:dyDescent="0.25">
      <c r="A57" s="6" t="str">
        <f t="shared" si="6"/>
        <v>IBVS 6007 </v>
      </c>
      <c r="B57" s="2" t="str">
        <f t="shared" si="7"/>
        <v>I</v>
      </c>
      <c r="C57" s="6">
        <f t="shared" si="8"/>
        <v>55055.863689999998</v>
      </c>
      <c r="D57" s="5" t="str">
        <f t="shared" si="9"/>
        <v>vis</v>
      </c>
      <c r="E57" s="18">
        <f>VLOOKUP(C57,Active!C$21:E$969,3,FALSE)</f>
        <v>8965.9824432976202</v>
      </c>
      <c r="F57" s="2" t="s">
        <v>97</v>
      </c>
      <c r="G57" s="5" t="str">
        <f t="shared" si="10"/>
        <v>55055.86369</v>
      </c>
      <c r="H57" s="6">
        <f t="shared" si="11"/>
        <v>8966</v>
      </c>
      <c r="I57" s="19" t="s">
        <v>419</v>
      </c>
      <c r="J57" s="20" t="s">
        <v>420</v>
      </c>
      <c r="K57" s="19" t="s">
        <v>421</v>
      </c>
      <c r="L57" s="19" t="s">
        <v>422</v>
      </c>
      <c r="M57" s="20" t="s">
        <v>320</v>
      </c>
      <c r="N57" s="20" t="s">
        <v>38</v>
      </c>
      <c r="O57" s="21" t="s">
        <v>423</v>
      </c>
      <c r="P57" s="22" t="s">
        <v>424</v>
      </c>
    </row>
    <row r="58" spans="1:16" ht="12.75" customHeight="1" thickBot="1" x14ac:dyDescent="0.25">
      <c r="A58" s="6" t="str">
        <f t="shared" si="6"/>
        <v> JAAVSO 38;120 </v>
      </c>
      <c r="B58" s="2" t="str">
        <f t="shared" si="7"/>
        <v>I</v>
      </c>
      <c r="C58" s="6">
        <f t="shared" si="8"/>
        <v>55206.666899999997</v>
      </c>
      <c r="D58" s="5" t="str">
        <f t="shared" si="9"/>
        <v>vis</v>
      </c>
      <c r="E58" s="18">
        <f>VLOOKUP(C58,Active!C$21:E$969,3,FALSE)</f>
        <v>9044.9815325224681</v>
      </c>
      <c r="F58" s="2" t="s">
        <v>97</v>
      </c>
      <c r="G58" s="5" t="str">
        <f t="shared" si="10"/>
        <v>55206.6669</v>
      </c>
      <c r="H58" s="6">
        <f t="shared" si="11"/>
        <v>9045</v>
      </c>
      <c r="I58" s="19" t="s">
        <v>431</v>
      </c>
      <c r="J58" s="20" t="s">
        <v>432</v>
      </c>
      <c r="K58" s="19" t="s">
        <v>433</v>
      </c>
      <c r="L58" s="19" t="s">
        <v>434</v>
      </c>
      <c r="M58" s="20" t="s">
        <v>320</v>
      </c>
      <c r="N58" s="20" t="s">
        <v>321</v>
      </c>
      <c r="O58" s="21" t="s">
        <v>435</v>
      </c>
      <c r="P58" s="21" t="s">
        <v>436</v>
      </c>
    </row>
    <row r="59" spans="1:16" ht="12.75" customHeight="1" thickBot="1" x14ac:dyDescent="0.25">
      <c r="A59" s="6" t="str">
        <f t="shared" si="6"/>
        <v>BAVM 215 </v>
      </c>
      <c r="B59" s="2" t="str">
        <f t="shared" si="7"/>
        <v>II</v>
      </c>
      <c r="C59" s="6">
        <f t="shared" si="8"/>
        <v>55461.499000000003</v>
      </c>
      <c r="D59" s="5" t="str">
        <f t="shared" si="9"/>
        <v>vis</v>
      </c>
      <c r="E59" s="18">
        <f>VLOOKUP(C59,Active!C$21:E$969,3,FALSE)</f>
        <v>9178.4767267246061</v>
      </c>
      <c r="F59" s="2" t="s">
        <v>97</v>
      </c>
      <c r="G59" s="5" t="str">
        <f t="shared" si="10"/>
        <v>55461.4990</v>
      </c>
      <c r="H59" s="6">
        <f t="shared" si="11"/>
        <v>9178.5</v>
      </c>
      <c r="I59" s="19" t="s">
        <v>437</v>
      </c>
      <c r="J59" s="20" t="s">
        <v>438</v>
      </c>
      <c r="K59" s="19" t="s">
        <v>439</v>
      </c>
      <c r="L59" s="19" t="s">
        <v>440</v>
      </c>
      <c r="M59" s="20" t="s">
        <v>320</v>
      </c>
      <c r="N59" s="20" t="s">
        <v>354</v>
      </c>
      <c r="O59" s="21" t="s">
        <v>371</v>
      </c>
      <c r="P59" s="22" t="s">
        <v>441</v>
      </c>
    </row>
    <row r="60" spans="1:16" ht="12.75" customHeight="1" thickBot="1" x14ac:dyDescent="0.25">
      <c r="A60" s="6" t="str">
        <f t="shared" si="6"/>
        <v> JAAVSO 40;975 </v>
      </c>
      <c r="B60" s="2" t="str">
        <f t="shared" si="7"/>
        <v>I</v>
      </c>
      <c r="C60" s="6">
        <f t="shared" si="8"/>
        <v>55790.794099999999</v>
      </c>
      <c r="D60" s="5" t="str">
        <f t="shared" si="9"/>
        <v>vis</v>
      </c>
      <c r="E60" s="18">
        <f>VLOOKUP(C60,Active!C$21:E$969,3,FALSE)</f>
        <v>9350.9797721584855</v>
      </c>
      <c r="F60" s="2" t="s">
        <v>97</v>
      </c>
      <c r="G60" s="5" t="str">
        <f t="shared" si="10"/>
        <v>55790.7941</v>
      </c>
      <c r="H60" s="6">
        <f t="shared" si="11"/>
        <v>9351</v>
      </c>
      <c r="I60" s="19" t="s">
        <v>442</v>
      </c>
      <c r="J60" s="20" t="s">
        <v>443</v>
      </c>
      <c r="K60" s="19" t="s">
        <v>444</v>
      </c>
      <c r="L60" s="19" t="s">
        <v>445</v>
      </c>
      <c r="M60" s="20" t="s">
        <v>320</v>
      </c>
      <c r="N60" s="20" t="s">
        <v>97</v>
      </c>
      <c r="O60" s="21" t="s">
        <v>446</v>
      </c>
      <c r="P60" s="21" t="s">
        <v>447</v>
      </c>
    </row>
    <row r="61" spans="1:16" ht="12.75" customHeight="1" thickBot="1" x14ac:dyDescent="0.25">
      <c r="A61" s="6" t="str">
        <f t="shared" si="6"/>
        <v> JAAVSO 41;122 </v>
      </c>
      <c r="B61" s="2" t="str">
        <f t="shared" si="7"/>
        <v>I</v>
      </c>
      <c r="C61" s="6">
        <f t="shared" si="8"/>
        <v>55962.5942</v>
      </c>
      <c r="D61" s="5" t="str">
        <f t="shared" si="9"/>
        <v>vis</v>
      </c>
      <c r="E61" s="18">
        <f>VLOOKUP(C61,Active!C$21:E$969,3,FALSE)</f>
        <v>9440.9781974488869</v>
      </c>
      <c r="F61" s="2" t="s">
        <v>97</v>
      </c>
      <c r="G61" s="5" t="str">
        <f t="shared" si="10"/>
        <v>55962.5942</v>
      </c>
      <c r="H61" s="6">
        <f t="shared" si="11"/>
        <v>9441</v>
      </c>
      <c r="I61" s="19" t="s">
        <v>448</v>
      </c>
      <c r="J61" s="20" t="s">
        <v>449</v>
      </c>
      <c r="K61" s="19" t="s">
        <v>450</v>
      </c>
      <c r="L61" s="19" t="s">
        <v>451</v>
      </c>
      <c r="M61" s="20" t="s">
        <v>320</v>
      </c>
      <c r="N61" s="20" t="s">
        <v>97</v>
      </c>
      <c r="O61" s="21" t="s">
        <v>452</v>
      </c>
      <c r="P61" s="21" t="s">
        <v>453</v>
      </c>
    </row>
    <row r="62" spans="1:16" ht="12.75" customHeight="1" thickBot="1" x14ac:dyDescent="0.25">
      <c r="A62" s="6" t="str">
        <f t="shared" si="6"/>
        <v> JAAVSO 41;328 </v>
      </c>
      <c r="B62" s="2" t="str">
        <f t="shared" si="7"/>
        <v>I</v>
      </c>
      <c r="C62" s="6">
        <f t="shared" si="8"/>
        <v>56565.806799999998</v>
      </c>
      <c r="D62" s="5" t="str">
        <f t="shared" si="9"/>
        <v>vis</v>
      </c>
      <c r="E62" s="18">
        <f>VLOOKUP(C62,Active!C$21:E$969,3,FALSE)</f>
        <v>9756.9744286229616</v>
      </c>
      <c r="F62" s="2" t="s">
        <v>97</v>
      </c>
      <c r="G62" s="5" t="str">
        <f t="shared" si="10"/>
        <v>56565.8068</v>
      </c>
      <c r="H62" s="6">
        <f t="shared" si="11"/>
        <v>9757</v>
      </c>
      <c r="I62" s="19" t="s">
        <v>464</v>
      </c>
      <c r="J62" s="20" t="s">
        <v>465</v>
      </c>
      <c r="K62" s="19" t="s">
        <v>466</v>
      </c>
      <c r="L62" s="19" t="s">
        <v>467</v>
      </c>
      <c r="M62" s="20" t="s">
        <v>320</v>
      </c>
      <c r="N62" s="20" t="s">
        <v>97</v>
      </c>
      <c r="O62" s="21" t="s">
        <v>452</v>
      </c>
      <c r="P62" s="21" t="s">
        <v>468</v>
      </c>
    </row>
    <row r="63" spans="1:16" ht="12.75" customHeight="1" thickBot="1" x14ac:dyDescent="0.25">
      <c r="A63" s="6" t="str">
        <f t="shared" si="6"/>
        <v> JAAVSO 41;328 </v>
      </c>
      <c r="B63" s="2" t="str">
        <f t="shared" si="7"/>
        <v>I</v>
      </c>
      <c r="C63" s="6">
        <f t="shared" si="8"/>
        <v>56565.806900000003</v>
      </c>
      <c r="D63" s="5" t="str">
        <f t="shared" si="9"/>
        <v>vis</v>
      </c>
      <c r="E63" s="18">
        <f>VLOOKUP(C63,Active!C$21:E$969,3,FALSE)</f>
        <v>9756.9744810085122</v>
      </c>
      <c r="F63" s="2" t="s">
        <v>97</v>
      </c>
      <c r="G63" s="5" t="str">
        <f t="shared" si="10"/>
        <v>56565.8069</v>
      </c>
      <c r="H63" s="6">
        <f t="shared" si="11"/>
        <v>9757</v>
      </c>
      <c r="I63" s="19" t="s">
        <v>469</v>
      </c>
      <c r="J63" s="20" t="s">
        <v>465</v>
      </c>
      <c r="K63" s="19" t="s">
        <v>466</v>
      </c>
      <c r="L63" s="19" t="s">
        <v>470</v>
      </c>
      <c r="M63" s="20" t="s">
        <v>320</v>
      </c>
      <c r="N63" s="20" t="s">
        <v>97</v>
      </c>
      <c r="O63" s="21" t="s">
        <v>471</v>
      </c>
      <c r="P63" s="21" t="s">
        <v>468</v>
      </c>
    </row>
    <row r="64" spans="1:16" ht="12.75" customHeight="1" thickBot="1" x14ac:dyDescent="0.25">
      <c r="A64" s="6" t="str">
        <f t="shared" si="6"/>
        <v> JAAVSO 41;328 </v>
      </c>
      <c r="B64" s="2" t="str">
        <f t="shared" si="7"/>
        <v>I</v>
      </c>
      <c r="C64" s="6">
        <f t="shared" si="8"/>
        <v>56565.807099999998</v>
      </c>
      <c r="D64" s="5" t="str">
        <f t="shared" si="9"/>
        <v>vis</v>
      </c>
      <c r="E64" s="18">
        <f>VLOOKUP(C64,Active!C$21:E$969,3,FALSE)</f>
        <v>9756.9745857796079</v>
      </c>
      <c r="F64" s="2" t="s">
        <v>97</v>
      </c>
      <c r="G64" s="5" t="str">
        <f t="shared" si="10"/>
        <v>56565.8071</v>
      </c>
      <c r="H64" s="6">
        <f t="shared" si="11"/>
        <v>9757</v>
      </c>
      <c r="I64" s="19" t="s">
        <v>472</v>
      </c>
      <c r="J64" s="20" t="s">
        <v>473</v>
      </c>
      <c r="K64" s="19" t="s">
        <v>466</v>
      </c>
      <c r="L64" s="19" t="s">
        <v>474</v>
      </c>
      <c r="M64" s="20" t="s">
        <v>320</v>
      </c>
      <c r="N64" s="20" t="s">
        <v>97</v>
      </c>
      <c r="O64" s="21" t="s">
        <v>435</v>
      </c>
      <c r="P64" s="21" t="s">
        <v>468</v>
      </c>
    </row>
    <row r="65" spans="1:16" ht="12.75" customHeight="1" thickBot="1" x14ac:dyDescent="0.25">
      <c r="A65" s="6" t="str">
        <f t="shared" si="6"/>
        <v> JAAVSO 42;426 </v>
      </c>
      <c r="B65" s="2" t="str">
        <f t="shared" si="7"/>
        <v>I</v>
      </c>
      <c r="C65" s="6">
        <f t="shared" si="8"/>
        <v>56567.715799999998</v>
      </c>
      <c r="D65" s="5" t="str">
        <f t="shared" si="9"/>
        <v>vis</v>
      </c>
      <c r="E65" s="18">
        <f>VLOOKUP(C65,Active!C$21:E$969,3,FALSE)</f>
        <v>9757.9744687502916</v>
      </c>
      <c r="F65" s="2" t="s">
        <v>97</v>
      </c>
      <c r="G65" s="5" t="str">
        <f t="shared" si="10"/>
        <v>56567.7158</v>
      </c>
      <c r="H65" s="6">
        <f t="shared" si="11"/>
        <v>9758</v>
      </c>
      <c r="I65" s="19" t="s">
        <v>475</v>
      </c>
      <c r="J65" s="20" t="s">
        <v>476</v>
      </c>
      <c r="K65" s="19" t="s">
        <v>477</v>
      </c>
      <c r="L65" s="19" t="s">
        <v>470</v>
      </c>
      <c r="M65" s="20" t="s">
        <v>320</v>
      </c>
      <c r="N65" s="20" t="s">
        <v>97</v>
      </c>
      <c r="O65" s="21" t="s">
        <v>478</v>
      </c>
      <c r="P65" s="21" t="s">
        <v>479</v>
      </c>
    </row>
    <row r="66" spans="1:16" ht="12.75" customHeight="1" thickBot="1" x14ac:dyDescent="0.25">
      <c r="A66" s="6" t="str">
        <f t="shared" si="6"/>
        <v>BAVM 234 </v>
      </c>
      <c r="B66" s="2" t="str">
        <f t="shared" si="7"/>
        <v>I</v>
      </c>
      <c r="C66" s="6">
        <f t="shared" si="8"/>
        <v>56592.532099999997</v>
      </c>
      <c r="D66" s="5" t="str">
        <f t="shared" si="9"/>
        <v>vis</v>
      </c>
      <c r="E66" s="18">
        <f>VLOOKUP(C66,Active!C$21:E$969,3,FALSE)</f>
        <v>9770.9746237067448</v>
      </c>
      <c r="F66" s="2" t="s">
        <v>97</v>
      </c>
      <c r="G66" s="5" t="str">
        <f t="shared" si="10"/>
        <v>56592.5321</v>
      </c>
      <c r="H66" s="6">
        <f t="shared" si="11"/>
        <v>9771</v>
      </c>
      <c r="I66" s="19" t="s">
        <v>480</v>
      </c>
      <c r="J66" s="20" t="s">
        <v>481</v>
      </c>
      <c r="K66" s="19" t="s">
        <v>482</v>
      </c>
      <c r="L66" s="19" t="s">
        <v>483</v>
      </c>
      <c r="M66" s="20" t="s">
        <v>320</v>
      </c>
      <c r="N66" s="20" t="s">
        <v>354</v>
      </c>
      <c r="O66" s="21" t="s">
        <v>371</v>
      </c>
      <c r="P66" s="22" t="s">
        <v>484</v>
      </c>
    </row>
    <row r="67" spans="1:16" ht="12.75" customHeight="1" thickBot="1" x14ac:dyDescent="0.25">
      <c r="A67" s="6" t="str">
        <f t="shared" si="6"/>
        <v>BAVM 234 </v>
      </c>
      <c r="B67" s="2" t="str">
        <f t="shared" si="7"/>
        <v>I</v>
      </c>
      <c r="C67" s="6">
        <f t="shared" si="8"/>
        <v>56596.349600000001</v>
      </c>
      <c r="D67" s="5" t="str">
        <f t="shared" si="9"/>
        <v>vis</v>
      </c>
      <c r="E67" s="18">
        <f>VLOOKUP(C67,Active!C$21:E$969,3,FALSE)</f>
        <v>9772.9744420336629</v>
      </c>
      <c r="F67" s="2" t="s">
        <v>97</v>
      </c>
      <c r="G67" s="5" t="str">
        <f t="shared" si="10"/>
        <v>56596.3496</v>
      </c>
      <c r="H67" s="6">
        <f t="shared" si="11"/>
        <v>9773</v>
      </c>
      <c r="I67" s="19" t="s">
        <v>485</v>
      </c>
      <c r="J67" s="20" t="s">
        <v>486</v>
      </c>
      <c r="K67" s="19" t="s">
        <v>487</v>
      </c>
      <c r="L67" s="19" t="s">
        <v>467</v>
      </c>
      <c r="M67" s="20" t="s">
        <v>320</v>
      </c>
      <c r="N67" s="20" t="s">
        <v>354</v>
      </c>
      <c r="O67" s="21" t="s">
        <v>371</v>
      </c>
      <c r="P67" s="22" t="s">
        <v>484</v>
      </c>
    </row>
    <row r="68" spans="1:16" ht="12.75" customHeight="1" thickBot="1" x14ac:dyDescent="0.25">
      <c r="A68" s="6" t="str">
        <f t="shared" si="6"/>
        <v> JAAVSO 42;426 </v>
      </c>
      <c r="B68" s="2" t="str">
        <f t="shared" si="7"/>
        <v>I</v>
      </c>
      <c r="C68" s="6">
        <f t="shared" si="8"/>
        <v>56634.527399999999</v>
      </c>
      <c r="D68" s="5" t="str">
        <f t="shared" si="9"/>
        <v>vis</v>
      </c>
      <c r="E68" s="18">
        <f>VLOOKUP(C68,Active!C$21:E$969,3,FALSE)</f>
        <v>9792.9740920981967</v>
      </c>
      <c r="F68" s="2" t="s">
        <v>97</v>
      </c>
      <c r="G68" s="5" t="str">
        <f t="shared" si="10"/>
        <v>56634.5274</v>
      </c>
      <c r="H68" s="6">
        <f t="shared" si="11"/>
        <v>9793</v>
      </c>
      <c r="I68" s="19" t="s">
        <v>488</v>
      </c>
      <c r="J68" s="20" t="s">
        <v>489</v>
      </c>
      <c r="K68" s="19" t="s">
        <v>490</v>
      </c>
      <c r="L68" s="19" t="s">
        <v>491</v>
      </c>
      <c r="M68" s="20" t="s">
        <v>320</v>
      </c>
      <c r="N68" s="20" t="s">
        <v>97</v>
      </c>
      <c r="O68" s="21" t="s">
        <v>435</v>
      </c>
      <c r="P68" s="21" t="s">
        <v>479</v>
      </c>
    </row>
    <row r="69" spans="1:16" ht="12.75" customHeight="1" thickBot="1" x14ac:dyDescent="0.25">
      <c r="A69" s="6" t="str">
        <f t="shared" si="6"/>
        <v>BAVM 239 </v>
      </c>
      <c r="B69" s="2" t="str">
        <f t="shared" si="7"/>
        <v>I</v>
      </c>
      <c r="C69" s="6">
        <f t="shared" si="8"/>
        <v>56949.496700000003</v>
      </c>
      <c r="D69" s="5" t="str">
        <f t="shared" si="9"/>
        <v>vis</v>
      </c>
      <c r="E69" s="18">
        <f>VLOOKUP(C69,Active!C$21:E$969,3,FALSE)</f>
        <v>9957.9724885765481</v>
      </c>
      <c r="F69" s="2" t="s">
        <v>97</v>
      </c>
      <c r="G69" s="5" t="str">
        <f t="shared" si="10"/>
        <v>56949.4967</v>
      </c>
      <c r="H69" s="6">
        <f t="shared" si="11"/>
        <v>9958</v>
      </c>
      <c r="I69" s="19" t="s">
        <v>492</v>
      </c>
      <c r="J69" s="20" t="s">
        <v>493</v>
      </c>
      <c r="K69" s="19" t="s">
        <v>494</v>
      </c>
      <c r="L69" s="19" t="s">
        <v>495</v>
      </c>
      <c r="M69" s="20" t="s">
        <v>320</v>
      </c>
      <c r="N69" s="20" t="s">
        <v>354</v>
      </c>
      <c r="O69" s="21" t="s">
        <v>371</v>
      </c>
      <c r="P69" s="22" t="s">
        <v>496</v>
      </c>
    </row>
    <row r="70" spans="1:16" ht="12.75" customHeight="1" thickBot="1" x14ac:dyDescent="0.25">
      <c r="A70" s="6" t="str">
        <f t="shared" si="6"/>
        <v> PZ 4.160 </v>
      </c>
      <c r="B70" s="2" t="str">
        <f t="shared" si="7"/>
        <v>I</v>
      </c>
      <c r="C70" s="6">
        <f t="shared" si="8"/>
        <v>18597.36</v>
      </c>
      <c r="D70" s="5" t="str">
        <f t="shared" si="9"/>
        <v>vis</v>
      </c>
      <c r="E70" s="18">
        <f>VLOOKUP(C70,Active!C$21:E$969,3,FALSE)</f>
        <v>-10133.004813079455</v>
      </c>
      <c r="F70" s="2" t="s">
        <v>97</v>
      </c>
      <c r="G70" s="5" t="str">
        <f t="shared" si="10"/>
        <v>18597.36</v>
      </c>
      <c r="H70" s="6">
        <f t="shared" si="11"/>
        <v>-10133</v>
      </c>
      <c r="I70" s="19" t="s">
        <v>101</v>
      </c>
      <c r="J70" s="20" t="s">
        <v>102</v>
      </c>
      <c r="K70" s="19">
        <v>-10133</v>
      </c>
      <c r="L70" s="19" t="s">
        <v>103</v>
      </c>
      <c r="M70" s="20" t="s">
        <v>104</v>
      </c>
      <c r="N70" s="20"/>
      <c r="O70" s="21" t="s">
        <v>105</v>
      </c>
      <c r="P70" s="21" t="s">
        <v>106</v>
      </c>
    </row>
    <row r="71" spans="1:16" ht="12.75" customHeight="1" thickBot="1" x14ac:dyDescent="0.25">
      <c r="A71" s="6" t="str">
        <f t="shared" si="6"/>
        <v> PZ 4.160 </v>
      </c>
      <c r="B71" s="2" t="str">
        <f t="shared" si="7"/>
        <v>I</v>
      </c>
      <c r="C71" s="6">
        <f t="shared" si="8"/>
        <v>18599.3</v>
      </c>
      <c r="D71" s="5" t="str">
        <f t="shared" si="9"/>
        <v>vis</v>
      </c>
      <c r="E71" s="18">
        <f>VLOOKUP(C71,Active!C$21:E$969,3,FALSE)</f>
        <v>-10131.988533431986</v>
      </c>
      <c r="F71" s="2" t="s">
        <v>97</v>
      </c>
      <c r="G71" s="5" t="str">
        <f t="shared" si="10"/>
        <v>18599.30</v>
      </c>
      <c r="H71" s="6">
        <f t="shared" si="11"/>
        <v>-10132</v>
      </c>
      <c r="I71" s="19" t="s">
        <v>107</v>
      </c>
      <c r="J71" s="20" t="s">
        <v>108</v>
      </c>
      <c r="K71" s="19">
        <v>-10132</v>
      </c>
      <c r="L71" s="19" t="s">
        <v>109</v>
      </c>
      <c r="M71" s="20" t="s">
        <v>104</v>
      </c>
      <c r="N71" s="20"/>
      <c r="O71" s="21" t="s">
        <v>105</v>
      </c>
      <c r="P71" s="21" t="s">
        <v>106</v>
      </c>
    </row>
    <row r="72" spans="1:16" ht="12.75" customHeight="1" thickBot="1" x14ac:dyDescent="0.25">
      <c r="A72" s="6" t="str">
        <f t="shared" si="6"/>
        <v> PZ 4.160 </v>
      </c>
      <c r="B72" s="2" t="str">
        <f t="shared" si="7"/>
        <v>I</v>
      </c>
      <c r="C72" s="6">
        <f t="shared" si="8"/>
        <v>24419.54</v>
      </c>
      <c r="D72" s="5" t="str">
        <f t="shared" si="9"/>
        <v>vis</v>
      </c>
      <c r="E72" s="18">
        <f>VLOOKUP(C72,Active!C$21:E$969,3,FALSE)</f>
        <v>-7083.0238657035679</v>
      </c>
      <c r="F72" s="2" t="s">
        <v>97</v>
      </c>
      <c r="G72" s="5" t="str">
        <f t="shared" si="10"/>
        <v>24419.54</v>
      </c>
      <c r="H72" s="6">
        <f t="shared" si="11"/>
        <v>-7083</v>
      </c>
      <c r="I72" s="19" t="s">
        <v>110</v>
      </c>
      <c r="J72" s="20" t="s">
        <v>111</v>
      </c>
      <c r="K72" s="19">
        <v>-7083</v>
      </c>
      <c r="L72" s="19" t="s">
        <v>112</v>
      </c>
      <c r="M72" s="20" t="s">
        <v>104</v>
      </c>
      <c r="N72" s="20"/>
      <c r="O72" s="21" t="s">
        <v>105</v>
      </c>
      <c r="P72" s="21" t="s">
        <v>106</v>
      </c>
    </row>
    <row r="73" spans="1:16" ht="12.75" customHeight="1" thickBot="1" x14ac:dyDescent="0.25">
      <c r="A73" s="6" t="str">
        <f t="shared" si="6"/>
        <v> IODE 4.3.52 </v>
      </c>
      <c r="B73" s="2" t="str">
        <f t="shared" si="7"/>
        <v>I</v>
      </c>
      <c r="C73" s="6">
        <f t="shared" si="8"/>
        <v>26559.488000000001</v>
      </c>
      <c r="D73" s="5" t="str">
        <f t="shared" si="9"/>
        <v>vis</v>
      </c>
      <c r="E73" s="18">
        <f>VLOOKUP(C73,Active!C$21:E$969,3,FALSE)</f>
        <v>-5962.0003610412014</v>
      </c>
      <c r="F73" s="2" t="s">
        <v>97</v>
      </c>
      <c r="G73" s="5" t="str">
        <f t="shared" si="10"/>
        <v>26559.488</v>
      </c>
      <c r="H73" s="6">
        <f t="shared" si="11"/>
        <v>-5962</v>
      </c>
      <c r="I73" s="19" t="s">
        <v>113</v>
      </c>
      <c r="J73" s="20" t="s">
        <v>114</v>
      </c>
      <c r="K73" s="19">
        <v>-5962</v>
      </c>
      <c r="L73" s="19" t="s">
        <v>115</v>
      </c>
      <c r="M73" s="20" t="s">
        <v>116</v>
      </c>
      <c r="N73" s="20"/>
      <c r="O73" s="21" t="s">
        <v>117</v>
      </c>
      <c r="P73" s="21" t="s">
        <v>118</v>
      </c>
    </row>
    <row r="74" spans="1:16" ht="12.75" customHeight="1" thickBot="1" x14ac:dyDescent="0.25">
      <c r="A74" s="6" t="str">
        <f t="shared" si="6"/>
        <v> AA 26.345 </v>
      </c>
      <c r="B74" s="2" t="str">
        <f t="shared" si="7"/>
        <v>I</v>
      </c>
      <c r="C74" s="6">
        <f t="shared" si="8"/>
        <v>26624.377</v>
      </c>
      <c r="D74" s="5" t="str">
        <f t="shared" si="9"/>
        <v>vis</v>
      </c>
      <c r="E74" s="18">
        <f>VLOOKUP(C74,Active!C$21:E$969,3,FALSE)</f>
        <v>-5928.00790225527</v>
      </c>
      <c r="F74" s="2" t="s">
        <v>97</v>
      </c>
      <c r="G74" s="5" t="str">
        <f t="shared" si="10"/>
        <v>26624.377</v>
      </c>
      <c r="H74" s="6">
        <f t="shared" si="11"/>
        <v>-5928</v>
      </c>
      <c r="I74" s="19" t="s">
        <v>119</v>
      </c>
      <c r="J74" s="20" t="s">
        <v>120</v>
      </c>
      <c r="K74" s="19">
        <v>-5928</v>
      </c>
      <c r="L74" s="19" t="s">
        <v>121</v>
      </c>
      <c r="M74" s="20" t="s">
        <v>116</v>
      </c>
      <c r="N74" s="20"/>
      <c r="O74" s="21" t="s">
        <v>122</v>
      </c>
      <c r="P74" s="21" t="s">
        <v>123</v>
      </c>
    </row>
    <row r="75" spans="1:16" ht="12.75" customHeight="1" thickBot="1" x14ac:dyDescent="0.25">
      <c r="A75" s="6" t="str">
        <f t="shared" ref="A75:A106" si="12">P75</f>
        <v> AA 26.345 </v>
      </c>
      <c r="B75" s="2" t="str">
        <f t="shared" ref="B75:B106" si="13">IF(H75=INT(H75),"I","II")</f>
        <v>I</v>
      </c>
      <c r="C75" s="6">
        <f t="shared" ref="C75:C106" si="14">1*G75</f>
        <v>27693.38</v>
      </c>
      <c r="D75" s="5" t="str">
        <f t="shared" ref="D75:D106" si="15">VLOOKUP(F75,I$1:J$5,2,FALSE)</f>
        <v>vis</v>
      </c>
      <c r="E75" s="18">
        <f>VLOOKUP(C75,Active!C$21:E$969,3,FALSE)</f>
        <v>-5368.0048136033101</v>
      </c>
      <c r="F75" s="2" t="s">
        <v>97</v>
      </c>
      <c r="G75" s="5" t="str">
        <f t="shared" ref="G75:G106" si="16">MID(I75,3,LEN(I75)-3)</f>
        <v>27693.380</v>
      </c>
      <c r="H75" s="6">
        <f t="shared" ref="H75:H106" si="17">1*K75</f>
        <v>-5368</v>
      </c>
      <c r="I75" s="19" t="s">
        <v>124</v>
      </c>
      <c r="J75" s="20" t="s">
        <v>125</v>
      </c>
      <c r="K75" s="19">
        <v>-5368</v>
      </c>
      <c r="L75" s="19" t="s">
        <v>126</v>
      </c>
      <c r="M75" s="20" t="s">
        <v>116</v>
      </c>
      <c r="N75" s="20"/>
      <c r="O75" s="21" t="s">
        <v>122</v>
      </c>
      <c r="P75" s="21" t="s">
        <v>123</v>
      </c>
    </row>
    <row r="76" spans="1:16" ht="12.75" customHeight="1" thickBot="1" x14ac:dyDescent="0.25">
      <c r="A76" s="6" t="str">
        <f t="shared" si="12"/>
        <v> AA 26.345 </v>
      </c>
      <c r="B76" s="2" t="str">
        <f t="shared" si="13"/>
        <v>I</v>
      </c>
      <c r="C76" s="6">
        <f t="shared" si="14"/>
        <v>27714.392</v>
      </c>
      <c r="D76" s="5" t="str">
        <f t="shared" si="15"/>
        <v>vis</v>
      </c>
      <c r="E76" s="18">
        <f>VLOOKUP(C76,Active!C$21:E$969,3,FALSE)</f>
        <v>-5356.9975620813275</v>
      </c>
      <c r="F76" s="2" t="s">
        <v>97</v>
      </c>
      <c r="G76" s="5" t="str">
        <f t="shared" si="16"/>
        <v>27714.392</v>
      </c>
      <c r="H76" s="6">
        <f t="shared" si="17"/>
        <v>-5357</v>
      </c>
      <c r="I76" s="19" t="s">
        <v>127</v>
      </c>
      <c r="J76" s="20" t="s">
        <v>128</v>
      </c>
      <c r="K76" s="19">
        <v>-5357</v>
      </c>
      <c r="L76" s="19" t="s">
        <v>129</v>
      </c>
      <c r="M76" s="20" t="s">
        <v>116</v>
      </c>
      <c r="N76" s="20"/>
      <c r="O76" s="21" t="s">
        <v>122</v>
      </c>
      <c r="P76" s="21" t="s">
        <v>123</v>
      </c>
    </row>
    <row r="77" spans="1:16" ht="12.75" customHeight="1" thickBot="1" x14ac:dyDescent="0.25">
      <c r="A77" s="6" t="str">
        <f t="shared" si="12"/>
        <v> AA 26.345 </v>
      </c>
      <c r="B77" s="2" t="str">
        <f t="shared" si="13"/>
        <v>I</v>
      </c>
      <c r="C77" s="6">
        <f t="shared" si="14"/>
        <v>27737.294999999998</v>
      </c>
      <c r="D77" s="5" t="str">
        <f t="shared" si="15"/>
        <v>vis</v>
      </c>
      <c r="E77" s="18">
        <f>VLOOKUP(C77,Active!C$21:E$969,3,FALSE)</f>
        <v>-5344.9996998308052</v>
      </c>
      <c r="F77" s="2" t="s">
        <v>97</v>
      </c>
      <c r="G77" s="5" t="str">
        <f t="shared" si="16"/>
        <v>27737.295</v>
      </c>
      <c r="H77" s="6">
        <f t="shared" si="17"/>
        <v>-5345</v>
      </c>
      <c r="I77" s="19" t="s">
        <v>130</v>
      </c>
      <c r="J77" s="20" t="s">
        <v>131</v>
      </c>
      <c r="K77" s="19">
        <v>-5345</v>
      </c>
      <c r="L77" s="19" t="s">
        <v>132</v>
      </c>
      <c r="M77" s="20" t="s">
        <v>116</v>
      </c>
      <c r="N77" s="20"/>
      <c r="O77" s="21" t="s">
        <v>133</v>
      </c>
      <c r="P77" s="21" t="s">
        <v>123</v>
      </c>
    </row>
    <row r="78" spans="1:16" ht="12.75" customHeight="1" thickBot="1" x14ac:dyDescent="0.25">
      <c r="A78" s="6" t="str">
        <f t="shared" si="12"/>
        <v> AN 267.326 </v>
      </c>
      <c r="B78" s="2" t="str">
        <f t="shared" si="13"/>
        <v>I</v>
      </c>
      <c r="C78" s="6">
        <f t="shared" si="14"/>
        <v>28466.505000000001</v>
      </c>
      <c r="D78" s="5" t="str">
        <f t="shared" si="15"/>
        <v>vis</v>
      </c>
      <c r="E78" s="18">
        <f>VLOOKUP(C78,Active!C$21:E$969,3,FALSE)</f>
        <v>-4962.9990391442616</v>
      </c>
      <c r="F78" s="2" t="s">
        <v>97</v>
      </c>
      <c r="G78" s="5" t="str">
        <f t="shared" si="16"/>
        <v>28466.505</v>
      </c>
      <c r="H78" s="6">
        <f t="shared" si="17"/>
        <v>-4963</v>
      </c>
      <c r="I78" s="19" t="s">
        <v>134</v>
      </c>
      <c r="J78" s="20" t="s">
        <v>135</v>
      </c>
      <c r="K78" s="19">
        <v>-4963</v>
      </c>
      <c r="L78" s="19" t="s">
        <v>136</v>
      </c>
      <c r="M78" s="20" t="s">
        <v>116</v>
      </c>
      <c r="N78" s="20"/>
      <c r="O78" s="21" t="s">
        <v>137</v>
      </c>
      <c r="P78" s="21" t="s">
        <v>138</v>
      </c>
    </row>
    <row r="79" spans="1:16" ht="12.75" customHeight="1" thickBot="1" x14ac:dyDescent="0.25">
      <c r="A79" s="6" t="str">
        <f t="shared" si="12"/>
        <v> AN 267.326 </v>
      </c>
      <c r="B79" s="2" t="str">
        <f t="shared" si="13"/>
        <v>I</v>
      </c>
      <c r="C79" s="6">
        <f t="shared" si="14"/>
        <v>28514.22</v>
      </c>
      <c r="D79" s="5" t="str">
        <f t="shared" si="15"/>
        <v>vis</v>
      </c>
      <c r="E79" s="18">
        <f>VLOOKUP(C79,Active!C$21:E$969,3,FALSE)</f>
        <v>-4938.0032745158851</v>
      </c>
      <c r="F79" s="2" t="s">
        <v>97</v>
      </c>
      <c r="G79" s="5" t="str">
        <f t="shared" si="16"/>
        <v>28514.220</v>
      </c>
      <c r="H79" s="6">
        <f t="shared" si="17"/>
        <v>-4938</v>
      </c>
      <c r="I79" s="19" t="s">
        <v>139</v>
      </c>
      <c r="J79" s="20" t="s">
        <v>140</v>
      </c>
      <c r="K79" s="19">
        <v>-4938</v>
      </c>
      <c r="L79" s="19" t="s">
        <v>141</v>
      </c>
      <c r="M79" s="20" t="s">
        <v>116</v>
      </c>
      <c r="N79" s="20"/>
      <c r="O79" s="21" t="s">
        <v>137</v>
      </c>
      <c r="P79" s="21" t="s">
        <v>138</v>
      </c>
    </row>
    <row r="80" spans="1:16" ht="12.75" customHeight="1" thickBot="1" x14ac:dyDescent="0.25">
      <c r="A80" s="6" t="str">
        <f t="shared" si="12"/>
        <v> AN 267.326 </v>
      </c>
      <c r="B80" s="2" t="str">
        <f t="shared" si="13"/>
        <v>I</v>
      </c>
      <c r="C80" s="6">
        <f t="shared" si="14"/>
        <v>28533.308000000001</v>
      </c>
      <c r="D80" s="5" t="str">
        <f t="shared" si="15"/>
        <v>vis</v>
      </c>
      <c r="E80" s="18">
        <f>VLOOKUP(C80,Active!C$21:E$969,3,FALSE)</f>
        <v>-4928.003920953558</v>
      </c>
      <c r="F80" s="2" t="s">
        <v>97</v>
      </c>
      <c r="G80" s="5" t="str">
        <f t="shared" si="16"/>
        <v>28533.308</v>
      </c>
      <c r="H80" s="6">
        <f t="shared" si="17"/>
        <v>-4928</v>
      </c>
      <c r="I80" s="19" t="s">
        <v>142</v>
      </c>
      <c r="J80" s="20" t="s">
        <v>143</v>
      </c>
      <c r="K80" s="19">
        <v>-4928</v>
      </c>
      <c r="L80" s="19" t="s">
        <v>144</v>
      </c>
      <c r="M80" s="20" t="s">
        <v>116</v>
      </c>
      <c r="N80" s="20"/>
      <c r="O80" s="21" t="s">
        <v>137</v>
      </c>
      <c r="P80" s="21" t="s">
        <v>138</v>
      </c>
    </row>
    <row r="81" spans="1:16" ht="12.75" customHeight="1" thickBot="1" x14ac:dyDescent="0.25">
      <c r="A81" s="6" t="str">
        <f t="shared" si="12"/>
        <v> AN 267.326 </v>
      </c>
      <c r="B81" s="2" t="str">
        <f t="shared" si="13"/>
        <v>I</v>
      </c>
      <c r="C81" s="6">
        <f t="shared" si="14"/>
        <v>28535.221000000001</v>
      </c>
      <c r="D81" s="5" t="str">
        <f t="shared" si="15"/>
        <v>vis</v>
      </c>
      <c r="E81" s="18">
        <f>VLOOKUP(C81,Active!C$21:E$969,3,FALSE)</f>
        <v>-4927.0017854042735</v>
      </c>
      <c r="F81" s="2" t="s">
        <v>97</v>
      </c>
      <c r="G81" s="5" t="str">
        <f t="shared" si="16"/>
        <v>28535.221</v>
      </c>
      <c r="H81" s="6">
        <f t="shared" si="17"/>
        <v>-4927</v>
      </c>
      <c r="I81" s="19" t="s">
        <v>145</v>
      </c>
      <c r="J81" s="20" t="s">
        <v>146</v>
      </c>
      <c r="K81" s="19">
        <v>-4927</v>
      </c>
      <c r="L81" s="19" t="s">
        <v>99</v>
      </c>
      <c r="M81" s="20" t="s">
        <v>116</v>
      </c>
      <c r="N81" s="20"/>
      <c r="O81" s="21" t="s">
        <v>137</v>
      </c>
      <c r="P81" s="21" t="s">
        <v>138</v>
      </c>
    </row>
    <row r="82" spans="1:16" ht="12.75" customHeight="1" thickBot="1" x14ac:dyDescent="0.25">
      <c r="A82" s="6" t="str">
        <f t="shared" si="12"/>
        <v> AN 267.326 </v>
      </c>
      <c r="B82" s="2" t="str">
        <f t="shared" si="13"/>
        <v>I</v>
      </c>
      <c r="C82" s="6">
        <f t="shared" si="14"/>
        <v>28556.226999999999</v>
      </c>
      <c r="D82" s="5" t="str">
        <f t="shared" si="15"/>
        <v>vis</v>
      </c>
      <c r="E82" s="18">
        <f>VLOOKUP(C82,Active!C$21:E$969,3,FALSE)</f>
        <v>-4915.9976770152216</v>
      </c>
      <c r="F82" s="2" t="s">
        <v>97</v>
      </c>
      <c r="G82" s="5" t="str">
        <f t="shared" si="16"/>
        <v>28556.227</v>
      </c>
      <c r="H82" s="6">
        <f t="shared" si="17"/>
        <v>-4916</v>
      </c>
      <c r="I82" s="19" t="s">
        <v>147</v>
      </c>
      <c r="J82" s="20" t="s">
        <v>148</v>
      </c>
      <c r="K82" s="19">
        <v>-4916</v>
      </c>
      <c r="L82" s="19" t="s">
        <v>149</v>
      </c>
      <c r="M82" s="20" t="s">
        <v>116</v>
      </c>
      <c r="N82" s="20"/>
      <c r="O82" s="21" t="s">
        <v>137</v>
      </c>
      <c r="P82" s="21" t="s">
        <v>138</v>
      </c>
    </row>
    <row r="83" spans="1:16" ht="12.75" customHeight="1" thickBot="1" x14ac:dyDescent="0.25">
      <c r="A83" s="6" t="str">
        <f t="shared" si="12"/>
        <v> AN 267.326 </v>
      </c>
      <c r="B83" s="2" t="str">
        <f t="shared" si="13"/>
        <v>I</v>
      </c>
      <c r="C83" s="6">
        <f t="shared" si="14"/>
        <v>28802.462</v>
      </c>
      <c r="D83" s="5" t="str">
        <f t="shared" si="15"/>
        <v>vis</v>
      </c>
      <c r="E83" s="18">
        <f>VLOOKUP(C83,Active!C$21:E$969,3,FALSE)</f>
        <v>-4787.0061208322968</v>
      </c>
      <c r="F83" s="2" t="s">
        <v>97</v>
      </c>
      <c r="G83" s="5" t="str">
        <f t="shared" si="16"/>
        <v>28802.462</v>
      </c>
      <c r="H83" s="6">
        <f t="shared" si="17"/>
        <v>-4787</v>
      </c>
      <c r="I83" s="19" t="s">
        <v>150</v>
      </c>
      <c r="J83" s="20" t="s">
        <v>151</v>
      </c>
      <c r="K83" s="19">
        <v>-4787</v>
      </c>
      <c r="L83" s="19" t="s">
        <v>152</v>
      </c>
      <c r="M83" s="20" t="s">
        <v>116</v>
      </c>
      <c r="N83" s="20"/>
      <c r="O83" s="21" t="s">
        <v>137</v>
      </c>
      <c r="P83" s="21" t="s">
        <v>138</v>
      </c>
    </row>
    <row r="84" spans="1:16" ht="12.75" customHeight="1" thickBot="1" x14ac:dyDescent="0.25">
      <c r="A84" s="6" t="str">
        <f t="shared" si="12"/>
        <v> AN 267.326 </v>
      </c>
      <c r="B84" s="2" t="str">
        <f t="shared" si="13"/>
        <v>I</v>
      </c>
      <c r="C84" s="6">
        <f t="shared" si="14"/>
        <v>28844.473999999998</v>
      </c>
      <c r="D84" s="5" t="str">
        <f t="shared" si="15"/>
        <v>vis</v>
      </c>
      <c r="E84" s="18">
        <f>VLOOKUP(C84,Active!C$21:E$969,3,FALSE)</f>
        <v>-4764.9979040541912</v>
      </c>
      <c r="F84" s="2" t="s">
        <v>97</v>
      </c>
      <c r="G84" s="5" t="str">
        <f t="shared" si="16"/>
        <v>28844.474</v>
      </c>
      <c r="H84" s="6">
        <f t="shared" si="17"/>
        <v>-4765</v>
      </c>
      <c r="I84" s="19" t="s">
        <v>153</v>
      </c>
      <c r="J84" s="20" t="s">
        <v>154</v>
      </c>
      <c r="K84" s="19">
        <v>-4765</v>
      </c>
      <c r="L84" s="19" t="s">
        <v>149</v>
      </c>
      <c r="M84" s="20" t="s">
        <v>116</v>
      </c>
      <c r="N84" s="20"/>
      <c r="O84" s="21" t="s">
        <v>137</v>
      </c>
      <c r="P84" s="21" t="s">
        <v>138</v>
      </c>
    </row>
    <row r="85" spans="1:16" ht="12.75" customHeight="1" thickBot="1" x14ac:dyDescent="0.25">
      <c r="A85" s="6" t="str">
        <f t="shared" si="12"/>
        <v> AN 267.326 </v>
      </c>
      <c r="B85" s="2" t="str">
        <f t="shared" si="13"/>
        <v>I</v>
      </c>
      <c r="C85" s="6">
        <f t="shared" si="14"/>
        <v>28846.366000000002</v>
      </c>
      <c r="D85" s="5" t="str">
        <f t="shared" si="15"/>
        <v>vis</v>
      </c>
      <c r="E85" s="18">
        <f>VLOOKUP(C85,Active!C$21:E$969,3,FALSE)</f>
        <v>-4764.0067694701611</v>
      </c>
      <c r="F85" s="2" t="s">
        <v>97</v>
      </c>
      <c r="G85" s="5" t="str">
        <f t="shared" si="16"/>
        <v>28846.366</v>
      </c>
      <c r="H85" s="6">
        <f t="shared" si="17"/>
        <v>-4764</v>
      </c>
      <c r="I85" s="19" t="s">
        <v>155</v>
      </c>
      <c r="J85" s="20" t="s">
        <v>156</v>
      </c>
      <c r="K85" s="19">
        <v>-4764</v>
      </c>
      <c r="L85" s="19" t="s">
        <v>157</v>
      </c>
      <c r="M85" s="20" t="s">
        <v>116</v>
      </c>
      <c r="N85" s="20"/>
      <c r="O85" s="21" t="s">
        <v>137</v>
      </c>
      <c r="P85" s="21" t="s">
        <v>138</v>
      </c>
    </row>
    <row r="86" spans="1:16" ht="12.75" customHeight="1" thickBot="1" x14ac:dyDescent="0.25">
      <c r="A86" s="6" t="str">
        <f t="shared" si="12"/>
        <v> AN 267.326 </v>
      </c>
      <c r="B86" s="2" t="str">
        <f t="shared" si="13"/>
        <v>I</v>
      </c>
      <c r="C86" s="6">
        <f t="shared" si="14"/>
        <v>28867.366000000002</v>
      </c>
      <c r="D86" s="5" t="str">
        <f t="shared" si="15"/>
        <v>vis</v>
      </c>
      <c r="E86" s="18">
        <f>VLOOKUP(C86,Active!C$21:E$969,3,FALSE)</f>
        <v>-4753.0058042140381</v>
      </c>
      <c r="F86" s="2" t="s">
        <v>97</v>
      </c>
      <c r="G86" s="5" t="str">
        <f t="shared" si="16"/>
        <v>28867.366</v>
      </c>
      <c r="H86" s="6">
        <f t="shared" si="17"/>
        <v>-4753</v>
      </c>
      <c r="I86" s="19" t="s">
        <v>158</v>
      </c>
      <c r="J86" s="20" t="s">
        <v>159</v>
      </c>
      <c r="K86" s="19">
        <v>-4753</v>
      </c>
      <c r="L86" s="19" t="s">
        <v>160</v>
      </c>
      <c r="M86" s="20" t="s">
        <v>116</v>
      </c>
      <c r="N86" s="20"/>
      <c r="O86" s="21" t="s">
        <v>137</v>
      </c>
      <c r="P86" s="21" t="s">
        <v>138</v>
      </c>
    </row>
    <row r="87" spans="1:16" ht="12.75" customHeight="1" thickBot="1" x14ac:dyDescent="0.25">
      <c r="A87" s="6" t="str">
        <f t="shared" si="12"/>
        <v> AN 267.326 </v>
      </c>
      <c r="B87" s="2" t="str">
        <f t="shared" si="13"/>
        <v>I</v>
      </c>
      <c r="C87" s="6">
        <f t="shared" si="14"/>
        <v>28888.366999999998</v>
      </c>
      <c r="D87" s="5" t="str">
        <f t="shared" si="15"/>
        <v>vis</v>
      </c>
      <c r="E87" s="18">
        <f>VLOOKUP(C87,Active!C$21:E$969,3,FALSE)</f>
        <v>-4742.0043151024292</v>
      </c>
      <c r="F87" s="2" t="s">
        <v>97</v>
      </c>
      <c r="G87" s="5" t="str">
        <f t="shared" si="16"/>
        <v>28888.367</v>
      </c>
      <c r="H87" s="6">
        <f t="shared" si="17"/>
        <v>-4742</v>
      </c>
      <c r="I87" s="19" t="s">
        <v>161</v>
      </c>
      <c r="J87" s="20" t="s">
        <v>162</v>
      </c>
      <c r="K87" s="19">
        <v>-4742</v>
      </c>
      <c r="L87" s="19" t="s">
        <v>163</v>
      </c>
      <c r="M87" s="20" t="s">
        <v>116</v>
      </c>
      <c r="N87" s="20"/>
      <c r="O87" s="21" t="s">
        <v>137</v>
      </c>
      <c r="P87" s="21" t="s">
        <v>138</v>
      </c>
    </row>
    <row r="88" spans="1:16" ht="12.75" customHeight="1" thickBot="1" x14ac:dyDescent="0.25">
      <c r="A88" s="6" t="str">
        <f t="shared" si="12"/>
        <v> AN 267.326 </v>
      </c>
      <c r="B88" s="2" t="str">
        <f t="shared" si="13"/>
        <v>I</v>
      </c>
      <c r="C88" s="6">
        <f t="shared" si="14"/>
        <v>28890.28</v>
      </c>
      <c r="D88" s="5" t="str">
        <f t="shared" si="15"/>
        <v>vis</v>
      </c>
      <c r="E88" s="18">
        <f>VLOOKUP(C88,Active!C$21:E$969,3,FALSE)</f>
        <v>-4741.0021795531447</v>
      </c>
      <c r="F88" s="2" t="s">
        <v>97</v>
      </c>
      <c r="G88" s="5" t="str">
        <f t="shared" si="16"/>
        <v>28890.280</v>
      </c>
      <c r="H88" s="6">
        <f t="shared" si="17"/>
        <v>-4741</v>
      </c>
      <c r="I88" s="19" t="s">
        <v>164</v>
      </c>
      <c r="J88" s="20" t="s">
        <v>165</v>
      </c>
      <c r="K88" s="19">
        <v>-4741</v>
      </c>
      <c r="L88" s="19" t="s">
        <v>166</v>
      </c>
      <c r="M88" s="20" t="s">
        <v>116</v>
      </c>
      <c r="N88" s="20"/>
      <c r="O88" s="21" t="s">
        <v>137</v>
      </c>
      <c r="P88" s="21" t="s">
        <v>138</v>
      </c>
    </row>
    <row r="89" spans="1:16" ht="12.75" customHeight="1" thickBot="1" x14ac:dyDescent="0.25">
      <c r="A89" s="6" t="str">
        <f t="shared" si="12"/>
        <v> AN 267.326 </v>
      </c>
      <c r="B89" s="2" t="str">
        <f t="shared" si="13"/>
        <v>I</v>
      </c>
      <c r="C89" s="6">
        <f t="shared" si="14"/>
        <v>28913.185000000001</v>
      </c>
      <c r="D89" s="5" t="str">
        <f t="shared" si="15"/>
        <v>vis</v>
      </c>
      <c r="E89" s="18">
        <f>VLOOKUP(C89,Active!C$21:E$969,3,FALSE)</f>
        <v>-4729.0032695916434</v>
      </c>
      <c r="F89" s="2" t="s">
        <v>97</v>
      </c>
      <c r="G89" s="5" t="str">
        <f t="shared" si="16"/>
        <v>28913.185</v>
      </c>
      <c r="H89" s="6">
        <f t="shared" si="17"/>
        <v>-4729</v>
      </c>
      <c r="I89" s="19" t="s">
        <v>167</v>
      </c>
      <c r="J89" s="20" t="s">
        <v>168</v>
      </c>
      <c r="K89" s="19">
        <v>-4729</v>
      </c>
      <c r="L89" s="19" t="s">
        <v>141</v>
      </c>
      <c r="M89" s="20" t="s">
        <v>116</v>
      </c>
      <c r="N89" s="20"/>
      <c r="O89" s="21" t="s">
        <v>137</v>
      </c>
      <c r="P89" s="21" t="s">
        <v>138</v>
      </c>
    </row>
    <row r="90" spans="1:16" ht="12.75" customHeight="1" thickBot="1" x14ac:dyDescent="0.25">
      <c r="A90" s="6" t="str">
        <f t="shared" si="12"/>
        <v> AN 267.326 </v>
      </c>
      <c r="B90" s="2" t="str">
        <f t="shared" si="13"/>
        <v>I</v>
      </c>
      <c r="C90" s="6">
        <f t="shared" si="14"/>
        <v>28951.371999999999</v>
      </c>
      <c r="D90" s="5" t="str">
        <f t="shared" si="15"/>
        <v>vis</v>
      </c>
      <c r="E90" s="18">
        <f>VLOOKUP(C90,Active!C$21:E$969,3,FALSE)</f>
        <v>-4708.9988000566173</v>
      </c>
      <c r="F90" s="2" t="s">
        <v>97</v>
      </c>
      <c r="G90" s="5" t="str">
        <f t="shared" si="16"/>
        <v>28951.372</v>
      </c>
      <c r="H90" s="6">
        <f t="shared" si="17"/>
        <v>-4709</v>
      </c>
      <c r="I90" s="19" t="s">
        <v>169</v>
      </c>
      <c r="J90" s="20" t="s">
        <v>170</v>
      </c>
      <c r="K90" s="19">
        <v>-4709</v>
      </c>
      <c r="L90" s="19" t="s">
        <v>136</v>
      </c>
      <c r="M90" s="20" t="s">
        <v>116</v>
      </c>
      <c r="N90" s="20"/>
      <c r="O90" s="21" t="s">
        <v>137</v>
      </c>
      <c r="P90" s="21" t="s">
        <v>138</v>
      </c>
    </row>
    <row r="91" spans="1:16" ht="12.75" customHeight="1" thickBot="1" x14ac:dyDescent="0.25">
      <c r="A91" s="6" t="str">
        <f t="shared" si="12"/>
        <v> AN 267.326 </v>
      </c>
      <c r="B91" s="2" t="str">
        <f t="shared" si="13"/>
        <v>I</v>
      </c>
      <c r="C91" s="6">
        <f t="shared" si="14"/>
        <v>28953.267</v>
      </c>
      <c r="D91" s="5" t="str">
        <f t="shared" si="15"/>
        <v>vis</v>
      </c>
      <c r="E91" s="18">
        <f>VLOOKUP(C91,Active!C$21:E$969,3,FALSE)</f>
        <v>-4708.0060939061241</v>
      </c>
      <c r="F91" s="2" t="s">
        <v>97</v>
      </c>
      <c r="G91" s="5" t="str">
        <f t="shared" si="16"/>
        <v>28953.267</v>
      </c>
      <c r="H91" s="6">
        <f t="shared" si="17"/>
        <v>-4708</v>
      </c>
      <c r="I91" s="19" t="s">
        <v>171</v>
      </c>
      <c r="J91" s="20" t="s">
        <v>172</v>
      </c>
      <c r="K91" s="19">
        <v>-4708</v>
      </c>
      <c r="L91" s="19" t="s">
        <v>152</v>
      </c>
      <c r="M91" s="20" t="s">
        <v>116</v>
      </c>
      <c r="N91" s="20"/>
      <c r="O91" s="21" t="s">
        <v>137</v>
      </c>
      <c r="P91" s="21" t="s">
        <v>138</v>
      </c>
    </row>
    <row r="92" spans="1:16" ht="12.75" customHeight="1" thickBot="1" x14ac:dyDescent="0.25">
      <c r="A92" s="6" t="str">
        <f t="shared" si="12"/>
        <v> AN 267.326 </v>
      </c>
      <c r="B92" s="2" t="str">
        <f t="shared" si="13"/>
        <v>I</v>
      </c>
      <c r="C92" s="6">
        <f t="shared" si="14"/>
        <v>28955.171999999999</v>
      </c>
      <c r="D92" s="5" t="str">
        <f t="shared" si="15"/>
        <v>vis</v>
      </c>
      <c r="E92" s="18">
        <f>VLOOKUP(C92,Active!C$21:E$969,3,FALSE)</f>
        <v>-4707.0081492007484</v>
      </c>
      <c r="F92" s="2" t="s">
        <v>97</v>
      </c>
      <c r="G92" s="5" t="str">
        <f t="shared" si="16"/>
        <v>28955.172</v>
      </c>
      <c r="H92" s="6">
        <f t="shared" si="17"/>
        <v>-4707</v>
      </c>
      <c r="I92" s="19" t="s">
        <v>173</v>
      </c>
      <c r="J92" s="20" t="s">
        <v>174</v>
      </c>
      <c r="K92" s="19">
        <v>-4707</v>
      </c>
      <c r="L92" s="19" t="s">
        <v>175</v>
      </c>
      <c r="M92" s="20" t="s">
        <v>116</v>
      </c>
      <c r="N92" s="20"/>
      <c r="O92" s="21" t="s">
        <v>137</v>
      </c>
      <c r="P92" s="21" t="s">
        <v>138</v>
      </c>
    </row>
    <row r="93" spans="1:16" ht="12.75" customHeight="1" thickBot="1" x14ac:dyDescent="0.25">
      <c r="A93" s="6" t="str">
        <f t="shared" si="12"/>
        <v> AA 9.52 </v>
      </c>
      <c r="B93" s="2" t="str">
        <f t="shared" si="13"/>
        <v>I</v>
      </c>
      <c r="C93" s="6">
        <f t="shared" si="14"/>
        <v>35361.536</v>
      </c>
      <c r="D93" s="5" t="str">
        <f t="shared" si="15"/>
        <v>vis</v>
      </c>
      <c r="E93" s="18">
        <f>VLOOKUP(C93,Active!C$21:E$969,3,FALSE)</f>
        <v>-1350.9992071971028</v>
      </c>
      <c r="F93" s="2" t="s">
        <v>97</v>
      </c>
      <c r="G93" s="5" t="str">
        <f t="shared" si="16"/>
        <v>35361.536</v>
      </c>
      <c r="H93" s="6">
        <f t="shared" si="17"/>
        <v>-1351</v>
      </c>
      <c r="I93" s="19" t="s">
        <v>176</v>
      </c>
      <c r="J93" s="20" t="s">
        <v>177</v>
      </c>
      <c r="K93" s="19">
        <v>-1351</v>
      </c>
      <c r="L93" s="19" t="s">
        <v>136</v>
      </c>
      <c r="M93" s="20" t="s">
        <v>116</v>
      </c>
      <c r="N93" s="20"/>
      <c r="O93" s="21" t="s">
        <v>178</v>
      </c>
      <c r="P93" s="21" t="s">
        <v>179</v>
      </c>
    </row>
    <row r="94" spans="1:16" ht="12.75" customHeight="1" thickBot="1" x14ac:dyDescent="0.25">
      <c r="A94" s="6" t="str">
        <f t="shared" si="12"/>
        <v> AJ 64.262 </v>
      </c>
      <c r="B94" s="2" t="str">
        <f t="shared" si="13"/>
        <v>I</v>
      </c>
      <c r="C94" s="6">
        <f t="shared" si="14"/>
        <v>35691.786999999997</v>
      </c>
      <c r="D94" s="5" t="str">
        <f t="shared" si="15"/>
        <v>vis</v>
      </c>
      <c r="E94" s="18">
        <f>VLOOKUP(C94,Active!C$21:E$969,3,FALSE)</f>
        <v>-1177.995408301874</v>
      </c>
      <c r="F94" s="2" t="s">
        <v>97</v>
      </c>
      <c r="G94" s="5" t="str">
        <f t="shared" si="16"/>
        <v>35691.787</v>
      </c>
      <c r="H94" s="6">
        <f t="shared" si="17"/>
        <v>-1178</v>
      </c>
      <c r="I94" s="19" t="s">
        <v>180</v>
      </c>
      <c r="J94" s="20" t="s">
        <v>181</v>
      </c>
      <c r="K94" s="19">
        <v>-1178</v>
      </c>
      <c r="L94" s="19" t="s">
        <v>182</v>
      </c>
      <c r="M94" s="20" t="s">
        <v>100</v>
      </c>
      <c r="N94" s="20"/>
      <c r="O94" s="21" t="s">
        <v>183</v>
      </c>
      <c r="P94" s="21" t="s">
        <v>184</v>
      </c>
    </row>
    <row r="95" spans="1:16" ht="12.75" customHeight="1" thickBot="1" x14ac:dyDescent="0.25">
      <c r="A95" s="6" t="str">
        <f t="shared" si="12"/>
        <v> EBC 1-32 </v>
      </c>
      <c r="B95" s="2" t="str">
        <f t="shared" si="13"/>
        <v>I</v>
      </c>
      <c r="C95" s="6">
        <f t="shared" si="14"/>
        <v>35701.339</v>
      </c>
      <c r="D95" s="5" t="str">
        <f t="shared" si="15"/>
        <v>vis</v>
      </c>
      <c r="E95" s="18">
        <f>VLOOKUP(C95,Active!C$21:E$969,3,FALSE)</f>
        <v>-1172.9915406768014</v>
      </c>
      <c r="F95" s="2" t="s">
        <v>97</v>
      </c>
      <c r="G95" s="5" t="str">
        <f t="shared" si="16"/>
        <v>35701.339</v>
      </c>
      <c r="H95" s="6">
        <f t="shared" si="17"/>
        <v>-1173</v>
      </c>
      <c r="I95" s="19" t="s">
        <v>185</v>
      </c>
      <c r="J95" s="20" t="s">
        <v>186</v>
      </c>
      <c r="K95" s="19">
        <v>-1173</v>
      </c>
      <c r="L95" s="19" t="s">
        <v>187</v>
      </c>
      <c r="M95" s="20" t="s">
        <v>116</v>
      </c>
      <c r="N95" s="20"/>
      <c r="O95" s="21" t="s">
        <v>188</v>
      </c>
      <c r="P95" s="21" t="s">
        <v>189</v>
      </c>
    </row>
    <row r="96" spans="1:16" ht="12.75" customHeight="1" thickBot="1" x14ac:dyDescent="0.25">
      <c r="A96" s="6" t="str">
        <f t="shared" si="12"/>
        <v> AJ 64.262 </v>
      </c>
      <c r="B96" s="2" t="str">
        <f t="shared" si="13"/>
        <v>I</v>
      </c>
      <c r="C96" s="6">
        <f t="shared" si="14"/>
        <v>35863.582999999999</v>
      </c>
      <c r="D96" s="5" t="str">
        <f t="shared" si="15"/>
        <v>vis</v>
      </c>
      <c r="E96" s="18">
        <f>VLOOKUP(C96,Active!C$21:E$969,3,FALSE)</f>
        <v>-1087.9991308189733</v>
      </c>
      <c r="F96" s="2" t="s">
        <v>97</v>
      </c>
      <c r="G96" s="5" t="str">
        <f t="shared" si="16"/>
        <v>35863.583</v>
      </c>
      <c r="H96" s="6">
        <f t="shared" si="17"/>
        <v>-1088</v>
      </c>
      <c r="I96" s="19" t="s">
        <v>190</v>
      </c>
      <c r="J96" s="20" t="s">
        <v>191</v>
      </c>
      <c r="K96" s="19">
        <v>-1088</v>
      </c>
      <c r="L96" s="19" t="s">
        <v>136</v>
      </c>
      <c r="M96" s="20" t="s">
        <v>100</v>
      </c>
      <c r="N96" s="20"/>
      <c r="O96" s="21" t="s">
        <v>183</v>
      </c>
      <c r="P96" s="21" t="s">
        <v>184</v>
      </c>
    </row>
    <row r="97" spans="1:16" ht="12.75" customHeight="1" thickBot="1" x14ac:dyDescent="0.25">
      <c r="A97" s="6" t="str">
        <f t="shared" si="12"/>
        <v> MVS 2.127 </v>
      </c>
      <c r="B97" s="2" t="str">
        <f t="shared" si="13"/>
        <v>I</v>
      </c>
      <c r="C97" s="6">
        <f t="shared" si="14"/>
        <v>36453.43</v>
      </c>
      <c r="D97" s="5" t="str">
        <f t="shared" si="15"/>
        <v>vis</v>
      </c>
      <c r="E97" s="18">
        <f>VLOOKUP(C97,Active!C$21:E$969,3,FALSE)</f>
        <v>-779.00454256048079</v>
      </c>
      <c r="F97" s="2" t="s">
        <v>97</v>
      </c>
      <c r="G97" s="5" t="str">
        <f t="shared" si="16"/>
        <v>36453.430</v>
      </c>
      <c r="H97" s="6">
        <f t="shared" si="17"/>
        <v>-779</v>
      </c>
      <c r="I97" s="19" t="s">
        <v>192</v>
      </c>
      <c r="J97" s="20" t="s">
        <v>193</v>
      </c>
      <c r="K97" s="19">
        <v>-779</v>
      </c>
      <c r="L97" s="19" t="s">
        <v>126</v>
      </c>
      <c r="M97" s="20" t="s">
        <v>104</v>
      </c>
      <c r="N97" s="20"/>
      <c r="O97" s="21" t="s">
        <v>194</v>
      </c>
      <c r="P97" s="21" t="s">
        <v>195</v>
      </c>
    </row>
    <row r="98" spans="1:16" ht="12.75" customHeight="1" thickBot="1" x14ac:dyDescent="0.25">
      <c r="A98" s="6" t="str">
        <f t="shared" si="12"/>
        <v> MVS 2.127 </v>
      </c>
      <c r="B98" s="2" t="str">
        <f t="shared" si="13"/>
        <v>I</v>
      </c>
      <c r="C98" s="6">
        <f t="shared" si="14"/>
        <v>36850.493000000002</v>
      </c>
      <c r="D98" s="5" t="str">
        <f t="shared" si="15"/>
        <v>vis</v>
      </c>
      <c r="E98" s="18">
        <f>VLOOKUP(C98,Active!C$21:E$969,3,FALSE)</f>
        <v>-571.00091077514992</v>
      </c>
      <c r="F98" s="2" t="s">
        <v>97</v>
      </c>
      <c r="G98" s="5" t="str">
        <f t="shared" si="16"/>
        <v>36850.493</v>
      </c>
      <c r="H98" s="6">
        <f t="shared" si="17"/>
        <v>-571</v>
      </c>
      <c r="I98" s="19" t="s">
        <v>196</v>
      </c>
      <c r="J98" s="20" t="s">
        <v>197</v>
      </c>
      <c r="K98" s="19">
        <v>-571</v>
      </c>
      <c r="L98" s="19" t="s">
        <v>198</v>
      </c>
      <c r="M98" s="20" t="s">
        <v>100</v>
      </c>
      <c r="N98" s="20"/>
      <c r="O98" s="21" t="s">
        <v>194</v>
      </c>
      <c r="P98" s="21" t="s">
        <v>195</v>
      </c>
    </row>
    <row r="99" spans="1:16" ht="12.75" customHeight="1" thickBot="1" x14ac:dyDescent="0.25">
      <c r="A99" s="6" t="str">
        <f t="shared" si="12"/>
        <v> AA 17.62 </v>
      </c>
      <c r="B99" s="2" t="str">
        <f t="shared" si="13"/>
        <v>I</v>
      </c>
      <c r="C99" s="6">
        <f t="shared" si="14"/>
        <v>37522.442000000003</v>
      </c>
      <c r="D99" s="5" t="str">
        <f t="shared" si="15"/>
        <v>vis</v>
      </c>
      <c r="E99" s="18">
        <f>VLOOKUP(C99,Active!C$21:E$969,3,FALSE)</f>
        <v>-218.99673920912448</v>
      </c>
      <c r="F99" s="2" t="s">
        <v>97</v>
      </c>
      <c r="G99" s="5" t="str">
        <f t="shared" si="16"/>
        <v>37522.442</v>
      </c>
      <c r="H99" s="6">
        <f t="shared" si="17"/>
        <v>-219</v>
      </c>
      <c r="I99" s="19" t="s">
        <v>199</v>
      </c>
      <c r="J99" s="20" t="s">
        <v>200</v>
      </c>
      <c r="K99" s="19">
        <v>-219</v>
      </c>
      <c r="L99" s="19" t="s">
        <v>201</v>
      </c>
      <c r="M99" s="20" t="s">
        <v>116</v>
      </c>
      <c r="N99" s="20"/>
      <c r="O99" s="21" t="s">
        <v>202</v>
      </c>
      <c r="P99" s="21" t="s">
        <v>203</v>
      </c>
    </row>
    <row r="100" spans="1:16" ht="12.75" customHeight="1" thickBot="1" x14ac:dyDescent="0.25">
      <c r="A100" s="6" t="str">
        <f t="shared" si="12"/>
        <v> AA 17.62 </v>
      </c>
      <c r="B100" s="2" t="str">
        <f t="shared" si="13"/>
        <v>I</v>
      </c>
      <c r="C100" s="6">
        <f t="shared" si="14"/>
        <v>37522.444000000003</v>
      </c>
      <c r="D100" s="5" t="str">
        <f t="shared" si="15"/>
        <v>vis</v>
      </c>
      <c r="E100" s="18">
        <f>VLOOKUP(C100,Active!C$21:E$969,3,FALSE)</f>
        <v>-218.99569149814749</v>
      </c>
      <c r="F100" s="2" t="s">
        <v>97</v>
      </c>
      <c r="G100" s="5" t="str">
        <f t="shared" si="16"/>
        <v>37522.444</v>
      </c>
      <c r="H100" s="6">
        <f t="shared" si="17"/>
        <v>-219</v>
      </c>
      <c r="I100" s="19" t="s">
        <v>204</v>
      </c>
      <c r="J100" s="20" t="s">
        <v>205</v>
      </c>
      <c r="K100" s="19">
        <v>-219</v>
      </c>
      <c r="L100" s="19" t="s">
        <v>206</v>
      </c>
      <c r="M100" s="20" t="s">
        <v>116</v>
      </c>
      <c r="N100" s="20"/>
      <c r="O100" s="21" t="s">
        <v>207</v>
      </c>
      <c r="P100" s="21" t="s">
        <v>203</v>
      </c>
    </row>
    <row r="101" spans="1:16" ht="12.75" customHeight="1" thickBot="1" x14ac:dyDescent="0.25">
      <c r="A101" s="6" t="str">
        <f t="shared" si="12"/>
        <v> BAC 15.25 </v>
      </c>
      <c r="B101" s="2" t="str">
        <f t="shared" si="13"/>
        <v>I</v>
      </c>
      <c r="C101" s="6">
        <f t="shared" si="14"/>
        <v>37940.489000000001</v>
      </c>
      <c r="D101" s="5" t="str">
        <f t="shared" si="15"/>
        <v>vis</v>
      </c>
      <c r="E101" s="18">
        <f>VLOOKUP(C101,Active!C$21:E$969,3,FALSE)</f>
        <v>-5.238554865877531E-4</v>
      </c>
      <c r="F101" s="2" t="s">
        <v>97</v>
      </c>
      <c r="G101" s="5" t="str">
        <f t="shared" si="16"/>
        <v>37940.4890</v>
      </c>
      <c r="H101" s="6">
        <f t="shared" si="17"/>
        <v>0</v>
      </c>
      <c r="I101" s="19" t="s">
        <v>208</v>
      </c>
      <c r="J101" s="20" t="s">
        <v>209</v>
      </c>
      <c r="K101" s="19">
        <v>0</v>
      </c>
      <c r="L101" s="19" t="s">
        <v>210</v>
      </c>
      <c r="M101" s="20" t="s">
        <v>211</v>
      </c>
      <c r="N101" s="20" t="s">
        <v>212</v>
      </c>
      <c r="O101" s="21" t="s">
        <v>213</v>
      </c>
      <c r="P101" s="21" t="s">
        <v>214</v>
      </c>
    </row>
    <row r="102" spans="1:16" ht="12.75" customHeight="1" thickBot="1" x14ac:dyDescent="0.25">
      <c r="A102" s="6" t="str">
        <f t="shared" si="12"/>
        <v> BAC 15.25 </v>
      </c>
      <c r="B102" s="2" t="str">
        <f t="shared" si="13"/>
        <v>I</v>
      </c>
      <c r="C102" s="6">
        <f t="shared" si="14"/>
        <v>37961.488499999999</v>
      </c>
      <c r="D102" s="5" t="str">
        <f t="shared" si="15"/>
        <v>vis</v>
      </c>
      <c r="E102" s="18">
        <f>VLOOKUP(C102,Active!C$21:E$969,3,FALSE)</f>
        <v>11.000179472891114</v>
      </c>
      <c r="F102" s="2" t="s">
        <v>97</v>
      </c>
      <c r="G102" s="5" t="str">
        <f t="shared" si="16"/>
        <v>37961.4885</v>
      </c>
      <c r="H102" s="6">
        <f t="shared" si="17"/>
        <v>11</v>
      </c>
      <c r="I102" s="19" t="s">
        <v>215</v>
      </c>
      <c r="J102" s="20" t="s">
        <v>216</v>
      </c>
      <c r="K102" s="19">
        <v>11</v>
      </c>
      <c r="L102" s="19" t="s">
        <v>217</v>
      </c>
      <c r="M102" s="20" t="s">
        <v>211</v>
      </c>
      <c r="N102" s="20" t="s">
        <v>212</v>
      </c>
      <c r="O102" s="21" t="s">
        <v>213</v>
      </c>
      <c r="P102" s="21" t="s">
        <v>214</v>
      </c>
    </row>
    <row r="103" spans="1:16" ht="12.75" customHeight="1" thickBot="1" x14ac:dyDescent="0.25">
      <c r="A103" s="6" t="str">
        <f t="shared" si="12"/>
        <v> HABZ 84 </v>
      </c>
      <c r="B103" s="2" t="str">
        <f t="shared" si="13"/>
        <v>I</v>
      </c>
      <c r="C103" s="6">
        <f t="shared" si="14"/>
        <v>39053.394999999997</v>
      </c>
      <c r="D103" s="5" t="str">
        <f t="shared" si="15"/>
        <v>vis</v>
      </c>
      <c r="E103" s="18">
        <f>VLOOKUP(C103,Active!C$21:E$969,3,FALSE)</f>
        <v>583.0013923031164</v>
      </c>
      <c r="F103" s="2" t="s">
        <v>97</v>
      </c>
      <c r="G103" s="5" t="str">
        <f t="shared" si="16"/>
        <v>39053.395</v>
      </c>
      <c r="H103" s="6">
        <f t="shared" si="17"/>
        <v>583</v>
      </c>
      <c r="I103" s="19" t="s">
        <v>218</v>
      </c>
      <c r="J103" s="20" t="s">
        <v>219</v>
      </c>
      <c r="K103" s="19">
        <v>583</v>
      </c>
      <c r="L103" s="19" t="s">
        <v>220</v>
      </c>
      <c r="M103" s="20" t="s">
        <v>116</v>
      </c>
      <c r="N103" s="20"/>
      <c r="O103" s="21" t="s">
        <v>221</v>
      </c>
      <c r="P103" s="21" t="s">
        <v>222</v>
      </c>
    </row>
    <row r="104" spans="1:16" ht="12.75" customHeight="1" thickBot="1" x14ac:dyDescent="0.25">
      <c r="A104" s="6" t="str">
        <f t="shared" si="12"/>
        <v> AVSJ 7.40 </v>
      </c>
      <c r="B104" s="2" t="str">
        <f t="shared" si="13"/>
        <v>I</v>
      </c>
      <c r="C104" s="6">
        <f t="shared" si="14"/>
        <v>42689.892999999996</v>
      </c>
      <c r="D104" s="5" t="str">
        <f t="shared" si="15"/>
        <v>vis</v>
      </c>
      <c r="E104" s="18">
        <f>VLOOKUP(C104,Active!C$21:E$969,3,FALSE)</f>
        <v>2488.0008281107553</v>
      </c>
      <c r="F104" s="2" t="s">
        <v>97</v>
      </c>
      <c r="G104" s="5" t="str">
        <f t="shared" si="16"/>
        <v>42689.893</v>
      </c>
      <c r="H104" s="6">
        <f t="shared" si="17"/>
        <v>2488</v>
      </c>
      <c r="I104" s="19" t="s">
        <v>223</v>
      </c>
      <c r="J104" s="20" t="s">
        <v>224</v>
      </c>
      <c r="K104" s="19">
        <v>2488</v>
      </c>
      <c r="L104" s="19" t="s">
        <v>136</v>
      </c>
      <c r="M104" s="20" t="s">
        <v>116</v>
      </c>
      <c r="N104" s="20"/>
      <c r="O104" s="21" t="s">
        <v>225</v>
      </c>
      <c r="P104" s="21" t="s">
        <v>226</v>
      </c>
    </row>
    <row r="105" spans="1:16" ht="12.75" customHeight="1" thickBot="1" x14ac:dyDescent="0.25">
      <c r="A105" s="6" t="str">
        <f t="shared" si="12"/>
        <v> HABZ 84 </v>
      </c>
      <c r="B105" s="2" t="str">
        <f t="shared" si="13"/>
        <v>I</v>
      </c>
      <c r="C105" s="6">
        <f t="shared" si="14"/>
        <v>42741.398000000001</v>
      </c>
      <c r="D105" s="5" t="str">
        <f t="shared" si="15"/>
        <v>vis</v>
      </c>
      <c r="E105" s="18">
        <f>VLOOKUP(C105,Active!C$21:E$969,3,FALSE)</f>
        <v>2514.9820050401199</v>
      </c>
      <c r="F105" s="2" t="s">
        <v>97</v>
      </c>
      <c r="G105" s="5" t="str">
        <f t="shared" si="16"/>
        <v>42741.398</v>
      </c>
      <c r="H105" s="6">
        <f t="shared" si="17"/>
        <v>2515</v>
      </c>
      <c r="I105" s="19" t="s">
        <v>227</v>
      </c>
      <c r="J105" s="20" t="s">
        <v>228</v>
      </c>
      <c r="K105" s="19">
        <v>2515</v>
      </c>
      <c r="L105" s="19" t="s">
        <v>229</v>
      </c>
      <c r="M105" s="20" t="s">
        <v>116</v>
      </c>
      <c r="N105" s="20"/>
      <c r="O105" s="21" t="s">
        <v>221</v>
      </c>
      <c r="P105" s="21" t="s">
        <v>222</v>
      </c>
    </row>
    <row r="106" spans="1:16" ht="12.75" customHeight="1" thickBot="1" x14ac:dyDescent="0.25">
      <c r="A106" s="6" t="str">
        <f t="shared" si="12"/>
        <v> AOEB 12 </v>
      </c>
      <c r="B106" s="2" t="str">
        <f t="shared" si="13"/>
        <v>I</v>
      </c>
      <c r="C106" s="6">
        <f t="shared" si="14"/>
        <v>50094.603000000003</v>
      </c>
      <c r="D106" s="5" t="str">
        <f t="shared" si="15"/>
        <v>CCD</v>
      </c>
      <c r="E106" s="18">
        <f>VLOOKUP(C106,Active!C$21:E$969,3,FALSE)</f>
        <v>6366.9988015234167</v>
      </c>
      <c r="F106" s="2" t="str">
        <f>LEFT(M106,1)</f>
        <v>C</v>
      </c>
      <c r="G106" s="5" t="str">
        <f t="shared" si="16"/>
        <v>50094.603</v>
      </c>
      <c r="H106" s="6">
        <f t="shared" si="17"/>
        <v>6367</v>
      </c>
      <c r="I106" s="19" t="s">
        <v>318</v>
      </c>
      <c r="J106" s="20" t="s">
        <v>319</v>
      </c>
      <c r="K106" s="19">
        <v>6367</v>
      </c>
      <c r="L106" s="19" t="s">
        <v>198</v>
      </c>
      <c r="M106" s="20" t="s">
        <v>320</v>
      </c>
      <c r="N106" s="20" t="s">
        <v>321</v>
      </c>
      <c r="O106" s="21" t="s">
        <v>322</v>
      </c>
      <c r="P106" s="21" t="s">
        <v>323</v>
      </c>
    </row>
    <row r="107" spans="1:16" ht="12.75" customHeight="1" thickBot="1" x14ac:dyDescent="0.25">
      <c r="A107" s="6" t="str">
        <f t="shared" ref="A107:A115" si="18">P107</f>
        <v> AOEB 12 </v>
      </c>
      <c r="B107" s="2" t="str">
        <f t="shared" ref="B107:B115" si="19">IF(H107=INT(H107),"I","II")</f>
        <v>I</v>
      </c>
      <c r="C107" s="6">
        <f t="shared" ref="C107:C115" si="20">1*G107</f>
        <v>50869.608999999997</v>
      </c>
      <c r="D107" s="5" t="str">
        <f t="shared" ref="D107:D115" si="21">VLOOKUP(F107,I$1:J$5,2,FALSE)</f>
        <v>vis</v>
      </c>
      <c r="E107" s="18">
        <f>VLOOKUP(C107,Active!C$21:E$969,3,FALSE)</f>
        <v>6772.989948156117</v>
      </c>
      <c r="F107" s="2" t="str">
        <f>LEFT(M107,1)</f>
        <v>V</v>
      </c>
      <c r="G107" s="5" t="str">
        <f t="shared" ref="G107:G115" si="22">MID(I107,3,LEN(I107)-3)</f>
        <v>50869.609</v>
      </c>
      <c r="H107" s="6">
        <f t="shared" ref="H107:H115" si="23">1*K107</f>
        <v>6773</v>
      </c>
      <c r="I107" s="19" t="s">
        <v>327</v>
      </c>
      <c r="J107" s="20" t="s">
        <v>328</v>
      </c>
      <c r="K107" s="19">
        <v>6773</v>
      </c>
      <c r="L107" s="19" t="s">
        <v>329</v>
      </c>
      <c r="M107" s="20" t="s">
        <v>116</v>
      </c>
      <c r="N107" s="20"/>
      <c r="O107" s="21" t="s">
        <v>225</v>
      </c>
      <c r="P107" s="21" t="s">
        <v>323</v>
      </c>
    </row>
    <row r="108" spans="1:16" ht="12.75" customHeight="1" thickBot="1" x14ac:dyDescent="0.25">
      <c r="A108" s="6" t="str">
        <f t="shared" si="18"/>
        <v> AOEB 12 </v>
      </c>
      <c r="B108" s="2" t="str">
        <f t="shared" si="19"/>
        <v>I</v>
      </c>
      <c r="C108" s="6">
        <f t="shared" si="20"/>
        <v>51100.606</v>
      </c>
      <c r="D108" s="5" t="str">
        <f t="shared" si="21"/>
        <v>vis</v>
      </c>
      <c r="E108" s="18">
        <f>VLOOKUP(C108,Active!C$21:E$969,3,FALSE)</f>
        <v>6893.9989944070057</v>
      </c>
      <c r="F108" s="2" t="str">
        <f>LEFT(M108,1)</f>
        <v>V</v>
      </c>
      <c r="G108" s="5" t="str">
        <f t="shared" si="22"/>
        <v>51100.606</v>
      </c>
      <c r="H108" s="6">
        <f t="shared" si="23"/>
        <v>6894</v>
      </c>
      <c r="I108" s="19" t="s">
        <v>330</v>
      </c>
      <c r="J108" s="20" t="s">
        <v>331</v>
      </c>
      <c r="K108" s="19">
        <v>6894</v>
      </c>
      <c r="L108" s="19" t="s">
        <v>198</v>
      </c>
      <c r="M108" s="20" t="s">
        <v>116</v>
      </c>
      <c r="N108" s="20"/>
      <c r="O108" s="21" t="s">
        <v>225</v>
      </c>
      <c r="P108" s="21" t="s">
        <v>323</v>
      </c>
    </row>
    <row r="109" spans="1:16" ht="12.75" customHeight="1" thickBot="1" x14ac:dyDescent="0.25">
      <c r="A109" s="6" t="str">
        <f t="shared" si="18"/>
        <v> AOEB 12 </v>
      </c>
      <c r="B109" s="2" t="str">
        <f t="shared" si="19"/>
        <v>I</v>
      </c>
      <c r="C109" s="6">
        <f t="shared" si="20"/>
        <v>51432.754000000001</v>
      </c>
      <c r="D109" s="5" t="str">
        <f t="shared" si="21"/>
        <v>vis</v>
      </c>
      <c r="E109" s="18">
        <f>VLOOKUP(C109,Active!C$21:E$969,3,FALSE)</f>
        <v>7067.996547163707</v>
      </c>
      <c r="F109" s="2" t="str">
        <f>LEFT(M109,1)</f>
        <v>V</v>
      </c>
      <c r="G109" s="5" t="str">
        <f t="shared" si="22"/>
        <v>51432.754</v>
      </c>
      <c r="H109" s="6">
        <f t="shared" si="23"/>
        <v>7068</v>
      </c>
      <c r="I109" s="19" t="s">
        <v>332</v>
      </c>
      <c r="J109" s="20" t="s">
        <v>333</v>
      </c>
      <c r="K109" s="19">
        <v>7068</v>
      </c>
      <c r="L109" s="19" t="s">
        <v>144</v>
      </c>
      <c r="M109" s="20" t="s">
        <v>116</v>
      </c>
      <c r="N109" s="20"/>
      <c r="O109" s="21" t="s">
        <v>225</v>
      </c>
      <c r="P109" s="21" t="s">
        <v>323</v>
      </c>
    </row>
    <row r="110" spans="1:16" ht="12.75" customHeight="1" thickBot="1" x14ac:dyDescent="0.25">
      <c r="A110" s="6" t="str">
        <f t="shared" si="18"/>
        <v>BAVM 171 </v>
      </c>
      <c r="B110" s="2" t="str">
        <f t="shared" si="19"/>
        <v>I</v>
      </c>
      <c r="C110" s="6">
        <f t="shared" si="20"/>
        <v>52885.434999999998</v>
      </c>
      <c r="D110" s="5" t="str">
        <f t="shared" si="21"/>
        <v>vis</v>
      </c>
      <c r="E110" s="18">
        <f>VLOOKUP(C110,Active!C$21:E$969,3,FALSE)</f>
        <v>7828.991461888937</v>
      </c>
      <c r="F110" s="2" t="s">
        <v>97</v>
      </c>
      <c r="G110" s="5" t="str">
        <f t="shared" si="22"/>
        <v>52885.435</v>
      </c>
      <c r="H110" s="6">
        <f t="shared" si="23"/>
        <v>7829</v>
      </c>
      <c r="I110" s="19" t="s">
        <v>343</v>
      </c>
      <c r="J110" s="20" t="s">
        <v>344</v>
      </c>
      <c r="K110" s="19">
        <v>7829</v>
      </c>
      <c r="L110" s="19" t="s">
        <v>175</v>
      </c>
      <c r="M110" s="20" t="s">
        <v>116</v>
      </c>
      <c r="N110" s="20"/>
      <c r="O110" s="21" t="s">
        <v>345</v>
      </c>
      <c r="P110" s="22" t="s">
        <v>346</v>
      </c>
    </row>
    <row r="111" spans="1:16" ht="12.75" customHeight="1" thickBot="1" x14ac:dyDescent="0.25">
      <c r="A111" s="6" t="str">
        <f t="shared" si="18"/>
        <v>VSB 43 </v>
      </c>
      <c r="B111" s="2" t="str">
        <f t="shared" si="19"/>
        <v>I</v>
      </c>
      <c r="C111" s="6">
        <f t="shared" si="20"/>
        <v>53355.028599999998</v>
      </c>
      <c r="D111" s="5" t="str">
        <f t="shared" si="21"/>
        <v>vis</v>
      </c>
      <c r="E111" s="18">
        <f>VLOOKUP(C111,Active!C$21:E$969,3,FALSE)</f>
        <v>8074.9906465602553</v>
      </c>
      <c r="F111" s="2" t="s">
        <v>97</v>
      </c>
      <c r="G111" s="5" t="str">
        <f t="shared" si="22"/>
        <v>53355.0286</v>
      </c>
      <c r="H111" s="6">
        <f t="shared" si="23"/>
        <v>8075</v>
      </c>
      <c r="I111" s="19" t="s">
        <v>357</v>
      </c>
      <c r="J111" s="20" t="s">
        <v>358</v>
      </c>
      <c r="K111" s="19" t="s">
        <v>359</v>
      </c>
      <c r="L111" s="19" t="s">
        <v>360</v>
      </c>
      <c r="M111" s="20" t="s">
        <v>211</v>
      </c>
      <c r="N111" s="20" t="s">
        <v>212</v>
      </c>
      <c r="O111" s="21" t="s">
        <v>361</v>
      </c>
      <c r="P111" s="22" t="s">
        <v>362</v>
      </c>
    </row>
    <row r="112" spans="1:16" ht="12.75" customHeight="1" thickBot="1" x14ac:dyDescent="0.25">
      <c r="A112" s="6" t="str">
        <f t="shared" si="18"/>
        <v> AOEB 12 </v>
      </c>
      <c r="B112" s="2" t="str">
        <f t="shared" si="19"/>
        <v>I</v>
      </c>
      <c r="C112" s="6">
        <f t="shared" si="20"/>
        <v>53383.659</v>
      </c>
      <c r="D112" s="5" t="str">
        <f t="shared" si="21"/>
        <v>vis</v>
      </c>
      <c r="E112" s="18">
        <f>VLOOKUP(C112,Active!C$21:E$969,3,FALSE)</f>
        <v>8089.9888387349656</v>
      </c>
      <c r="F112" s="2" t="s">
        <v>97</v>
      </c>
      <c r="G112" s="5" t="str">
        <f t="shared" si="22"/>
        <v>53383.659</v>
      </c>
      <c r="H112" s="6">
        <f t="shared" si="23"/>
        <v>8090</v>
      </c>
      <c r="I112" s="19" t="s">
        <v>363</v>
      </c>
      <c r="J112" s="20" t="s">
        <v>364</v>
      </c>
      <c r="K112" s="19" t="s">
        <v>365</v>
      </c>
      <c r="L112" s="19" t="s">
        <v>366</v>
      </c>
      <c r="M112" s="20" t="s">
        <v>320</v>
      </c>
      <c r="N112" s="20" t="s">
        <v>321</v>
      </c>
      <c r="O112" s="21" t="s">
        <v>322</v>
      </c>
      <c r="P112" s="21" t="s">
        <v>323</v>
      </c>
    </row>
    <row r="113" spans="1:16" ht="12.75" customHeight="1" thickBot="1" x14ac:dyDescent="0.25">
      <c r="A113" s="6" t="str">
        <f t="shared" si="18"/>
        <v>VSB 50 </v>
      </c>
      <c r="B113" s="2" t="str">
        <f t="shared" si="19"/>
        <v>I</v>
      </c>
      <c r="C113" s="6">
        <f t="shared" si="20"/>
        <v>55158.944600000003</v>
      </c>
      <c r="D113" s="5" t="str">
        <f t="shared" si="21"/>
        <v>vis</v>
      </c>
      <c r="E113" s="18">
        <f>VLOOKUP(C113,Active!C$21:E$969,3,FALSE)</f>
        <v>9019.9819437490296</v>
      </c>
      <c r="F113" s="2" t="s">
        <v>97</v>
      </c>
      <c r="G113" s="5" t="str">
        <f t="shared" si="22"/>
        <v>55158.9446</v>
      </c>
      <c r="H113" s="6">
        <f t="shared" si="23"/>
        <v>9020</v>
      </c>
      <c r="I113" s="19" t="s">
        <v>425</v>
      </c>
      <c r="J113" s="20" t="s">
        <v>426</v>
      </c>
      <c r="K113" s="19" t="s">
        <v>427</v>
      </c>
      <c r="L113" s="19" t="s">
        <v>428</v>
      </c>
      <c r="M113" s="20" t="s">
        <v>320</v>
      </c>
      <c r="N113" s="20" t="s">
        <v>97</v>
      </c>
      <c r="O113" s="21" t="s">
        <v>429</v>
      </c>
      <c r="P113" s="22" t="s">
        <v>430</v>
      </c>
    </row>
    <row r="114" spans="1:16" ht="12.75" customHeight="1" thickBot="1" x14ac:dyDescent="0.25">
      <c r="A114" s="6" t="str">
        <f t="shared" si="18"/>
        <v> JAAVSO 41;122 </v>
      </c>
      <c r="B114" s="2" t="str">
        <f t="shared" si="19"/>
        <v>I</v>
      </c>
      <c r="C114" s="6">
        <f t="shared" si="20"/>
        <v>56187.843999999997</v>
      </c>
      <c r="D114" s="5" t="str">
        <f t="shared" si="21"/>
        <v>vis</v>
      </c>
      <c r="E114" s="18">
        <f>VLOOKUP(C114,Active!C$21:E$969,3,FALSE)</f>
        <v>9558.9765414369176</v>
      </c>
      <c r="F114" s="2" t="s">
        <v>97</v>
      </c>
      <c r="G114" s="5" t="str">
        <f t="shared" si="22"/>
        <v>56187.8440</v>
      </c>
      <c r="H114" s="6">
        <f t="shared" si="23"/>
        <v>9559</v>
      </c>
      <c r="I114" s="19" t="s">
        <v>454</v>
      </c>
      <c r="J114" s="20" t="s">
        <v>455</v>
      </c>
      <c r="K114" s="19" t="s">
        <v>456</v>
      </c>
      <c r="L114" s="19" t="s">
        <v>457</v>
      </c>
      <c r="M114" s="20" t="s">
        <v>320</v>
      </c>
      <c r="N114" s="20" t="s">
        <v>97</v>
      </c>
      <c r="O114" s="21" t="s">
        <v>435</v>
      </c>
      <c r="P114" s="21" t="s">
        <v>453</v>
      </c>
    </row>
    <row r="115" spans="1:16" ht="12.75" customHeight="1" thickBot="1" x14ac:dyDescent="0.25">
      <c r="A115" s="6" t="str">
        <f t="shared" si="18"/>
        <v>VSB 55 </v>
      </c>
      <c r="B115" s="2" t="str">
        <f t="shared" si="19"/>
        <v>I</v>
      </c>
      <c r="C115" s="6">
        <f t="shared" si="20"/>
        <v>56235.569000000003</v>
      </c>
      <c r="D115" s="5" t="str">
        <f t="shared" si="21"/>
        <v>vis</v>
      </c>
      <c r="E115" s="18">
        <f>VLOOKUP(C115,Active!C$21:E$969,3,FALSE)</f>
        <v>9583.9775446201802</v>
      </c>
      <c r="F115" s="2" t="s">
        <v>97</v>
      </c>
      <c r="G115" s="5" t="str">
        <f t="shared" si="22"/>
        <v>56235.569</v>
      </c>
      <c r="H115" s="6">
        <f t="shared" si="23"/>
        <v>9584</v>
      </c>
      <c r="I115" s="19" t="s">
        <v>458</v>
      </c>
      <c r="J115" s="20" t="s">
        <v>459</v>
      </c>
      <c r="K115" s="19" t="s">
        <v>460</v>
      </c>
      <c r="L115" s="19" t="s">
        <v>461</v>
      </c>
      <c r="M115" s="20" t="s">
        <v>116</v>
      </c>
      <c r="N115" s="20"/>
      <c r="O115" s="21" t="s">
        <v>462</v>
      </c>
      <c r="P115" s="22" t="s">
        <v>463</v>
      </c>
    </row>
    <row r="116" spans="1:16" x14ac:dyDescent="0.2">
      <c r="B116" s="2"/>
      <c r="F116" s="2"/>
    </row>
    <row r="117" spans="1:16" x14ac:dyDescent="0.2">
      <c r="B117" s="2"/>
      <c r="F117" s="2"/>
    </row>
    <row r="118" spans="1:16" x14ac:dyDescent="0.2">
      <c r="B118" s="2"/>
      <c r="F118" s="2"/>
    </row>
    <row r="119" spans="1:16" x14ac:dyDescent="0.2">
      <c r="B119" s="2"/>
      <c r="F119" s="2"/>
    </row>
    <row r="120" spans="1:16" x14ac:dyDescent="0.2">
      <c r="B120" s="2"/>
      <c r="F120" s="2"/>
    </row>
    <row r="121" spans="1:16" x14ac:dyDescent="0.2">
      <c r="B121" s="2"/>
      <c r="F121" s="2"/>
    </row>
    <row r="122" spans="1:16" x14ac:dyDescent="0.2">
      <c r="B122" s="2"/>
      <c r="F122" s="2"/>
    </row>
    <row r="123" spans="1:16" x14ac:dyDescent="0.2">
      <c r="B123" s="2"/>
      <c r="F123" s="2"/>
    </row>
    <row r="124" spans="1:16" x14ac:dyDescent="0.2">
      <c r="B124" s="2"/>
      <c r="F124" s="2"/>
    </row>
    <row r="125" spans="1:16" x14ac:dyDescent="0.2">
      <c r="B125" s="2"/>
      <c r="F125" s="2"/>
    </row>
    <row r="126" spans="1:16" x14ac:dyDescent="0.2">
      <c r="B126" s="2"/>
      <c r="F126" s="2"/>
    </row>
    <row r="127" spans="1:16" x14ac:dyDescent="0.2">
      <c r="B127" s="2"/>
      <c r="F127" s="2"/>
    </row>
    <row r="128" spans="1:1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</sheetData>
  <phoneticPr fontId="8" type="noConversion"/>
  <hyperlinks>
    <hyperlink ref="P43" r:id="rId1" display="http://www.konkoly.hu/cgi-bin/IBVS?5287" xr:uid="{00000000-0004-0000-0100-000000000000}"/>
    <hyperlink ref="P44" r:id="rId2" display="http://www.konkoly.hu/cgi-bin/IBVS?5583" xr:uid="{00000000-0004-0000-0100-000001000000}"/>
    <hyperlink ref="P110" r:id="rId3" display="http://www.bav-astro.de/sfs/BAVM_link.php?BAVMnr=171" xr:uid="{00000000-0004-0000-0100-000002000000}"/>
    <hyperlink ref="P45" r:id="rId4" display="http://www.konkoly.hu/cgi-bin/IBVS?5494" xr:uid="{00000000-0004-0000-0100-000003000000}"/>
    <hyperlink ref="P46" r:id="rId5" display="http://www.bav-astro.de/sfs/BAVM_link.php?BAVMnr=173" xr:uid="{00000000-0004-0000-0100-000004000000}"/>
    <hyperlink ref="P111" r:id="rId6" display="http://vsolj.cetus-net.org/no43.pdf" xr:uid="{00000000-0004-0000-0100-000005000000}"/>
    <hyperlink ref="P47" r:id="rId7" display="http://www.bav-astro.de/sfs/BAVM_link.php?BAVMnr=178" xr:uid="{00000000-0004-0000-0100-000006000000}"/>
    <hyperlink ref="P48" r:id="rId8" display="http://www.bav-astro.de/sfs/BAVM_link.php?BAVMnr=178" xr:uid="{00000000-0004-0000-0100-000007000000}"/>
    <hyperlink ref="P49" r:id="rId9" display="http://www.aavso.org/sites/default/files/jaavso/v36n2/171.pdf" xr:uid="{00000000-0004-0000-0100-000008000000}"/>
    <hyperlink ref="P50" r:id="rId10" display="http://www.konkoly.hu/cgi-bin/IBVS?5835" xr:uid="{00000000-0004-0000-0100-000009000000}"/>
    <hyperlink ref="P51" r:id="rId11" display="http://www.aavso.org/sites/default/files/jaavso/v36n2/171.pdf" xr:uid="{00000000-0004-0000-0100-00000A000000}"/>
    <hyperlink ref="P52" r:id="rId12" display="http://www.konkoly.hu/cgi-bin/IBVS?5870" xr:uid="{00000000-0004-0000-0100-00000B000000}"/>
    <hyperlink ref="P53" r:id="rId13" display="http://www.konkoly.hu/cgi-bin/IBVS?5870" xr:uid="{00000000-0004-0000-0100-00000C000000}"/>
    <hyperlink ref="P54" r:id="rId14" display="http://www.bav-astro.de/sfs/BAVM_link.php?BAVMnr=209" xr:uid="{00000000-0004-0000-0100-00000D000000}"/>
    <hyperlink ref="P55" r:id="rId15" display="http://www.bav-astro.de/sfs/BAVM_link.php?BAVMnr=209" xr:uid="{00000000-0004-0000-0100-00000E000000}"/>
    <hyperlink ref="P56" r:id="rId16" display="http://www.konkoly.hu/cgi-bin/IBVS?5933" xr:uid="{00000000-0004-0000-0100-00000F000000}"/>
    <hyperlink ref="P57" r:id="rId17" display="http://www.konkoly.hu/cgi-bin/IBVS?6007" xr:uid="{00000000-0004-0000-0100-000010000000}"/>
    <hyperlink ref="P113" r:id="rId18" display="http://vsolj.cetus-net.org/vsoljno50.pdf" xr:uid="{00000000-0004-0000-0100-000011000000}"/>
    <hyperlink ref="P59" r:id="rId19" display="http://www.bav-astro.de/sfs/BAVM_link.php?BAVMnr=215" xr:uid="{00000000-0004-0000-0100-000012000000}"/>
    <hyperlink ref="P115" r:id="rId20" display="http://vsolj.cetus-net.org/vsoljno55.pdf" xr:uid="{00000000-0004-0000-0100-000013000000}"/>
    <hyperlink ref="P66" r:id="rId21" display="http://www.bav-astro.de/sfs/BAVM_link.php?BAVMnr=234" xr:uid="{00000000-0004-0000-0100-000014000000}"/>
    <hyperlink ref="P67" r:id="rId22" display="http://www.bav-astro.de/sfs/BAVM_link.php?BAVMnr=234" xr:uid="{00000000-0004-0000-0100-000015000000}"/>
    <hyperlink ref="P69" r:id="rId23" display="http://www.bav-astro.de/sfs/BAVM_link.php?BAVMnr=239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2024-01-03T04:20:45Z</dcterms:modified>
</cp:coreProperties>
</file>