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D183946-B16D-4C2A-9ED5-8388A38105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K76" i="1" s="1"/>
  <c r="Q76" i="1"/>
  <c r="E78" i="1" l="1"/>
  <c r="F78" i="1" s="1"/>
  <c r="G78" i="1" s="1"/>
  <c r="K78" i="1" s="1"/>
  <c r="Q78" i="1"/>
  <c r="E53" i="1"/>
  <c r="F53" i="1" s="1"/>
  <c r="G53" i="1" s="1"/>
  <c r="L53" i="1" s="1"/>
  <c r="Q53" i="1"/>
  <c r="E54" i="1"/>
  <c r="F54" i="1" s="1"/>
  <c r="G54" i="1" s="1"/>
  <c r="L54" i="1" s="1"/>
  <c r="Q54" i="1"/>
  <c r="E55" i="1"/>
  <c r="F55" i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 s="1"/>
  <c r="G68" i="1" s="1"/>
  <c r="L68" i="1" s="1"/>
  <c r="Q68" i="1"/>
  <c r="E69" i="1"/>
  <c r="F69" i="1" s="1"/>
  <c r="G69" i="1" s="1"/>
  <c r="L69" i="1" s="1"/>
  <c r="Q69" i="1"/>
  <c r="E70" i="1"/>
  <c r="F70" i="1" s="1"/>
  <c r="G70" i="1" s="1"/>
  <c r="L70" i="1" s="1"/>
  <c r="Q70" i="1"/>
  <c r="E71" i="1"/>
  <c r="F71" i="1" s="1"/>
  <c r="G71" i="1" s="1"/>
  <c r="L71" i="1" s="1"/>
  <c r="Q71" i="1"/>
  <c r="E72" i="1"/>
  <c r="F72" i="1" s="1"/>
  <c r="G72" i="1" s="1"/>
  <c r="L72" i="1" s="1"/>
  <c r="Q72" i="1"/>
  <c r="E73" i="1"/>
  <c r="F73" i="1" s="1"/>
  <c r="G73" i="1" s="1"/>
  <c r="L73" i="1" s="1"/>
  <c r="Q73" i="1"/>
  <c r="E74" i="1"/>
  <c r="F74" i="1" s="1"/>
  <c r="G74" i="1" s="1"/>
  <c r="L74" i="1" s="1"/>
  <c r="Q74" i="1"/>
  <c r="E75" i="1"/>
  <c r="F75" i="1" s="1"/>
  <c r="G75" i="1" s="1"/>
  <c r="L75" i="1" s="1"/>
  <c r="Q75" i="1"/>
  <c r="D9" i="1"/>
  <c r="C9" i="1"/>
  <c r="E77" i="1"/>
  <c r="F77" i="1" s="1"/>
  <c r="G77" i="1" s="1"/>
  <c r="K77" i="1" s="1"/>
  <c r="Q77" i="1"/>
  <c r="E62" i="1"/>
  <c r="F62" i="1" s="1"/>
  <c r="G62" i="1" s="1"/>
  <c r="K62" i="1" s="1"/>
  <c r="Q62" i="1"/>
  <c r="E63" i="1"/>
  <c r="F63" i="1" s="1"/>
  <c r="G63" i="1" s="1"/>
  <c r="K63" i="1" s="1"/>
  <c r="Q63" i="1"/>
  <c r="E51" i="1"/>
  <c r="F51" i="1" s="1"/>
  <c r="G51" i="1" s="1"/>
  <c r="K51" i="1" s="1"/>
  <c r="E52" i="1"/>
  <c r="F52" i="1" s="1"/>
  <c r="G52" i="1" s="1"/>
  <c r="K52" i="1" s="1"/>
  <c r="E59" i="1"/>
  <c r="F59" i="1"/>
  <c r="G59" i="1" s="1"/>
  <c r="K59" i="1" s="1"/>
  <c r="E60" i="1"/>
  <c r="F60" i="1" s="1"/>
  <c r="G60" i="1" s="1"/>
  <c r="K60" i="1" s="1"/>
  <c r="E61" i="1"/>
  <c r="F61" i="1" s="1"/>
  <c r="G61" i="1" s="1"/>
  <c r="K61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Q51" i="1"/>
  <c r="Q52" i="1"/>
  <c r="Q59" i="1"/>
  <c r="Q60" i="1"/>
  <c r="Q61" i="1"/>
  <c r="E21" i="1"/>
  <c r="F21" i="1" s="1"/>
  <c r="G21" i="1" s="1"/>
  <c r="J21" i="1" s="1"/>
  <c r="E22" i="1"/>
  <c r="F22" i="1" s="1"/>
  <c r="G22" i="1" s="1"/>
  <c r="J22" i="1" s="1"/>
  <c r="E23" i="1"/>
  <c r="F23" i="1" s="1"/>
  <c r="G23" i="1" s="1"/>
  <c r="J23" i="1" s="1"/>
  <c r="E24" i="1"/>
  <c r="F24" i="1" s="1"/>
  <c r="G24" i="1" s="1"/>
  <c r="J24" i="1" s="1"/>
  <c r="E25" i="1"/>
  <c r="F25" i="1" s="1"/>
  <c r="G25" i="1" s="1"/>
  <c r="J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Q46" i="1"/>
  <c r="Q47" i="1"/>
  <c r="Q48" i="1"/>
  <c r="Q49" i="1"/>
  <c r="Q5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F16" i="1"/>
  <c r="F17" i="1" s="1"/>
  <c r="C17" i="1"/>
  <c r="Q45" i="1"/>
  <c r="C11" i="1"/>
  <c r="C12" i="1"/>
  <c r="O76" i="1" l="1"/>
  <c r="O78" i="1"/>
  <c r="O54" i="1"/>
  <c r="O58" i="1"/>
  <c r="O67" i="1"/>
  <c r="O71" i="1"/>
  <c r="O65" i="1"/>
  <c r="O69" i="1"/>
  <c r="O53" i="1"/>
  <c r="O57" i="1"/>
  <c r="O66" i="1"/>
  <c r="O70" i="1"/>
  <c r="O74" i="1"/>
  <c r="O56" i="1"/>
  <c r="O55" i="1"/>
  <c r="O64" i="1"/>
  <c r="O68" i="1"/>
  <c r="O72" i="1"/>
  <c r="O75" i="1"/>
  <c r="O73" i="1"/>
  <c r="O77" i="1"/>
  <c r="O62" i="1"/>
  <c r="O47" i="1"/>
  <c r="O38" i="1"/>
  <c r="O52" i="1"/>
  <c r="O24" i="1"/>
  <c r="O29" i="1"/>
  <c r="O45" i="1"/>
  <c r="O46" i="1"/>
  <c r="O37" i="1"/>
  <c r="O43" i="1"/>
  <c r="O33" i="1"/>
  <c r="O25" i="1"/>
  <c r="O28" i="1"/>
  <c r="O34" i="1"/>
  <c r="O26" i="1"/>
  <c r="O60" i="1"/>
  <c r="O22" i="1"/>
  <c r="O35" i="1"/>
  <c r="O50" i="1"/>
  <c r="O42" i="1"/>
  <c r="O40" i="1"/>
  <c r="O61" i="1"/>
  <c r="C15" i="1"/>
  <c r="O44" i="1"/>
  <c r="O32" i="1"/>
  <c r="O23" i="1"/>
  <c r="O30" i="1"/>
  <c r="O27" i="1"/>
  <c r="O59" i="1"/>
  <c r="O41" i="1"/>
  <c r="O51" i="1"/>
  <c r="O36" i="1"/>
  <c r="O49" i="1"/>
  <c r="O31" i="1"/>
  <c r="O48" i="1"/>
  <c r="O39" i="1"/>
  <c r="O63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<sst xmlns="http://schemas.openxmlformats.org/spreadsheetml/2006/main" count="208" uniqueCount="59">
  <si>
    <t>OEJV 0189</t>
  </si>
  <si>
    <t>OEJV 0198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</si>
  <si>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</si>
  <si>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</si>
  <si>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</si>
  <si>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</si>
  <si>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</si>
  <si>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</si>
  <si>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</si>
  <si>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</si>
  <si>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</si>
  <si>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</si>
  <si>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</si>
  <si>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</si>
  <si>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</si>
  <si>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</si>
  <si>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</si>
  <si>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</si>
  <si>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</si>
  <si>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</si>
  <si>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</si>
  <si>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</si>
  <si>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</si>
  <si>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</si>
  <si>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</si>
  <si>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</si>
  <si>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</si>
  <si>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</si>
  <si>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</si>
  <si>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</si>
  <si>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</si>
  <si>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</si>
  <si>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</si>
  <si>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</si>
  <si>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</si>
  <si>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</si>
  <si>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</si>
  <si>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</si>
  <si>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AQ Tuc</t>
  </si>
  <si>
    <t>AQ Tuc / GSC 9137-1545</t>
  </si>
  <si>
    <t>G9137-1545</t>
  </si>
  <si>
    <t>EW</t>
  </si>
  <si>
    <t>Kreiner</t>
  </si>
  <si>
    <t>J.M. Kreiner, 2004, Acta Astronomica, vol. 54, pp 207-210.</t>
  </si>
  <si>
    <t>IBVS 0575</t>
  </si>
  <si>
    <t>II</t>
  </si>
  <si>
    <t>PE</t>
  </si>
  <si>
    <t>I</t>
  </si>
  <si>
    <t>OEJV 0179</t>
  </si>
  <si>
    <t>pg</t>
  </si>
  <si>
    <t>vis</t>
  </si>
  <si>
    <t>CCD</t>
  </si>
  <si>
    <t>OEJV 0160</t>
  </si>
  <si>
    <t>JAVSO 49, 251</t>
  </si>
  <si>
    <t>JAVSO, 48, 250</t>
  </si>
  <si>
    <t>JRBA</t>
  </si>
  <si>
    <t>TESS/RAA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</si>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</sst>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00000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25" fillId="0" borderId="0"/>
    <xf numFmtId="0" fontId="14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9" fillId="0" borderId="0" xfId="42" applyFont="1" applyAlignment="1">
      <alignment horizontal="left"/>
    </xf>
    <xf numFmtId="0" fontId="29" fillId="0" borderId="0" xfId="42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7" fontId="32" fillId="0" borderId="0" xfId="0" applyNumberFormat="1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4" fillId="0" borderId="0" xfId="0" applyFont="1" applyAlignment="1"/>
    <xf numFmtId="0" fontId="25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0" xfId="0" applyFont="1">
      <alignment vertical="top"/>
    </xf>
    <xf numFmtId="0" fontId="25" fillId="0" borderId="5" xfId="0" applyFont="1" applyBorder="1">
      <alignment vertical="top"/>
    </xf>
    <xf numFmtId="0" fontId="25" fillId="0" borderId="8" xfId="0" applyFont="1" applyBorder="1" applyAlignment="1">
      <alignment horizontal="center"/>
    </xf>
    <xf numFmtId="0" fontId="25" fillId="0" borderId="9" xfId="0" applyFont="1" applyBorder="1">
      <alignment vertical="top"/>
    </xf>
    <xf numFmtId="0" fontId="25" fillId="0" borderId="10" xfId="0" applyFont="1" applyBorder="1">
      <alignment vertical="top"/>
    </xf>
    <xf numFmtId="14" fontId="25" fillId="0" borderId="0" xfId="0" applyNumberFormat="1" applyFont="1" applyAlignment="1"/>
    <xf numFmtId="0" fontId="25" fillId="0" borderId="0" xfId="0" applyFont="1" applyAlignment="1">
      <alignment horizontal="left"/>
    </xf>
    <xf numFmtId="0" fontId="8" fillId="0" borderId="0" xfId="41" applyFont="1" applyAlignment="1">
      <alignment horizontal="left"/>
    </xf>
    <xf numFmtId="0" fontId="8" fillId="0" borderId="0" xfId="41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166" fontId="32" fillId="0" borderId="0" xfId="0" applyNumberFormat="1" applyFont="1" applyAlignment="1">
      <alignment horizontal="left"/>
    </xf>
    <xf numFmtId="165" fontId="32" fillId="0" borderId="0" xfId="0" applyNumberFormat="1" applyFont="1" applyAlignment="1">
      <alignment horizontal="left"/>
    </xf>
    <xf numFmtId="0" fontId="0" fillId="0" borderId="0" xfId="0" applyBorder="1" applyAlignment="1"/>
    <xf numFmtId="0" fontId="25" fillId="0" borderId="0" xfId="0" applyFont="1" applyBorder="1" applyAlignment="1"/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Tuc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9794</c:v>
                </c:pt>
                <c:pt idx="33">
                  <c:v>9794.5</c:v>
                </c:pt>
                <c:pt idx="34">
                  <c:v>9811</c:v>
                </c:pt>
                <c:pt idx="35">
                  <c:v>9811.5</c:v>
                </c:pt>
                <c:pt idx="36">
                  <c:v>9835</c:v>
                </c:pt>
                <c:pt idx="37">
                  <c:v>9835.5</c:v>
                </c:pt>
                <c:pt idx="38">
                  <c:v>9837</c:v>
                </c:pt>
                <c:pt idx="39">
                  <c:v>9870.5</c:v>
                </c:pt>
                <c:pt idx="40">
                  <c:v>9889</c:v>
                </c:pt>
                <c:pt idx="41">
                  <c:v>10487.5</c:v>
                </c:pt>
                <c:pt idx="42">
                  <c:v>10682.5</c:v>
                </c:pt>
                <c:pt idx="43">
                  <c:v>10988</c:v>
                </c:pt>
                <c:pt idx="44">
                  <c:v>10988.5</c:v>
                </c:pt>
                <c:pt idx="45">
                  <c:v>11006</c:v>
                </c:pt>
                <c:pt idx="46">
                  <c:v>11006.5</c:v>
                </c:pt>
                <c:pt idx="47">
                  <c:v>11027</c:v>
                </c:pt>
                <c:pt idx="48">
                  <c:v>11027.5</c:v>
                </c:pt>
                <c:pt idx="49">
                  <c:v>11032</c:v>
                </c:pt>
                <c:pt idx="50">
                  <c:v>11032.5</c:v>
                </c:pt>
                <c:pt idx="51">
                  <c:v>11047</c:v>
                </c:pt>
                <c:pt idx="52">
                  <c:v>11047.5</c:v>
                </c:pt>
                <c:pt idx="53">
                  <c:v>11071</c:v>
                </c:pt>
                <c:pt idx="54">
                  <c:v>11071.5</c:v>
                </c:pt>
                <c:pt idx="55">
                  <c:v>11847.5</c:v>
                </c:pt>
                <c:pt idx="56">
                  <c:v>12464.5</c:v>
                </c:pt>
                <c:pt idx="57">
                  <c:v>13036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9-4532-81EA-58F8329AA7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9794</c:v>
                </c:pt>
                <c:pt idx="33">
                  <c:v>9794.5</c:v>
                </c:pt>
                <c:pt idx="34">
                  <c:v>9811</c:v>
                </c:pt>
                <c:pt idx="35">
                  <c:v>9811.5</c:v>
                </c:pt>
                <c:pt idx="36">
                  <c:v>9835</c:v>
                </c:pt>
                <c:pt idx="37">
                  <c:v>9835.5</c:v>
                </c:pt>
                <c:pt idx="38">
                  <c:v>9837</c:v>
                </c:pt>
                <c:pt idx="39">
                  <c:v>9870.5</c:v>
                </c:pt>
                <c:pt idx="40">
                  <c:v>9889</c:v>
                </c:pt>
                <c:pt idx="41">
                  <c:v>10487.5</c:v>
                </c:pt>
                <c:pt idx="42">
                  <c:v>10682.5</c:v>
                </c:pt>
                <c:pt idx="43">
                  <c:v>10988</c:v>
                </c:pt>
                <c:pt idx="44">
                  <c:v>10988.5</c:v>
                </c:pt>
                <c:pt idx="45">
                  <c:v>11006</c:v>
                </c:pt>
                <c:pt idx="46">
                  <c:v>11006.5</c:v>
                </c:pt>
                <c:pt idx="47">
                  <c:v>11027</c:v>
                </c:pt>
                <c:pt idx="48">
                  <c:v>11027.5</c:v>
                </c:pt>
                <c:pt idx="49">
                  <c:v>11032</c:v>
                </c:pt>
                <c:pt idx="50">
                  <c:v>11032.5</c:v>
                </c:pt>
                <c:pt idx="51">
                  <c:v>11047</c:v>
                </c:pt>
                <c:pt idx="52">
                  <c:v>11047.5</c:v>
                </c:pt>
                <c:pt idx="53">
                  <c:v>11071</c:v>
                </c:pt>
                <c:pt idx="54">
                  <c:v>11071.5</c:v>
                </c:pt>
                <c:pt idx="55">
                  <c:v>11847.5</c:v>
                </c:pt>
                <c:pt idx="56">
                  <c:v>12464.5</c:v>
                </c:pt>
                <c:pt idx="57">
                  <c:v>13036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E9-4532-81EA-58F8329AA7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9794</c:v>
                </c:pt>
                <c:pt idx="33">
                  <c:v>9794.5</c:v>
                </c:pt>
                <c:pt idx="34">
                  <c:v>9811</c:v>
                </c:pt>
                <c:pt idx="35">
                  <c:v>9811.5</c:v>
                </c:pt>
                <c:pt idx="36">
                  <c:v>9835</c:v>
                </c:pt>
                <c:pt idx="37">
                  <c:v>9835.5</c:v>
                </c:pt>
                <c:pt idx="38">
                  <c:v>9837</c:v>
                </c:pt>
                <c:pt idx="39">
                  <c:v>9870.5</c:v>
                </c:pt>
                <c:pt idx="40">
                  <c:v>9889</c:v>
                </c:pt>
                <c:pt idx="41">
                  <c:v>10487.5</c:v>
                </c:pt>
                <c:pt idx="42">
                  <c:v>10682.5</c:v>
                </c:pt>
                <c:pt idx="43">
                  <c:v>10988</c:v>
                </c:pt>
                <c:pt idx="44">
                  <c:v>10988.5</c:v>
                </c:pt>
                <c:pt idx="45">
                  <c:v>11006</c:v>
                </c:pt>
                <c:pt idx="46">
                  <c:v>11006.5</c:v>
                </c:pt>
                <c:pt idx="47">
                  <c:v>11027</c:v>
                </c:pt>
                <c:pt idx="48">
                  <c:v>11027.5</c:v>
                </c:pt>
                <c:pt idx="49">
                  <c:v>11032</c:v>
                </c:pt>
                <c:pt idx="50">
                  <c:v>11032.5</c:v>
                </c:pt>
                <c:pt idx="51">
                  <c:v>11047</c:v>
                </c:pt>
                <c:pt idx="52">
                  <c:v>11047.5</c:v>
                </c:pt>
                <c:pt idx="53">
                  <c:v>11071</c:v>
                </c:pt>
                <c:pt idx="54">
                  <c:v>11071.5</c:v>
                </c:pt>
                <c:pt idx="55">
                  <c:v>11847.5</c:v>
                </c:pt>
                <c:pt idx="56">
                  <c:v>12464.5</c:v>
                </c:pt>
                <c:pt idx="57">
                  <c:v>13036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-7.7936850000696722E-2</c:v>
                </c:pt>
                <c:pt idx="1">
                  <c:v>-3.830385000037495E-2</c:v>
                </c:pt>
                <c:pt idx="2">
                  <c:v>-6.9995749996451195E-2</c:v>
                </c:pt>
                <c:pt idx="3">
                  <c:v>-8.7297499994747341E-3</c:v>
                </c:pt>
                <c:pt idx="4">
                  <c:v>-6.4841699997487012E-2</c:v>
                </c:pt>
                <c:pt idx="5">
                  <c:v>-1.9841699999233242E-2</c:v>
                </c:pt>
                <c:pt idx="6">
                  <c:v>-7.698309999977937E-2</c:v>
                </c:pt>
                <c:pt idx="7">
                  <c:v>-5.0026699995214585E-2</c:v>
                </c:pt>
                <c:pt idx="8">
                  <c:v>-8.5748049990797881E-2</c:v>
                </c:pt>
                <c:pt idx="9">
                  <c:v>-3.9748049995978363E-2</c:v>
                </c:pt>
                <c:pt idx="10">
                  <c:v>-7.0115049995365553E-2</c:v>
                </c:pt>
                <c:pt idx="11">
                  <c:v>-3.4819599997717887E-2</c:v>
                </c:pt>
                <c:pt idx="12">
                  <c:v>-3.4219599998323247E-2</c:v>
                </c:pt>
                <c:pt idx="13">
                  <c:v>-3.1819599993468728E-2</c:v>
                </c:pt>
                <c:pt idx="14">
                  <c:v>-3.4574649995192885E-2</c:v>
                </c:pt>
                <c:pt idx="15">
                  <c:v>-3.4374649992969353E-2</c:v>
                </c:pt>
                <c:pt idx="16">
                  <c:v>-3.1574649998219684E-2</c:v>
                </c:pt>
                <c:pt idx="17">
                  <c:v>-3.3903099996678066E-2</c:v>
                </c:pt>
                <c:pt idx="18">
                  <c:v>-3.3803099999204278E-2</c:v>
                </c:pt>
                <c:pt idx="19">
                  <c:v>-3.3986599992203992E-2</c:v>
                </c:pt>
                <c:pt idx="20">
                  <c:v>-3.3386599992809352E-2</c:v>
                </c:pt>
                <c:pt idx="21">
                  <c:v>-3.3286599995335564E-2</c:v>
                </c:pt>
                <c:pt idx="22">
                  <c:v>-3.421505000005709E-2</c:v>
                </c:pt>
                <c:pt idx="23">
                  <c:v>-3.3015049993991852E-2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E9-4532-81EA-58F8329AA7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9794</c:v>
                </c:pt>
                <c:pt idx="33">
                  <c:v>9794.5</c:v>
                </c:pt>
                <c:pt idx="34">
                  <c:v>9811</c:v>
                </c:pt>
                <c:pt idx="35">
                  <c:v>9811.5</c:v>
                </c:pt>
                <c:pt idx="36">
                  <c:v>9835</c:v>
                </c:pt>
                <c:pt idx="37">
                  <c:v>9835.5</c:v>
                </c:pt>
                <c:pt idx="38">
                  <c:v>9837</c:v>
                </c:pt>
                <c:pt idx="39">
                  <c:v>9870.5</c:v>
                </c:pt>
                <c:pt idx="40">
                  <c:v>9889</c:v>
                </c:pt>
                <c:pt idx="41">
                  <c:v>10487.5</c:v>
                </c:pt>
                <c:pt idx="42">
                  <c:v>10682.5</c:v>
                </c:pt>
                <c:pt idx="43">
                  <c:v>10988</c:v>
                </c:pt>
                <c:pt idx="44">
                  <c:v>10988.5</c:v>
                </c:pt>
                <c:pt idx="45">
                  <c:v>11006</c:v>
                </c:pt>
                <c:pt idx="46">
                  <c:v>11006.5</c:v>
                </c:pt>
                <c:pt idx="47">
                  <c:v>11027</c:v>
                </c:pt>
                <c:pt idx="48">
                  <c:v>11027.5</c:v>
                </c:pt>
                <c:pt idx="49">
                  <c:v>11032</c:v>
                </c:pt>
                <c:pt idx="50">
                  <c:v>11032.5</c:v>
                </c:pt>
                <c:pt idx="51">
                  <c:v>11047</c:v>
                </c:pt>
                <c:pt idx="52">
                  <c:v>11047.5</c:v>
                </c:pt>
                <c:pt idx="53">
                  <c:v>11071</c:v>
                </c:pt>
                <c:pt idx="54">
                  <c:v>11071.5</c:v>
                </c:pt>
                <c:pt idx="55">
                  <c:v>11847.5</c:v>
                </c:pt>
                <c:pt idx="56">
                  <c:v>12464.5</c:v>
                </c:pt>
                <c:pt idx="57">
                  <c:v>13036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4">
                  <c:v>0</c:v>
                </c:pt>
                <c:pt idx="25">
                  <c:v>1.1554400007298682E-2</c:v>
                </c:pt>
                <c:pt idx="26">
                  <c:v>1.2132450006902218E-2</c:v>
                </c:pt>
                <c:pt idx="27">
                  <c:v>1.2069500000507105E-2</c:v>
                </c:pt>
                <c:pt idx="28">
                  <c:v>1.2086000009730924E-2</c:v>
                </c:pt>
                <c:pt idx="29">
                  <c:v>1.5703750003012829E-2</c:v>
                </c:pt>
                <c:pt idx="30">
                  <c:v>2.2452999932284001E-2</c:v>
                </c:pt>
                <c:pt idx="31">
                  <c:v>2.2297950221400242E-2</c:v>
                </c:pt>
                <c:pt idx="38">
                  <c:v>2.3812100000213832E-2</c:v>
                </c:pt>
                <c:pt idx="39">
                  <c:v>2.4362650001421571E-2</c:v>
                </c:pt>
                <c:pt idx="40">
                  <c:v>2.4173700003302656E-2</c:v>
                </c:pt>
                <c:pt idx="41">
                  <c:v>2.6748750220576767E-2</c:v>
                </c:pt>
                <c:pt idx="42">
                  <c:v>2.731225000025006E-2</c:v>
                </c:pt>
                <c:pt idx="55">
                  <c:v>2.7446749998489395E-2</c:v>
                </c:pt>
                <c:pt idx="56">
                  <c:v>3.5202850209316239E-2</c:v>
                </c:pt>
                <c:pt idx="57">
                  <c:v>3.2058800003142096E-2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E9-4532-81EA-58F8329AA7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9794</c:v>
                </c:pt>
                <c:pt idx="33">
                  <c:v>9794.5</c:v>
                </c:pt>
                <c:pt idx="34">
                  <c:v>9811</c:v>
                </c:pt>
                <c:pt idx="35">
                  <c:v>9811.5</c:v>
                </c:pt>
                <c:pt idx="36">
                  <c:v>9835</c:v>
                </c:pt>
                <c:pt idx="37">
                  <c:v>9835.5</c:v>
                </c:pt>
                <c:pt idx="38">
                  <c:v>9837</c:v>
                </c:pt>
                <c:pt idx="39">
                  <c:v>9870.5</c:v>
                </c:pt>
                <c:pt idx="40">
                  <c:v>9889</c:v>
                </c:pt>
                <c:pt idx="41">
                  <c:v>10487.5</c:v>
                </c:pt>
                <c:pt idx="42">
                  <c:v>10682.5</c:v>
                </c:pt>
                <c:pt idx="43">
                  <c:v>10988</c:v>
                </c:pt>
                <c:pt idx="44">
                  <c:v>10988.5</c:v>
                </c:pt>
                <c:pt idx="45">
                  <c:v>11006</c:v>
                </c:pt>
                <c:pt idx="46">
                  <c:v>11006.5</c:v>
                </c:pt>
                <c:pt idx="47">
                  <c:v>11027</c:v>
                </c:pt>
                <c:pt idx="48">
                  <c:v>11027.5</c:v>
                </c:pt>
                <c:pt idx="49">
                  <c:v>11032</c:v>
                </c:pt>
                <c:pt idx="50">
                  <c:v>11032.5</c:v>
                </c:pt>
                <c:pt idx="51">
                  <c:v>11047</c:v>
                </c:pt>
                <c:pt idx="52">
                  <c:v>11047.5</c:v>
                </c:pt>
                <c:pt idx="53">
                  <c:v>11071</c:v>
                </c:pt>
                <c:pt idx="54">
                  <c:v>11071.5</c:v>
                </c:pt>
                <c:pt idx="55">
                  <c:v>11847.5</c:v>
                </c:pt>
                <c:pt idx="56">
                  <c:v>12464.5</c:v>
                </c:pt>
                <c:pt idx="57">
                  <c:v>13036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32">
                  <c:v>2.4043877041549422E-2</c:v>
                </c:pt>
                <c:pt idx="33">
                  <c:v>2.4183152956538834E-2</c:v>
                </c:pt>
                <c:pt idx="34">
                  <c:v>2.4047507722571027E-2</c:v>
                </c:pt>
                <c:pt idx="35">
                  <c:v>2.4201431486289948E-2</c:v>
                </c:pt>
                <c:pt idx="36">
                  <c:v>2.4001230063731782E-2</c:v>
                </c:pt>
                <c:pt idx="37">
                  <c:v>2.4404863754170947E-2</c:v>
                </c:pt>
                <c:pt idx="43">
                  <c:v>2.846346717706183E-2</c:v>
                </c:pt>
                <c:pt idx="44">
                  <c:v>2.9000240880122874E-2</c:v>
                </c:pt>
                <c:pt idx="45">
                  <c:v>2.851193802052876E-2</c:v>
                </c:pt>
                <c:pt idx="46">
                  <c:v>2.8956394380657002E-2</c:v>
                </c:pt>
                <c:pt idx="47">
                  <c:v>2.8528773502330296E-2</c:v>
                </c:pt>
                <c:pt idx="48">
                  <c:v>2.894537259999197E-2</c:v>
                </c:pt>
                <c:pt idx="49">
                  <c:v>2.854264117195271E-2</c:v>
                </c:pt>
                <c:pt idx="50">
                  <c:v>2.9103547778504435E-2</c:v>
                </c:pt>
                <c:pt idx="51">
                  <c:v>2.8871684327896219E-2</c:v>
                </c:pt>
                <c:pt idx="52">
                  <c:v>2.9121511499397457E-2</c:v>
                </c:pt>
                <c:pt idx="53">
                  <c:v>2.8795708647521678E-2</c:v>
                </c:pt>
                <c:pt idx="54">
                  <c:v>2.8981297378777526E-2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E9-4532-81EA-58F8329AA7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9794</c:v>
                </c:pt>
                <c:pt idx="33">
                  <c:v>9794.5</c:v>
                </c:pt>
                <c:pt idx="34">
                  <c:v>9811</c:v>
                </c:pt>
                <c:pt idx="35">
                  <c:v>9811.5</c:v>
                </c:pt>
                <c:pt idx="36">
                  <c:v>9835</c:v>
                </c:pt>
                <c:pt idx="37">
                  <c:v>9835.5</c:v>
                </c:pt>
                <c:pt idx="38">
                  <c:v>9837</c:v>
                </c:pt>
                <c:pt idx="39">
                  <c:v>9870.5</c:v>
                </c:pt>
                <c:pt idx="40">
                  <c:v>9889</c:v>
                </c:pt>
                <c:pt idx="41">
                  <c:v>10487.5</c:v>
                </c:pt>
                <c:pt idx="42">
                  <c:v>10682.5</c:v>
                </c:pt>
                <c:pt idx="43">
                  <c:v>10988</c:v>
                </c:pt>
                <c:pt idx="44">
                  <c:v>10988.5</c:v>
                </c:pt>
                <c:pt idx="45">
                  <c:v>11006</c:v>
                </c:pt>
                <c:pt idx="46">
                  <c:v>11006.5</c:v>
                </c:pt>
                <c:pt idx="47">
                  <c:v>11027</c:v>
                </c:pt>
                <c:pt idx="48">
                  <c:v>11027.5</c:v>
                </c:pt>
                <c:pt idx="49">
                  <c:v>11032</c:v>
                </c:pt>
                <c:pt idx="50">
                  <c:v>11032.5</c:v>
                </c:pt>
                <c:pt idx="51">
                  <c:v>11047</c:v>
                </c:pt>
                <c:pt idx="52">
                  <c:v>11047.5</c:v>
                </c:pt>
                <c:pt idx="53">
                  <c:v>11071</c:v>
                </c:pt>
                <c:pt idx="54">
                  <c:v>11071.5</c:v>
                </c:pt>
                <c:pt idx="55">
                  <c:v>11847.5</c:v>
                </c:pt>
                <c:pt idx="56">
                  <c:v>12464.5</c:v>
                </c:pt>
                <c:pt idx="57">
                  <c:v>13036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E9-4532-81EA-58F8329AA7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1E-3</c:v>
                  </c:pt>
                  <c:pt idx="28">
                    <c:v>1E-3</c:v>
                  </c:pt>
                  <c:pt idx="29">
                    <c:v>1E-4</c:v>
                  </c:pt>
                  <c:pt idx="30">
                    <c:v>6.9999999999999999E-4</c:v>
                  </c:pt>
                  <c:pt idx="31">
                    <c:v>5.9999999999999995E-4</c:v>
                  </c:pt>
                  <c:pt idx="32">
                    <c:v>7.1000000000000002E-4</c:v>
                  </c:pt>
                  <c:pt idx="33">
                    <c:v>7.8100000000000001E-4</c:v>
                  </c:pt>
                  <c:pt idx="34">
                    <c:v>7.6000000000000004E-4</c:v>
                  </c:pt>
                  <c:pt idx="35">
                    <c:v>7.8299999999999995E-4</c:v>
                  </c:pt>
                  <c:pt idx="36">
                    <c:v>7.5799999999999999E-4</c:v>
                  </c:pt>
                  <c:pt idx="37">
                    <c:v>7.5900000000000002E-4</c:v>
                  </c:pt>
                  <c:pt idx="38">
                    <c:v>6.9999999999999994E-5</c:v>
                  </c:pt>
                  <c:pt idx="39">
                    <c:v>2.0000000000000002E-5</c:v>
                  </c:pt>
                  <c:pt idx="40">
                    <c:v>2.2000000000000001E-3</c:v>
                  </c:pt>
                  <c:pt idx="41">
                    <c:v>2.0000000000000001E-4</c:v>
                  </c:pt>
                  <c:pt idx="42">
                    <c:v>2.4000000000000001E-4</c:v>
                  </c:pt>
                  <c:pt idx="43">
                    <c:v>6.9999999999999999E-4</c:v>
                  </c:pt>
                  <c:pt idx="44">
                    <c:v>7.7899999999999996E-4</c:v>
                  </c:pt>
                  <c:pt idx="45">
                    <c:v>1.155E-3</c:v>
                  </c:pt>
                  <c:pt idx="46">
                    <c:v>7.8600000000000002E-4</c:v>
                  </c:pt>
                  <c:pt idx="47">
                    <c:v>7.7899999999999996E-4</c:v>
                  </c:pt>
                  <c:pt idx="48">
                    <c:v>8.3699999999999996E-4</c:v>
                  </c:pt>
                  <c:pt idx="49">
                    <c:v>6.4099999999999997E-4</c:v>
                  </c:pt>
                  <c:pt idx="50">
                    <c:v>7.4200000000000004E-4</c:v>
                  </c:pt>
                  <c:pt idx="51">
                    <c:v>7.7899999999999996E-4</c:v>
                  </c:pt>
                  <c:pt idx="52">
                    <c:v>7.0899999999999999E-4</c:v>
                  </c:pt>
                  <c:pt idx="53">
                    <c:v>7.0899999999999999E-4</c:v>
                  </c:pt>
                  <c:pt idx="54">
                    <c:v>1.09E-3</c:v>
                  </c:pt>
                  <c:pt idx="55">
                    <c:v>8.0000000000000007E-5</c:v>
                  </c:pt>
                  <c:pt idx="56">
                    <c:v>1.0000000000000001E-5</c:v>
                  </c:pt>
                  <c:pt idx="57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9794</c:v>
                </c:pt>
                <c:pt idx="33">
                  <c:v>9794.5</c:v>
                </c:pt>
                <c:pt idx="34">
                  <c:v>9811</c:v>
                </c:pt>
                <c:pt idx="35">
                  <c:v>9811.5</c:v>
                </c:pt>
                <c:pt idx="36">
                  <c:v>9835</c:v>
                </c:pt>
                <c:pt idx="37">
                  <c:v>9835.5</c:v>
                </c:pt>
                <c:pt idx="38">
                  <c:v>9837</c:v>
                </c:pt>
                <c:pt idx="39">
                  <c:v>9870.5</c:v>
                </c:pt>
                <c:pt idx="40">
                  <c:v>9889</c:v>
                </c:pt>
                <c:pt idx="41">
                  <c:v>10487.5</c:v>
                </c:pt>
                <c:pt idx="42">
                  <c:v>10682.5</c:v>
                </c:pt>
                <c:pt idx="43">
                  <c:v>10988</c:v>
                </c:pt>
                <c:pt idx="44">
                  <c:v>10988.5</c:v>
                </c:pt>
                <c:pt idx="45">
                  <c:v>11006</c:v>
                </c:pt>
                <c:pt idx="46">
                  <c:v>11006.5</c:v>
                </c:pt>
                <c:pt idx="47">
                  <c:v>11027</c:v>
                </c:pt>
                <c:pt idx="48">
                  <c:v>11027.5</c:v>
                </c:pt>
                <c:pt idx="49">
                  <c:v>11032</c:v>
                </c:pt>
                <c:pt idx="50">
                  <c:v>11032.5</c:v>
                </c:pt>
                <c:pt idx="51">
                  <c:v>11047</c:v>
                </c:pt>
                <c:pt idx="52">
                  <c:v>11047.5</c:v>
                </c:pt>
                <c:pt idx="53">
                  <c:v>11071</c:v>
                </c:pt>
                <c:pt idx="54">
                  <c:v>11071.5</c:v>
                </c:pt>
                <c:pt idx="55">
                  <c:v>11847.5</c:v>
                </c:pt>
                <c:pt idx="56">
                  <c:v>12464.5</c:v>
                </c:pt>
                <c:pt idx="57">
                  <c:v>13036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E9-4532-81EA-58F8329AA7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9794</c:v>
                </c:pt>
                <c:pt idx="33">
                  <c:v>9794.5</c:v>
                </c:pt>
                <c:pt idx="34">
                  <c:v>9811</c:v>
                </c:pt>
                <c:pt idx="35">
                  <c:v>9811.5</c:v>
                </c:pt>
                <c:pt idx="36">
                  <c:v>9835</c:v>
                </c:pt>
                <c:pt idx="37">
                  <c:v>9835.5</c:v>
                </c:pt>
                <c:pt idx="38">
                  <c:v>9837</c:v>
                </c:pt>
                <c:pt idx="39">
                  <c:v>9870.5</c:v>
                </c:pt>
                <c:pt idx="40">
                  <c:v>9889</c:v>
                </c:pt>
                <c:pt idx="41">
                  <c:v>10487.5</c:v>
                </c:pt>
                <c:pt idx="42">
                  <c:v>10682.5</c:v>
                </c:pt>
                <c:pt idx="43">
                  <c:v>10988</c:v>
                </c:pt>
                <c:pt idx="44">
                  <c:v>10988.5</c:v>
                </c:pt>
                <c:pt idx="45">
                  <c:v>11006</c:v>
                </c:pt>
                <c:pt idx="46">
                  <c:v>11006.5</c:v>
                </c:pt>
                <c:pt idx="47">
                  <c:v>11027</c:v>
                </c:pt>
                <c:pt idx="48">
                  <c:v>11027.5</c:v>
                </c:pt>
                <c:pt idx="49">
                  <c:v>11032</c:v>
                </c:pt>
                <c:pt idx="50">
                  <c:v>11032.5</c:v>
                </c:pt>
                <c:pt idx="51">
                  <c:v>11047</c:v>
                </c:pt>
                <c:pt idx="52">
                  <c:v>11047.5</c:v>
                </c:pt>
                <c:pt idx="53">
                  <c:v>11071</c:v>
                </c:pt>
                <c:pt idx="54">
                  <c:v>11071.5</c:v>
                </c:pt>
                <c:pt idx="55">
                  <c:v>11847.5</c:v>
                </c:pt>
                <c:pt idx="56">
                  <c:v>12464.5</c:v>
                </c:pt>
                <c:pt idx="57">
                  <c:v>13036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-4.8535902925791956E-2</c:v>
                </c:pt>
                <c:pt idx="1">
                  <c:v>-4.8514205664863946E-2</c:v>
                </c:pt>
                <c:pt idx="2">
                  <c:v>-4.8390531277574277E-2</c:v>
                </c:pt>
                <c:pt idx="3">
                  <c:v>-4.8347136755718251E-2</c:v>
                </c:pt>
                <c:pt idx="4">
                  <c:v>-4.8328694083929438E-2</c:v>
                </c:pt>
                <c:pt idx="5">
                  <c:v>-4.8328694083929438E-2</c:v>
                </c:pt>
                <c:pt idx="6">
                  <c:v>-4.8237565588031786E-2</c:v>
                </c:pt>
                <c:pt idx="7">
                  <c:v>-4.7135344732888752E-2</c:v>
                </c:pt>
                <c:pt idx="8">
                  <c:v>-4.6938984521490243E-2</c:v>
                </c:pt>
                <c:pt idx="9">
                  <c:v>-4.6938984521490243E-2</c:v>
                </c:pt>
                <c:pt idx="10">
                  <c:v>-4.6917287260562227E-2</c:v>
                </c:pt>
                <c:pt idx="11">
                  <c:v>-4.0437400284411319E-2</c:v>
                </c:pt>
                <c:pt idx="12">
                  <c:v>-4.0437400284411319E-2</c:v>
                </c:pt>
                <c:pt idx="13">
                  <c:v>-4.0437400284411319E-2</c:v>
                </c:pt>
                <c:pt idx="14">
                  <c:v>-4.0434145695272115E-2</c:v>
                </c:pt>
                <c:pt idx="15">
                  <c:v>-4.0434145695272115E-2</c:v>
                </c:pt>
                <c:pt idx="16">
                  <c:v>-4.0434145695272115E-2</c:v>
                </c:pt>
                <c:pt idx="17">
                  <c:v>-4.0426551653947311E-2</c:v>
                </c:pt>
                <c:pt idx="18">
                  <c:v>-4.0426551653947311E-2</c:v>
                </c:pt>
                <c:pt idx="19">
                  <c:v>-4.0415703023483303E-2</c:v>
                </c:pt>
                <c:pt idx="20">
                  <c:v>-4.0415703023483303E-2</c:v>
                </c:pt>
                <c:pt idx="21">
                  <c:v>-4.0415703023483303E-2</c:v>
                </c:pt>
                <c:pt idx="22">
                  <c:v>-4.0408108982158499E-2</c:v>
                </c:pt>
                <c:pt idx="23">
                  <c:v>-4.0408108982158499E-2</c:v>
                </c:pt>
                <c:pt idx="24">
                  <c:v>3.4171035032874077E-3</c:v>
                </c:pt>
                <c:pt idx="25">
                  <c:v>1.6799974043685474E-2</c:v>
                </c:pt>
                <c:pt idx="26">
                  <c:v>1.6818416715474287E-2</c:v>
                </c:pt>
                <c:pt idx="27">
                  <c:v>1.6901951170047134E-2</c:v>
                </c:pt>
                <c:pt idx="28">
                  <c:v>1.6912799800511139E-2</c:v>
                </c:pt>
                <c:pt idx="29">
                  <c:v>1.9554441318496651E-2</c:v>
                </c:pt>
                <c:pt idx="30">
                  <c:v>2.3834226036547106E-2</c:v>
                </c:pt>
                <c:pt idx="31">
                  <c:v>2.3837480625686309E-2</c:v>
                </c:pt>
                <c:pt idx="32">
                  <c:v>2.4667400856182783E-2</c:v>
                </c:pt>
                <c:pt idx="33">
                  <c:v>2.4668485719229187E-2</c:v>
                </c:pt>
                <c:pt idx="34">
                  <c:v>2.4704286199760402E-2</c:v>
                </c:pt>
                <c:pt idx="35">
                  <c:v>2.4705371062806805E-2</c:v>
                </c:pt>
                <c:pt idx="36">
                  <c:v>2.4756359625987635E-2</c:v>
                </c:pt>
                <c:pt idx="37">
                  <c:v>2.4757444489034032E-2</c:v>
                </c:pt>
                <c:pt idx="38">
                  <c:v>2.4760699078173236E-2</c:v>
                </c:pt>
                <c:pt idx="39">
                  <c:v>2.4833384902282075E-2</c:v>
                </c:pt>
                <c:pt idx="40">
                  <c:v>2.4873524834998904E-2</c:v>
                </c:pt>
                <c:pt idx="41">
                  <c:v>2.6172105901540448E-2</c:v>
                </c:pt>
                <c:pt idx="42">
                  <c:v>2.6595202489636691E-2</c:v>
                </c:pt>
                <c:pt idx="43">
                  <c:v>2.7258053810987469E-2</c:v>
                </c:pt>
                <c:pt idx="44">
                  <c:v>2.7259138674033866E-2</c:v>
                </c:pt>
                <c:pt idx="45">
                  <c:v>2.7297108880657887E-2</c:v>
                </c:pt>
                <c:pt idx="46">
                  <c:v>2.7298193743704291E-2</c:v>
                </c:pt>
                <c:pt idx="47">
                  <c:v>2.7342673128606713E-2</c:v>
                </c:pt>
                <c:pt idx="48">
                  <c:v>2.7343757991653117E-2</c:v>
                </c:pt>
                <c:pt idx="49">
                  <c:v>2.7353521759070722E-2</c:v>
                </c:pt>
                <c:pt idx="50">
                  <c:v>2.7354606622117125E-2</c:v>
                </c:pt>
                <c:pt idx="51">
                  <c:v>2.7386067650462739E-2</c:v>
                </c:pt>
                <c:pt idx="52">
                  <c:v>2.7387152513509143E-2</c:v>
                </c:pt>
                <c:pt idx="53">
                  <c:v>2.7438141076689973E-2</c:v>
                </c:pt>
                <c:pt idx="54">
                  <c:v>2.743922593973637E-2</c:v>
                </c:pt>
                <c:pt idx="55">
                  <c:v>2.9122933387750134E-2</c:v>
                </c:pt>
                <c:pt idx="56">
                  <c:v>3.0461654387008506E-2</c:v>
                </c:pt>
                <c:pt idx="57">
                  <c:v>3.1701652849044415E-2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E9-4532-81EA-58F8329AA7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-23944.5</c:v>
                </c:pt>
                <c:pt idx="1">
                  <c:v>-23934.5</c:v>
                </c:pt>
                <c:pt idx="2">
                  <c:v>-23877.5</c:v>
                </c:pt>
                <c:pt idx="3">
                  <c:v>-23857.5</c:v>
                </c:pt>
                <c:pt idx="4">
                  <c:v>-23849</c:v>
                </c:pt>
                <c:pt idx="5">
                  <c:v>-23849</c:v>
                </c:pt>
                <c:pt idx="6">
                  <c:v>-23807</c:v>
                </c:pt>
                <c:pt idx="7">
                  <c:v>-23299</c:v>
                </c:pt>
                <c:pt idx="8">
                  <c:v>-23208.5</c:v>
                </c:pt>
                <c:pt idx="9">
                  <c:v>-23208.5</c:v>
                </c:pt>
                <c:pt idx="10">
                  <c:v>-23198.5</c:v>
                </c:pt>
                <c:pt idx="11">
                  <c:v>-20212</c:v>
                </c:pt>
                <c:pt idx="12">
                  <c:v>-20212</c:v>
                </c:pt>
                <c:pt idx="13">
                  <c:v>-20212</c:v>
                </c:pt>
                <c:pt idx="14">
                  <c:v>-20210.5</c:v>
                </c:pt>
                <c:pt idx="15">
                  <c:v>-20210.5</c:v>
                </c:pt>
                <c:pt idx="16">
                  <c:v>-20210.5</c:v>
                </c:pt>
                <c:pt idx="17">
                  <c:v>-20207</c:v>
                </c:pt>
                <c:pt idx="18">
                  <c:v>-20207</c:v>
                </c:pt>
                <c:pt idx="19">
                  <c:v>-20202</c:v>
                </c:pt>
                <c:pt idx="20">
                  <c:v>-20202</c:v>
                </c:pt>
                <c:pt idx="21">
                  <c:v>-20202</c:v>
                </c:pt>
                <c:pt idx="22">
                  <c:v>-20198.5</c:v>
                </c:pt>
                <c:pt idx="23">
                  <c:v>-20198.5</c:v>
                </c:pt>
                <c:pt idx="24">
                  <c:v>0</c:v>
                </c:pt>
                <c:pt idx="25">
                  <c:v>6168</c:v>
                </c:pt>
                <c:pt idx="26">
                  <c:v>6176.5</c:v>
                </c:pt>
                <c:pt idx="27">
                  <c:v>6215</c:v>
                </c:pt>
                <c:pt idx="28">
                  <c:v>6220</c:v>
                </c:pt>
                <c:pt idx="29">
                  <c:v>7437.5</c:v>
                </c:pt>
                <c:pt idx="30">
                  <c:v>9410</c:v>
                </c:pt>
                <c:pt idx="31">
                  <c:v>9411.5</c:v>
                </c:pt>
                <c:pt idx="32">
                  <c:v>9794</c:v>
                </c:pt>
                <c:pt idx="33">
                  <c:v>9794.5</c:v>
                </c:pt>
                <c:pt idx="34">
                  <c:v>9811</c:v>
                </c:pt>
                <c:pt idx="35">
                  <c:v>9811.5</c:v>
                </c:pt>
                <c:pt idx="36">
                  <c:v>9835</c:v>
                </c:pt>
                <c:pt idx="37">
                  <c:v>9835.5</c:v>
                </c:pt>
                <c:pt idx="38">
                  <c:v>9837</c:v>
                </c:pt>
                <c:pt idx="39">
                  <c:v>9870.5</c:v>
                </c:pt>
                <c:pt idx="40">
                  <c:v>9889</c:v>
                </c:pt>
                <c:pt idx="41">
                  <c:v>10487.5</c:v>
                </c:pt>
                <c:pt idx="42">
                  <c:v>10682.5</c:v>
                </c:pt>
                <c:pt idx="43">
                  <c:v>10988</c:v>
                </c:pt>
                <c:pt idx="44">
                  <c:v>10988.5</c:v>
                </c:pt>
                <c:pt idx="45">
                  <c:v>11006</c:v>
                </c:pt>
                <c:pt idx="46">
                  <c:v>11006.5</c:v>
                </c:pt>
                <c:pt idx="47">
                  <c:v>11027</c:v>
                </c:pt>
                <c:pt idx="48">
                  <c:v>11027.5</c:v>
                </c:pt>
                <c:pt idx="49">
                  <c:v>11032</c:v>
                </c:pt>
                <c:pt idx="50">
                  <c:v>11032.5</c:v>
                </c:pt>
                <c:pt idx="51">
                  <c:v>11047</c:v>
                </c:pt>
                <c:pt idx="52">
                  <c:v>11047.5</c:v>
                </c:pt>
                <c:pt idx="53">
                  <c:v>11071</c:v>
                </c:pt>
                <c:pt idx="54">
                  <c:v>11071.5</c:v>
                </c:pt>
                <c:pt idx="55">
                  <c:v>11847.5</c:v>
                </c:pt>
                <c:pt idx="56">
                  <c:v>12464.5</c:v>
                </c:pt>
                <c:pt idx="57">
                  <c:v>13036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E9-4532-81EA-58F8329AA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668056"/>
        <c:axId val="1"/>
      </c:scatterChart>
      <c:valAx>
        <c:axId val="90866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66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1A9A427-5ED0-C2C5-F1DE-5F34BE7A3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5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3.42578125" customWidth="1"/>
  </cols>
  <sheetData>
    <row r="1" spans="1:21" ht="20.25" x14ac:dyDescent="0.3">
      <c r="A1" s="1" t="s">
        <v>39</v>
      </c>
      <c r="E1" s="15" t="s">
        <v>38</v>
      </c>
      <c r="F1" t="s">
        <v>40</v>
      </c>
      <c r="S1" s="50"/>
      <c r="T1" s="51"/>
      <c r="U1" s="50"/>
    </row>
    <row r="2" spans="1:21" s="31" customFormat="1" ht="12.95" customHeight="1" x14ac:dyDescent="0.2">
      <c r="A2" s="31" t="s">
        <v>25</v>
      </c>
      <c r="B2" s="31" t="s">
        <v>41</v>
      </c>
      <c r="C2" s="32"/>
      <c r="D2" s="32"/>
      <c r="E2" s="31">
        <v>0</v>
      </c>
      <c r="S2" s="51"/>
      <c r="T2" s="51"/>
      <c r="U2" s="51"/>
    </row>
    <row r="3" spans="1:21" s="31" customFormat="1" ht="12.95" customHeight="1" thickBot="1" x14ac:dyDescent="0.25">
      <c r="S3" s="51"/>
      <c r="T3" s="51"/>
      <c r="U3" s="51"/>
    </row>
    <row r="4" spans="1:21" s="31" customFormat="1" ht="12.95" customHeight="1" thickTop="1" thickBot="1" x14ac:dyDescent="0.25">
      <c r="A4" s="33" t="s">
        <v>2</v>
      </c>
      <c r="C4" s="34">
        <v>52500.647299999997</v>
      </c>
      <c r="D4" s="35">
        <v>0.5948367</v>
      </c>
      <c r="S4" s="51"/>
      <c r="T4" s="51"/>
      <c r="U4" s="51"/>
    </row>
    <row r="5" spans="1:21" s="31" customFormat="1" ht="12.95" customHeight="1" thickTop="1" x14ac:dyDescent="0.2">
      <c r="A5" s="4" t="s">
        <v>29</v>
      </c>
      <c r="B5" s="36"/>
      <c r="C5" s="5">
        <v>-9.5</v>
      </c>
      <c r="D5" s="36" t="s">
        <v>30</v>
      </c>
      <c r="S5" s="51"/>
      <c r="T5" s="51"/>
      <c r="U5" s="51"/>
    </row>
    <row r="6" spans="1:21" s="31" customFormat="1" ht="12.95" customHeight="1" x14ac:dyDescent="0.2">
      <c r="A6" s="33" t="s">
        <v>3</v>
      </c>
      <c r="D6" s="37" t="s">
        <v>43</v>
      </c>
      <c r="S6" s="51"/>
      <c r="T6" s="51"/>
      <c r="U6" s="51"/>
    </row>
    <row r="7" spans="1:21" s="31" customFormat="1" ht="12.95" customHeight="1" x14ac:dyDescent="0.2">
      <c r="A7" s="31" t="s">
        <v>4</v>
      </c>
      <c r="C7" s="31">
        <v>52500.647299999997</v>
      </c>
      <c r="S7" s="51"/>
      <c r="T7" s="51"/>
      <c r="U7" s="51"/>
    </row>
    <row r="8" spans="1:21" s="31" customFormat="1" ht="12.95" customHeight="1" x14ac:dyDescent="0.2">
      <c r="A8" s="31" t="s">
        <v>5</v>
      </c>
      <c r="C8" s="31">
        <v>0.5948367</v>
      </c>
    </row>
    <row r="9" spans="1:21" s="31" customFormat="1" ht="12.95" customHeight="1" x14ac:dyDescent="0.2">
      <c r="A9" s="8" t="s">
        <v>34</v>
      </c>
      <c r="B9" s="13">
        <v>21</v>
      </c>
      <c r="C9" s="11" t="str">
        <f>"F"&amp;B9</f>
        <v>F21</v>
      </c>
      <c r="D9" s="12" t="str">
        <f>"G"&amp;B9</f>
        <v>G21</v>
      </c>
    </row>
    <row r="10" spans="1:21" s="31" customFormat="1" ht="12.95" customHeight="1" thickBot="1" x14ac:dyDescent="0.25">
      <c r="A10" s="36"/>
      <c r="B10" s="36"/>
      <c r="C10" s="38" t="s">
        <v>21</v>
      </c>
      <c r="D10" s="38" t="s">
        <v>22</v>
      </c>
      <c r="E10" s="36"/>
    </row>
    <row r="11" spans="1:21" s="31" customFormat="1" ht="12.95" customHeight="1" x14ac:dyDescent="0.2">
      <c r="A11" s="36" t="s">
        <v>17</v>
      </c>
      <c r="B11" s="36"/>
      <c r="C11" s="10">
        <f ca="1">INTERCEPT(INDIRECT($D$9):G991,INDIRECT($C$9):F991)</f>
        <v>3.4171035032874077E-3</v>
      </c>
      <c r="D11" s="32"/>
      <c r="E11" s="36"/>
    </row>
    <row r="12" spans="1:21" s="31" customFormat="1" ht="12.95" customHeight="1" x14ac:dyDescent="0.2">
      <c r="A12" s="36" t="s">
        <v>18</v>
      </c>
      <c r="B12" s="36"/>
      <c r="C12" s="10">
        <f ca="1">SLOPE(INDIRECT($D$9):G991,INDIRECT($C$9):F991)</f>
        <v>2.1697260928012431E-6</v>
      </c>
      <c r="D12" s="32"/>
      <c r="E12" s="36"/>
    </row>
    <row r="13" spans="1:21" s="31" customFormat="1" ht="12.95" customHeight="1" x14ac:dyDescent="0.2">
      <c r="A13" s="36" t="s">
        <v>20</v>
      </c>
      <c r="B13" s="36"/>
      <c r="C13" s="32" t="s">
        <v>15</v>
      </c>
    </row>
    <row r="14" spans="1:21" s="31" customFormat="1" ht="12.95" customHeight="1" x14ac:dyDescent="0.2">
      <c r="A14" s="36"/>
      <c r="B14" s="36"/>
      <c r="C14" s="36"/>
    </row>
    <row r="15" spans="1:21" s="31" customFormat="1" ht="12.95" customHeight="1" x14ac:dyDescent="0.2">
      <c r="A15" s="6" t="s">
        <v>19</v>
      </c>
      <c r="B15" s="36"/>
      <c r="C15" s="7">
        <f ca="1">(C7+C11)+(C8+C12)*INT(MAX(F21:F3532))</f>
        <v>60254.97022285284</v>
      </c>
      <c r="E15" s="8" t="s">
        <v>36</v>
      </c>
      <c r="F15" s="5">
        <v>1</v>
      </c>
    </row>
    <row r="16" spans="1:21" s="31" customFormat="1" ht="12.95" customHeight="1" x14ac:dyDescent="0.2">
      <c r="A16" s="6" t="s">
        <v>6</v>
      </c>
      <c r="B16" s="36"/>
      <c r="C16" s="7">
        <f ca="1">+C8+C12</f>
        <v>0.59483886972609279</v>
      </c>
      <c r="E16" s="8" t="s">
        <v>31</v>
      </c>
      <c r="F16" s="10">
        <f ca="1">NOW()+15018.5+$C$5/24</f>
        <v>60325.828854513886</v>
      </c>
    </row>
    <row r="17" spans="1:21" s="31" customFormat="1" ht="12.95" customHeight="1" thickBot="1" x14ac:dyDescent="0.25">
      <c r="A17" s="8" t="s">
        <v>28</v>
      </c>
      <c r="B17" s="36"/>
      <c r="C17" s="36">
        <f>COUNT(C21:C2190)</f>
        <v>58</v>
      </c>
      <c r="E17" s="8" t="s">
        <v>37</v>
      </c>
      <c r="F17" s="10">
        <f ca="1">ROUND(2*(F16-$C$7)/$C$8,0)/2+F15</f>
        <v>13156</v>
      </c>
    </row>
    <row r="18" spans="1:21" s="31" customFormat="1" ht="12.95" customHeight="1" thickTop="1" thickBot="1" x14ac:dyDescent="0.25">
      <c r="A18" s="6" t="s">
        <v>7</v>
      </c>
      <c r="B18" s="36"/>
      <c r="C18" s="39">
        <f ca="1">+C15</f>
        <v>60254.97022285284</v>
      </c>
      <c r="D18" s="40">
        <f ca="1">+C16</f>
        <v>0.59483886972609279</v>
      </c>
      <c r="E18" s="8" t="s">
        <v>32</v>
      </c>
      <c r="F18" s="12">
        <f ca="1">ROUND(2*(F16-$C$15)/$C$16,0)/2+F15</f>
        <v>120</v>
      </c>
    </row>
    <row r="19" spans="1:21" s="31" customFormat="1" ht="12.95" customHeight="1" thickTop="1" x14ac:dyDescent="0.2">
      <c r="E19" s="8" t="s">
        <v>33</v>
      </c>
      <c r="F19" s="9">
        <f ca="1">+$C$15+$C$16*F18-15018.5-$C$5/24</f>
        <v>45308.24672055331</v>
      </c>
    </row>
    <row r="20" spans="1:21" s="31" customFormat="1" ht="12.95" customHeight="1" thickBot="1" x14ac:dyDescent="0.25">
      <c r="A20" s="38" t="s">
        <v>8</v>
      </c>
      <c r="B20" s="38" t="s">
        <v>9</v>
      </c>
      <c r="C20" s="38" t="s">
        <v>10</v>
      </c>
      <c r="D20" s="38" t="s">
        <v>14</v>
      </c>
      <c r="E20" s="38" t="s">
        <v>11</v>
      </c>
      <c r="F20" s="38" t="s">
        <v>12</v>
      </c>
      <c r="G20" s="38" t="s">
        <v>13</v>
      </c>
      <c r="H20" s="2" t="s">
        <v>49</v>
      </c>
      <c r="I20" s="2" t="s">
        <v>50</v>
      </c>
      <c r="J20" s="2" t="s">
        <v>46</v>
      </c>
      <c r="K20" s="2" t="s">
        <v>51</v>
      </c>
      <c r="L20" s="2" t="s">
        <v>57</v>
      </c>
      <c r="M20" s="2" t="s">
        <v>26</v>
      </c>
      <c r="N20" s="2" t="s">
        <v>27</v>
      </c>
      <c r="O20" s="2" t="s">
        <v>24</v>
      </c>
      <c r="P20" s="2" t="s">
        <v>23</v>
      </c>
      <c r="Q20" s="38" t="s">
        <v>16</v>
      </c>
      <c r="U20" s="14" t="s">
        <v>35</v>
      </c>
    </row>
    <row r="21" spans="1:21" s="31" customFormat="1" ht="12.95" customHeight="1" x14ac:dyDescent="0.2">
      <c r="A21" s="16" t="s">
        <v>44</v>
      </c>
      <c r="B21" s="17" t="s">
        <v>45</v>
      </c>
      <c r="C21" s="16">
        <v>38257.502</v>
      </c>
      <c r="D21" s="16" t="s">
        <v>46</v>
      </c>
      <c r="E21" s="31">
        <f t="shared" ref="E21:E52" si="0">+(C21-C$7)/C$8</f>
        <v>-23944.63102226207</v>
      </c>
      <c r="F21" s="31">
        <f t="shared" ref="F21:F52" si="1">ROUND(2*E21,0)/2</f>
        <v>-23944.5</v>
      </c>
      <c r="G21" s="31">
        <f t="shared" ref="G21:G52" si="2">+C21-(C$7+F21*C$8)</f>
        <v>-7.7936850000696722E-2</v>
      </c>
      <c r="J21" s="31">
        <f t="shared" ref="J21:J44" si="3">+G21</f>
        <v>-7.7936850000696722E-2</v>
      </c>
      <c r="O21" s="31">
        <f t="shared" ref="O21:O52" ca="1" si="4">+C$11+C$12*$F21</f>
        <v>-4.8535902925791956E-2</v>
      </c>
      <c r="Q21" s="41">
        <f t="shared" ref="Q21:Q52" si="5">+C21-15018.5</f>
        <v>23239.002</v>
      </c>
      <c r="R21" s="31" t="s">
        <v>46</v>
      </c>
    </row>
    <row r="22" spans="1:21" s="31" customFormat="1" ht="12.95" customHeight="1" x14ac:dyDescent="0.2">
      <c r="A22" s="16" t="s">
        <v>44</v>
      </c>
      <c r="B22" s="17" t="s">
        <v>45</v>
      </c>
      <c r="C22" s="16">
        <v>38263.49</v>
      </c>
      <c r="D22" s="16" t="s">
        <v>46</v>
      </c>
      <c r="E22" s="31">
        <f t="shared" si="0"/>
        <v>-23934.564393891633</v>
      </c>
      <c r="F22" s="31">
        <f t="shared" si="1"/>
        <v>-23934.5</v>
      </c>
      <c r="G22" s="31">
        <f t="shared" si="2"/>
        <v>-3.830385000037495E-2</v>
      </c>
      <c r="J22" s="31">
        <f t="shared" si="3"/>
        <v>-3.830385000037495E-2</v>
      </c>
      <c r="O22" s="31">
        <f t="shared" ca="1" si="4"/>
        <v>-4.8514205664863946E-2</v>
      </c>
      <c r="Q22" s="41">
        <f t="shared" si="5"/>
        <v>23244.989999999998</v>
      </c>
    </row>
    <row r="23" spans="1:21" s="31" customFormat="1" ht="12.95" customHeight="1" x14ac:dyDescent="0.2">
      <c r="A23" s="16" t="s">
        <v>44</v>
      </c>
      <c r="B23" s="17" t="s">
        <v>45</v>
      </c>
      <c r="C23" s="16">
        <v>38297.364000000001</v>
      </c>
      <c r="D23" s="16" t="s">
        <v>46</v>
      </c>
      <c r="E23" s="31">
        <f t="shared" si="0"/>
        <v>-23877.617672211542</v>
      </c>
      <c r="F23" s="31">
        <f t="shared" si="1"/>
        <v>-23877.5</v>
      </c>
      <c r="G23" s="31">
        <f t="shared" si="2"/>
        <v>-6.9995749996451195E-2</v>
      </c>
      <c r="J23" s="31">
        <f t="shared" si="3"/>
        <v>-6.9995749996451195E-2</v>
      </c>
      <c r="O23" s="31">
        <f t="shared" ca="1" si="4"/>
        <v>-4.8390531277574277E-2</v>
      </c>
      <c r="Q23" s="41">
        <f t="shared" si="5"/>
        <v>23278.864000000001</v>
      </c>
    </row>
    <row r="24" spans="1:21" s="31" customFormat="1" ht="12.95" customHeight="1" x14ac:dyDescent="0.2">
      <c r="A24" s="16" t="s">
        <v>44</v>
      </c>
      <c r="B24" s="17" t="s">
        <v>45</v>
      </c>
      <c r="C24" s="16">
        <v>38309.322</v>
      </c>
      <c r="D24" s="16" t="s">
        <v>46</v>
      </c>
      <c r="E24" s="31">
        <f t="shared" si="0"/>
        <v>-23857.514675876584</v>
      </c>
      <c r="F24" s="31">
        <f t="shared" si="1"/>
        <v>-23857.5</v>
      </c>
      <c r="G24" s="31">
        <f t="shared" si="2"/>
        <v>-8.7297499994747341E-3</v>
      </c>
      <c r="J24" s="31">
        <f t="shared" si="3"/>
        <v>-8.7297499994747341E-3</v>
      </c>
      <c r="O24" s="31">
        <f t="shared" ca="1" si="4"/>
        <v>-4.8347136755718251E-2</v>
      </c>
      <c r="Q24" s="41">
        <f t="shared" si="5"/>
        <v>23290.822</v>
      </c>
    </row>
    <row r="25" spans="1:21" s="31" customFormat="1" ht="12.95" customHeight="1" x14ac:dyDescent="0.2">
      <c r="A25" s="16" t="s">
        <v>44</v>
      </c>
      <c r="B25" s="17" t="s">
        <v>47</v>
      </c>
      <c r="C25" s="16">
        <v>38314.322</v>
      </c>
      <c r="D25" s="16" t="s">
        <v>46</v>
      </c>
      <c r="E25" s="31">
        <f t="shared" si="0"/>
        <v>-23849.109007564592</v>
      </c>
      <c r="F25" s="31">
        <f t="shared" si="1"/>
        <v>-23849</v>
      </c>
      <c r="G25" s="31">
        <f t="shared" si="2"/>
        <v>-6.4841699997487012E-2</v>
      </c>
      <c r="J25" s="31">
        <f t="shared" si="3"/>
        <v>-6.4841699997487012E-2</v>
      </c>
      <c r="O25" s="31">
        <f t="shared" ca="1" si="4"/>
        <v>-4.8328694083929438E-2</v>
      </c>
      <c r="Q25" s="41">
        <f t="shared" si="5"/>
        <v>23295.822</v>
      </c>
    </row>
    <row r="26" spans="1:21" s="31" customFormat="1" ht="12.95" customHeight="1" x14ac:dyDescent="0.2">
      <c r="A26" s="16" t="s">
        <v>44</v>
      </c>
      <c r="B26" s="17" t="s">
        <v>47</v>
      </c>
      <c r="C26" s="16">
        <v>38314.366999999998</v>
      </c>
      <c r="D26" s="16" t="s">
        <v>46</v>
      </c>
      <c r="E26" s="31">
        <f t="shared" si="0"/>
        <v>-23849.033356549786</v>
      </c>
      <c r="F26" s="31">
        <f t="shared" si="1"/>
        <v>-23849</v>
      </c>
      <c r="G26" s="31">
        <f t="shared" si="2"/>
        <v>-1.9841699999233242E-2</v>
      </c>
      <c r="J26" s="31">
        <f t="shared" si="3"/>
        <v>-1.9841699999233242E-2</v>
      </c>
      <c r="O26" s="31">
        <f t="shared" ca="1" si="4"/>
        <v>-4.8328694083929438E-2</v>
      </c>
      <c r="Q26" s="41">
        <f t="shared" si="5"/>
        <v>23295.866999999998</v>
      </c>
    </row>
    <row r="27" spans="1:21" s="31" customFormat="1" ht="12.95" customHeight="1" x14ac:dyDescent="0.2">
      <c r="A27" s="16" t="s">
        <v>44</v>
      </c>
      <c r="B27" s="17" t="s">
        <v>47</v>
      </c>
      <c r="C27" s="16">
        <v>38339.292999999998</v>
      </c>
      <c r="D27" s="16" t="s">
        <v>46</v>
      </c>
      <c r="E27" s="31">
        <f t="shared" si="0"/>
        <v>-23807.129418880846</v>
      </c>
      <c r="F27" s="31">
        <f t="shared" si="1"/>
        <v>-23807</v>
      </c>
      <c r="G27" s="31">
        <f t="shared" si="2"/>
        <v>-7.698309999977937E-2</v>
      </c>
      <c r="J27" s="31">
        <f t="shared" si="3"/>
        <v>-7.698309999977937E-2</v>
      </c>
      <c r="O27" s="31">
        <f t="shared" ca="1" si="4"/>
        <v>-4.8237565588031786E-2</v>
      </c>
      <c r="Q27" s="41">
        <f t="shared" si="5"/>
        <v>23320.792999999998</v>
      </c>
    </row>
    <row r="28" spans="1:21" s="31" customFormat="1" ht="12.95" customHeight="1" x14ac:dyDescent="0.2">
      <c r="A28" s="16" t="s">
        <v>44</v>
      </c>
      <c r="B28" s="17" t="s">
        <v>47</v>
      </c>
      <c r="C28" s="16">
        <v>38641.497000000003</v>
      </c>
      <c r="D28" s="16" t="s">
        <v>46</v>
      </c>
      <c r="E28" s="31">
        <f t="shared" si="0"/>
        <v>-23299.084101569377</v>
      </c>
      <c r="F28" s="31">
        <f t="shared" si="1"/>
        <v>-23299</v>
      </c>
      <c r="G28" s="31">
        <f t="shared" si="2"/>
        <v>-5.0026699995214585E-2</v>
      </c>
      <c r="J28" s="31">
        <f t="shared" si="3"/>
        <v>-5.0026699995214585E-2</v>
      </c>
      <c r="O28" s="31">
        <f t="shared" ca="1" si="4"/>
        <v>-4.7135344732888752E-2</v>
      </c>
      <c r="Q28" s="41">
        <f t="shared" si="5"/>
        <v>23622.997000000003</v>
      </c>
    </row>
    <row r="29" spans="1:21" s="31" customFormat="1" ht="12.95" customHeight="1" x14ac:dyDescent="0.2">
      <c r="A29" s="16" t="s">
        <v>44</v>
      </c>
      <c r="B29" s="17" t="s">
        <v>45</v>
      </c>
      <c r="C29" s="16">
        <v>38695.294000000002</v>
      </c>
      <c r="D29" s="16" t="s">
        <v>46</v>
      </c>
      <c r="E29" s="31">
        <f t="shared" si="0"/>
        <v>-23208.644153933332</v>
      </c>
      <c r="F29" s="31">
        <f t="shared" si="1"/>
        <v>-23208.5</v>
      </c>
      <c r="G29" s="31">
        <f t="shared" si="2"/>
        <v>-8.5748049990797881E-2</v>
      </c>
      <c r="J29" s="31">
        <f t="shared" si="3"/>
        <v>-8.5748049990797881E-2</v>
      </c>
      <c r="O29" s="31">
        <f t="shared" ca="1" si="4"/>
        <v>-4.6938984521490243E-2</v>
      </c>
      <c r="Q29" s="41">
        <f t="shared" si="5"/>
        <v>23676.794000000002</v>
      </c>
    </row>
    <row r="30" spans="1:21" s="31" customFormat="1" ht="12.95" customHeight="1" x14ac:dyDescent="0.2">
      <c r="A30" s="16" t="s">
        <v>44</v>
      </c>
      <c r="B30" s="17" t="s">
        <v>45</v>
      </c>
      <c r="C30" s="16">
        <v>38695.339999999997</v>
      </c>
      <c r="D30" s="16" t="s">
        <v>46</v>
      </c>
      <c r="E30" s="31">
        <f t="shared" si="0"/>
        <v>-23208.566821784869</v>
      </c>
      <c r="F30" s="31">
        <f t="shared" si="1"/>
        <v>-23208.5</v>
      </c>
      <c r="G30" s="31">
        <f t="shared" si="2"/>
        <v>-3.9748049995978363E-2</v>
      </c>
      <c r="J30" s="31">
        <f t="shared" si="3"/>
        <v>-3.9748049995978363E-2</v>
      </c>
      <c r="O30" s="31">
        <f t="shared" ca="1" si="4"/>
        <v>-4.6938984521490243E-2</v>
      </c>
      <c r="Q30" s="41">
        <f t="shared" si="5"/>
        <v>23676.839999999997</v>
      </c>
    </row>
    <row r="31" spans="1:21" s="31" customFormat="1" ht="12.95" customHeight="1" x14ac:dyDescent="0.2">
      <c r="A31" s="16" t="s">
        <v>44</v>
      </c>
      <c r="B31" s="17" t="s">
        <v>45</v>
      </c>
      <c r="C31" s="16">
        <v>38701.258000000002</v>
      </c>
      <c r="D31" s="16" t="s">
        <v>46</v>
      </c>
      <c r="E31" s="31">
        <f t="shared" si="0"/>
        <v>-23198.617872770788</v>
      </c>
      <c r="F31" s="31">
        <f t="shared" si="1"/>
        <v>-23198.5</v>
      </c>
      <c r="G31" s="31">
        <f t="shared" si="2"/>
        <v>-7.0115049995365553E-2</v>
      </c>
      <c r="J31" s="31">
        <f t="shared" si="3"/>
        <v>-7.0115049995365553E-2</v>
      </c>
      <c r="O31" s="31">
        <f t="shared" ca="1" si="4"/>
        <v>-4.6917287260562227E-2</v>
      </c>
      <c r="Q31" s="41">
        <f t="shared" si="5"/>
        <v>23682.758000000002</v>
      </c>
    </row>
    <row r="32" spans="1:21" s="31" customFormat="1" ht="12.95" customHeight="1" x14ac:dyDescent="0.2">
      <c r="A32" s="16" t="s">
        <v>44</v>
      </c>
      <c r="B32" s="17" t="s">
        <v>47</v>
      </c>
      <c r="C32" s="16">
        <v>40477.773099999999</v>
      </c>
      <c r="D32" s="16" t="s">
        <v>46</v>
      </c>
      <c r="E32" s="31">
        <f t="shared" si="0"/>
        <v>-20212.05853640167</v>
      </c>
      <c r="F32" s="31">
        <f t="shared" si="1"/>
        <v>-20212</v>
      </c>
      <c r="G32" s="31">
        <f t="shared" si="2"/>
        <v>-3.4819599997717887E-2</v>
      </c>
      <c r="J32" s="31">
        <f t="shared" si="3"/>
        <v>-3.4819599997717887E-2</v>
      </c>
      <c r="O32" s="31">
        <f t="shared" ca="1" si="4"/>
        <v>-4.0437400284411319E-2</v>
      </c>
      <c r="Q32" s="41">
        <f t="shared" si="5"/>
        <v>25459.273099999999</v>
      </c>
    </row>
    <row r="33" spans="1:17" s="31" customFormat="1" ht="12.95" customHeight="1" x14ac:dyDescent="0.2">
      <c r="A33" s="16" t="s">
        <v>44</v>
      </c>
      <c r="B33" s="17" t="s">
        <v>47</v>
      </c>
      <c r="C33" s="16">
        <v>40477.773699999998</v>
      </c>
      <c r="D33" s="16" t="s">
        <v>46</v>
      </c>
      <c r="E33" s="31">
        <f t="shared" si="0"/>
        <v>-20212.057527721474</v>
      </c>
      <c r="F33" s="31">
        <f t="shared" si="1"/>
        <v>-20212</v>
      </c>
      <c r="G33" s="31">
        <f t="shared" si="2"/>
        <v>-3.4219599998323247E-2</v>
      </c>
      <c r="J33" s="31">
        <f t="shared" si="3"/>
        <v>-3.4219599998323247E-2</v>
      </c>
      <c r="O33" s="31">
        <f t="shared" ca="1" si="4"/>
        <v>-4.0437400284411319E-2</v>
      </c>
      <c r="Q33" s="41">
        <f t="shared" si="5"/>
        <v>25459.273699999998</v>
      </c>
    </row>
    <row r="34" spans="1:17" s="31" customFormat="1" ht="12.95" customHeight="1" x14ac:dyDescent="0.2">
      <c r="A34" s="16" t="s">
        <v>44</v>
      </c>
      <c r="B34" s="17" t="s">
        <v>47</v>
      </c>
      <c r="C34" s="16">
        <v>40477.776100000003</v>
      </c>
      <c r="D34" s="16" t="s">
        <v>46</v>
      </c>
      <c r="E34" s="31">
        <f t="shared" si="0"/>
        <v>-20212.053493000676</v>
      </c>
      <c r="F34" s="31">
        <f t="shared" si="1"/>
        <v>-20212</v>
      </c>
      <c r="G34" s="31">
        <f t="shared" si="2"/>
        <v>-3.1819599993468728E-2</v>
      </c>
      <c r="J34" s="31">
        <f t="shared" si="3"/>
        <v>-3.1819599993468728E-2</v>
      </c>
      <c r="O34" s="31">
        <f t="shared" ca="1" si="4"/>
        <v>-4.0437400284411319E-2</v>
      </c>
      <c r="Q34" s="41">
        <f t="shared" si="5"/>
        <v>25459.276100000003</v>
      </c>
    </row>
    <row r="35" spans="1:17" s="31" customFormat="1" ht="12.95" customHeight="1" x14ac:dyDescent="0.2">
      <c r="A35" s="16" t="s">
        <v>44</v>
      </c>
      <c r="B35" s="17" t="s">
        <v>45</v>
      </c>
      <c r="C35" s="16">
        <v>40478.6656</v>
      </c>
      <c r="D35" s="16" t="s">
        <v>46</v>
      </c>
      <c r="E35" s="31">
        <f t="shared" si="0"/>
        <v>-20210.558124607975</v>
      </c>
      <c r="F35" s="31">
        <f t="shared" si="1"/>
        <v>-20210.5</v>
      </c>
      <c r="G35" s="31">
        <f t="shared" si="2"/>
        <v>-3.4574649995192885E-2</v>
      </c>
      <c r="J35" s="31">
        <f t="shared" si="3"/>
        <v>-3.4574649995192885E-2</v>
      </c>
      <c r="O35" s="31">
        <f t="shared" ca="1" si="4"/>
        <v>-4.0434145695272115E-2</v>
      </c>
      <c r="Q35" s="41">
        <f t="shared" si="5"/>
        <v>25460.1656</v>
      </c>
    </row>
    <row r="36" spans="1:17" s="31" customFormat="1" ht="12.95" customHeight="1" x14ac:dyDescent="0.2">
      <c r="A36" s="16" t="s">
        <v>44</v>
      </c>
      <c r="B36" s="17" t="s">
        <v>45</v>
      </c>
      <c r="C36" s="16">
        <v>40478.665800000002</v>
      </c>
      <c r="D36" s="16" t="s">
        <v>46</v>
      </c>
      <c r="E36" s="31">
        <f t="shared" si="0"/>
        <v>-20210.55778838124</v>
      </c>
      <c r="F36" s="31">
        <f t="shared" si="1"/>
        <v>-20210.5</v>
      </c>
      <c r="G36" s="31">
        <f t="shared" si="2"/>
        <v>-3.4374649992969353E-2</v>
      </c>
      <c r="J36" s="31">
        <f t="shared" si="3"/>
        <v>-3.4374649992969353E-2</v>
      </c>
      <c r="O36" s="31">
        <f t="shared" ca="1" si="4"/>
        <v>-4.0434145695272115E-2</v>
      </c>
      <c r="Q36" s="41">
        <f t="shared" si="5"/>
        <v>25460.165800000002</v>
      </c>
    </row>
    <row r="37" spans="1:17" s="31" customFormat="1" ht="12.95" customHeight="1" x14ac:dyDescent="0.2">
      <c r="A37" s="16" t="s">
        <v>44</v>
      </c>
      <c r="B37" s="17" t="s">
        <v>45</v>
      </c>
      <c r="C37" s="16">
        <v>40478.668599999997</v>
      </c>
      <c r="D37" s="16" t="s">
        <v>46</v>
      </c>
      <c r="E37" s="31">
        <f t="shared" si="0"/>
        <v>-20210.553081206992</v>
      </c>
      <c r="F37" s="31">
        <f t="shared" si="1"/>
        <v>-20210.5</v>
      </c>
      <c r="G37" s="31">
        <f t="shared" si="2"/>
        <v>-3.1574649998219684E-2</v>
      </c>
      <c r="J37" s="31">
        <f t="shared" si="3"/>
        <v>-3.1574649998219684E-2</v>
      </c>
      <c r="O37" s="31">
        <f t="shared" ca="1" si="4"/>
        <v>-4.0434145695272115E-2</v>
      </c>
      <c r="Q37" s="41">
        <f t="shared" si="5"/>
        <v>25460.168599999997</v>
      </c>
    </row>
    <row r="38" spans="1:17" s="31" customFormat="1" ht="12.95" customHeight="1" x14ac:dyDescent="0.2">
      <c r="A38" s="16" t="s">
        <v>44</v>
      </c>
      <c r="B38" s="17" t="s">
        <v>47</v>
      </c>
      <c r="C38" s="16">
        <v>40480.748200000002</v>
      </c>
      <c r="D38" s="16" t="s">
        <v>46</v>
      </c>
      <c r="E38" s="31">
        <f t="shared" si="0"/>
        <v>-20207.056995642663</v>
      </c>
      <c r="F38" s="31">
        <f t="shared" si="1"/>
        <v>-20207</v>
      </c>
      <c r="G38" s="31">
        <f t="shared" si="2"/>
        <v>-3.3903099996678066E-2</v>
      </c>
      <c r="J38" s="31">
        <f t="shared" si="3"/>
        <v>-3.3903099996678066E-2</v>
      </c>
      <c r="O38" s="31">
        <f t="shared" ca="1" si="4"/>
        <v>-4.0426551653947311E-2</v>
      </c>
      <c r="Q38" s="41">
        <f t="shared" si="5"/>
        <v>25462.248200000002</v>
      </c>
    </row>
    <row r="39" spans="1:17" s="31" customFormat="1" ht="12.95" customHeight="1" x14ac:dyDescent="0.2">
      <c r="A39" s="16" t="s">
        <v>44</v>
      </c>
      <c r="B39" s="17" t="s">
        <v>47</v>
      </c>
      <c r="C39" s="16">
        <v>40480.748299999999</v>
      </c>
      <c r="D39" s="16" t="s">
        <v>46</v>
      </c>
      <c r="E39" s="31">
        <f t="shared" si="0"/>
        <v>-20207.056827529301</v>
      </c>
      <c r="F39" s="31">
        <f t="shared" si="1"/>
        <v>-20207</v>
      </c>
      <c r="G39" s="31">
        <f t="shared" si="2"/>
        <v>-3.3803099999204278E-2</v>
      </c>
      <c r="J39" s="31">
        <f t="shared" si="3"/>
        <v>-3.3803099999204278E-2</v>
      </c>
      <c r="O39" s="31">
        <f t="shared" ca="1" si="4"/>
        <v>-4.0426551653947311E-2</v>
      </c>
      <c r="Q39" s="41">
        <f t="shared" si="5"/>
        <v>25462.248299999999</v>
      </c>
    </row>
    <row r="40" spans="1:17" s="31" customFormat="1" ht="12.95" customHeight="1" x14ac:dyDescent="0.2">
      <c r="A40" s="16" t="s">
        <v>44</v>
      </c>
      <c r="B40" s="17" t="s">
        <v>47</v>
      </c>
      <c r="C40" s="16">
        <v>40483.722300000001</v>
      </c>
      <c r="D40" s="16" t="s">
        <v>46</v>
      </c>
      <c r="E40" s="31">
        <f t="shared" si="0"/>
        <v>-20202.057136017324</v>
      </c>
      <c r="F40" s="31">
        <f t="shared" si="1"/>
        <v>-20202</v>
      </c>
      <c r="G40" s="31">
        <f t="shared" si="2"/>
        <v>-3.3986599992203992E-2</v>
      </c>
      <c r="J40" s="31">
        <f t="shared" si="3"/>
        <v>-3.3986599992203992E-2</v>
      </c>
      <c r="O40" s="31">
        <f t="shared" ca="1" si="4"/>
        <v>-4.0415703023483303E-2</v>
      </c>
      <c r="Q40" s="41">
        <f t="shared" si="5"/>
        <v>25465.222300000001</v>
      </c>
    </row>
    <row r="41" spans="1:17" s="31" customFormat="1" ht="12.95" customHeight="1" x14ac:dyDescent="0.2">
      <c r="A41" s="16" t="s">
        <v>44</v>
      </c>
      <c r="B41" s="17" t="s">
        <v>47</v>
      </c>
      <c r="C41" s="16">
        <v>40483.722900000001</v>
      </c>
      <c r="D41" s="16" t="s">
        <v>46</v>
      </c>
      <c r="E41" s="31">
        <f t="shared" si="0"/>
        <v>-20202.056127337128</v>
      </c>
      <c r="F41" s="31">
        <f t="shared" si="1"/>
        <v>-20202</v>
      </c>
      <c r="G41" s="31">
        <f t="shared" si="2"/>
        <v>-3.3386599992809352E-2</v>
      </c>
      <c r="J41" s="31">
        <f t="shared" si="3"/>
        <v>-3.3386599992809352E-2</v>
      </c>
      <c r="O41" s="31">
        <f t="shared" ca="1" si="4"/>
        <v>-4.0415703023483303E-2</v>
      </c>
      <c r="Q41" s="41">
        <f t="shared" si="5"/>
        <v>25465.222900000001</v>
      </c>
    </row>
    <row r="42" spans="1:17" s="31" customFormat="1" ht="12.95" customHeight="1" x14ac:dyDescent="0.2">
      <c r="A42" s="16" t="s">
        <v>44</v>
      </c>
      <c r="B42" s="17" t="s">
        <v>47</v>
      </c>
      <c r="C42" s="16">
        <v>40483.722999999998</v>
      </c>
      <c r="D42" s="16" t="s">
        <v>46</v>
      </c>
      <c r="E42" s="31">
        <f t="shared" si="0"/>
        <v>-20202.055959223766</v>
      </c>
      <c r="F42" s="31">
        <f t="shared" si="1"/>
        <v>-20202</v>
      </c>
      <c r="G42" s="31">
        <f t="shared" si="2"/>
        <v>-3.3286599995335564E-2</v>
      </c>
      <c r="J42" s="31">
        <f t="shared" si="3"/>
        <v>-3.3286599995335564E-2</v>
      </c>
      <c r="O42" s="31">
        <f t="shared" ca="1" si="4"/>
        <v>-4.0415703023483303E-2</v>
      </c>
      <c r="Q42" s="41">
        <f t="shared" si="5"/>
        <v>25465.222999999998</v>
      </c>
    </row>
    <row r="43" spans="1:17" s="31" customFormat="1" ht="12.95" customHeight="1" x14ac:dyDescent="0.2">
      <c r="A43" s="16" t="s">
        <v>44</v>
      </c>
      <c r="B43" s="17" t="s">
        <v>45</v>
      </c>
      <c r="C43" s="16">
        <v>40485.803999999996</v>
      </c>
      <c r="D43" s="16" t="s">
        <v>46</v>
      </c>
      <c r="E43" s="31">
        <f t="shared" si="0"/>
        <v>-20198.557520072318</v>
      </c>
      <c r="F43" s="31">
        <f t="shared" si="1"/>
        <v>-20198.5</v>
      </c>
      <c r="G43" s="31">
        <f t="shared" si="2"/>
        <v>-3.421505000005709E-2</v>
      </c>
      <c r="J43" s="31">
        <f t="shared" si="3"/>
        <v>-3.421505000005709E-2</v>
      </c>
      <c r="O43" s="31">
        <f t="shared" ca="1" si="4"/>
        <v>-4.0408108982158499E-2</v>
      </c>
      <c r="Q43" s="41">
        <f t="shared" si="5"/>
        <v>25467.303999999996</v>
      </c>
    </row>
    <row r="44" spans="1:17" s="31" customFormat="1" ht="12.95" customHeight="1" x14ac:dyDescent="0.2">
      <c r="A44" s="16" t="s">
        <v>44</v>
      </c>
      <c r="B44" s="17" t="s">
        <v>45</v>
      </c>
      <c r="C44" s="16">
        <v>40485.805200000003</v>
      </c>
      <c r="D44" s="16" t="s">
        <v>46</v>
      </c>
      <c r="E44" s="31">
        <f t="shared" si="0"/>
        <v>-20198.555502711912</v>
      </c>
      <c r="F44" s="31">
        <f t="shared" si="1"/>
        <v>-20198.5</v>
      </c>
      <c r="G44" s="31">
        <f t="shared" si="2"/>
        <v>-3.3015049993991852E-2</v>
      </c>
      <c r="J44" s="31">
        <f t="shared" si="3"/>
        <v>-3.3015049993991852E-2</v>
      </c>
      <c r="O44" s="31">
        <f t="shared" ca="1" si="4"/>
        <v>-4.0408108982158499E-2</v>
      </c>
      <c r="Q44" s="41">
        <f t="shared" si="5"/>
        <v>25467.305200000003</v>
      </c>
    </row>
    <row r="45" spans="1:17" s="31" customFormat="1" ht="12.95" customHeight="1" x14ac:dyDescent="0.2">
      <c r="A45" s="31" t="s">
        <v>42</v>
      </c>
      <c r="C45" s="42">
        <v>52500.647299999997</v>
      </c>
      <c r="D45" s="42" t="s">
        <v>15</v>
      </c>
      <c r="E45" s="31">
        <f t="shared" si="0"/>
        <v>0</v>
      </c>
      <c r="F45" s="31">
        <f t="shared" si="1"/>
        <v>0</v>
      </c>
      <c r="G45" s="31">
        <f t="shared" si="2"/>
        <v>0</v>
      </c>
      <c r="K45" s="31">
        <f t="shared" ref="K45:K52" si="6">+G45</f>
        <v>0</v>
      </c>
      <c r="O45" s="31">
        <f t="shared" ca="1" si="4"/>
        <v>3.4171035032874077E-3</v>
      </c>
      <c r="Q45" s="41">
        <f t="shared" si="5"/>
        <v>37482.147299999997</v>
      </c>
    </row>
    <row r="46" spans="1:17" s="31" customFormat="1" ht="12.95" customHeight="1" x14ac:dyDescent="0.2">
      <c r="A46" s="43" t="s">
        <v>52</v>
      </c>
      <c r="B46" s="44" t="s">
        <v>47</v>
      </c>
      <c r="C46" s="43">
        <v>56169.611620000003</v>
      </c>
      <c r="D46" s="43">
        <v>8.0000000000000004E-4</v>
      </c>
      <c r="E46" s="31">
        <f t="shared" si="0"/>
        <v>6168.0194244907998</v>
      </c>
      <c r="F46" s="31">
        <f t="shared" si="1"/>
        <v>6168</v>
      </c>
      <c r="G46" s="31">
        <f t="shared" si="2"/>
        <v>1.1554400007298682E-2</v>
      </c>
      <c r="K46" s="31">
        <f t="shared" si="6"/>
        <v>1.1554400007298682E-2</v>
      </c>
      <c r="O46" s="31">
        <f t="shared" ca="1" si="4"/>
        <v>1.6799974043685474E-2</v>
      </c>
      <c r="Q46" s="41">
        <f t="shared" si="5"/>
        <v>41151.111620000003</v>
      </c>
    </row>
    <row r="47" spans="1:17" s="31" customFormat="1" ht="12.95" customHeight="1" x14ac:dyDescent="0.2">
      <c r="A47" s="43" t="s">
        <v>52</v>
      </c>
      <c r="B47" s="44" t="s">
        <v>45</v>
      </c>
      <c r="C47" s="43">
        <v>56174.668310000001</v>
      </c>
      <c r="D47" s="43">
        <v>4.0000000000000002E-4</v>
      </c>
      <c r="E47" s="31">
        <f t="shared" si="0"/>
        <v>6176.5203962701089</v>
      </c>
      <c r="F47" s="31">
        <f t="shared" si="1"/>
        <v>6176.5</v>
      </c>
      <c r="G47" s="31">
        <f t="shared" si="2"/>
        <v>1.2132450006902218E-2</v>
      </c>
      <c r="K47" s="31">
        <f t="shared" si="6"/>
        <v>1.2132450006902218E-2</v>
      </c>
      <c r="O47" s="31">
        <f t="shared" ca="1" si="4"/>
        <v>1.6818416715474287E-2</v>
      </c>
      <c r="Q47" s="41">
        <f t="shared" si="5"/>
        <v>41156.168310000001</v>
      </c>
    </row>
    <row r="48" spans="1:17" s="31" customFormat="1" ht="12.95" customHeight="1" x14ac:dyDescent="0.2">
      <c r="A48" s="43" t="s">
        <v>52</v>
      </c>
      <c r="B48" s="44" t="s">
        <v>47</v>
      </c>
      <c r="C48" s="43">
        <v>56197.569459999999</v>
      </c>
      <c r="D48" s="43">
        <v>1E-3</v>
      </c>
      <c r="E48" s="31">
        <f t="shared" si="0"/>
        <v>6215.0202904427415</v>
      </c>
      <c r="F48" s="31">
        <f t="shared" si="1"/>
        <v>6215</v>
      </c>
      <c r="G48" s="31">
        <f t="shared" si="2"/>
        <v>1.2069500000507105E-2</v>
      </c>
      <c r="K48" s="31">
        <f t="shared" si="6"/>
        <v>1.2069500000507105E-2</v>
      </c>
      <c r="O48" s="31">
        <f t="shared" ca="1" si="4"/>
        <v>1.6901951170047134E-2</v>
      </c>
      <c r="Q48" s="41">
        <f t="shared" si="5"/>
        <v>41179.069459999999</v>
      </c>
    </row>
    <row r="49" spans="1:23" s="31" customFormat="1" ht="12.95" customHeight="1" x14ac:dyDescent="0.2">
      <c r="A49" s="43" t="s">
        <v>52</v>
      </c>
      <c r="B49" s="44" t="s">
        <v>47</v>
      </c>
      <c r="C49" s="43">
        <v>56200.543660000003</v>
      </c>
      <c r="D49" s="43">
        <v>1E-3</v>
      </c>
      <c r="E49" s="31">
        <f t="shared" si="0"/>
        <v>6220.0203181814541</v>
      </c>
      <c r="F49" s="31">
        <f t="shared" si="1"/>
        <v>6220</v>
      </c>
      <c r="G49" s="31">
        <f t="shared" si="2"/>
        <v>1.2086000009730924E-2</v>
      </c>
      <c r="K49" s="31">
        <f t="shared" si="6"/>
        <v>1.2086000009730924E-2</v>
      </c>
      <c r="O49" s="31">
        <f t="shared" ca="1" si="4"/>
        <v>1.6912799800511139E-2</v>
      </c>
      <c r="Q49" s="41">
        <f t="shared" si="5"/>
        <v>41182.043660000003</v>
      </c>
    </row>
    <row r="50" spans="1:23" s="31" customFormat="1" ht="12.95" customHeight="1" x14ac:dyDescent="0.2">
      <c r="A50" s="18" t="s">
        <v>48</v>
      </c>
      <c r="B50" s="19" t="s">
        <v>45</v>
      </c>
      <c r="C50" s="20">
        <v>56924.76096</v>
      </c>
      <c r="D50" s="20">
        <v>1E-4</v>
      </c>
      <c r="E50" s="31">
        <f t="shared" si="0"/>
        <v>7437.5264001027554</v>
      </c>
      <c r="F50" s="31">
        <f t="shared" si="1"/>
        <v>7437.5</v>
      </c>
      <c r="G50" s="31">
        <f t="shared" si="2"/>
        <v>1.5703750003012829E-2</v>
      </c>
      <c r="K50" s="31">
        <f t="shared" si="6"/>
        <v>1.5703750003012829E-2</v>
      </c>
      <c r="O50" s="31">
        <f t="shared" ca="1" si="4"/>
        <v>1.9554441318496651E-2</v>
      </c>
      <c r="Q50" s="41">
        <f t="shared" si="5"/>
        <v>41906.26096</v>
      </c>
    </row>
    <row r="51" spans="1:23" s="31" customFormat="1" ht="12.95" customHeight="1" x14ac:dyDescent="0.2">
      <c r="A51" s="21" t="s">
        <v>0</v>
      </c>
      <c r="B51" s="22" t="s">
        <v>47</v>
      </c>
      <c r="C51" s="21">
        <v>58098.083099999931</v>
      </c>
      <c r="D51" s="21">
        <v>6.9999999999999999E-4</v>
      </c>
      <c r="E51" s="31">
        <f t="shared" si="0"/>
        <v>9410.0377464940102</v>
      </c>
      <c r="F51" s="31">
        <f t="shared" si="1"/>
        <v>9410</v>
      </c>
      <c r="G51" s="31">
        <f t="shared" si="2"/>
        <v>2.2452999932284001E-2</v>
      </c>
      <c r="K51" s="31">
        <f t="shared" si="6"/>
        <v>2.2452999932284001E-2</v>
      </c>
      <c r="O51" s="31">
        <f t="shared" ca="1" si="4"/>
        <v>2.3834226036547106E-2</v>
      </c>
      <c r="Q51" s="41">
        <f t="shared" si="5"/>
        <v>43079.583099999931</v>
      </c>
    </row>
    <row r="52" spans="1:23" s="31" customFormat="1" ht="12.95" customHeight="1" x14ac:dyDescent="0.2">
      <c r="A52" s="21" t="s">
        <v>0</v>
      </c>
      <c r="B52" s="22" t="s">
        <v>45</v>
      </c>
      <c r="C52" s="21">
        <v>58098.975200000219</v>
      </c>
      <c r="D52" s="21">
        <v>5.9999999999999995E-4</v>
      </c>
      <c r="E52" s="31">
        <f t="shared" si="0"/>
        <v>9411.5374858347204</v>
      </c>
      <c r="F52" s="31">
        <f t="shared" si="1"/>
        <v>9411.5</v>
      </c>
      <c r="G52" s="31">
        <f t="shared" si="2"/>
        <v>2.2297950221400242E-2</v>
      </c>
      <c r="K52" s="31">
        <f t="shared" si="6"/>
        <v>2.2297950221400242E-2</v>
      </c>
      <c r="O52" s="31">
        <f t="shared" ca="1" si="4"/>
        <v>2.3837480625686309E-2</v>
      </c>
      <c r="Q52" s="41">
        <f t="shared" si="5"/>
        <v>43080.475200000219</v>
      </c>
    </row>
    <row r="53" spans="1:23" s="31" customFormat="1" ht="12.95" customHeight="1" x14ac:dyDescent="0.2">
      <c r="A53" s="46" t="s">
        <v>56</v>
      </c>
      <c r="B53" s="28" t="s">
        <v>47</v>
      </c>
      <c r="C53" s="45">
        <v>58326.501983677037</v>
      </c>
      <c r="D53" s="45">
        <v>7.1000000000000002E-4</v>
      </c>
      <c r="E53" s="31">
        <f t="shared" ref="E53:E78" si="7">+(C53-C$7)/C$8</f>
        <v>9794.0404209710669</v>
      </c>
      <c r="F53" s="31">
        <f t="shared" ref="F53:F78" si="8">ROUND(2*E53,0)/2</f>
        <v>9794</v>
      </c>
      <c r="G53" s="31">
        <f t="shared" ref="G53:G78" si="9">+C53-(C$7+F53*C$8)</f>
        <v>2.4043877041549422E-2</v>
      </c>
      <c r="L53" s="31">
        <f t="shared" ref="L53:L58" si="10">+G53</f>
        <v>2.4043877041549422E-2</v>
      </c>
      <c r="O53" s="31">
        <f t="shared" ref="O53:O78" ca="1" si="11">+C$11+C$12*$F53</f>
        <v>2.4667400856182783E-2</v>
      </c>
      <c r="Q53" s="41">
        <f t="shared" ref="Q53:Q78" si="12">+C53-15018.5</f>
        <v>43308.001983677037</v>
      </c>
      <c r="W53" s="52" t="s">
        <v>58</v>
      </c>
    </row>
    <row r="54" spans="1:23" s="31" customFormat="1" ht="12.95" customHeight="1" x14ac:dyDescent="0.2">
      <c r="A54" s="46" t="s">
        <v>56</v>
      </c>
      <c r="B54" s="28" t="s">
        <v>45</v>
      </c>
      <c r="C54" s="45">
        <v>58326.799541302957</v>
      </c>
      <c r="D54" s="45">
        <v>7.8100000000000001E-4</v>
      </c>
      <c r="E54" s="31">
        <f t="shared" si="7"/>
        <v>9794.5406551125034</v>
      </c>
      <c r="F54" s="31">
        <f t="shared" si="8"/>
        <v>9794.5</v>
      </c>
      <c r="G54" s="31">
        <f t="shared" si="9"/>
        <v>2.4183152956538834E-2</v>
      </c>
      <c r="L54" s="31">
        <f t="shared" si="10"/>
        <v>2.4183152956538834E-2</v>
      </c>
      <c r="O54" s="31">
        <f t="shared" ca="1" si="11"/>
        <v>2.4668485719229187E-2</v>
      </c>
      <c r="Q54" s="41">
        <f t="shared" si="12"/>
        <v>43308.299541302957</v>
      </c>
      <c r="W54" s="52" t="s">
        <v>58</v>
      </c>
    </row>
    <row r="55" spans="1:23" s="31" customFormat="1" ht="12.95" customHeight="1" x14ac:dyDescent="0.2">
      <c r="A55" s="46" t="s">
        <v>56</v>
      </c>
      <c r="B55" s="28" t="s">
        <v>47</v>
      </c>
      <c r="C55" s="45">
        <v>58336.614211207721</v>
      </c>
      <c r="D55" s="45">
        <v>7.6000000000000004E-4</v>
      </c>
      <c r="E55" s="31">
        <f t="shared" si="7"/>
        <v>9811.0404270747331</v>
      </c>
      <c r="F55" s="31">
        <f t="shared" si="8"/>
        <v>9811</v>
      </c>
      <c r="G55" s="31">
        <f t="shared" si="9"/>
        <v>2.4047507722571027E-2</v>
      </c>
      <c r="L55" s="31">
        <f t="shared" si="10"/>
        <v>2.4047507722571027E-2</v>
      </c>
      <c r="O55" s="31">
        <f t="shared" ca="1" si="11"/>
        <v>2.4704286199760402E-2</v>
      </c>
      <c r="Q55" s="41">
        <f t="shared" si="12"/>
        <v>43318.114211207721</v>
      </c>
      <c r="W55" s="52" t="s">
        <v>58</v>
      </c>
    </row>
    <row r="56" spans="1:23" s="31" customFormat="1" ht="12.95" customHeight="1" x14ac:dyDescent="0.2">
      <c r="A56" s="46" t="s">
        <v>56</v>
      </c>
      <c r="B56" s="28" t="s">
        <v>45</v>
      </c>
      <c r="C56" s="45">
        <v>58336.911783481482</v>
      </c>
      <c r="D56" s="45">
        <v>7.8299999999999995E-4</v>
      </c>
      <c r="E56" s="31">
        <f t="shared" si="7"/>
        <v>9811.5406858411479</v>
      </c>
      <c r="F56" s="31">
        <f t="shared" si="8"/>
        <v>9811.5</v>
      </c>
      <c r="G56" s="31">
        <f t="shared" si="9"/>
        <v>2.4201431486289948E-2</v>
      </c>
      <c r="L56" s="31">
        <f t="shared" si="10"/>
        <v>2.4201431486289948E-2</v>
      </c>
      <c r="O56" s="31">
        <f t="shared" ca="1" si="11"/>
        <v>2.4705371062806805E-2</v>
      </c>
      <c r="Q56" s="41">
        <f t="shared" si="12"/>
        <v>43318.411783481482</v>
      </c>
      <c r="W56" s="52" t="s">
        <v>58</v>
      </c>
    </row>
    <row r="57" spans="1:23" s="31" customFormat="1" ht="12.95" customHeight="1" x14ac:dyDescent="0.2">
      <c r="A57" s="46" t="s">
        <v>56</v>
      </c>
      <c r="B57" s="28" t="s">
        <v>47</v>
      </c>
      <c r="C57" s="45">
        <v>58350.890245730057</v>
      </c>
      <c r="D57" s="45">
        <v>7.5799999999999999E-4</v>
      </c>
      <c r="E57" s="31">
        <f t="shared" si="7"/>
        <v>9835.0403492757941</v>
      </c>
      <c r="F57" s="31">
        <f t="shared" si="8"/>
        <v>9835</v>
      </c>
      <c r="G57" s="31">
        <f t="shared" si="9"/>
        <v>2.4001230063731782E-2</v>
      </c>
      <c r="L57" s="31">
        <f t="shared" si="10"/>
        <v>2.4001230063731782E-2</v>
      </c>
      <c r="O57" s="31">
        <f t="shared" ca="1" si="11"/>
        <v>2.4756359625987635E-2</v>
      </c>
      <c r="Q57" s="41">
        <f t="shared" si="12"/>
        <v>43332.390245730057</v>
      </c>
      <c r="W57" s="52" t="s">
        <v>58</v>
      </c>
    </row>
    <row r="58" spans="1:23" s="31" customFormat="1" ht="12.95" customHeight="1" x14ac:dyDescent="0.2">
      <c r="A58" s="46" t="s">
        <v>56</v>
      </c>
      <c r="B58" s="28" t="s">
        <v>45</v>
      </c>
      <c r="C58" s="45">
        <v>58351.188067713752</v>
      </c>
      <c r="D58" s="45">
        <v>7.5900000000000002E-4</v>
      </c>
      <c r="E58" s="31">
        <f t="shared" si="7"/>
        <v>9835.5410278379859</v>
      </c>
      <c r="F58" s="31">
        <f t="shared" si="8"/>
        <v>9835.5</v>
      </c>
      <c r="G58" s="31">
        <f t="shared" si="9"/>
        <v>2.4404863754170947E-2</v>
      </c>
      <c r="L58" s="31">
        <f t="shared" si="10"/>
        <v>2.4404863754170947E-2</v>
      </c>
      <c r="O58" s="31">
        <f t="shared" ca="1" si="11"/>
        <v>2.4757444489034032E-2</v>
      </c>
      <c r="Q58" s="41">
        <f t="shared" si="12"/>
        <v>43332.688067713752</v>
      </c>
      <c r="W58" s="52" t="s">
        <v>58</v>
      </c>
    </row>
    <row r="59" spans="1:23" s="31" customFormat="1" ht="12.95" customHeight="1" x14ac:dyDescent="0.2">
      <c r="A59" s="21" t="s">
        <v>1</v>
      </c>
      <c r="B59" s="22" t="s">
        <v>47</v>
      </c>
      <c r="C59" s="21">
        <v>58352.079729999998</v>
      </c>
      <c r="D59" s="21">
        <v>6.9999999999999994E-5</v>
      </c>
      <c r="E59" s="31">
        <f t="shared" si="7"/>
        <v>9837.0400313228838</v>
      </c>
      <c r="F59" s="31">
        <f t="shared" si="8"/>
        <v>9837</v>
      </c>
      <c r="G59" s="31">
        <f t="shared" si="9"/>
        <v>2.3812100000213832E-2</v>
      </c>
      <c r="K59" s="31">
        <f>+G59</f>
        <v>2.3812100000213832E-2</v>
      </c>
      <c r="O59" s="31">
        <f t="shared" ca="1" si="11"/>
        <v>2.4760699078173236E-2</v>
      </c>
      <c r="Q59" s="41">
        <f t="shared" si="12"/>
        <v>43333.579729999998</v>
      </c>
      <c r="W59" s="52"/>
    </row>
    <row r="60" spans="1:23" s="31" customFormat="1" ht="12.95" customHeight="1" x14ac:dyDescent="0.2">
      <c r="A60" s="21" t="s">
        <v>1</v>
      </c>
      <c r="B60" s="22" t="s">
        <v>45</v>
      </c>
      <c r="C60" s="21">
        <v>58372.007310000001</v>
      </c>
      <c r="D60" s="21">
        <v>2.0000000000000002E-5</v>
      </c>
      <c r="E60" s="31">
        <f t="shared" si="7"/>
        <v>9870.5409568710274</v>
      </c>
      <c r="F60" s="31">
        <f t="shared" si="8"/>
        <v>9870.5</v>
      </c>
      <c r="G60" s="31">
        <f t="shared" si="9"/>
        <v>2.4362650001421571E-2</v>
      </c>
      <c r="K60" s="31">
        <f>+G60</f>
        <v>2.4362650001421571E-2</v>
      </c>
      <c r="O60" s="31">
        <f t="shared" ca="1" si="11"/>
        <v>2.4833384902282075E-2</v>
      </c>
      <c r="Q60" s="41">
        <f t="shared" si="12"/>
        <v>43353.507310000001</v>
      </c>
      <c r="W60" s="52"/>
    </row>
    <row r="61" spans="1:23" s="31" customFormat="1" ht="12.95" customHeight="1" x14ac:dyDescent="0.2">
      <c r="A61" s="21" t="s">
        <v>1</v>
      </c>
      <c r="B61" s="22" t="s">
        <v>47</v>
      </c>
      <c r="C61" s="21">
        <v>58383.011599999998</v>
      </c>
      <c r="D61" s="21">
        <v>2.2000000000000001E-3</v>
      </c>
      <c r="E61" s="31">
        <f t="shared" si="7"/>
        <v>9889.040639220817</v>
      </c>
      <c r="F61" s="31">
        <f t="shared" si="8"/>
        <v>9889</v>
      </c>
      <c r="G61" s="31">
        <f t="shared" si="9"/>
        <v>2.4173700003302656E-2</v>
      </c>
      <c r="K61" s="31">
        <f>+G61</f>
        <v>2.4173700003302656E-2</v>
      </c>
      <c r="O61" s="31">
        <f t="shared" ca="1" si="11"/>
        <v>2.4873524834998904E-2</v>
      </c>
      <c r="Q61" s="41">
        <f t="shared" si="12"/>
        <v>43364.511599999998</v>
      </c>
      <c r="W61" s="52"/>
    </row>
    <row r="62" spans="1:23" s="31" customFormat="1" ht="12.95" customHeight="1" x14ac:dyDescent="0.2">
      <c r="A62" s="26" t="s">
        <v>54</v>
      </c>
      <c r="B62" s="27" t="s">
        <v>45</v>
      </c>
      <c r="C62" s="29">
        <v>58739.023940000217</v>
      </c>
      <c r="D62" s="30">
        <v>2.0000000000000001E-4</v>
      </c>
      <c r="E62" s="31">
        <f t="shared" si="7"/>
        <v>10487.544968224423</v>
      </c>
      <c r="F62" s="31">
        <f t="shared" si="8"/>
        <v>10487.5</v>
      </c>
      <c r="G62" s="31">
        <f t="shared" si="9"/>
        <v>2.6748750220576767E-2</v>
      </c>
      <c r="K62" s="31">
        <f>+G62</f>
        <v>2.6748750220576767E-2</v>
      </c>
      <c r="O62" s="31">
        <f t="shared" ca="1" si="11"/>
        <v>2.6172105901540448E-2</v>
      </c>
      <c r="Q62" s="41">
        <f t="shared" si="12"/>
        <v>43720.523940000217</v>
      </c>
      <c r="W62" s="52"/>
    </row>
    <row r="63" spans="1:23" s="31" customFormat="1" ht="12.95" customHeight="1" x14ac:dyDescent="0.2">
      <c r="A63" s="23" t="s">
        <v>53</v>
      </c>
      <c r="B63" s="24" t="s">
        <v>47</v>
      </c>
      <c r="C63" s="25">
        <v>58855.017659999998</v>
      </c>
      <c r="D63" s="25">
        <v>2.4000000000000001E-4</v>
      </c>
      <c r="E63" s="31">
        <f t="shared" si="7"/>
        <v>10682.545915542873</v>
      </c>
      <c r="F63" s="31">
        <f t="shared" si="8"/>
        <v>10682.5</v>
      </c>
      <c r="G63" s="31">
        <f t="shared" si="9"/>
        <v>2.731225000025006E-2</v>
      </c>
      <c r="K63" s="31">
        <f>+G63</f>
        <v>2.731225000025006E-2</v>
      </c>
      <c r="O63" s="31">
        <f t="shared" ca="1" si="11"/>
        <v>2.6595202489636691E-2</v>
      </c>
      <c r="Q63" s="41">
        <f t="shared" si="12"/>
        <v>43836.517659999998</v>
      </c>
      <c r="W63" s="52"/>
    </row>
    <row r="64" spans="1:23" s="31" customFormat="1" ht="12.95" customHeight="1" x14ac:dyDescent="0.2">
      <c r="A64" s="46" t="s">
        <v>56</v>
      </c>
      <c r="B64" s="28" t="s">
        <v>47</v>
      </c>
      <c r="C64" s="45">
        <v>59036.741423067171</v>
      </c>
      <c r="D64" s="45">
        <v>6.9999999999999999E-4</v>
      </c>
      <c r="E64" s="31">
        <f t="shared" si="7"/>
        <v>10988.047850892815</v>
      </c>
      <c r="F64" s="31">
        <f t="shared" si="8"/>
        <v>10988</v>
      </c>
      <c r="G64" s="31">
        <f t="shared" si="9"/>
        <v>2.846346717706183E-2</v>
      </c>
      <c r="L64" s="31">
        <f t="shared" ref="L64:L75" si="13">+G64</f>
        <v>2.846346717706183E-2</v>
      </c>
      <c r="O64" s="31">
        <f t="shared" ca="1" si="11"/>
        <v>2.7258053810987469E-2</v>
      </c>
      <c r="Q64" s="41">
        <f t="shared" si="12"/>
        <v>44018.241423067171</v>
      </c>
      <c r="W64" s="52" t="s">
        <v>58</v>
      </c>
    </row>
    <row r="65" spans="1:23" s="31" customFormat="1" ht="12.95" customHeight="1" x14ac:dyDescent="0.2">
      <c r="A65" s="46" t="s">
        <v>56</v>
      </c>
      <c r="B65" s="28" t="s">
        <v>45</v>
      </c>
      <c r="C65" s="45">
        <v>59037.039378190879</v>
      </c>
      <c r="D65" s="45">
        <v>7.7899999999999996E-4</v>
      </c>
      <c r="E65" s="31">
        <f t="shared" si="7"/>
        <v>10988.548753281164</v>
      </c>
      <c r="F65" s="31">
        <f t="shared" si="8"/>
        <v>10988.5</v>
      </c>
      <c r="G65" s="31">
        <f t="shared" si="9"/>
        <v>2.9000240880122874E-2</v>
      </c>
      <c r="L65" s="31">
        <f t="shared" si="13"/>
        <v>2.9000240880122874E-2</v>
      </c>
      <c r="O65" s="31">
        <f t="shared" ca="1" si="11"/>
        <v>2.7259138674033866E-2</v>
      </c>
      <c r="Q65" s="41">
        <f t="shared" si="12"/>
        <v>44018.539378190879</v>
      </c>
      <c r="W65" s="52" t="s">
        <v>58</v>
      </c>
    </row>
    <row r="66" spans="1:23" s="31" customFormat="1" ht="12.95" customHeight="1" x14ac:dyDescent="0.2">
      <c r="A66" s="46" t="s">
        <v>56</v>
      </c>
      <c r="B66" s="28" t="s">
        <v>47</v>
      </c>
      <c r="C66" s="45">
        <v>59047.44853213802</v>
      </c>
      <c r="D66" s="45">
        <v>1.155E-3</v>
      </c>
      <c r="E66" s="31">
        <f t="shared" si="7"/>
        <v>11006.047932378791</v>
      </c>
      <c r="F66" s="31">
        <f t="shared" si="8"/>
        <v>11006</v>
      </c>
      <c r="G66" s="31">
        <f t="shared" si="9"/>
        <v>2.851193802052876E-2</v>
      </c>
      <c r="L66" s="31">
        <f t="shared" si="13"/>
        <v>2.851193802052876E-2</v>
      </c>
      <c r="O66" s="31">
        <f t="shared" ca="1" si="11"/>
        <v>2.7297108880657887E-2</v>
      </c>
      <c r="Q66" s="41">
        <f t="shared" si="12"/>
        <v>44028.94853213802</v>
      </c>
      <c r="W66" s="52" t="s">
        <v>58</v>
      </c>
    </row>
    <row r="67" spans="1:23" s="31" customFormat="1" ht="12.95" customHeight="1" x14ac:dyDescent="0.2">
      <c r="A67" s="46" t="s">
        <v>56</v>
      </c>
      <c r="B67" s="28" t="s">
        <v>45</v>
      </c>
      <c r="C67" s="45">
        <v>59047.746394944377</v>
      </c>
      <c r="D67" s="45">
        <v>7.8600000000000002E-4</v>
      </c>
      <c r="E67" s="31">
        <f t="shared" si="7"/>
        <v>11006.548679569334</v>
      </c>
      <c r="F67" s="31">
        <f t="shared" si="8"/>
        <v>11006.5</v>
      </c>
      <c r="G67" s="31">
        <f t="shared" si="9"/>
        <v>2.8956394380657002E-2</v>
      </c>
      <c r="L67" s="31">
        <f t="shared" si="13"/>
        <v>2.8956394380657002E-2</v>
      </c>
      <c r="O67" s="31">
        <f t="shared" ca="1" si="11"/>
        <v>2.7298193743704291E-2</v>
      </c>
      <c r="Q67" s="41">
        <f t="shared" si="12"/>
        <v>44029.246394944377</v>
      </c>
      <c r="W67" s="52" t="s">
        <v>58</v>
      </c>
    </row>
    <row r="68" spans="1:23" s="31" customFormat="1" ht="12.95" customHeight="1" x14ac:dyDescent="0.2">
      <c r="A68" s="46" t="s">
        <v>56</v>
      </c>
      <c r="B68" s="28" t="s">
        <v>47</v>
      </c>
      <c r="C68" s="45">
        <v>59059.940119673498</v>
      </c>
      <c r="D68" s="45">
        <v>7.7899999999999996E-4</v>
      </c>
      <c r="E68" s="31">
        <f t="shared" si="7"/>
        <v>11027.047960681479</v>
      </c>
      <c r="F68" s="31">
        <f t="shared" si="8"/>
        <v>11027</v>
      </c>
      <c r="G68" s="31">
        <f t="shared" si="9"/>
        <v>2.8528773502330296E-2</v>
      </c>
      <c r="L68" s="31">
        <f t="shared" si="13"/>
        <v>2.8528773502330296E-2</v>
      </c>
      <c r="O68" s="31">
        <f t="shared" ca="1" si="11"/>
        <v>2.7342673128606713E-2</v>
      </c>
      <c r="Q68" s="41">
        <f t="shared" si="12"/>
        <v>44041.440119673498</v>
      </c>
      <c r="W68" s="52" t="s">
        <v>58</v>
      </c>
    </row>
    <row r="69" spans="1:23" s="31" customFormat="1" ht="12.95" customHeight="1" x14ac:dyDescent="0.2">
      <c r="A69" s="46" t="s">
        <v>56</v>
      </c>
      <c r="B69" s="28" t="s">
        <v>45</v>
      </c>
      <c r="C69" s="45">
        <v>59060.2379546226</v>
      </c>
      <c r="D69" s="45">
        <v>8.3699999999999996E-4</v>
      </c>
      <c r="E69" s="31">
        <f t="shared" si="7"/>
        <v>11027.548661040255</v>
      </c>
      <c r="F69" s="31">
        <f t="shared" si="8"/>
        <v>11027.5</v>
      </c>
      <c r="G69" s="31">
        <f t="shared" si="9"/>
        <v>2.894537259999197E-2</v>
      </c>
      <c r="L69" s="31">
        <f t="shared" si="13"/>
        <v>2.894537259999197E-2</v>
      </c>
      <c r="O69" s="31">
        <f t="shared" ca="1" si="11"/>
        <v>2.7343757991653117E-2</v>
      </c>
      <c r="Q69" s="41">
        <f t="shared" si="12"/>
        <v>44041.7379546226</v>
      </c>
      <c r="W69" s="52" t="s">
        <v>58</v>
      </c>
    </row>
    <row r="70" spans="1:23" s="31" customFormat="1" ht="12.95" customHeight="1" x14ac:dyDescent="0.2">
      <c r="A70" s="46" t="s">
        <v>56</v>
      </c>
      <c r="B70" s="28" t="s">
        <v>47</v>
      </c>
      <c r="C70" s="45">
        <v>59062.91431704117</v>
      </c>
      <c r="D70" s="45">
        <v>6.4099999999999997E-4</v>
      </c>
      <c r="E70" s="31">
        <f t="shared" si="7"/>
        <v>11032.047983994889</v>
      </c>
      <c r="F70" s="31">
        <f t="shared" si="8"/>
        <v>11032</v>
      </c>
      <c r="G70" s="31">
        <f t="shared" si="9"/>
        <v>2.854264117195271E-2</v>
      </c>
      <c r="L70" s="31">
        <f t="shared" si="13"/>
        <v>2.854264117195271E-2</v>
      </c>
      <c r="O70" s="31">
        <f t="shared" ca="1" si="11"/>
        <v>2.7353521759070722E-2</v>
      </c>
      <c r="Q70" s="41">
        <f t="shared" si="12"/>
        <v>44044.41431704117</v>
      </c>
      <c r="W70" s="52" t="s">
        <v>58</v>
      </c>
    </row>
    <row r="71" spans="1:23" s="31" customFormat="1" ht="12.95" customHeight="1" x14ac:dyDescent="0.2">
      <c r="A71" s="46" t="s">
        <v>56</v>
      </c>
      <c r="B71" s="28" t="s">
        <v>45</v>
      </c>
      <c r="C71" s="45">
        <v>59063.212296297774</v>
      </c>
      <c r="D71" s="45">
        <v>7.4200000000000004E-4</v>
      </c>
      <c r="E71" s="31">
        <f t="shared" si="7"/>
        <v>11032.548926953863</v>
      </c>
      <c r="F71" s="31">
        <f t="shared" si="8"/>
        <v>11032.5</v>
      </c>
      <c r="G71" s="31">
        <f t="shared" si="9"/>
        <v>2.9103547778504435E-2</v>
      </c>
      <c r="L71" s="31">
        <f t="shared" si="13"/>
        <v>2.9103547778504435E-2</v>
      </c>
      <c r="O71" s="31">
        <f t="shared" ca="1" si="11"/>
        <v>2.7354606622117125E-2</v>
      </c>
      <c r="Q71" s="41">
        <f t="shared" si="12"/>
        <v>44044.712296297774</v>
      </c>
      <c r="W71" s="52" t="s">
        <v>58</v>
      </c>
    </row>
    <row r="72" spans="1:23" s="31" customFormat="1" ht="12.95" customHeight="1" x14ac:dyDescent="0.2">
      <c r="A72" s="46" t="s">
        <v>56</v>
      </c>
      <c r="B72" s="28" t="s">
        <v>47</v>
      </c>
      <c r="C72" s="45">
        <v>59071.837196584325</v>
      </c>
      <c r="D72" s="45">
        <v>7.7899999999999996E-4</v>
      </c>
      <c r="E72" s="31">
        <f t="shared" si="7"/>
        <v>11047.048537160415</v>
      </c>
      <c r="F72" s="31">
        <f t="shared" si="8"/>
        <v>11047</v>
      </c>
      <c r="G72" s="31">
        <f t="shared" si="9"/>
        <v>2.8871684327896219E-2</v>
      </c>
      <c r="L72" s="31">
        <f t="shared" si="13"/>
        <v>2.8871684327896219E-2</v>
      </c>
      <c r="O72" s="31">
        <f t="shared" ca="1" si="11"/>
        <v>2.7386067650462739E-2</v>
      </c>
      <c r="Q72" s="41">
        <f t="shared" si="12"/>
        <v>44053.337196584325</v>
      </c>
      <c r="W72" s="52" t="s">
        <v>58</v>
      </c>
    </row>
    <row r="73" spans="1:23" s="31" customFormat="1" ht="12.95" customHeight="1" x14ac:dyDescent="0.2">
      <c r="A73" s="46" t="s">
        <v>56</v>
      </c>
      <c r="B73" s="28" t="s">
        <v>45</v>
      </c>
      <c r="C73" s="45">
        <v>59072.134864761494</v>
      </c>
      <c r="D73" s="45">
        <v>7.0899999999999999E-4</v>
      </c>
      <c r="E73" s="31">
        <f t="shared" si="7"/>
        <v>11047.548957153278</v>
      </c>
      <c r="F73" s="31">
        <f t="shared" si="8"/>
        <v>11047.5</v>
      </c>
      <c r="G73" s="31">
        <f t="shared" si="9"/>
        <v>2.9121511499397457E-2</v>
      </c>
      <c r="L73" s="31">
        <f t="shared" si="13"/>
        <v>2.9121511499397457E-2</v>
      </c>
      <c r="O73" s="31">
        <f t="shared" ca="1" si="11"/>
        <v>2.7387152513509143E-2</v>
      </c>
      <c r="Q73" s="41">
        <f t="shared" si="12"/>
        <v>44053.634864761494</v>
      </c>
      <c r="W73" s="52" t="s">
        <v>58</v>
      </c>
    </row>
    <row r="74" spans="1:23" s="31" customFormat="1" ht="12.95" customHeight="1" x14ac:dyDescent="0.2">
      <c r="A74" s="46" t="s">
        <v>56</v>
      </c>
      <c r="B74" s="28" t="s">
        <v>47</v>
      </c>
      <c r="C74" s="45">
        <v>59086.113201408647</v>
      </c>
      <c r="D74" s="45">
        <v>7.0899999999999999E-4</v>
      </c>
      <c r="E74" s="31">
        <f t="shared" si="7"/>
        <v>11071.048409435145</v>
      </c>
      <c r="F74" s="31">
        <f t="shared" si="8"/>
        <v>11071</v>
      </c>
      <c r="G74" s="31">
        <f t="shared" si="9"/>
        <v>2.8795708647521678E-2</v>
      </c>
      <c r="L74" s="31">
        <f t="shared" si="13"/>
        <v>2.8795708647521678E-2</v>
      </c>
      <c r="O74" s="31">
        <f t="shared" ca="1" si="11"/>
        <v>2.7438141076689973E-2</v>
      </c>
      <c r="Q74" s="41">
        <f t="shared" si="12"/>
        <v>44067.613201408647</v>
      </c>
      <c r="W74" s="52" t="s">
        <v>58</v>
      </c>
    </row>
    <row r="75" spans="1:23" s="31" customFormat="1" ht="12.95" customHeight="1" x14ac:dyDescent="0.2">
      <c r="A75" s="46" t="s">
        <v>56</v>
      </c>
      <c r="B75" s="28" t="s">
        <v>45</v>
      </c>
      <c r="C75" s="45">
        <v>59086.410805347376</v>
      </c>
      <c r="D75" s="45">
        <v>1.09E-3</v>
      </c>
      <c r="E75" s="31">
        <f t="shared" si="7"/>
        <v>11071.548721434603</v>
      </c>
      <c r="F75" s="31">
        <f t="shared" si="8"/>
        <v>11071.5</v>
      </c>
      <c r="G75" s="31">
        <f t="shared" si="9"/>
        <v>2.8981297378777526E-2</v>
      </c>
      <c r="L75" s="31">
        <f t="shared" si="13"/>
        <v>2.8981297378777526E-2</v>
      </c>
      <c r="O75" s="31">
        <f t="shared" ca="1" si="11"/>
        <v>2.743922593973637E-2</v>
      </c>
      <c r="Q75" s="41">
        <f t="shared" si="12"/>
        <v>44067.910805347376</v>
      </c>
      <c r="W75" s="52" t="s">
        <v>58</v>
      </c>
    </row>
    <row r="76" spans="1:23" s="31" customFormat="1" ht="12.95" customHeight="1" x14ac:dyDescent="0.2">
      <c r="A76" s="46" t="s">
        <v>55</v>
      </c>
      <c r="B76" s="28" t="s">
        <v>45</v>
      </c>
      <c r="C76" s="42">
        <v>59548.002549999997</v>
      </c>
      <c r="D76" s="42">
        <v>8.0000000000000007E-5</v>
      </c>
      <c r="E76" s="31">
        <f t="shared" si="7"/>
        <v>11847.54614165535</v>
      </c>
      <c r="F76" s="31">
        <f t="shared" si="8"/>
        <v>11847.5</v>
      </c>
      <c r="G76" s="31">
        <f t="shared" si="9"/>
        <v>2.7446749998489395E-2</v>
      </c>
      <c r="K76" s="31">
        <f>+G76</f>
        <v>2.7446749998489395E-2</v>
      </c>
      <c r="O76" s="31">
        <f t="shared" ca="1" si="11"/>
        <v>2.9122933387750134E-2</v>
      </c>
      <c r="Q76" s="41">
        <f t="shared" si="12"/>
        <v>44529.502549999997</v>
      </c>
      <c r="W76" s="52" t="s">
        <v>58</v>
      </c>
    </row>
    <row r="77" spans="1:23" s="31" customFormat="1" ht="12.95" customHeight="1" x14ac:dyDescent="0.2">
      <c r="A77" s="46" t="s">
        <v>55</v>
      </c>
      <c r="B77" s="47" t="s">
        <v>45</v>
      </c>
      <c r="C77" s="48">
        <v>59915.024550000206</v>
      </c>
      <c r="D77" s="49">
        <v>1.0000000000000001E-5</v>
      </c>
      <c r="E77" s="31">
        <f t="shared" si="7"/>
        <v>12464.559180696499</v>
      </c>
      <c r="F77" s="31">
        <f t="shared" si="8"/>
        <v>12464.5</v>
      </c>
      <c r="G77" s="31">
        <f t="shared" si="9"/>
        <v>3.5202850209316239E-2</v>
      </c>
      <c r="K77" s="31">
        <f>+G77</f>
        <v>3.5202850209316239E-2</v>
      </c>
      <c r="O77" s="31">
        <f t="shared" ca="1" si="11"/>
        <v>3.0461654387008506E-2</v>
      </c>
      <c r="Q77" s="41">
        <f t="shared" si="12"/>
        <v>44896.524550000206</v>
      </c>
      <c r="W77" s="52" t="s">
        <v>58</v>
      </c>
    </row>
    <row r="78" spans="1:23" s="31" customFormat="1" ht="12.95" customHeight="1" x14ac:dyDescent="0.2">
      <c r="A78" s="46" t="s">
        <v>55</v>
      </c>
      <c r="B78" s="28" t="s">
        <v>47</v>
      </c>
      <c r="C78" s="45">
        <v>60254.970580000001</v>
      </c>
      <c r="D78" s="45">
        <v>8.0000000000000007E-5</v>
      </c>
      <c r="E78" s="31">
        <f t="shared" si="7"/>
        <v>13036.053895127863</v>
      </c>
      <c r="F78" s="31">
        <f t="shared" si="8"/>
        <v>13036</v>
      </c>
      <c r="G78" s="31">
        <f t="shared" si="9"/>
        <v>3.2058800003142096E-2</v>
      </c>
      <c r="K78" s="31">
        <f>+G78</f>
        <v>3.2058800003142096E-2</v>
      </c>
      <c r="O78" s="31">
        <f t="shared" ca="1" si="11"/>
        <v>3.1701652849044415E-2</v>
      </c>
      <c r="Q78" s="41">
        <f t="shared" si="12"/>
        <v>45236.470580000001</v>
      </c>
      <c r="W78" s="52" t="s">
        <v>58</v>
      </c>
    </row>
    <row r="79" spans="1:23" s="31" customFormat="1" ht="12.95" customHeight="1" x14ac:dyDescent="0.2">
      <c r="C79" s="42"/>
      <c r="D79" s="42"/>
    </row>
    <row r="80" spans="1:23" s="31" customFormat="1" ht="12.95" customHeight="1" x14ac:dyDescent="0.2">
      <c r="C80" s="42"/>
      <c r="D80" s="42"/>
    </row>
    <row r="81" spans="3:4" s="31" customFormat="1" ht="12.95" customHeight="1" x14ac:dyDescent="0.2">
      <c r="C81" s="42"/>
      <c r="D81" s="42"/>
    </row>
    <row r="82" spans="3:4" s="31" customFormat="1" ht="12.95" customHeight="1" x14ac:dyDescent="0.2">
      <c r="C82" s="42"/>
      <c r="D82" s="42"/>
    </row>
    <row r="83" spans="3:4" s="31" customFormat="1" ht="12.95" customHeight="1" x14ac:dyDescent="0.2">
      <c r="C83" s="42"/>
      <c r="D83" s="42"/>
    </row>
    <row r="84" spans="3:4" s="31" customFormat="1" ht="12.95" customHeight="1" x14ac:dyDescent="0.2">
      <c r="C84" s="42"/>
      <c r="D84" s="42"/>
    </row>
    <row r="85" spans="3:4" s="31" customFormat="1" ht="12.95" customHeight="1" x14ac:dyDescent="0.2">
      <c r="C85" s="42"/>
      <c r="D85" s="42"/>
    </row>
    <row r="86" spans="3:4" s="31" customFormat="1" ht="12.95" customHeight="1" x14ac:dyDescent="0.2">
      <c r="C86" s="42"/>
      <c r="D86" s="42"/>
    </row>
    <row r="87" spans="3:4" s="31" customFormat="1" ht="12.95" customHeight="1" x14ac:dyDescent="0.2">
      <c r="C87" s="42"/>
      <c r="D87" s="42"/>
    </row>
    <row r="88" spans="3:4" s="31" customFormat="1" ht="12.95" customHeight="1" x14ac:dyDescent="0.2">
      <c r="C88" s="42"/>
      <c r="D88" s="42"/>
    </row>
    <row r="89" spans="3:4" s="31" customFormat="1" ht="12.95" customHeight="1" x14ac:dyDescent="0.2">
      <c r="C89" s="42"/>
      <c r="D89" s="42"/>
    </row>
    <row r="90" spans="3:4" s="31" customFormat="1" ht="12.95" customHeight="1" x14ac:dyDescent="0.2">
      <c r="C90" s="42"/>
      <c r="D90" s="42"/>
    </row>
    <row r="91" spans="3:4" s="31" customFormat="1" ht="12.95" customHeight="1" x14ac:dyDescent="0.2">
      <c r="C91" s="42"/>
      <c r="D91" s="42"/>
    </row>
    <row r="92" spans="3:4" s="31" customFormat="1" ht="12.95" customHeight="1" x14ac:dyDescent="0.2">
      <c r="C92" s="42"/>
      <c r="D92" s="42"/>
    </row>
    <row r="93" spans="3:4" s="31" customFormat="1" ht="12.95" customHeight="1" x14ac:dyDescent="0.2">
      <c r="C93" s="42"/>
      <c r="D93" s="42"/>
    </row>
    <row r="94" spans="3:4" s="31" customFormat="1" ht="12.95" customHeight="1" x14ac:dyDescent="0.2">
      <c r="C94" s="42"/>
      <c r="D94" s="42"/>
    </row>
    <row r="95" spans="3:4" s="31" customFormat="1" ht="12.95" customHeight="1" x14ac:dyDescent="0.2">
      <c r="C95" s="42"/>
      <c r="D95" s="42"/>
    </row>
    <row r="96" spans="3:4" s="31" customFormat="1" ht="12.95" customHeight="1" x14ac:dyDescent="0.2">
      <c r="C96" s="42"/>
      <c r="D96" s="42"/>
    </row>
    <row r="97" spans="3:4" s="31" customFormat="1" ht="12.95" customHeight="1" x14ac:dyDescent="0.2">
      <c r="C97" s="42"/>
      <c r="D97" s="42"/>
    </row>
    <row r="98" spans="3:4" s="31" customFormat="1" ht="12.95" customHeight="1" x14ac:dyDescent="0.2">
      <c r="C98" s="42"/>
      <c r="D98" s="42"/>
    </row>
    <row r="99" spans="3:4" s="31" customFormat="1" ht="12.95" customHeight="1" x14ac:dyDescent="0.2">
      <c r="C99" s="42"/>
      <c r="D99" s="42"/>
    </row>
    <row r="100" spans="3:4" s="31" customFormat="1" ht="12.95" customHeight="1" x14ac:dyDescent="0.2">
      <c r="C100" s="42"/>
      <c r="D100" s="42"/>
    </row>
    <row r="101" spans="3:4" s="31" customFormat="1" ht="12.95" customHeight="1" x14ac:dyDescent="0.2">
      <c r="C101" s="42"/>
      <c r="D101" s="42"/>
    </row>
    <row r="102" spans="3:4" s="31" customFormat="1" ht="12.95" customHeight="1" x14ac:dyDescent="0.2">
      <c r="C102" s="42"/>
      <c r="D102" s="42"/>
    </row>
    <row r="103" spans="3:4" s="31" customFormat="1" ht="12.95" customHeight="1" x14ac:dyDescent="0.2">
      <c r="C103" s="42"/>
      <c r="D103" s="42"/>
    </row>
    <row r="104" spans="3:4" s="31" customFormat="1" ht="12.95" customHeight="1" x14ac:dyDescent="0.2">
      <c r="C104" s="42"/>
      <c r="D104" s="42"/>
    </row>
    <row r="105" spans="3:4" s="31" customFormat="1" ht="12.95" customHeight="1" x14ac:dyDescent="0.2">
      <c r="C105" s="42"/>
      <c r="D105" s="42"/>
    </row>
    <row r="106" spans="3:4" s="31" customFormat="1" ht="12.95" customHeight="1" x14ac:dyDescent="0.2">
      <c r="C106" s="42"/>
      <c r="D106" s="42"/>
    </row>
    <row r="107" spans="3:4" s="31" customFormat="1" ht="12.95" customHeight="1" x14ac:dyDescent="0.2">
      <c r="C107" s="42"/>
      <c r="D107" s="42"/>
    </row>
    <row r="108" spans="3:4" s="31" customFormat="1" ht="12.95" customHeight="1" x14ac:dyDescent="0.2">
      <c r="C108" s="42"/>
      <c r="D108" s="42"/>
    </row>
    <row r="109" spans="3:4" s="31" customFormat="1" ht="12.95" customHeight="1" x14ac:dyDescent="0.2">
      <c r="C109" s="42"/>
      <c r="D109" s="42"/>
    </row>
    <row r="110" spans="3:4" s="31" customFormat="1" ht="12.95" customHeight="1" x14ac:dyDescent="0.2">
      <c r="C110" s="42"/>
      <c r="D110" s="42"/>
    </row>
    <row r="111" spans="3:4" s="31" customFormat="1" ht="12.95" customHeight="1" x14ac:dyDescent="0.2">
      <c r="C111" s="42"/>
      <c r="D111" s="42"/>
    </row>
    <row r="112" spans="3:4" s="31" customFormat="1" ht="12.95" customHeight="1" x14ac:dyDescent="0.2">
      <c r="C112" s="42"/>
      <c r="D112" s="42"/>
    </row>
    <row r="113" spans="3:4" s="31" customFormat="1" ht="12.95" customHeight="1" x14ac:dyDescent="0.2">
      <c r="C113" s="42"/>
      <c r="D113" s="42"/>
    </row>
    <row r="114" spans="3:4" s="31" customFormat="1" ht="12.95" customHeight="1" x14ac:dyDescent="0.2">
      <c r="C114" s="42"/>
      <c r="D114" s="42"/>
    </row>
    <row r="115" spans="3:4" s="31" customFormat="1" ht="12.95" customHeight="1" x14ac:dyDescent="0.2">
      <c r="C115" s="42"/>
      <c r="D115" s="42"/>
    </row>
    <row r="116" spans="3:4" s="31" customFormat="1" ht="12.95" customHeight="1" x14ac:dyDescent="0.2">
      <c r="C116" s="42"/>
      <c r="D116" s="42"/>
    </row>
    <row r="117" spans="3:4" s="31" customFormat="1" ht="12.95" customHeight="1" x14ac:dyDescent="0.2">
      <c r="C117" s="42"/>
      <c r="D117" s="42"/>
    </row>
    <row r="118" spans="3:4" s="31" customFormat="1" ht="12.95" customHeight="1" x14ac:dyDescent="0.2">
      <c r="C118" s="42"/>
      <c r="D118" s="42"/>
    </row>
    <row r="119" spans="3:4" s="31" customFormat="1" ht="12.95" customHeight="1" x14ac:dyDescent="0.2">
      <c r="C119" s="42"/>
      <c r="D119" s="42"/>
    </row>
    <row r="120" spans="3:4" s="31" customFormat="1" ht="12.95" customHeight="1" x14ac:dyDescent="0.2">
      <c r="C120" s="42"/>
      <c r="D120" s="42"/>
    </row>
    <row r="121" spans="3:4" s="31" customFormat="1" ht="12.95" customHeight="1" x14ac:dyDescent="0.2">
      <c r="C121" s="42"/>
      <c r="D121" s="42"/>
    </row>
    <row r="122" spans="3:4" s="31" customFormat="1" ht="12.95" customHeight="1" x14ac:dyDescent="0.2">
      <c r="C122" s="42"/>
      <c r="D122" s="42"/>
    </row>
    <row r="123" spans="3:4" s="31" customFormat="1" ht="12.95" customHeight="1" x14ac:dyDescent="0.2">
      <c r="C123" s="42"/>
      <c r="D123" s="42"/>
    </row>
    <row r="124" spans="3:4" s="31" customFormat="1" ht="12.95" customHeight="1" x14ac:dyDescent="0.2">
      <c r="C124" s="42"/>
      <c r="D124" s="42"/>
    </row>
    <row r="125" spans="3:4" s="31" customFormat="1" ht="12.95" customHeight="1" x14ac:dyDescent="0.2">
      <c r="C125" s="42"/>
      <c r="D125" s="42"/>
    </row>
    <row r="126" spans="3:4" s="31" customFormat="1" ht="12.95" customHeight="1" x14ac:dyDescent="0.2">
      <c r="C126" s="42"/>
      <c r="D126" s="42"/>
    </row>
    <row r="127" spans="3:4" s="31" customFormat="1" ht="12.95" customHeight="1" x14ac:dyDescent="0.2">
      <c r="C127" s="42"/>
      <c r="D127" s="42"/>
    </row>
    <row r="128" spans="3:4" s="31" customFormat="1" ht="12.95" customHeight="1" x14ac:dyDescent="0.2">
      <c r="C128" s="42"/>
      <c r="D128" s="42"/>
    </row>
    <row r="129" spans="3:4" s="31" customFormat="1" ht="12.95" customHeight="1" x14ac:dyDescent="0.2">
      <c r="C129" s="42"/>
      <c r="D129" s="42"/>
    </row>
    <row r="130" spans="3:4" s="31" customFormat="1" ht="12.95" customHeight="1" x14ac:dyDescent="0.2">
      <c r="C130" s="42"/>
      <c r="D130" s="42"/>
    </row>
    <row r="131" spans="3:4" s="31" customFormat="1" ht="12.95" customHeight="1" x14ac:dyDescent="0.2">
      <c r="C131" s="42"/>
      <c r="D131" s="42"/>
    </row>
    <row r="132" spans="3:4" s="31" customFormat="1" ht="12.95" customHeight="1" x14ac:dyDescent="0.2">
      <c r="C132" s="42"/>
      <c r="D132" s="42"/>
    </row>
    <row r="133" spans="3:4" s="31" customFormat="1" ht="12.95" customHeight="1" x14ac:dyDescent="0.2">
      <c r="C133" s="42"/>
      <c r="D133" s="42"/>
    </row>
    <row r="134" spans="3:4" s="31" customFormat="1" ht="12.95" customHeight="1" x14ac:dyDescent="0.2">
      <c r="C134" s="42"/>
      <c r="D134" s="42"/>
    </row>
    <row r="135" spans="3:4" s="31" customFormat="1" ht="12.95" customHeight="1" x14ac:dyDescent="0.2">
      <c r="C135" s="42"/>
      <c r="D135" s="42"/>
    </row>
    <row r="136" spans="3:4" s="31" customFormat="1" ht="12.95" customHeight="1" x14ac:dyDescent="0.2">
      <c r="C136" s="42"/>
      <c r="D136" s="42"/>
    </row>
    <row r="137" spans="3:4" s="31" customFormat="1" ht="12.95" customHeight="1" x14ac:dyDescent="0.2">
      <c r="C137" s="42"/>
      <c r="D137" s="42"/>
    </row>
    <row r="138" spans="3:4" s="31" customFormat="1" ht="12.95" customHeight="1" x14ac:dyDescent="0.2">
      <c r="C138" s="42"/>
      <c r="D138" s="42"/>
    </row>
    <row r="139" spans="3:4" s="31" customFormat="1" ht="12.95" customHeight="1" x14ac:dyDescent="0.2">
      <c r="C139" s="42"/>
      <c r="D139" s="42"/>
    </row>
    <row r="140" spans="3:4" s="31" customFormat="1" ht="12.95" customHeight="1" x14ac:dyDescent="0.2">
      <c r="C140" s="42"/>
      <c r="D140" s="42"/>
    </row>
    <row r="141" spans="3:4" s="31" customFormat="1" ht="12.95" customHeight="1" x14ac:dyDescent="0.2">
      <c r="C141" s="42"/>
      <c r="D141" s="42"/>
    </row>
    <row r="142" spans="3:4" s="31" customFormat="1" ht="12.95" customHeight="1" x14ac:dyDescent="0.2">
      <c r="C142" s="42"/>
      <c r="D142" s="42"/>
    </row>
    <row r="143" spans="3:4" s="31" customFormat="1" ht="12.95" customHeight="1" x14ac:dyDescent="0.2">
      <c r="C143" s="42"/>
      <c r="D143" s="42"/>
    </row>
    <row r="144" spans="3:4" s="31" customFormat="1" ht="12.95" customHeight="1" x14ac:dyDescent="0.2">
      <c r="C144" s="42"/>
      <c r="D144" s="42"/>
    </row>
    <row r="145" spans="3:4" s="31" customFormat="1" ht="12.95" customHeight="1" x14ac:dyDescent="0.2">
      <c r="C145" s="42"/>
      <c r="D145" s="42"/>
    </row>
    <row r="146" spans="3:4" s="31" customFormat="1" ht="12.95" customHeight="1" x14ac:dyDescent="0.2">
      <c r="C146" s="42"/>
      <c r="D146" s="42"/>
    </row>
    <row r="147" spans="3:4" s="31" customFormat="1" ht="12.95" customHeight="1" x14ac:dyDescent="0.2">
      <c r="C147" s="42"/>
      <c r="D147" s="42"/>
    </row>
    <row r="148" spans="3:4" s="31" customFormat="1" ht="12.95" customHeight="1" x14ac:dyDescent="0.2">
      <c r="C148" s="42"/>
      <c r="D148" s="42"/>
    </row>
    <row r="149" spans="3:4" s="31" customFormat="1" ht="12.95" customHeight="1" x14ac:dyDescent="0.2">
      <c r="C149" s="42"/>
      <c r="D149" s="42"/>
    </row>
    <row r="150" spans="3:4" s="31" customFormat="1" ht="12.95" customHeight="1" x14ac:dyDescent="0.2">
      <c r="C150" s="42"/>
      <c r="D150" s="42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sortState xmlns:xlrd2="http://schemas.microsoft.com/office/spreadsheetml/2017/richdata2" ref="A21:U79">
    <sortCondition ref="C21:C79"/>
  </sortState>
  <phoneticPr fontId="6" type="noConversion"/>
  <hyperlinks>
    <hyperlink ref="H62597" r:id="rId1" display="http://vsolj.cetus-net.org/bulletin.html" xr:uid="{00000000-0004-0000-0000-000000000000}"/>
    <hyperlink ref="H62590" r:id="rId2" display="https://www.aavso.org/ejaavso" xr:uid="{00000000-0004-0000-0000-000001000000}"/>
    <hyperlink ref="I62597" r:id="rId3" display="http://vsolj.cetus-net.org/bulletin.html" xr:uid="{00000000-0004-0000-0000-000002000000}"/>
    <hyperlink ref="AQ56244" r:id="rId4" display="http://cdsbib.u-strasbg.fr/cgi-bin/cdsbib?1990RMxAA..21..381G" xr:uid="{00000000-0004-0000-0000-000003000000}"/>
    <hyperlink ref="H62594" r:id="rId5" display="https://www.aavso.org/ejaavso" xr:uid="{00000000-0004-0000-0000-000004000000}"/>
    <hyperlink ref="AP3608" r:id="rId6" display="http://cdsbib.u-strasbg.fr/cgi-bin/cdsbib?1990RMxAA..21..381G" xr:uid="{00000000-0004-0000-0000-000005000000}"/>
    <hyperlink ref="AP3611" r:id="rId7" display="http://cdsbib.u-strasbg.fr/cgi-bin/cdsbib?1990RMxAA..21..381G" xr:uid="{00000000-0004-0000-0000-000006000000}"/>
    <hyperlink ref="AP3609" r:id="rId8" display="http://cdsbib.u-strasbg.fr/cgi-bin/cdsbib?1990RMxAA..21..381G" xr:uid="{00000000-0004-0000-0000-000007000000}"/>
    <hyperlink ref="AP3593" r:id="rId9" display="http://cdsbib.u-strasbg.fr/cgi-bin/cdsbib?1990RMxAA..21..381G" xr:uid="{00000000-0004-0000-0000-000008000000}"/>
    <hyperlink ref="AQ3822" r:id="rId10" display="http://cdsbib.u-strasbg.fr/cgi-bin/cdsbib?1990RMxAA..21..381G" xr:uid="{00000000-0004-0000-0000-000009000000}"/>
    <hyperlink ref="AQ3826" r:id="rId11" display="http://cdsbib.u-strasbg.fr/cgi-bin/cdsbib?1990RMxAA..21..381G" xr:uid="{00000000-0004-0000-0000-00000A000000}"/>
    <hyperlink ref="AQ63510" r:id="rId12" display="http://cdsbib.u-strasbg.fr/cgi-bin/cdsbib?1990RMxAA..21..381G" xr:uid="{00000000-0004-0000-0000-00000B000000}"/>
    <hyperlink ref="I714" r:id="rId13" display="http://vsolj.cetus-net.org/bulletin.html" xr:uid="{00000000-0004-0000-0000-00000C000000}"/>
    <hyperlink ref="H714" r:id="rId14" display="http://vsolj.cetus-net.org/bulletin.html" xr:uid="{00000000-0004-0000-0000-00000D000000}"/>
    <hyperlink ref="AQ64171" r:id="rId15" display="http://cdsbib.u-strasbg.fr/cgi-bin/cdsbib?1990RMxAA..21..381G" xr:uid="{00000000-0004-0000-0000-00000E000000}"/>
    <hyperlink ref="AQ64170" r:id="rId16" display="http://cdsbib.u-strasbg.fr/cgi-bin/cdsbib?1990RMxAA..21..381G" xr:uid="{00000000-0004-0000-0000-00000F000000}"/>
    <hyperlink ref="AP1884" r:id="rId17" display="http://cdsbib.u-strasbg.fr/cgi-bin/cdsbib?1990RMxAA..21..381G" xr:uid="{00000000-0004-0000-0000-000010000000}"/>
    <hyperlink ref="AP1902" r:id="rId18" display="http://cdsbib.u-strasbg.fr/cgi-bin/cdsbib?1990RMxAA..21..381G" xr:uid="{00000000-0004-0000-0000-000011000000}"/>
    <hyperlink ref="AP1903" r:id="rId19" display="http://cdsbib.u-strasbg.fr/cgi-bin/cdsbib?1990RMxAA..21..381G" xr:uid="{00000000-0004-0000-0000-000012000000}"/>
    <hyperlink ref="AP189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2024-01-16T06:53:33Z</dcterms:modified>
</cp:coreProperties>
</file>