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105C59-9F0D-4121-8B1D-BDD159936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E22" i="1"/>
  <c r="F22" i="1"/>
  <c r="G22" i="1"/>
  <c r="I22" i="1"/>
  <c r="Q22" i="1"/>
  <c r="C21" i="1"/>
  <c r="E21" i="1"/>
  <c r="F21" i="1"/>
  <c r="E9" i="1"/>
  <c r="D9" i="1"/>
  <c r="F16" i="1"/>
  <c r="Q21" i="1"/>
  <c r="G21" i="1"/>
  <c r="C17" i="1"/>
  <c r="H21" i="1"/>
  <c r="C12" i="1"/>
  <c r="C11" i="1"/>
  <c r="O23" i="1" l="1"/>
  <c r="C16" i="1"/>
  <c r="D18" i="1" s="1"/>
  <c r="C15" i="1"/>
  <c r="O22" i="1"/>
  <c r="O21" i="1"/>
  <c r="F17" i="1"/>
  <c r="F18" i="1" l="1"/>
  <c r="F19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<sst xmlns="http://schemas.openxmlformats.org/spreadsheetml/2006/main" count="54" uniqueCount="49">
  <si>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</si>
  <si>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</si>
  <si>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</si>
  <si>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</si>
  <si>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</si>
  <si>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</si>
  <si>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</si>
  <si>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</si>
  <si>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</si>
  <si>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</si>
  <si>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</si>
  <si>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</si>
  <si>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</si>
  <si>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</si>
  <si>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</si>
  <si>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</si>
  <si>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</si>
  <si>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</si>
  <si>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</si>
  <si>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</si>
  <si>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</si>
  <si>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</si>
  <si>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</si>
  <si>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</si>
  <si>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</si>
  <si>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</si>
  <si>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</si>
  <si>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</si>
  <si>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</si>
  <si>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</si>
  <si>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</si>
  <si>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</si>
  <si>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</si>
  <si>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</si>
  <si>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BAD</t>
  </si>
  <si>
    <t>Add cycle</t>
  </si>
  <si>
    <t>Old Cycle</t>
  </si>
  <si>
    <t>New Cycle</t>
  </si>
  <si>
    <t>not avail.</t>
  </si>
  <si>
    <t>VSX</t>
  </si>
  <si>
    <t>Start of linear fit &gt;&gt;&gt;&gt;&gt;&gt;</t>
  </si>
  <si>
    <t>CU Tuc / GSC 8844-1409</t>
  </si>
  <si>
    <t>EA</t>
  </si>
  <si>
    <t>IBVS 6093</t>
  </si>
  <si>
    <t>I</t>
  </si>
  <si>
    <t>BMGA</t>
  </si>
  <si>
    <t>II</t>
  </si>
  <si>
    <t>VSS SEB Gp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</si>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</sst>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 applyProtection="1">
      <alignment horizontal="center"/>
      <protection locked="0"/>
    </xf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14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Tuc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4-4398-BFA8-FB5A77C577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7.1089999983087182E-3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94-4398-BFA8-FB5A77C577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1.7919999867444858E-2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94-4398-BFA8-FB5A77C577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94-4398-BFA8-FB5A77C577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94-4398-BFA8-FB5A77C577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94-4398-BFA8-FB5A77C577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94-4398-BFA8-FB5A77C577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-1.0362921638166385E-3</c:v>
                </c:pt>
                <c:pt idx="1">
                  <c:v>1.045274632955598E-2</c:v>
                </c:pt>
                <c:pt idx="2">
                  <c:v>1.561254570001424E-2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94-4398-BFA8-FB5A77C577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94-4398-BFA8-FB5A77C5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94528"/>
        <c:axId val="1"/>
      </c:scatterChart>
      <c:valAx>
        <c:axId val="43159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9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3834586466165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537F35-4C9C-19EF-7045-8B91DAAA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9.42578125" customWidth="1"/>
    <col min="5" max="5" width="10.285156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38</v>
      </c>
      <c r="D4" s="28" t="s">
        <v>38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41">
        <v>48500.406999999999</v>
      </c>
      <c r="D7" s="29" t="s">
        <v>39</v>
      </c>
    </row>
    <row r="8" spans="1:6" x14ac:dyDescent="0.2">
      <c r="A8" t="s">
        <v>3</v>
      </c>
      <c r="C8" s="41">
        <v>0.86583699999999997</v>
      </c>
      <c r="D8" s="29" t="s">
        <v>39</v>
      </c>
    </row>
    <row r="9" spans="1:6" x14ac:dyDescent="0.2">
      <c r="A9" s="24" t="s">
        <v>40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-1.0362921638166385E-3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1.2296947975353332E-6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60222.989755545699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0.86583822969479751</v>
      </c>
      <c r="E16" s="14" t="s">
        <v>32</v>
      </c>
      <c r="F16" s="15">
        <f ca="1">NOW()+15018.5+$C$5/24</f>
        <v>60325.829465972223</v>
      </c>
    </row>
    <row r="17" spans="1:20" ht="13.5" thickBot="1" x14ac:dyDescent="0.25">
      <c r="A17" s="14" t="s">
        <v>29</v>
      </c>
      <c r="B17" s="10"/>
      <c r="C17" s="10">
        <f>COUNT(C21:C2191)</f>
        <v>3</v>
      </c>
      <c r="E17" s="14" t="s">
        <v>36</v>
      </c>
      <c r="F17" s="15">
        <f ca="1">ROUND(2*(F16-$C$7)/$C$8,0)/2+F15</f>
        <v>13659</v>
      </c>
    </row>
    <row r="18" spans="1:20" ht="14.25" thickTop="1" thickBot="1" x14ac:dyDescent="0.25">
      <c r="A18" s="16" t="s">
        <v>5</v>
      </c>
      <c r="B18" s="10"/>
      <c r="C18" s="19">
        <f ca="1">+C15</f>
        <v>60222.989755545699</v>
      </c>
      <c r="D18" s="20">
        <f ca="1">+C16</f>
        <v>0.86583822969479751</v>
      </c>
      <c r="E18" s="14" t="s">
        <v>37</v>
      </c>
      <c r="F18" s="23">
        <f ca="1">ROUND(2*(F16-$C$15)/$C$16,0)/2+F15</f>
        <v>120</v>
      </c>
    </row>
    <row r="19" spans="1:20" ht="13.5" thickTop="1" x14ac:dyDescent="0.2">
      <c r="E19" s="14" t="s">
        <v>33</v>
      </c>
      <c r="F19" s="18">
        <f ca="1">+$C$15+$C$16*F18-15018.5-$C$5/24</f>
        <v>45308.786176442409</v>
      </c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34</v>
      </c>
    </row>
    <row r="21" spans="1:20" x14ac:dyDescent="0.2">
      <c r="A21" t="s">
        <v>39</v>
      </c>
      <c r="C21" s="37">
        <f>C$7</f>
        <v>48500.406999999999</v>
      </c>
      <c r="D21" s="34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-1.0362921638166385E-3</v>
      </c>
      <c r="Q21" s="2">
        <f>+C21-15018.5</f>
        <v>33481.906999999999</v>
      </c>
    </row>
    <row r="22" spans="1:20" x14ac:dyDescent="0.2">
      <c r="A22" s="30" t="s">
        <v>43</v>
      </c>
      <c r="B22" s="31" t="s">
        <v>44</v>
      </c>
      <c r="C22" s="38">
        <v>56589.929199999999</v>
      </c>
      <c r="D22" s="35">
        <v>4.0000000000000002E-4</v>
      </c>
      <c r="E22">
        <f>+(C22-C$7)/C$8</f>
        <v>9343.0082105523325</v>
      </c>
      <c r="F22">
        <f>ROUND(2*E22,0)/2</f>
        <v>9343</v>
      </c>
      <c r="G22">
        <f>+C22-(C$7+F22*C$8)</f>
        <v>7.1089999983087182E-3</v>
      </c>
      <c r="I22">
        <f>+G22</f>
        <v>7.1089999983087182E-3</v>
      </c>
      <c r="O22">
        <f ca="1">+C$11+C$12*$F22</f>
        <v>1.045274632955598E-2</v>
      </c>
      <c r="Q22" s="2">
        <f>+C22-15018.5</f>
        <v>41571.429199999999</v>
      </c>
    </row>
    <row r="23" spans="1:20" x14ac:dyDescent="0.2">
      <c r="A23" s="32" t="s">
        <v>45</v>
      </c>
      <c r="B23" s="33" t="s">
        <v>46</v>
      </c>
      <c r="C23" s="39">
        <v>60222.992062999867</v>
      </c>
      <c r="D23" s="36">
        <v>1.2899999999999999E-3</v>
      </c>
      <c r="E23">
        <f>+(C23-C$7)/C$8</f>
        <v>13539.02069673607</v>
      </c>
      <c r="F23">
        <f>ROUND(2*E23,0)/2</f>
        <v>13539</v>
      </c>
      <c r="G23">
        <f>+C23-(C$7+F23*C$8)</f>
        <v>1.7919999867444858E-2</v>
      </c>
      <c r="J23">
        <f>+G23</f>
        <v>1.7919999867444858E-2</v>
      </c>
      <c r="O23">
        <f ca="1">+C$11+C$12*$F23</f>
        <v>1.561254570001424E-2</v>
      </c>
      <c r="Q23" s="2">
        <f>+C23-15018.5</f>
        <v>45204.492062999867</v>
      </c>
      <c r="T23" s="40" t="s">
        <v>47</v>
      </c>
    </row>
    <row r="24" spans="1:20" x14ac:dyDescent="0.2">
      <c r="C24" s="37"/>
      <c r="D24" s="34"/>
      <c r="Q24" s="2"/>
    </row>
    <row r="25" spans="1:20" x14ac:dyDescent="0.2">
      <c r="C25" s="37"/>
      <c r="D25" s="34"/>
      <c r="Q25" s="2"/>
    </row>
    <row r="26" spans="1:20" x14ac:dyDescent="0.2">
      <c r="C26" s="37"/>
      <c r="D26" s="34"/>
      <c r="Q26" s="2"/>
    </row>
    <row r="27" spans="1:20" x14ac:dyDescent="0.2">
      <c r="C27" s="37"/>
      <c r="D27" s="34"/>
      <c r="Q27" s="2"/>
    </row>
    <row r="28" spans="1:20" x14ac:dyDescent="0.2">
      <c r="C28" s="37"/>
      <c r="D28" s="34"/>
      <c r="Q28" s="2"/>
    </row>
    <row r="29" spans="1:20" x14ac:dyDescent="0.2">
      <c r="C29" s="37"/>
      <c r="D29" s="34"/>
      <c r="Q29" s="2"/>
    </row>
    <row r="30" spans="1:20" x14ac:dyDescent="0.2">
      <c r="C30" s="37"/>
      <c r="D30" s="34"/>
      <c r="Q30" s="2"/>
    </row>
    <row r="31" spans="1:20" x14ac:dyDescent="0.2">
      <c r="C31" s="37"/>
      <c r="D31" s="34"/>
      <c r="Q31" s="2"/>
    </row>
    <row r="32" spans="1:20" x14ac:dyDescent="0.2">
      <c r="C32" s="37"/>
      <c r="D32" s="34"/>
      <c r="Q32" s="2"/>
    </row>
    <row r="33" spans="3:17" x14ac:dyDescent="0.2">
      <c r="C33" s="37"/>
      <c r="D33" s="34"/>
      <c r="Q33" s="2"/>
    </row>
    <row r="34" spans="3:17" x14ac:dyDescent="0.2">
      <c r="C34" s="37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2024-01-16T06:54:25Z</dcterms:modified>
</cp:coreProperties>
</file>