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CD1B34A-4D7C-41F7-B83E-F1D5E092E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63" i="2" l="1"/>
  <c r="F63" i="2" s="1"/>
  <c r="G63" i="2" s="1"/>
  <c r="I63" i="2" s="1"/>
  <c r="Q63" i="2"/>
  <c r="F63" i="1"/>
  <c r="G63" i="1" s="1"/>
  <c r="I63" i="1" s="1"/>
  <c r="Q63" i="1"/>
  <c r="E63" i="1"/>
  <c r="Q46" i="2"/>
  <c r="Q47" i="2"/>
  <c r="Q48" i="2"/>
  <c r="Q50" i="2"/>
  <c r="Q49" i="2"/>
  <c r="Q51" i="2"/>
  <c r="Q52" i="2"/>
  <c r="Q53" i="2"/>
  <c r="Q54" i="2"/>
  <c r="Q55" i="2"/>
  <c r="Q56" i="2"/>
  <c r="Q57" i="2"/>
  <c r="Q58" i="2"/>
  <c r="Q61" i="2"/>
  <c r="Q59" i="2"/>
  <c r="Q60" i="2"/>
  <c r="Q46" i="1"/>
  <c r="Q47" i="1"/>
  <c r="Q48" i="1"/>
  <c r="Q50" i="1"/>
  <c r="Q49" i="1"/>
  <c r="Q51" i="1"/>
  <c r="Q52" i="1"/>
  <c r="Q53" i="1"/>
  <c r="Q54" i="1"/>
  <c r="Q55" i="1"/>
  <c r="Q56" i="1"/>
  <c r="Q57" i="1"/>
  <c r="Q58" i="1"/>
  <c r="Q61" i="1"/>
  <c r="Q59" i="1"/>
  <c r="Q60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26" i="2"/>
  <c r="Q27" i="2"/>
  <c r="Q28" i="2"/>
  <c r="E29" i="2"/>
  <c r="F29" i="2" s="1"/>
  <c r="G29" i="2" s="1"/>
  <c r="J29" i="2" s="1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62" i="1"/>
  <c r="Q62" i="2"/>
  <c r="Q25" i="2"/>
  <c r="Q24" i="2"/>
  <c r="Q23" i="2"/>
  <c r="Q22" i="2"/>
  <c r="C21" i="2"/>
  <c r="Q21" i="2" s="1"/>
  <c r="A21" i="2"/>
  <c r="E15" i="2"/>
  <c r="G11" i="2"/>
  <c r="F11" i="2"/>
  <c r="C7" i="2"/>
  <c r="E22" i="2" s="1"/>
  <c r="F22" i="2" s="1"/>
  <c r="A21" i="1"/>
  <c r="Q22" i="1"/>
  <c r="Q23" i="1"/>
  <c r="Q24" i="1"/>
  <c r="Q25" i="1"/>
  <c r="C21" i="1"/>
  <c r="R22" i="1" s="1"/>
  <c r="G11" i="1"/>
  <c r="F11" i="1"/>
  <c r="C7" i="1"/>
  <c r="C8" i="1"/>
  <c r="E27" i="1" s="1"/>
  <c r="F27" i="1" s="1"/>
  <c r="G27" i="1" s="1"/>
  <c r="J27" i="1" s="1"/>
  <c r="E15" i="1"/>
  <c r="C17" i="1"/>
  <c r="Q21" i="1"/>
  <c r="E55" i="1" l="1"/>
  <c r="F55" i="1" s="1"/>
  <c r="G55" i="1" s="1"/>
  <c r="J55" i="1" s="1"/>
  <c r="E40" i="1"/>
  <c r="F40" i="1" s="1"/>
  <c r="G40" i="1" s="1"/>
  <c r="J40" i="1" s="1"/>
  <c r="E23" i="1"/>
  <c r="F23" i="1" s="1"/>
  <c r="G23" i="1" s="1"/>
  <c r="I23" i="1" s="1"/>
  <c r="E47" i="1"/>
  <c r="F47" i="1" s="1"/>
  <c r="G47" i="1" s="1"/>
  <c r="J47" i="1" s="1"/>
  <c r="E49" i="1"/>
  <c r="F49" i="1" s="1"/>
  <c r="G49" i="1" s="1"/>
  <c r="J49" i="1" s="1"/>
  <c r="E43" i="1"/>
  <c r="F43" i="1" s="1"/>
  <c r="G43" i="1" s="1"/>
  <c r="J43" i="1" s="1"/>
  <c r="E33" i="1"/>
  <c r="F33" i="1" s="1"/>
  <c r="G33" i="1" s="1"/>
  <c r="J33" i="1" s="1"/>
  <c r="E28" i="1"/>
  <c r="F28" i="1" s="1"/>
  <c r="G28" i="1" s="1"/>
  <c r="J28" i="1" s="1"/>
  <c r="E62" i="1"/>
  <c r="F62" i="1" s="1"/>
  <c r="G62" i="1" s="1"/>
  <c r="I62" i="1" s="1"/>
  <c r="E59" i="1"/>
  <c r="F59" i="1" s="1"/>
  <c r="G59" i="1" s="1"/>
  <c r="J59" i="1" s="1"/>
  <c r="E21" i="1"/>
  <c r="F21" i="1" s="1"/>
  <c r="G21" i="1" s="1"/>
  <c r="I21" i="1" s="1"/>
  <c r="E58" i="1"/>
  <c r="F58" i="1" s="1"/>
  <c r="G58" i="1" s="1"/>
  <c r="S58" i="1" s="1"/>
  <c r="E48" i="1"/>
  <c r="F48" i="1" s="1"/>
  <c r="G48" i="1" s="1"/>
  <c r="J48" i="1" s="1"/>
  <c r="E29" i="1"/>
  <c r="F29" i="1" s="1"/>
  <c r="G29" i="1" s="1"/>
  <c r="J29" i="1" s="1"/>
  <c r="E37" i="1"/>
  <c r="F37" i="1" s="1"/>
  <c r="G37" i="1" s="1"/>
  <c r="J37" i="1" s="1"/>
  <c r="E32" i="1"/>
  <c r="F32" i="1" s="1"/>
  <c r="G32" i="1" s="1"/>
  <c r="J32" i="1" s="1"/>
  <c r="E52" i="1"/>
  <c r="F52" i="1" s="1"/>
  <c r="G52" i="1" s="1"/>
  <c r="S52" i="1" s="1"/>
  <c r="E45" i="1"/>
  <c r="F45" i="1" s="1"/>
  <c r="G45" i="1" s="1"/>
  <c r="J45" i="1" s="1"/>
  <c r="E25" i="1"/>
  <c r="F25" i="1" s="1"/>
  <c r="G25" i="1" s="1"/>
  <c r="I25" i="1" s="1"/>
  <c r="E41" i="1"/>
  <c r="F41" i="1" s="1"/>
  <c r="G41" i="1" s="1"/>
  <c r="J41" i="1" s="1"/>
  <c r="E36" i="1"/>
  <c r="F36" i="1" s="1"/>
  <c r="G36" i="1" s="1"/>
  <c r="J36" i="1" s="1"/>
  <c r="E60" i="1"/>
  <c r="F60" i="1" s="1"/>
  <c r="G60" i="1" s="1"/>
  <c r="J60" i="1" s="1"/>
  <c r="E57" i="1"/>
  <c r="F57" i="1" s="1"/>
  <c r="E46" i="1"/>
  <c r="F46" i="1" s="1"/>
  <c r="G46" i="1" s="1"/>
  <c r="S46" i="1" s="1"/>
  <c r="E39" i="1"/>
  <c r="F39" i="1" s="1"/>
  <c r="G39" i="1" s="1"/>
  <c r="J39" i="1" s="1"/>
  <c r="E35" i="1"/>
  <c r="F35" i="1" s="1"/>
  <c r="G35" i="1" s="1"/>
  <c r="J35" i="1" s="1"/>
  <c r="E31" i="1"/>
  <c r="F31" i="1" s="1"/>
  <c r="G31" i="1" s="1"/>
  <c r="J31" i="1" s="1"/>
  <c r="E24" i="1"/>
  <c r="F24" i="1" s="1"/>
  <c r="G24" i="1" s="1"/>
  <c r="I24" i="1" s="1"/>
  <c r="E42" i="1"/>
  <c r="F42" i="1" s="1"/>
  <c r="G42" i="1" s="1"/>
  <c r="J42" i="1" s="1"/>
  <c r="E61" i="1"/>
  <c r="F61" i="1" s="1"/>
  <c r="G61" i="1" s="1"/>
  <c r="S61" i="1" s="1"/>
  <c r="E56" i="1"/>
  <c r="F56" i="1" s="1"/>
  <c r="G56" i="1" s="1"/>
  <c r="S56" i="1" s="1"/>
  <c r="E53" i="1"/>
  <c r="F53" i="1" s="1"/>
  <c r="G53" i="1" s="1"/>
  <c r="J53" i="1" s="1"/>
  <c r="E50" i="1"/>
  <c r="F50" i="1" s="1"/>
  <c r="G50" i="1" s="1"/>
  <c r="S50" i="1" s="1"/>
  <c r="E38" i="1"/>
  <c r="F38" i="1" s="1"/>
  <c r="G38" i="1" s="1"/>
  <c r="J38" i="1" s="1"/>
  <c r="E34" i="1"/>
  <c r="F34" i="1" s="1"/>
  <c r="G34" i="1" s="1"/>
  <c r="J34" i="1" s="1"/>
  <c r="E30" i="1"/>
  <c r="F30" i="1" s="1"/>
  <c r="G30" i="1" s="1"/>
  <c r="J30" i="1" s="1"/>
  <c r="E26" i="1"/>
  <c r="F26" i="1" s="1"/>
  <c r="G26" i="1" s="1"/>
  <c r="J26" i="1" s="1"/>
  <c r="E22" i="1"/>
  <c r="F22" i="1" s="1"/>
  <c r="G22" i="1" s="1"/>
  <c r="E44" i="1"/>
  <c r="F44" i="1" s="1"/>
  <c r="G44" i="1" s="1"/>
  <c r="J44" i="1" s="1"/>
  <c r="G57" i="1"/>
  <c r="S57" i="1" s="1"/>
  <c r="E54" i="1"/>
  <c r="F54" i="1" s="1"/>
  <c r="G54" i="1" s="1"/>
  <c r="S54" i="1" s="1"/>
  <c r="E51" i="1"/>
  <c r="F51" i="1" s="1"/>
  <c r="G51" i="1" s="1"/>
  <c r="J51" i="1" s="1"/>
  <c r="E59" i="2"/>
  <c r="F59" i="2" s="1"/>
  <c r="G59" i="2" s="1"/>
  <c r="J59" i="2" s="1"/>
  <c r="E33" i="2"/>
  <c r="F33" i="2" s="1"/>
  <c r="G33" i="2" s="1"/>
  <c r="J33" i="2" s="1"/>
  <c r="E43" i="2"/>
  <c r="F43" i="2" s="1"/>
  <c r="G43" i="2" s="1"/>
  <c r="J43" i="2" s="1"/>
  <c r="E54" i="2"/>
  <c r="F54" i="2" s="1"/>
  <c r="G54" i="2" s="1"/>
  <c r="S54" i="2" s="1"/>
  <c r="C17" i="2"/>
  <c r="E62" i="2"/>
  <c r="F62" i="2" s="1"/>
  <c r="G62" i="2" s="1"/>
  <c r="I62" i="2" s="1"/>
  <c r="E27" i="2"/>
  <c r="F27" i="2" s="1"/>
  <c r="G27" i="2" s="1"/>
  <c r="J27" i="2" s="1"/>
  <c r="E50" i="2"/>
  <c r="F50" i="2" s="1"/>
  <c r="G50" i="2" s="1"/>
  <c r="S50" i="2" s="1"/>
  <c r="E36" i="2"/>
  <c r="F36" i="2" s="1"/>
  <c r="G36" i="2" s="1"/>
  <c r="J36" i="2" s="1"/>
  <c r="E26" i="2"/>
  <c r="F26" i="2" s="1"/>
  <c r="G26" i="2" s="1"/>
  <c r="J26" i="2" s="1"/>
  <c r="E57" i="2"/>
  <c r="F57" i="2" s="1"/>
  <c r="G57" i="2" s="1"/>
  <c r="S57" i="2" s="1"/>
  <c r="E51" i="2"/>
  <c r="F51" i="2" s="1"/>
  <c r="G51" i="2" s="1"/>
  <c r="J51" i="2" s="1"/>
  <c r="E48" i="2"/>
  <c r="F48" i="2" s="1"/>
  <c r="G48" i="2" s="1"/>
  <c r="J48" i="2" s="1"/>
  <c r="E42" i="2"/>
  <c r="F42" i="2" s="1"/>
  <c r="G42" i="2" s="1"/>
  <c r="J42" i="2" s="1"/>
  <c r="E39" i="2"/>
  <c r="F39" i="2" s="1"/>
  <c r="G39" i="2" s="1"/>
  <c r="J39" i="2" s="1"/>
  <c r="E32" i="2"/>
  <c r="F32" i="2" s="1"/>
  <c r="G32" i="2" s="1"/>
  <c r="J32" i="2" s="1"/>
  <c r="E45" i="2"/>
  <c r="F45" i="2" s="1"/>
  <c r="G45" i="2" s="1"/>
  <c r="J45" i="2" s="1"/>
  <c r="E28" i="2"/>
  <c r="F28" i="2" s="1"/>
  <c r="G28" i="2" s="1"/>
  <c r="J28" i="2" s="1"/>
  <c r="E61" i="2"/>
  <c r="F61" i="2" s="1"/>
  <c r="G61" i="2" s="1"/>
  <c r="S61" i="2" s="1"/>
  <c r="E56" i="2"/>
  <c r="F56" i="2" s="1"/>
  <c r="G56" i="2" s="1"/>
  <c r="S56" i="2" s="1"/>
  <c r="E49" i="2"/>
  <c r="F49" i="2" s="1"/>
  <c r="G49" i="2" s="1"/>
  <c r="J49" i="2" s="1"/>
  <c r="E41" i="2"/>
  <c r="F41" i="2" s="1"/>
  <c r="G41" i="2" s="1"/>
  <c r="J41" i="2" s="1"/>
  <c r="E38" i="2"/>
  <c r="F38" i="2" s="1"/>
  <c r="G38" i="2" s="1"/>
  <c r="J38" i="2" s="1"/>
  <c r="E35" i="2"/>
  <c r="F35" i="2" s="1"/>
  <c r="G35" i="2" s="1"/>
  <c r="J35" i="2" s="1"/>
  <c r="E31" i="2"/>
  <c r="F31" i="2" s="1"/>
  <c r="G31" i="2" s="1"/>
  <c r="J31" i="2" s="1"/>
  <c r="E53" i="2"/>
  <c r="F53" i="2" s="1"/>
  <c r="G53" i="2" s="1"/>
  <c r="J53" i="2" s="1"/>
  <c r="E47" i="2"/>
  <c r="F47" i="2" s="1"/>
  <c r="G47" i="2" s="1"/>
  <c r="J47" i="2" s="1"/>
  <c r="E44" i="2"/>
  <c r="F44" i="2" s="1"/>
  <c r="G44" i="2" s="1"/>
  <c r="J44" i="2" s="1"/>
  <c r="E58" i="2"/>
  <c r="F58" i="2" s="1"/>
  <c r="G58" i="2" s="1"/>
  <c r="S58" i="2" s="1"/>
  <c r="E40" i="2"/>
  <c r="F40" i="2" s="1"/>
  <c r="G40" i="2" s="1"/>
  <c r="J40" i="2" s="1"/>
  <c r="E37" i="2"/>
  <c r="F37" i="2" s="1"/>
  <c r="G37" i="2" s="1"/>
  <c r="J37" i="2" s="1"/>
  <c r="E34" i="2"/>
  <c r="F34" i="2" s="1"/>
  <c r="G34" i="2" s="1"/>
  <c r="J34" i="2" s="1"/>
  <c r="E30" i="2"/>
  <c r="F30" i="2" s="1"/>
  <c r="G30" i="2" s="1"/>
  <c r="J30" i="2" s="1"/>
  <c r="E60" i="2"/>
  <c r="F60" i="2" s="1"/>
  <c r="G60" i="2" s="1"/>
  <c r="J60" i="2" s="1"/>
  <c r="E55" i="2"/>
  <c r="F55" i="2" s="1"/>
  <c r="G55" i="2" s="1"/>
  <c r="J55" i="2" s="1"/>
  <c r="E52" i="2"/>
  <c r="F52" i="2" s="1"/>
  <c r="G52" i="2" s="1"/>
  <c r="S52" i="2" s="1"/>
  <c r="E46" i="2"/>
  <c r="F46" i="2" s="1"/>
  <c r="G46" i="2" s="1"/>
  <c r="S46" i="2" s="1"/>
  <c r="E21" i="2"/>
  <c r="F21" i="2" s="1"/>
  <c r="G21" i="2" s="1"/>
  <c r="G22" i="2"/>
  <c r="I22" i="2" s="1"/>
  <c r="E25" i="2"/>
  <c r="F25" i="2" s="1"/>
  <c r="G25" i="2" s="1"/>
  <c r="I25" i="2" s="1"/>
  <c r="R22" i="2"/>
  <c r="E24" i="2"/>
  <c r="F24" i="2" s="1"/>
  <c r="G24" i="2" s="1"/>
  <c r="I24" i="2" s="1"/>
  <c r="E23" i="2"/>
  <c r="F23" i="2" s="1"/>
  <c r="G23" i="2" s="1"/>
  <c r="I23" i="2" s="1"/>
  <c r="C12" i="1"/>
  <c r="C12" i="2"/>
  <c r="C11" i="2"/>
  <c r="C11" i="1"/>
  <c r="O63" i="2" l="1"/>
  <c r="O63" i="1"/>
  <c r="C16" i="1"/>
  <c r="D18" i="1" s="1"/>
  <c r="I22" i="1"/>
  <c r="O48" i="2"/>
  <c r="O52" i="2"/>
  <c r="O56" i="2"/>
  <c r="O59" i="2"/>
  <c r="O46" i="2"/>
  <c r="O47" i="2"/>
  <c r="O51" i="2"/>
  <c r="O55" i="2"/>
  <c r="O61" i="2"/>
  <c r="O49" i="2"/>
  <c r="O54" i="2"/>
  <c r="O58" i="2"/>
  <c r="O50" i="2"/>
  <c r="O53" i="2"/>
  <c r="O57" i="2"/>
  <c r="O60" i="2"/>
  <c r="O48" i="1"/>
  <c r="O52" i="1"/>
  <c r="O56" i="1"/>
  <c r="O59" i="1"/>
  <c r="O49" i="1"/>
  <c r="O46" i="1"/>
  <c r="O54" i="1"/>
  <c r="O58" i="1"/>
  <c r="O47" i="1"/>
  <c r="O51" i="1"/>
  <c r="O55" i="1"/>
  <c r="O61" i="1"/>
  <c r="O50" i="1"/>
  <c r="O53" i="1"/>
  <c r="O57" i="1"/>
  <c r="O60" i="1"/>
  <c r="O28" i="1"/>
  <c r="O41" i="1"/>
  <c r="O27" i="1"/>
  <c r="O31" i="1"/>
  <c r="O35" i="1"/>
  <c r="O39" i="1"/>
  <c r="O43" i="1"/>
  <c r="O29" i="1"/>
  <c r="O32" i="1"/>
  <c r="O36" i="1"/>
  <c r="O40" i="1"/>
  <c r="O44" i="1"/>
  <c r="O37" i="1"/>
  <c r="O26" i="1"/>
  <c r="O30" i="1"/>
  <c r="O34" i="1"/>
  <c r="O38" i="1"/>
  <c r="O42" i="1"/>
  <c r="O45" i="1"/>
  <c r="O33" i="1"/>
  <c r="O27" i="2"/>
  <c r="O31" i="2"/>
  <c r="O35" i="2"/>
  <c r="O39" i="2"/>
  <c r="O43" i="2"/>
  <c r="O26" i="2"/>
  <c r="O30" i="2"/>
  <c r="O34" i="2"/>
  <c r="O38" i="2"/>
  <c r="O42" i="2"/>
  <c r="O28" i="2"/>
  <c r="O32" i="2"/>
  <c r="O44" i="2"/>
  <c r="O36" i="2"/>
  <c r="O29" i="2"/>
  <c r="O33" i="2"/>
  <c r="O37" i="2"/>
  <c r="O41" i="2"/>
  <c r="O45" i="2"/>
  <c r="O40" i="2"/>
  <c r="O62" i="1"/>
  <c r="O62" i="2"/>
  <c r="C15" i="2"/>
  <c r="O25" i="2"/>
  <c r="O21" i="2"/>
  <c r="O22" i="2"/>
  <c r="O23" i="2"/>
  <c r="O24" i="2"/>
  <c r="C16" i="2"/>
  <c r="D18" i="2" s="1"/>
  <c r="I21" i="2"/>
  <c r="O21" i="1"/>
  <c r="O25" i="1"/>
  <c r="O23" i="1"/>
  <c r="C15" i="1"/>
  <c r="O24" i="1"/>
  <c r="O22" i="1"/>
  <c r="E16" i="1" l="1"/>
  <c r="E17" i="1" s="1"/>
  <c r="C18" i="2"/>
  <c r="E16" i="2"/>
  <c r="E17" i="2" s="1"/>
  <c r="C18" i="1"/>
</calcChain>
</file>

<file path=xl/sharedStrings.xml><?xml version="1.0" encoding="utf-8"?>
<sst xmlns="http://schemas.openxmlformats.org/spreadsheetml/2006/main" count="336" uniqueCount="54">
  <si>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</si>
  <si>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</si>
  <si>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</si>
  <si>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</si>
  <si>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</si>
  <si>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</si>
  <si>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</si>
  <si>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</si>
  <si>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</si>
  <si>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</si>
  <si>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</si>
  <si>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</si>
  <si>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</si>
  <si>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</si>
  <si>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</si>
  <si>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</si>
  <si>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</si>
  <si>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</si>
  <si>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</si>
  <si>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</si>
  <si>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</si>
  <si>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</si>
  <si>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</si>
  <si>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</si>
  <si>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</si>
  <si>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</si>
  <si>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</si>
  <si>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</si>
  <si>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</si>
  <si>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</si>
  <si>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</si>
  <si>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</si>
  <si>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</si>
  <si>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</si>
  <si>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</si>
  <si>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9118 0898_Tuc.xls</t>
  </si>
  <si>
    <t>EB</t>
  </si>
  <si>
    <t>IBVS 5495 Eph.</t>
  </si>
  <si>
    <t>IBVS 5495</t>
  </si>
  <si>
    <t>Tuc</t>
  </si>
  <si>
    <t>EK Tuc / GSC 9118 0898 / NSV 14254</t>
  </si>
  <si>
    <t>JRBA</t>
  </si>
  <si>
    <t>I</t>
  </si>
  <si>
    <t>VSS SEB Gp</t>
  </si>
  <si>
    <t>CCD</t>
  </si>
  <si>
    <t>VSX</t>
  </si>
  <si>
    <t>TESS</t>
  </si>
  <si>
    <t>Vis</t>
  </si>
  <si>
    <t>II</t>
  </si>
  <si>
    <t>Better Period</t>
  </si>
  <si>
    <t>TESS/JRBA</t>
  </si>
  <si>
    <t>Bad?</t>
  </si>
  <si>
    <t>Questionable</t>
  </si>
  <si>
    <t>VStar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</si>
</sst>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000"/>
    <numFmt numFmtId="166" formatCode="0.000000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3" borderId="6" applyNumberFormat="0" applyAlignment="0" applyProtection="0"/>
    <xf numFmtId="0" fontId="15" fillId="0" borderId="2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8" fillId="0" borderId="0" xfId="0" applyFont="1" applyAlignment="1"/>
    <xf numFmtId="0" fontId="14" fillId="0" borderId="0" xfId="0" applyFont="1" applyAlignment="1"/>
    <xf numFmtId="0" fontId="18" fillId="0" borderId="0" xfId="0" applyFont="1" applyAlignment="1">
      <alignment horizontal="left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165" fontId="17" fillId="0" borderId="0" xfId="7" applyNumberFormat="1" applyFont="1" applyFill="1" applyBorder="1" applyAlignment="1" applyProtection="1">
      <alignment horizontal="left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/>
    </xf>
    <xf numFmtId="165" fontId="18" fillId="0" borderId="0" xfId="7" applyNumberFormat="1" applyFont="1" applyFill="1" applyBorder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0" fillId="0" borderId="3" xfId="0" applyBorder="1" applyAlignment="1"/>
    <xf numFmtId="0" fontId="20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7" fillId="0" borderId="0" xfId="0" applyFont="1" applyAlignment="1"/>
    <xf numFmtId="0" fontId="0" fillId="0" borderId="0" xfId="0" applyBorder="1" applyAlignment="1"/>
    <xf numFmtId="0" fontId="14" fillId="0" borderId="0" xfId="0" applyFont="1" applyBorder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Input" xfId="7" builtinId="20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01754385964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55-4B26-97EE-10F8DB0CF9A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trendlineType val="poly"/>
            <c:order val="2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-0.1018725500034634</c:v>
                </c:pt>
                <c:pt idx="2">
                  <c:v>-0.1046071699965978</c:v>
                </c:pt>
                <c:pt idx="3">
                  <c:v>-9.5845570001984015E-2</c:v>
                </c:pt>
                <c:pt idx="4">
                  <c:v>-0.10822000000189291</c:v>
                </c:pt>
                <c:pt idx="41">
                  <c:v>-0.29155000000173459</c:v>
                </c:pt>
                <c:pt idx="42">
                  <c:v>-0.29336999999941327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55-4B26-97EE-10F8DB0CF9A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5">
                  <c:v>-0.15782000000035623</c:v>
                </c:pt>
                <c:pt idx="6">
                  <c:v>-0.15306499999860534</c:v>
                </c:pt>
                <c:pt idx="7">
                  <c:v>-0.15720000000146683</c:v>
                </c:pt>
                <c:pt idx="8">
                  <c:v>-0.15583499999775086</c:v>
                </c:pt>
                <c:pt idx="9">
                  <c:v>-0.15138500000466593</c:v>
                </c:pt>
                <c:pt idx="10">
                  <c:v>-0.15736999999353429</c:v>
                </c:pt>
                <c:pt idx="11">
                  <c:v>-0.15312499999708962</c:v>
                </c:pt>
                <c:pt idx="12">
                  <c:v>-0.15705000000161817</c:v>
                </c:pt>
                <c:pt idx="13">
                  <c:v>-0.15972500000498258</c:v>
                </c:pt>
                <c:pt idx="14">
                  <c:v>-0.17333499999949709</c:v>
                </c:pt>
                <c:pt idx="15">
                  <c:v>-0.15800000000308501</c:v>
                </c:pt>
                <c:pt idx="16">
                  <c:v>-0.16307999999844469</c:v>
                </c:pt>
                <c:pt idx="17">
                  <c:v>-0.15442500000062864</c:v>
                </c:pt>
                <c:pt idx="18">
                  <c:v>-0.15812500000174623</c:v>
                </c:pt>
                <c:pt idx="19">
                  <c:v>-0.15544499999668915</c:v>
                </c:pt>
                <c:pt idx="20">
                  <c:v>-0.15692000000126427</c:v>
                </c:pt>
                <c:pt idx="21">
                  <c:v>-0.16570500000671018</c:v>
                </c:pt>
                <c:pt idx="22">
                  <c:v>-0.15335999999660999</c:v>
                </c:pt>
                <c:pt idx="23">
                  <c:v>-0.14568500000314089</c:v>
                </c:pt>
                <c:pt idx="24">
                  <c:v>-0.16528000000107568</c:v>
                </c:pt>
                <c:pt idx="26">
                  <c:v>-0.19391999999788823</c:v>
                </c:pt>
                <c:pt idx="27">
                  <c:v>-0.22511500000109663</c:v>
                </c:pt>
                <c:pt idx="28">
                  <c:v>-0.20921000000089407</c:v>
                </c:pt>
                <c:pt idx="30">
                  <c:v>-0.22684500000468688</c:v>
                </c:pt>
                <c:pt idx="32">
                  <c:v>-0.22177000000374392</c:v>
                </c:pt>
                <c:pt idx="34">
                  <c:v>-0.22458999999798834</c:v>
                </c:pt>
                <c:pt idx="38">
                  <c:v>-0.19500999999581836</c:v>
                </c:pt>
                <c:pt idx="39">
                  <c:v>-0.20470999999815831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55-4B26-97EE-10F8DB0CF9A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55-4B26-97EE-10F8DB0CF9A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55-4B26-97EE-10F8DB0CF9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55-4B26-97EE-10F8DB0CF9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5.1999999999999995E-4</c:v>
                  </c:pt>
                  <c:pt idx="6">
                    <c:v>6.3000000000000003E-4</c:v>
                  </c:pt>
                  <c:pt idx="7">
                    <c:v>6.4999999999999997E-4</c:v>
                  </c:pt>
                  <c:pt idx="8">
                    <c:v>5.0000000000000002E-5</c:v>
                  </c:pt>
                  <c:pt idx="9">
                    <c:v>3.6999999999999999E-4</c:v>
                  </c:pt>
                  <c:pt idx="10">
                    <c:v>2.9E-4</c:v>
                  </c:pt>
                  <c:pt idx="11">
                    <c:v>8.0999999999999996E-4</c:v>
                  </c:pt>
                  <c:pt idx="12">
                    <c:v>3.1E-4</c:v>
                  </c:pt>
                  <c:pt idx="13">
                    <c:v>6.3000000000000003E-4</c:v>
                  </c:pt>
                  <c:pt idx="14">
                    <c:v>7.2999999999999996E-4</c:v>
                  </c:pt>
                  <c:pt idx="15">
                    <c:v>7.9000000000000001E-4</c:v>
                  </c:pt>
                  <c:pt idx="16">
                    <c:v>8.4000000000000003E-4</c:v>
                  </c:pt>
                  <c:pt idx="17">
                    <c:v>1.09E-3</c:v>
                  </c:pt>
                  <c:pt idx="18">
                    <c:v>1.3999999999999999E-4</c:v>
                  </c:pt>
                  <c:pt idx="19">
                    <c:v>1.33E-3</c:v>
                  </c:pt>
                  <c:pt idx="20">
                    <c:v>5.6999999999999998E-4</c:v>
                  </c:pt>
                  <c:pt idx="21">
                    <c:v>9.8999999999999999E-4</c:v>
                  </c:pt>
                  <c:pt idx="22">
                    <c:v>5.8E-4</c:v>
                  </c:pt>
                  <c:pt idx="23">
                    <c:v>1.6999999999999999E-3</c:v>
                  </c:pt>
                  <c:pt idx="24">
                    <c:v>1E-4</c:v>
                  </c:pt>
                  <c:pt idx="25">
                    <c:v>1.0000000000000001E-5</c:v>
                  </c:pt>
                  <c:pt idx="26">
                    <c:v>2.0000000000000002E-5</c:v>
                  </c:pt>
                  <c:pt idx="27">
                    <c:v>1.7000000000000001E-4</c:v>
                  </c:pt>
                  <c:pt idx="28">
                    <c:v>3.5E-4</c:v>
                  </c:pt>
                  <c:pt idx="29">
                    <c:v>1.4999999999999999E-4</c:v>
                  </c:pt>
                  <c:pt idx="30">
                    <c:v>2.1000000000000001E-4</c:v>
                  </c:pt>
                  <c:pt idx="31">
                    <c:v>2.2000000000000001E-4</c:v>
                  </c:pt>
                  <c:pt idx="32">
                    <c:v>3.6000000000000002E-4</c:v>
                  </c:pt>
                  <c:pt idx="33">
                    <c:v>6.9999999999999994E-5</c:v>
                  </c:pt>
                  <c:pt idx="34">
                    <c:v>4.8999999999999998E-4</c:v>
                  </c:pt>
                  <c:pt idx="35">
                    <c:v>1.0000000000000001E-5</c:v>
                  </c:pt>
                  <c:pt idx="36">
                    <c:v>2.0000000000000002E-5</c:v>
                  </c:pt>
                  <c:pt idx="37">
                    <c:v>6.0000000000000002E-5</c:v>
                  </c:pt>
                  <c:pt idx="38">
                    <c:v>1.3999999999999999E-4</c:v>
                  </c:pt>
                  <c:pt idx="39">
                    <c:v>2.0000000000000001E-4</c:v>
                  </c:pt>
                  <c:pt idx="40">
                    <c:v>2.0000000000000002E-5</c:v>
                  </c:pt>
                  <c:pt idx="41">
                    <c:v>4.0000000000000003E-5</c:v>
                  </c:pt>
                  <c:pt idx="42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55-4B26-97EE-10F8DB0CF9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4988.5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4994.5</c:v>
                </c:pt>
                <c:pt idx="36">
                  <c:v>5000.5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5013.5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9.7986393903016222E-3</c:v>
                </c:pt>
                <c:pt idx="1">
                  <c:v>-0.10273329351774733</c:v>
                </c:pt>
                <c:pt idx="2">
                  <c:v>-0.10345797017860874</c:v>
                </c:pt>
                <c:pt idx="3">
                  <c:v>-0.11505279675239115</c:v>
                </c:pt>
                <c:pt idx="4">
                  <c:v>-0.11550140611387677</c:v>
                </c:pt>
                <c:pt idx="5">
                  <c:v>-0.14248698462785847</c:v>
                </c:pt>
                <c:pt idx="6">
                  <c:v>-0.14257325565891341</c:v>
                </c:pt>
                <c:pt idx="7">
                  <c:v>-0.14259050986512439</c:v>
                </c:pt>
                <c:pt idx="8">
                  <c:v>-0.14264227248375733</c:v>
                </c:pt>
                <c:pt idx="9">
                  <c:v>-0.1426767808961793</c:v>
                </c:pt>
                <c:pt idx="10">
                  <c:v>-0.14269403510239029</c:v>
                </c:pt>
                <c:pt idx="11">
                  <c:v>-0.14271128930860127</c:v>
                </c:pt>
                <c:pt idx="12">
                  <c:v>-0.14279756033965621</c:v>
                </c:pt>
                <c:pt idx="13">
                  <c:v>-0.1428148145458672</c:v>
                </c:pt>
                <c:pt idx="14">
                  <c:v>-0.14291833978313312</c:v>
                </c:pt>
                <c:pt idx="15">
                  <c:v>-0.14293559398934411</c:v>
                </c:pt>
                <c:pt idx="16">
                  <c:v>-0.14300461081418803</c:v>
                </c:pt>
                <c:pt idx="17">
                  <c:v>-0.14302186502039901</c:v>
                </c:pt>
                <c:pt idx="18">
                  <c:v>-0.14305637343282099</c:v>
                </c:pt>
                <c:pt idx="19">
                  <c:v>-0.14315989867008691</c:v>
                </c:pt>
                <c:pt idx="20">
                  <c:v>-0.1431771528762979</c:v>
                </c:pt>
                <c:pt idx="21">
                  <c:v>-0.14319440708250888</c:v>
                </c:pt>
                <c:pt idx="22">
                  <c:v>-0.14321166128871987</c:v>
                </c:pt>
                <c:pt idx="23">
                  <c:v>-0.14322891549493086</c:v>
                </c:pt>
                <c:pt idx="24">
                  <c:v>-0.14324616970114185</c:v>
                </c:pt>
                <c:pt idx="25">
                  <c:v>-0.16234657597670304</c:v>
                </c:pt>
                <c:pt idx="26">
                  <c:v>-0.16236383018291403</c:v>
                </c:pt>
                <c:pt idx="27">
                  <c:v>-0.16238108438912502</c:v>
                </c:pt>
                <c:pt idx="28">
                  <c:v>-0.16239833859533601</c:v>
                </c:pt>
                <c:pt idx="29">
                  <c:v>-0.16239833859533601</c:v>
                </c:pt>
                <c:pt idx="30">
                  <c:v>-0.16241559280154699</c:v>
                </c:pt>
                <c:pt idx="31">
                  <c:v>-0.16245010121396897</c:v>
                </c:pt>
                <c:pt idx="32">
                  <c:v>-0.16246735542017995</c:v>
                </c:pt>
                <c:pt idx="33">
                  <c:v>-0.16248460962639094</c:v>
                </c:pt>
                <c:pt idx="34">
                  <c:v>-0.16250186383260193</c:v>
                </c:pt>
                <c:pt idx="35">
                  <c:v>-0.16255362645123486</c:v>
                </c:pt>
                <c:pt idx="36">
                  <c:v>-0.16276067692576671</c:v>
                </c:pt>
                <c:pt idx="37">
                  <c:v>-0.16289871057545458</c:v>
                </c:pt>
                <c:pt idx="38">
                  <c:v>-0.16295047319408754</c:v>
                </c:pt>
                <c:pt idx="39">
                  <c:v>-0.16298498160650951</c:v>
                </c:pt>
                <c:pt idx="40">
                  <c:v>-0.16320928628725234</c:v>
                </c:pt>
                <c:pt idx="41">
                  <c:v>-0.19483624627198917</c:v>
                </c:pt>
                <c:pt idx="42">
                  <c:v>-0.19497427992167707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55-4B26-97EE-10F8DB0CF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556056"/>
        <c:axId val="1"/>
      </c:scatterChart>
      <c:valAx>
        <c:axId val="57555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556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EK Tuc - O-C Diagr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1488747158317"/>
          <c:y val="0.15123348382527352"/>
          <c:w val="0.85530589139094049"/>
          <c:h val="0.6180900473051113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801592"/>
        <c:axId val="533804472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'Active 2'!$L$20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'Active 2'!$F$21:$F$400</c15:sqref>
                        </c15:formulaRef>
                      </c:ext>
                    </c:extLst>
                    <c:numCache>
                      <c:formatCode>General</c:formatCode>
                      <c:ptCount val="380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4422.5</c:v>
                      </c:pt>
                      <c:pt idx="14">
                        <c:v>4425.5</c:v>
                      </c:pt>
                      <c:pt idx="15">
                        <c:v>4426</c:v>
                      </c:pt>
                      <c:pt idx="16">
                        <c:v>4428</c:v>
                      </c:pt>
                      <c:pt idx="17">
                        <c:v>4428.5</c:v>
                      </c:pt>
                      <c:pt idx="18">
                        <c:v>4429.5</c:v>
                      </c:pt>
                      <c:pt idx="19">
                        <c:v>4432.5</c:v>
                      </c:pt>
                      <c:pt idx="20">
                        <c:v>4433</c:v>
                      </c:pt>
                      <c:pt idx="21">
                        <c:v>4433.5</c:v>
                      </c:pt>
                      <c:pt idx="22">
                        <c:v>4434</c:v>
                      </c:pt>
                      <c:pt idx="23">
                        <c:v>4434.5</c:v>
                      </c:pt>
                      <c:pt idx="24">
                        <c:v>4435</c:v>
                      </c:pt>
                      <c:pt idx="25">
                        <c:v>4989</c:v>
                      </c:pt>
                      <c:pt idx="26">
                        <c:v>4989</c:v>
                      </c:pt>
                      <c:pt idx="27">
                        <c:v>4989.5</c:v>
                      </c:pt>
                      <c:pt idx="28">
                        <c:v>4990</c:v>
                      </c:pt>
                      <c:pt idx="29">
                        <c:v>4990.5</c:v>
                      </c:pt>
                      <c:pt idx="30">
                        <c:v>4990.5</c:v>
                      </c:pt>
                      <c:pt idx="31">
                        <c:v>4991.5</c:v>
                      </c:pt>
                      <c:pt idx="32">
                        <c:v>4992</c:v>
                      </c:pt>
                      <c:pt idx="33">
                        <c:v>4992.5</c:v>
                      </c:pt>
                      <c:pt idx="34">
                        <c:v>4993</c:v>
                      </c:pt>
                      <c:pt idx="35">
                        <c:v>4995</c:v>
                      </c:pt>
                      <c:pt idx="36">
                        <c:v>5001</c:v>
                      </c:pt>
                      <c:pt idx="37">
                        <c:v>5004.5</c:v>
                      </c:pt>
                      <c:pt idx="38">
                        <c:v>5006</c:v>
                      </c:pt>
                      <c:pt idx="39">
                        <c:v>5007</c:v>
                      </c:pt>
                      <c:pt idx="40">
                        <c:v>5014</c:v>
                      </c:pt>
                      <c:pt idx="41">
                        <c:v>5930</c:v>
                      </c:pt>
                      <c:pt idx="42">
                        <c:v>5934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'Active 2'!$L$21:$L$400</c15:sqref>
                        </c15:formulaRef>
                      </c:ext>
                    </c:extLst>
                    <c:numCache>
                      <c:formatCode>General</c:formatCode>
                      <c:ptCount val="38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0C3-4B24-9AC0-7827FAA54524}"/>
                  </c:ext>
                </c:extLst>
              </c15:ser>
            </c15:filteredLineSeries>
          </c:ext>
        </c:extLst>
      </c:lineChart>
      <c:scatterChart>
        <c:scatterStyle val="lineMarker"/>
        <c:varyColors val="0"/>
        <c:ser>
          <c:idx val="1"/>
          <c:order val="1"/>
          <c:tx>
            <c:strRef>
              <c:f>'Active 2'!$I$20</c:f>
              <c:strCache>
                <c:ptCount val="1"/>
                <c:pt idx="0">
                  <c:v>CCD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'Active 2'!$F$21:$F$400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4989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4990.5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4995</c:v>
                </c:pt>
                <c:pt idx="36">
                  <c:v>5001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5014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2'!$I$21:$I$400</c:f>
              <c:numCache>
                <c:formatCode>General</c:formatCode>
                <c:ptCount val="380"/>
                <c:pt idx="0">
                  <c:v>0</c:v>
                </c:pt>
                <c:pt idx="1">
                  <c:v>0.1427024500007974</c:v>
                </c:pt>
                <c:pt idx="2">
                  <c:v>0.14154283000243595</c:v>
                </c:pt>
                <c:pt idx="3">
                  <c:v>0.1755044299934525</c:v>
                </c:pt>
                <c:pt idx="4">
                  <c:v>0.16410499999619788</c:v>
                </c:pt>
                <c:pt idx="41">
                  <c:v>0.15320000000065193</c:v>
                </c:pt>
                <c:pt idx="42">
                  <c:v>0.15168000000267057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C3-4B24-9AC0-7827FAA54524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TESS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'Active 2'!$F$21:$F$400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4989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4990.5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4995</c:v>
                </c:pt>
                <c:pt idx="36">
                  <c:v>5001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5014</c:v>
                </c:pt>
                <c:pt idx="41">
                  <c:v>5930</c:v>
                </c:pt>
                <c:pt idx="42">
                  <c:v>5934</c:v>
                </c:pt>
              </c:numCache>
            </c:numRef>
          </c:xVal>
          <c:yVal>
            <c:numRef>
              <c:f>'Active 2'!$J$21:$J$400</c:f>
              <c:numCache>
                <c:formatCode>General</c:formatCode>
                <c:ptCount val="380"/>
                <c:pt idx="5">
                  <c:v>0.17315500000404427</c:v>
                </c:pt>
                <c:pt idx="6">
                  <c:v>0.17809750000014901</c:v>
                </c:pt>
                <c:pt idx="7">
                  <c:v>0.17399999999906868</c:v>
                </c:pt>
                <c:pt idx="8">
                  <c:v>0.17547750000085216</c:v>
                </c:pt>
                <c:pt idx="9">
                  <c:v>0.1800024999974994</c:v>
                </c:pt>
                <c:pt idx="10">
                  <c:v>0.17405500000313623</c:v>
                </c:pt>
                <c:pt idx="11">
                  <c:v>0.17833750000136206</c:v>
                </c:pt>
                <c:pt idx="12">
                  <c:v>0.17459999999846332</c:v>
                </c:pt>
                <c:pt idx="13">
                  <c:v>0.17196249999688007</c:v>
                </c:pt>
                <c:pt idx="14">
                  <c:v>0.15857749999850057</c:v>
                </c:pt>
                <c:pt idx="15">
                  <c:v>0.17395000000396976</c:v>
                </c:pt>
                <c:pt idx="16">
                  <c:v>0.16902000000118278</c:v>
                </c:pt>
                <c:pt idx="17">
                  <c:v>0.17771250000077998</c:v>
                </c:pt>
                <c:pt idx="18">
                  <c:v>0.1740875000032247</c:v>
                </c:pt>
                <c:pt idx="19">
                  <c:v>0.1769925000044168</c:v>
                </c:pt>
                <c:pt idx="20">
                  <c:v>0.17555500000162283</c:v>
                </c:pt>
                <c:pt idx="21">
                  <c:v>0.16680749999795808</c:v>
                </c:pt>
                <c:pt idx="22">
                  <c:v>0.17919000000256347</c:v>
                </c:pt>
                <c:pt idx="23">
                  <c:v>0.18690249999781372</c:v>
                </c:pt>
                <c:pt idx="24">
                  <c:v>0.16734500000166008</c:v>
                </c:pt>
                <c:pt idx="26">
                  <c:v>0.18025499999930616</c:v>
                </c:pt>
                <c:pt idx="27">
                  <c:v>0.14909749999787891</c:v>
                </c:pt>
                <c:pt idx="28">
                  <c:v>0.16503999999986263</c:v>
                </c:pt>
                <c:pt idx="30">
                  <c:v>0.14744249999785097</c:v>
                </c:pt>
                <c:pt idx="32">
                  <c:v>0.15262999999686144</c:v>
                </c:pt>
                <c:pt idx="34">
                  <c:v>0.14988499999890337</c:v>
                </c:pt>
                <c:pt idx="38">
                  <c:v>0.18044000000372762</c:v>
                </c:pt>
                <c:pt idx="39">
                  <c:v>0.17081500000494998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C3-4B24-9AC0-7827FAA5452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  <c:extLst xmlns:c15="http://schemas.microsoft.com/office/drawing/2012/chart"/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'Active 2'!$F$21:$F$400</c:f>
              <c:numCache>
                <c:formatCode>General</c:formatCode>
                <c:ptCount val="380"/>
                <c:pt idx="0">
                  <c:v>0</c:v>
                </c:pt>
                <c:pt idx="1">
                  <c:v>3261</c:v>
                </c:pt>
                <c:pt idx="2">
                  <c:v>3282</c:v>
                </c:pt>
                <c:pt idx="3">
                  <c:v>3618</c:v>
                </c:pt>
                <c:pt idx="4">
                  <c:v>3631</c:v>
                </c:pt>
                <c:pt idx="5">
                  <c:v>4413</c:v>
                </c:pt>
                <c:pt idx="6">
                  <c:v>4415.5</c:v>
                </c:pt>
                <c:pt idx="7">
                  <c:v>4416</c:v>
                </c:pt>
                <c:pt idx="8">
                  <c:v>4417.5</c:v>
                </c:pt>
                <c:pt idx="9">
                  <c:v>4418.5</c:v>
                </c:pt>
                <c:pt idx="10">
                  <c:v>4419</c:v>
                </c:pt>
                <c:pt idx="11">
                  <c:v>4419.5</c:v>
                </c:pt>
                <c:pt idx="12">
                  <c:v>4422</c:v>
                </c:pt>
                <c:pt idx="13">
                  <c:v>4422.5</c:v>
                </c:pt>
                <c:pt idx="14">
                  <c:v>4425.5</c:v>
                </c:pt>
                <c:pt idx="15">
                  <c:v>4426</c:v>
                </c:pt>
                <c:pt idx="16">
                  <c:v>4428</c:v>
                </c:pt>
                <c:pt idx="17">
                  <c:v>4428.5</c:v>
                </c:pt>
                <c:pt idx="18">
                  <c:v>4429.5</c:v>
                </c:pt>
                <c:pt idx="19">
                  <c:v>4432.5</c:v>
                </c:pt>
                <c:pt idx="20">
                  <c:v>4433</c:v>
                </c:pt>
                <c:pt idx="21">
                  <c:v>4433.5</c:v>
                </c:pt>
                <c:pt idx="22">
                  <c:v>4434</c:v>
                </c:pt>
                <c:pt idx="23">
                  <c:v>4434.5</c:v>
                </c:pt>
                <c:pt idx="24">
                  <c:v>4435</c:v>
                </c:pt>
                <c:pt idx="25">
                  <c:v>4989</c:v>
                </c:pt>
                <c:pt idx="26">
                  <c:v>4989</c:v>
                </c:pt>
                <c:pt idx="27">
                  <c:v>4989.5</c:v>
                </c:pt>
                <c:pt idx="28">
                  <c:v>4990</c:v>
                </c:pt>
                <c:pt idx="29">
                  <c:v>4990.5</c:v>
                </c:pt>
                <c:pt idx="30">
                  <c:v>4990.5</c:v>
                </c:pt>
                <c:pt idx="31">
                  <c:v>4991.5</c:v>
                </c:pt>
                <c:pt idx="32">
                  <c:v>4992</c:v>
                </c:pt>
                <c:pt idx="33">
                  <c:v>4992.5</c:v>
                </c:pt>
                <c:pt idx="34">
                  <c:v>4993</c:v>
                </c:pt>
                <c:pt idx="35">
                  <c:v>4995</c:v>
                </c:pt>
                <c:pt idx="36">
                  <c:v>5001</c:v>
                </c:pt>
                <c:pt idx="37">
                  <c:v>5004.5</c:v>
                </c:pt>
                <c:pt idx="38">
                  <c:v>5006</c:v>
                </c:pt>
                <c:pt idx="39">
                  <c:v>5007</c:v>
                </c:pt>
                <c:pt idx="40">
                  <c:v>5014</c:v>
                </c:pt>
                <c:pt idx="41">
                  <c:v>5930</c:v>
                </c:pt>
                <c:pt idx="42">
                  <c:v>5934</c:v>
                </c:pt>
              </c:numCache>
              <c:extLst xmlns:c15="http://schemas.microsoft.com/office/drawing/2012/chart"/>
            </c:numRef>
          </c:xVal>
          <c:yVal>
            <c:numRef>
              <c:f>'Active 2'!$O$21:$O$400</c:f>
              <c:numCache>
                <c:formatCode>General</c:formatCode>
                <c:ptCount val="380"/>
                <c:pt idx="0">
                  <c:v>0.39828995631264441</c:v>
                </c:pt>
                <c:pt idx="1">
                  <c:v>0.20448797328554655</c:v>
                </c:pt>
                <c:pt idx="2">
                  <c:v>0.20323993843624599</c:v>
                </c:pt>
                <c:pt idx="3">
                  <c:v>0.18327138084743738</c:v>
                </c:pt>
                <c:pt idx="4">
                  <c:v>0.18249878784548945</c:v>
                </c:pt>
                <c:pt idx="5">
                  <c:v>0.13602434726677415</c:v>
                </c:pt>
                <c:pt idx="6">
                  <c:v>0.13587577168947645</c:v>
                </c:pt>
                <c:pt idx="7">
                  <c:v>0.13584605657401694</c:v>
                </c:pt>
                <c:pt idx="8">
                  <c:v>0.13575691122763833</c:v>
                </c:pt>
                <c:pt idx="9">
                  <c:v>0.13569748099671924</c:v>
                </c:pt>
                <c:pt idx="10">
                  <c:v>0.13566776588125973</c:v>
                </c:pt>
                <c:pt idx="11">
                  <c:v>0.13563805076580021</c:v>
                </c:pt>
                <c:pt idx="12">
                  <c:v>0.13548947518850252</c:v>
                </c:pt>
                <c:pt idx="13">
                  <c:v>0.13545976007304295</c:v>
                </c:pt>
                <c:pt idx="14">
                  <c:v>0.13528146938028573</c:v>
                </c:pt>
                <c:pt idx="15">
                  <c:v>0.13525175426482622</c:v>
                </c:pt>
                <c:pt idx="16">
                  <c:v>0.13513289380298804</c:v>
                </c:pt>
                <c:pt idx="17">
                  <c:v>0.13510317868752852</c:v>
                </c:pt>
                <c:pt idx="18">
                  <c:v>0.13504374845660944</c:v>
                </c:pt>
                <c:pt idx="19">
                  <c:v>0.13486545776385223</c:v>
                </c:pt>
                <c:pt idx="20">
                  <c:v>0.13483574264839271</c:v>
                </c:pt>
                <c:pt idx="21">
                  <c:v>0.13480602753293314</c:v>
                </c:pt>
                <c:pt idx="22">
                  <c:v>0.13477631241747362</c:v>
                </c:pt>
                <c:pt idx="23">
                  <c:v>0.1347465973020141</c:v>
                </c:pt>
                <c:pt idx="24">
                  <c:v>0.13471688218655453</c:v>
                </c:pt>
                <c:pt idx="25">
                  <c:v>0.10179253425738799</c:v>
                </c:pt>
                <c:pt idx="26">
                  <c:v>0.10179253425738799</c:v>
                </c:pt>
                <c:pt idx="27">
                  <c:v>0.10176281914192842</c:v>
                </c:pt>
                <c:pt idx="28">
                  <c:v>0.1017331040264689</c:v>
                </c:pt>
                <c:pt idx="29">
                  <c:v>0.10170338891100938</c:v>
                </c:pt>
                <c:pt idx="30">
                  <c:v>0.10170338891100938</c:v>
                </c:pt>
                <c:pt idx="31">
                  <c:v>0.1016439586800903</c:v>
                </c:pt>
                <c:pt idx="32">
                  <c:v>0.10161424356463072</c:v>
                </c:pt>
                <c:pt idx="33">
                  <c:v>0.10158452844917121</c:v>
                </c:pt>
                <c:pt idx="34">
                  <c:v>0.10155481333371169</c:v>
                </c:pt>
                <c:pt idx="35">
                  <c:v>0.10143595287187351</c:v>
                </c:pt>
                <c:pt idx="36">
                  <c:v>0.10107937148635909</c:v>
                </c:pt>
                <c:pt idx="37">
                  <c:v>0.10087136567814231</c:v>
                </c:pt>
                <c:pt idx="38">
                  <c:v>0.10078222033176371</c:v>
                </c:pt>
                <c:pt idx="39">
                  <c:v>0.10072279010084467</c:v>
                </c:pt>
                <c:pt idx="40">
                  <c:v>0.10030677848441116</c:v>
                </c:pt>
                <c:pt idx="41">
                  <c:v>4.586868696254004E-2</c:v>
                </c:pt>
                <c:pt idx="42">
                  <c:v>4.5630966038863741E-2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BF2-434C-8DAC-B6DB548B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646088"/>
        <c:axId val="61764536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'Active 2'!$H$20</c15:sqref>
                        </c15:formulaRef>
                      </c:ext>
                    </c:extLst>
                    <c:strCache>
                      <c:ptCount val="1"/>
                      <c:pt idx="0">
                        <c:v>Vis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2'!$F$21:$F$400</c15:sqref>
                        </c15:formulaRef>
                      </c:ext>
                    </c:extLst>
                    <c:numCache>
                      <c:formatCode>General</c:formatCode>
                      <c:ptCount val="380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4422.5</c:v>
                      </c:pt>
                      <c:pt idx="14">
                        <c:v>4425.5</c:v>
                      </c:pt>
                      <c:pt idx="15">
                        <c:v>4426</c:v>
                      </c:pt>
                      <c:pt idx="16">
                        <c:v>4428</c:v>
                      </c:pt>
                      <c:pt idx="17">
                        <c:v>4428.5</c:v>
                      </c:pt>
                      <c:pt idx="18">
                        <c:v>4429.5</c:v>
                      </c:pt>
                      <c:pt idx="19">
                        <c:v>4432.5</c:v>
                      </c:pt>
                      <c:pt idx="20">
                        <c:v>4433</c:v>
                      </c:pt>
                      <c:pt idx="21">
                        <c:v>4433.5</c:v>
                      </c:pt>
                      <c:pt idx="22">
                        <c:v>4434</c:v>
                      </c:pt>
                      <c:pt idx="23">
                        <c:v>4434.5</c:v>
                      </c:pt>
                      <c:pt idx="24">
                        <c:v>4435</c:v>
                      </c:pt>
                      <c:pt idx="25">
                        <c:v>4989</c:v>
                      </c:pt>
                      <c:pt idx="26">
                        <c:v>4989</c:v>
                      </c:pt>
                      <c:pt idx="27">
                        <c:v>4989.5</c:v>
                      </c:pt>
                      <c:pt idx="28">
                        <c:v>4990</c:v>
                      </c:pt>
                      <c:pt idx="29">
                        <c:v>4990.5</c:v>
                      </c:pt>
                      <c:pt idx="30">
                        <c:v>4990.5</c:v>
                      </c:pt>
                      <c:pt idx="31">
                        <c:v>4991.5</c:v>
                      </c:pt>
                      <c:pt idx="32">
                        <c:v>4992</c:v>
                      </c:pt>
                      <c:pt idx="33">
                        <c:v>4992.5</c:v>
                      </c:pt>
                      <c:pt idx="34">
                        <c:v>4993</c:v>
                      </c:pt>
                      <c:pt idx="35">
                        <c:v>4995</c:v>
                      </c:pt>
                      <c:pt idx="36">
                        <c:v>5001</c:v>
                      </c:pt>
                      <c:pt idx="37">
                        <c:v>5004.5</c:v>
                      </c:pt>
                      <c:pt idx="38">
                        <c:v>5006</c:v>
                      </c:pt>
                      <c:pt idx="39">
                        <c:v>5007</c:v>
                      </c:pt>
                      <c:pt idx="40">
                        <c:v>5014</c:v>
                      </c:pt>
                      <c:pt idx="41">
                        <c:v>5930</c:v>
                      </c:pt>
                      <c:pt idx="42">
                        <c:v>5934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2'!$H$21:$H$400</c15:sqref>
                        </c15:formulaRef>
                      </c:ext>
                    </c:extLst>
                    <c:numCache>
                      <c:formatCode>General</c:formatCode>
                      <c:ptCount val="380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30C3-4B24-9AC0-7827FAA5452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2'!$K$20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2'!$F$21:$F$400</c15:sqref>
                        </c15:formulaRef>
                      </c:ext>
                    </c:extLst>
                    <c:numCache>
                      <c:formatCode>General</c:formatCode>
                      <c:ptCount val="380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4422.5</c:v>
                      </c:pt>
                      <c:pt idx="14">
                        <c:v>4425.5</c:v>
                      </c:pt>
                      <c:pt idx="15">
                        <c:v>4426</c:v>
                      </c:pt>
                      <c:pt idx="16">
                        <c:v>4428</c:v>
                      </c:pt>
                      <c:pt idx="17">
                        <c:v>4428.5</c:v>
                      </c:pt>
                      <c:pt idx="18">
                        <c:v>4429.5</c:v>
                      </c:pt>
                      <c:pt idx="19">
                        <c:v>4432.5</c:v>
                      </c:pt>
                      <c:pt idx="20">
                        <c:v>4433</c:v>
                      </c:pt>
                      <c:pt idx="21">
                        <c:v>4433.5</c:v>
                      </c:pt>
                      <c:pt idx="22">
                        <c:v>4434</c:v>
                      </c:pt>
                      <c:pt idx="23">
                        <c:v>4434.5</c:v>
                      </c:pt>
                      <c:pt idx="24">
                        <c:v>4435</c:v>
                      </c:pt>
                      <c:pt idx="25">
                        <c:v>4989</c:v>
                      </c:pt>
                      <c:pt idx="26">
                        <c:v>4989</c:v>
                      </c:pt>
                      <c:pt idx="27">
                        <c:v>4989.5</c:v>
                      </c:pt>
                      <c:pt idx="28">
                        <c:v>4990</c:v>
                      </c:pt>
                      <c:pt idx="29">
                        <c:v>4990.5</c:v>
                      </c:pt>
                      <c:pt idx="30">
                        <c:v>4990.5</c:v>
                      </c:pt>
                      <c:pt idx="31">
                        <c:v>4991.5</c:v>
                      </c:pt>
                      <c:pt idx="32">
                        <c:v>4992</c:v>
                      </c:pt>
                      <c:pt idx="33">
                        <c:v>4992.5</c:v>
                      </c:pt>
                      <c:pt idx="34">
                        <c:v>4993</c:v>
                      </c:pt>
                      <c:pt idx="35">
                        <c:v>4995</c:v>
                      </c:pt>
                      <c:pt idx="36">
                        <c:v>5001</c:v>
                      </c:pt>
                      <c:pt idx="37">
                        <c:v>5004.5</c:v>
                      </c:pt>
                      <c:pt idx="38">
                        <c:v>5006</c:v>
                      </c:pt>
                      <c:pt idx="39">
                        <c:v>5007</c:v>
                      </c:pt>
                      <c:pt idx="40">
                        <c:v>5014</c:v>
                      </c:pt>
                      <c:pt idx="41">
                        <c:v>5930</c:v>
                      </c:pt>
                      <c:pt idx="42">
                        <c:v>5934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2'!$K$21:$K$400</c15:sqref>
                        </c15:formulaRef>
                      </c:ext>
                    </c:extLst>
                    <c:numCache>
                      <c:formatCode>General</c:formatCode>
                      <c:ptCount val="3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C3-4B24-9AC0-7827FAA5452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2'!$F$21:$F$400</c15:sqref>
                        </c15:formulaRef>
                      </c:ext>
                    </c:extLst>
                    <c:numCache>
                      <c:formatCode>General</c:formatCode>
                      <c:ptCount val="380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4422.5</c:v>
                      </c:pt>
                      <c:pt idx="14">
                        <c:v>4425.5</c:v>
                      </c:pt>
                      <c:pt idx="15">
                        <c:v>4426</c:v>
                      </c:pt>
                      <c:pt idx="16">
                        <c:v>4428</c:v>
                      </c:pt>
                      <c:pt idx="17">
                        <c:v>4428.5</c:v>
                      </c:pt>
                      <c:pt idx="18">
                        <c:v>4429.5</c:v>
                      </c:pt>
                      <c:pt idx="19">
                        <c:v>4432.5</c:v>
                      </c:pt>
                      <c:pt idx="20">
                        <c:v>4433</c:v>
                      </c:pt>
                      <c:pt idx="21">
                        <c:v>4433.5</c:v>
                      </c:pt>
                      <c:pt idx="22">
                        <c:v>4434</c:v>
                      </c:pt>
                      <c:pt idx="23">
                        <c:v>4434.5</c:v>
                      </c:pt>
                      <c:pt idx="24">
                        <c:v>4435</c:v>
                      </c:pt>
                      <c:pt idx="25">
                        <c:v>4989</c:v>
                      </c:pt>
                      <c:pt idx="26">
                        <c:v>4989</c:v>
                      </c:pt>
                      <c:pt idx="27">
                        <c:v>4989.5</c:v>
                      </c:pt>
                      <c:pt idx="28">
                        <c:v>4990</c:v>
                      </c:pt>
                      <c:pt idx="29">
                        <c:v>4990.5</c:v>
                      </c:pt>
                      <c:pt idx="30">
                        <c:v>4990.5</c:v>
                      </c:pt>
                      <c:pt idx="31">
                        <c:v>4991.5</c:v>
                      </c:pt>
                      <c:pt idx="32">
                        <c:v>4992</c:v>
                      </c:pt>
                      <c:pt idx="33">
                        <c:v>4992.5</c:v>
                      </c:pt>
                      <c:pt idx="34">
                        <c:v>4993</c:v>
                      </c:pt>
                      <c:pt idx="35">
                        <c:v>4995</c:v>
                      </c:pt>
                      <c:pt idx="36">
                        <c:v>5001</c:v>
                      </c:pt>
                      <c:pt idx="37">
                        <c:v>5004.5</c:v>
                      </c:pt>
                      <c:pt idx="38">
                        <c:v>5006</c:v>
                      </c:pt>
                      <c:pt idx="39">
                        <c:v>5007</c:v>
                      </c:pt>
                      <c:pt idx="40">
                        <c:v>5014</c:v>
                      </c:pt>
                      <c:pt idx="41">
                        <c:v>5930</c:v>
                      </c:pt>
                      <c:pt idx="42">
                        <c:v>5934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2'!$M$21:$M$400</c15:sqref>
                        </c15:formulaRef>
                      </c:ext>
                    </c:extLst>
                    <c:numCache>
                      <c:formatCode>General</c:formatCode>
                      <c:ptCount val="3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0C3-4B24-9AC0-7827FAA5452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2'!$N$20</c15:sqref>
                        </c15:formulaRef>
                      </c:ext>
                    </c:extLst>
                    <c:strCache>
                      <c:ptCount val="1"/>
                      <c:pt idx="0">
                        <c:v>Misc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2'!$F$21:$F$400</c15:sqref>
                        </c15:formulaRef>
                      </c:ext>
                    </c:extLst>
                    <c:numCache>
                      <c:formatCode>General</c:formatCode>
                      <c:ptCount val="380"/>
                      <c:pt idx="0">
                        <c:v>0</c:v>
                      </c:pt>
                      <c:pt idx="1">
                        <c:v>3261</c:v>
                      </c:pt>
                      <c:pt idx="2">
                        <c:v>3282</c:v>
                      </c:pt>
                      <c:pt idx="3">
                        <c:v>3618</c:v>
                      </c:pt>
                      <c:pt idx="4">
                        <c:v>3631</c:v>
                      </c:pt>
                      <c:pt idx="5">
                        <c:v>4413</c:v>
                      </c:pt>
                      <c:pt idx="6">
                        <c:v>4415.5</c:v>
                      </c:pt>
                      <c:pt idx="7">
                        <c:v>4416</c:v>
                      </c:pt>
                      <c:pt idx="8">
                        <c:v>4417.5</c:v>
                      </c:pt>
                      <c:pt idx="9">
                        <c:v>4418.5</c:v>
                      </c:pt>
                      <c:pt idx="10">
                        <c:v>4419</c:v>
                      </c:pt>
                      <c:pt idx="11">
                        <c:v>4419.5</c:v>
                      </c:pt>
                      <c:pt idx="12">
                        <c:v>4422</c:v>
                      </c:pt>
                      <c:pt idx="13">
                        <c:v>4422.5</c:v>
                      </c:pt>
                      <c:pt idx="14">
                        <c:v>4425.5</c:v>
                      </c:pt>
                      <c:pt idx="15">
                        <c:v>4426</c:v>
                      </c:pt>
                      <c:pt idx="16">
                        <c:v>4428</c:v>
                      </c:pt>
                      <c:pt idx="17">
                        <c:v>4428.5</c:v>
                      </c:pt>
                      <c:pt idx="18">
                        <c:v>4429.5</c:v>
                      </c:pt>
                      <c:pt idx="19">
                        <c:v>4432.5</c:v>
                      </c:pt>
                      <c:pt idx="20">
                        <c:v>4433</c:v>
                      </c:pt>
                      <c:pt idx="21">
                        <c:v>4433.5</c:v>
                      </c:pt>
                      <c:pt idx="22">
                        <c:v>4434</c:v>
                      </c:pt>
                      <c:pt idx="23">
                        <c:v>4434.5</c:v>
                      </c:pt>
                      <c:pt idx="24">
                        <c:v>4435</c:v>
                      </c:pt>
                      <c:pt idx="25">
                        <c:v>4989</c:v>
                      </c:pt>
                      <c:pt idx="26">
                        <c:v>4989</c:v>
                      </c:pt>
                      <c:pt idx="27">
                        <c:v>4989.5</c:v>
                      </c:pt>
                      <c:pt idx="28">
                        <c:v>4990</c:v>
                      </c:pt>
                      <c:pt idx="29">
                        <c:v>4990.5</c:v>
                      </c:pt>
                      <c:pt idx="30">
                        <c:v>4990.5</c:v>
                      </c:pt>
                      <c:pt idx="31">
                        <c:v>4991.5</c:v>
                      </c:pt>
                      <c:pt idx="32">
                        <c:v>4992</c:v>
                      </c:pt>
                      <c:pt idx="33">
                        <c:v>4992.5</c:v>
                      </c:pt>
                      <c:pt idx="34">
                        <c:v>4993</c:v>
                      </c:pt>
                      <c:pt idx="35">
                        <c:v>4995</c:v>
                      </c:pt>
                      <c:pt idx="36">
                        <c:v>5001</c:v>
                      </c:pt>
                      <c:pt idx="37">
                        <c:v>5004.5</c:v>
                      </c:pt>
                      <c:pt idx="38">
                        <c:v>5006</c:v>
                      </c:pt>
                      <c:pt idx="39">
                        <c:v>5007</c:v>
                      </c:pt>
                      <c:pt idx="40">
                        <c:v>5014</c:v>
                      </c:pt>
                      <c:pt idx="41">
                        <c:v>5930</c:v>
                      </c:pt>
                      <c:pt idx="42">
                        <c:v>5934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2'!$N$21:$N$400</c15:sqref>
                        </c15:formulaRef>
                      </c:ext>
                    </c:extLst>
                    <c:numCache>
                      <c:formatCode>General</c:formatCode>
                      <c:ptCount val="38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0C3-4B24-9AC0-7827FAA54524}"/>
                  </c:ext>
                </c:extLst>
              </c15:ser>
            </c15:filteredScatterSeries>
          </c:ext>
        </c:extLst>
      </c:scatterChart>
      <c:catAx>
        <c:axId val="53380159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>
                    <a:latin typeface="Arial" panose="020B0604020202020204" pitchFamily="34" charset="0"/>
                    <a:cs typeface="Arial" panose="020B0604020202020204" pitchFamily="34" charset="0"/>
                  </a:rPr>
                  <a:t>Cycle</a:t>
                </a:r>
              </a:p>
            </c:rich>
          </c:tx>
          <c:layout>
            <c:manualLayout>
              <c:xMode val="edge"/>
              <c:yMode val="edge"/>
              <c:x val="0.49965133711417892"/>
              <c:y val="0.83944900814659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533804472"/>
        <c:crosses val="autoZero"/>
        <c:auto val="1"/>
        <c:lblAlgn val="ctr"/>
        <c:lblOffset val="100"/>
        <c:noMultiLvlLbl val="1"/>
      </c:catAx>
      <c:valAx>
        <c:axId val="53380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O-C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801592"/>
        <c:crosses val="autoZero"/>
        <c:crossBetween val="between"/>
      </c:valAx>
      <c:valAx>
        <c:axId val="617645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17646088"/>
        <c:crosses val="autoZero"/>
        <c:crossBetween val="midCat"/>
      </c:valAx>
      <c:valAx>
        <c:axId val="617646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inorGridlines>
        <c:numFmt formatCode="General" sourceLinked="1"/>
        <c:majorTickMark val="cross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645368"/>
        <c:crosses val="max"/>
        <c:crossBetween val="midCat"/>
      </c:valAx>
      <c:spPr>
        <a:noFill/>
        <a:ln w="3175">
          <a:solidFill>
            <a:srgbClr val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16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B176F2-7493-A39C-5329-62DC9171C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66676</xdr:rowOff>
    </xdr:from>
    <xdr:to>
      <xdr:col>17</xdr:col>
      <xdr:colOff>28575</xdr:colOff>
      <xdr:row>18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FD0591-A138-4550-B63D-EA5E9A2DB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3" activePane="bottomRight" state="frozen"/>
      <selection pane="topRight" activeCell="O1" sqref="O1"/>
      <selection pane="bottomLeft" activeCell="A23" sqref="A23"/>
      <selection pane="bottomRight" activeCell="E14" sqref="E1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1406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5703125" customWidth="1"/>
  </cols>
  <sheetData>
    <row r="1" spans="1:21" ht="20.25" x14ac:dyDescent="0.3">
      <c r="A1" s="1" t="s">
        <v>40</v>
      </c>
      <c r="E1" s="31"/>
      <c r="F1" s="31" t="s">
        <v>35</v>
      </c>
      <c r="G1" s="32" t="s">
        <v>36</v>
      </c>
      <c r="H1" s="10" t="s">
        <v>37</v>
      </c>
      <c r="I1" s="33">
        <v>52875.786</v>
      </c>
      <c r="J1" s="33">
        <v>1.2350099999999999</v>
      </c>
      <c r="K1" s="32" t="s">
        <v>38</v>
      </c>
      <c r="L1" s="30" t="s">
        <v>39</v>
      </c>
      <c r="R1" s="56"/>
      <c r="S1" s="56"/>
      <c r="T1" s="56"/>
      <c r="U1" s="56"/>
    </row>
    <row r="2" spans="1:21" x14ac:dyDescent="0.2">
      <c r="A2" t="s">
        <v>22</v>
      </c>
      <c r="B2" t="s">
        <v>36</v>
      </c>
      <c r="C2" s="9" t="s">
        <v>39</v>
      </c>
      <c r="D2" t="s">
        <v>35</v>
      </c>
      <c r="R2" s="56"/>
      <c r="S2" s="56"/>
      <c r="T2" s="56"/>
      <c r="U2" s="56"/>
    </row>
    <row r="3" spans="1:21" ht="13.5" thickBot="1" x14ac:dyDescent="0.25">
      <c r="R3" s="56"/>
      <c r="S3" s="56"/>
      <c r="T3" s="56"/>
      <c r="U3" s="56"/>
    </row>
    <row r="4" spans="1:21" ht="14.25" thickTop="1" thickBot="1" x14ac:dyDescent="0.25">
      <c r="A4" s="29" t="s">
        <v>37</v>
      </c>
      <c r="C4" s="7">
        <v>52875.786</v>
      </c>
      <c r="D4" s="8">
        <v>1.2350099999999999</v>
      </c>
      <c r="R4" s="56"/>
      <c r="S4" s="56"/>
      <c r="T4" s="56"/>
      <c r="U4" s="56"/>
    </row>
    <row r="5" spans="1:21" x14ac:dyDescent="0.2">
      <c r="R5" s="56"/>
      <c r="S5" s="56"/>
      <c r="T5" s="56"/>
      <c r="U5" s="56"/>
    </row>
    <row r="6" spans="1:21" x14ac:dyDescent="0.2">
      <c r="A6" s="4" t="s">
        <v>0</v>
      </c>
      <c r="R6" s="56"/>
      <c r="S6" s="56"/>
      <c r="T6" s="56"/>
      <c r="U6" s="56"/>
    </row>
    <row r="7" spans="1:21" x14ac:dyDescent="0.2">
      <c r="A7" t="s">
        <v>1</v>
      </c>
      <c r="C7">
        <f>+C4</f>
        <v>52875.786</v>
      </c>
      <c r="D7" s="35" t="s">
        <v>45</v>
      </c>
      <c r="R7" s="56"/>
      <c r="S7" s="56"/>
      <c r="T7" s="56"/>
      <c r="U7" s="56"/>
    </row>
    <row r="8" spans="1:21" x14ac:dyDescent="0.2">
      <c r="A8" t="s">
        <v>2</v>
      </c>
      <c r="C8">
        <f>+D4</f>
        <v>1.2350099999999999</v>
      </c>
      <c r="D8" s="35" t="s">
        <v>45</v>
      </c>
      <c r="E8" t="s">
        <v>52</v>
      </c>
    </row>
    <row r="9" spans="1:21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21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21" x14ac:dyDescent="0.2">
      <c r="A11" s="11" t="s">
        <v>14</v>
      </c>
      <c r="B11" s="11"/>
      <c r="C11" s="24">
        <f ca="1">INTERCEPT(INDIRECT($G$11):G992,INDIRECT($F$11):F992)</f>
        <v>9.7986393903016222E-3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1" x14ac:dyDescent="0.2">
      <c r="A12" s="11" t="s">
        <v>15</v>
      </c>
      <c r="B12" s="11"/>
      <c r="C12" s="24">
        <f ca="1">SLOPE(INDIRECT($G$11):G992,INDIRECT($F$11):F992)</f>
        <v>-3.4508412421971468E-5</v>
      </c>
      <c r="D12" s="13"/>
      <c r="E12" s="11"/>
    </row>
    <row r="13" spans="1:21" x14ac:dyDescent="0.2">
      <c r="A13" s="11" t="s">
        <v>17</v>
      </c>
      <c r="B13" s="11"/>
      <c r="C13" s="13" t="s">
        <v>12</v>
      </c>
      <c r="D13" s="13"/>
      <c r="E13" s="11"/>
    </row>
    <row r="14" spans="1:21" x14ac:dyDescent="0.2">
      <c r="A14" s="11"/>
      <c r="B14" s="11"/>
      <c r="C14" s="11"/>
      <c r="D14" s="11"/>
      <c r="E14" s="11"/>
    </row>
    <row r="15" spans="1:21" x14ac:dyDescent="0.2">
      <c r="A15" s="14" t="s">
        <v>16</v>
      </c>
      <c r="B15" s="11"/>
      <c r="C15" s="15">
        <f ca="1">(C7+C11)+(C8+C12)*INT(MAX(F21:F3533))</f>
        <v>60204.140365720079</v>
      </c>
      <c r="D15" s="16" t="s">
        <v>30</v>
      </c>
      <c r="E15" s="17">
        <f ca="1">TODAY()+15018.5-B9/24</f>
        <v>60325.5</v>
      </c>
    </row>
    <row r="16" spans="1:21" x14ac:dyDescent="0.2">
      <c r="A16" s="18" t="s">
        <v>3</v>
      </c>
      <c r="B16" s="11"/>
      <c r="C16" s="19">
        <f ca="1">+C8+C12</f>
        <v>1.2349754915875779</v>
      </c>
      <c r="D16" s="16" t="s">
        <v>31</v>
      </c>
      <c r="E16" s="17">
        <f ca="1">ROUND(2*(E15-C15)/C16,0)/2+1</f>
        <v>99.5</v>
      </c>
    </row>
    <row r="17" spans="1:21" ht="13.5" thickBot="1" x14ac:dyDescent="0.25">
      <c r="A17" s="16" t="s">
        <v>27</v>
      </c>
      <c r="B17" s="11"/>
      <c r="C17" s="11">
        <f>COUNT(C21:C2191)</f>
        <v>43</v>
      </c>
      <c r="D17" s="16" t="s">
        <v>32</v>
      </c>
      <c r="E17" s="20">
        <f ca="1">+C15+C16*E16-15018.5-C9/24</f>
        <v>45308.91626046638</v>
      </c>
    </row>
    <row r="18" spans="1:21" ht="14.25" thickTop="1" thickBot="1" x14ac:dyDescent="0.25">
      <c r="A18" s="18" t="s">
        <v>4</v>
      </c>
      <c r="B18" s="11"/>
      <c r="C18" s="21">
        <f ca="1">+C15</f>
        <v>60204.140365720079</v>
      </c>
      <c r="D18" s="22">
        <f ca="1">+C16</f>
        <v>1.2349754915875779</v>
      </c>
      <c r="E18" s="23" t="s">
        <v>33</v>
      </c>
    </row>
    <row r="19" spans="1:21" ht="13.5" thickTop="1" x14ac:dyDescent="0.2">
      <c r="A19" s="27" t="s">
        <v>34</v>
      </c>
      <c r="E19" s="28">
        <v>21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47</v>
      </c>
      <c r="I20" s="6" t="s">
        <v>44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S20" s="47" t="s">
        <v>51</v>
      </c>
    </row>
    <row r="21" spans="1:21" x14ac:dyDescent="0.2">
      <c r="A21" s="35" t="str">
        <f>D7</f>
        <v>VSX</v>
      </c>
      <c r="B21" s="50" t="s">
        <v>42</v>
      </c>
      <c r="C21" s="40">
        <f>+$C$4</f>
        <v>52875.786</v>
      </c>
      <c r="D21" s="40" t="s">
        <v>12</v>
      </c>
      <c r="E21">
        <f t="shared" ref="E21:E63" si="0">+(C21-C$7)/C$8</f>
        <v>0</v>
      </c>
      <c r="F21">
        <f t="shared" ref="F21:F62" si="1">ROUND(2*E21,0)/2</f>
        <v>0</v>
      </c>
      <c r="G21">
        <f t="shared" ref="G21:G62" si="2">+C21-(C$7+F21*C$8)</f>
        <v>0</v>
      </c>
      <c r="I21">
        <f>+G21</f>
        <v>0</v>
      </c>
      <c r="O21">
        <f t="shared" ref="O21:O62" ca="1" si="3">+C$11+C$12*$F21</f>
        <v>9.7986393903016222E-3</v>
      </c>
      <c r="Q21" s="2">
        <f t="shared" ref="Q21:Q62" si="4">+C21-15018.5</f>
        <v>37857.286</v>
      </c>
    </row>
    <row r="22" spans="1:21" x14ac:dyDescent="0.2">
      <c r="A22" s="34" t="s">
        <v>41</v>
      </c>
      <c r="B22" s="51" t="s">
        <v>42</v>
      </c>
      <c r="C22" s="39">
        <v>56903.051737449998</v>
      </c>
      <c r="D22" s="36" t="s">
        <v>12</v>
      </c>
      <c r="E22">
        <f t="shared" si="0"/>
        <v>3260.9175127731742</v>
      </c>
      <c r="F22">
        <f t="shared" si="1"/>
        <v>3261</v>
      </c>
      <c r="G22">
        <f t="shared" si="2"/>
        <v>-0.1018725500034634</v>
      </c>
      <c r="I22">
        <f>+G22</f>
        <v>-0.1018725500034634</v>
      </c>
      <c r="O22">
        <f t="shared" ca="1" si="3"/>
        <v>-0.10273329351774733</v>
      </c>
      <c r="Q22" s="2">
        <f t="shared" si="4"/>
        <v>41884.551737449998</v>
      </c>
      <c r="R22" t="str">
        <f>IF(ABS(C22-C21)&lt;0.00001,1,"")</f>
        <v/>
      </c>
      <c r="U22" s="55" t="s">
        <v>43</v>
      </c>
    </row>
    <row r="23" spans="1:21" x14ac:dyDescent="0.2">
      <c r="A23" s="34" t="s">
        <v>41</v>
      </c>
      <c r="B23" s="51" t="s">
        <v>42</v>
      </c>
      <c r="C23" s="39">
        <v>56928.984212830001</v>
      </c>
      <c r="D23" s="36" t="s">
        <v>12</v>
      </c>
      <c r="E23">
        <f t="shared" si="0"/>
        <v>3281.9152985238993</v>
      </c>
      <c r="F23">
        <f t="shared" si="1"/>
        <v>3282</v>
      </c>
      <c r="G23">
        <f t="shared" si="2"/>
        <v>-0.1046071699965978</v>
      </c>
      <c r="I23">
        <f>+G23</f>
        <v>-0.1046071699965978</v>
      </c>
      <c r="O23">
        <f t="shared" ca="1" si="3"/>
        <v>-0.10345797017860874</v>
      </c>
      <c r="Q23" s="2">
        <f t="shared" si="4"/>
        <v>41910.484212830001</v>
      </c>
      <c r="U23" s="55" t="s">
        <v>43</v>
      </c>
    </row>
    <row r="24" spans="1:21" x14ac:dyDescent="0.2">
      <c r="A24" s="34" t="s">
        <v>41</v>
      </c>
      <c r="B24" s="51" t="s">
        <v>42</v>
      </c>
      <c r="C24" s="39">
        <v>57343.956334429997</v>
      </c>
      <c r="D24" s="36" t="s">
        <v>12</v>
      </c>
      <c r="E24">
        <f t="shared" si="0"/>
        <v>3617.9223928794072</v>
      </c>
      <c r="F24">
        <f t="shared" si="1"/>
        <v>3618</v>
      </c>
      <c r="G24">
        <f t="shared" si="2"/>
        <v>-9.5845570001984015E-2</v>
      </c>
      <c r="I24">
        <f>+G24</f>
        <v>-9.5845570001984015E-2</v>
      </c>
      <c r="O24">
        <f t="shared" ca="1" si="3"/>
        <v>-0.11505279675239115</v>
      </c>
      <c r="Q24" s="2">
        <f t="shared" si="4"/>
        <v>42325.456334429997</v>
      </c>
      <c r="U24" s="55" t="s">
        <v>43</v>
      </c>
    </row>
    <row r="25" spans="1:21" x14ac:dyDescent="0.2">
      <c r="A25" s="34" t="s">
        <v>41</v>
      </c>
      <c r="B25" s="51" t="s">
        <v>42</v>
      </c>
      <c r="C25" s="41">
        <v>57359.999089999998</v>
      </c>
      <c r="D25" s="36" t="s">
        <v>12</v>
      </c>
      <c r="E25">
        <f t="shared" si="0"/>
        <v>3630.9123731791628</v>
      </c>
      <c r="F25">
        <f t="shared" si="1"/>
        <v>3631</v>
      </c>
      <c r="G25">
        <f t="shared" si="2"/>
        <v>-0.10822000000189291</v>
      </c>
      <c r="I25">
        <f>+G25</f>
        <v>-0.10822000000189291</v>
      </c>
      <c r="O25">
        <f t="shared" ca="1" si="3"/>
        <v>-0.11550140611387677</v>
      </c>
      <c r="Q25" s="2">
        <f t="shared" si="4"/>
        <v>42341.499089999998</v>
      </c>
      <c r="U25" s="55" t="s">
        <v>43</v>
      </c>
    </row>
    <row r="26" spans="1:21" x14ac:dyDescent="0.2">
      <c r="A26" s="42" t="s">
        <v>50</v>
      </c>
      <c r="B26" s="43" t="s">
        <v>42</v>
      </c>
      <c r="C26" s="46">
        <v>58325.727310000002</v>
      </c>
      <c r="D26" s="52">
        <v>5.1999999999999995E-4</v>
      </c>
      <c r="E26">
        <f t="shared" si="0"/>
        <v>4412.8722115610417</v>
      </c>
      <c r="F26">
        <f t="shared" si="1"/>
        <v>4413</v>
      </c>
      <c r="G26">
        <f t="shared" si="2"/>
        <v>-0.15782000000035623</v>
      </c>
      <c r="J26">
        <f t="shared" ref="J26:J45" si="5">+G26</f>
        <v>-0.15782000000035623</v>
      </c>
      <c r="O26">
        <f t="shared" ca="1" si="3"/>
        <v>-0.14248698462785847</v>
      </c>
      <c r="Q26" s="2">
        <f t="shared" si="4"/>
        <v>43307.227310000002</v>
      </c>
      <c r="U26" s="55" t="s">
        <v>43</v>
      </c>
    </row>
    <row r="27" spans="1:21" x14ac:dyDescent="0.2">
      <c r="A27" s="42" t="s">
        <v>50</v>
      </c>
      <c r="B27" s="43" t="s">
        <v>48</v>
      </c>
      <c r="C27" s="46">
        <v>58328.819589999999</v>
      </c>
      <c r="D27" s="52">
        <v>6.3000000000000003E-4</v>
      </c>
      <c r="E27">
        <f t="shared" si="0"/>
        <v>4415.3760617322932</v>
      </c>
      <c r="F27">
        <f t="shared" si="1"/>
        <v>4415.5</v>
      </c>
      <c r="G27">
        <f t="shared" si="2"/>
        <v>-0.15306499999860534</v>
      </c>
      <c r="J27">
        <f t="shared" si="5"/>
        <v>-0.15306499999860534</v>
      </c>
      <c r="O27">
        <f t="shared" ca="1" si="3"/>
        <v>-0.14257325565891341</v>
      </c>
      <c r="Q27" s="2">
        <f t="shared" si="4"/>
        <v>43310.319589999999</v>
      </c>
      <c r="U27" s="55" t="s">
        <v>43</v>
      </c>
    </row>
    <row r="28" spans="1:21" x14ac:dyDescent="0.2">
      <c r="A28" s="42" t="s">
        <v>50</v>
      </c>
      <c r="B28" s="43" t="s">
        <v>42</v>
      </c>
      <c r="C28" s="46">
        <v>58329.432959999998</v>
      </c>
      <c r="D28" s="52">
        <v>6.4999999999999997E-4</v>
      </c>
      <c r="E28">
        <f t="shared" si="0"/>
        <v>4415.8727135812651</v>
      </c>
      <c r="F28">
        <f t="shared" si="1"/>
        <v>4416</v>
      </c>
      <c r="G28">
        <f t="shared" si="2"/>
        <v>-0.15720000000146683</v>
      </c>
      <c r="J28">
        <f t="shared" si="5"/>
        <v>-0.15720000000146683</v>
      </c>
      <c r="O28">
        <f t="shared" ca="1" si="3"/>
        <v>-0.14259050986512439</v>
      </c>
      <c r="Q28" s="2">
        <f t="shared" si="4"/>
        <v>43310.932959999998</v>
      </c>
      <c r="U28" s="55" t="s">
        <v>43</v>
      </c>
    </row>
    <row r="29" spans="1:21" x14ac:dyDescent="0.2">
      <c r="A29" s="42" t="s">
        <v>50</v>
      </c>
      <c r="B29" s="43" t="s">
        <v>48</v>
      </c>
      <c r="C29" s="46">
        <v>58331.286840000001</v>
      </c>
      <c r="D29" s="52">
        <v>5.0000000000000002E-5</v>
      </c>
      <c r="E29">
        <f t="shared" si="0"/>
        <v>4417.3738188354755</v>
      </c>
      <c r="F29">
        <f t="shared" si="1"/>
        <v>4417.5</v>
      </c>
      <c r="G29">
        <f t="shared" si="2"/>
        <v>-0.15583499999775086</v>
      </c>
      <c r="J29">
        <f t="shared" si="5"/>
        <v>-0.15583499999775086</v>
      </c>
      <c r="O29">
        <f t="shared" ca="1" si="3"/>
        <v>-0.14264227248375733</v>
      </c>
      <c r="Q29" s="2">
        <f t="shared" si="4"/>
        <v>43312.786840000001</v>
      </c>
      <c r="U29" s="55" t="s">
        <v>43</v>
      </c>
    </row>
    <row r="30" spans="1:21" x14ac:dyDescent="0.2">
      <c r="A30" s="42" t="s">
        <v>50</v>
      </c>
      <c r="B30" s="43" t="s">
        <v>48</v>
      </c>
      <c r="C30" s="46">
        <v>58332.526299999998</v>
      </c>
      <c r="D30" s="52">
        <v>3.6999999999999999E-4</v>
      </c>
      <c r="E30">
        <f t="shared" si="0"/>
        <v>4418.3774220451642</v>
      </c>
      <c r="F30">
        <f t="shared" si="1"/>
        <v>4418.5</v>
      </c>
      <c r="G30">
        <f t="shared" si="2"/>
        <v>-0.15138500000466593</v>
      </c>
      <c r="J30">
        <f t="shared" si="5"/>
        <v>-0.15138500000466593</v>
      </c>
      <c r="O30">
        <f t="shared" ca="1" si="3"/>
        <v>-0.1426767808961793</v>
      </c>
      <c r="Q30" s="2">
        <f t="shared" si="4"/>
        <v>43314.026299999998</v>
      </c>
      <c r="U30" s="55" t="s">
        <v>43</v>
      </c>
    </row>
    <row r="31" spans="1:21" x14ac:dyDescent="0.2">
      <c r="A31" s="42" t="s">
        <v>50</v>
      </c>
      <c r="B31" s="43" t="s">
        <v>42</v>
      </c>
      <c r="C31" s="46">
        <v>58333.137820000004</v>
      </c>
      <c r="D31" s="52">
        <v>2.9E-4</v>
      </c>
      <c r="E31">
        <f t="shared" si="0"/>
        <v>4418.8725759305626</v>
      </c>
      <c r="F31">
        <f t="shared" si="1"/>
        <v>4419</v>
      </c>
      <c r="G31">
        <f t="shared" si="2"/>
        <v>-0.15736999999353429</v>
      </c>
      <c r="J31">
        <f t="shared" si="5"/>
        <v>-0.15736999999353429</v>
      </c>
      <c r="O31">
        <f t="shared" ca="1" si="3"/>
        <v>-0.14269403510239029</v>
      </c>
      <c r="Q31" s="2">
        <f t="shared" si="4"/>
        <v>43314.637820000004</v>
      </c>
      <c r="U31" s="55" t="s">
        <v>43</v>
      </c>
    </row>
    <row r="32" spans="1:21" x14ac:dyDescent="0.2">
      <c r="A32" s="42" t="s">
        <v>50</v>
      </c>
      <c r="B32" s="43" t="s">
        <v>48</v>
      </c>
      <c r="C32" s="46">
        <v>58333.759570000002</v>
      </c>
      <c r="D32" s="52">
        <v>8.0999999999999996E-4</v>
      </c>
      <c r="E32">
        <f t="shared" si="0"/>
        <v>4419.3760131496929</v>
      </c>
      <c r="F32">
        <f t="shared" si="1"/>
        <v>4419.5</v>
      </c>
      <c r="G32">
        <f t="shared" si="2"/>
        <v>-0.15312499999708962</v>
      </c>
      <c r="J32">
        <f t="shared" si="5"/>
        <v>-0.15312499999708962</v>
      </c>
      <c r="O32">
        <f t="shared" ca="1" si="3"/>
        <v>-0.14271128930860127</v>
      </c>
      <c r="Q32" s="2">
        <f t="shared" si="4"/>
        <v>43315.259570000002</v>
      </c>
      <c r="U32" s="55" t="s">
        <v>43</v>
      </c>
    </row>
    <row r="33" spans="1:21" x14ac:dyDescent="0.2">
      <c r="A33" s="42" t="s">
        <v>50</v>
      </c>
      <c r="B33" s="43" t="s">
        <v>42</v>
      </c>
      <c r="C33" s="46">
        <v>58336.84317</v>
      </c>
      <c r="D33" s="52">
        <v>3.1E-4</v>
      </c>
      <c r="E33">
        <f t="shared" si="0"/>
        <v>4421.8728350377733</v>
      </c>
      <c r="F33">
        <f t="shared" si="1"/>
        <v>4422</v>
      </c>
      <c r="G33">
        <f t="shared" si="2"/>
        <v>-0.15705000000161817</v>
      </c>
      <c r="J33">
        <f t="shared" si="5"/>
        <v>-0.15705000000161817</v>
      </c>
      <c r="O33">
        <f t="shared" ca="1" si="3"/>
        <v>-0.14279756033965621</v>
      </c>
      <c r="Q33" s="2">
        <f t="shared" si="4"/>
        <v>43318.34317</v>
      </c>
      <c r="U33" s="55" t="s">
        <v>43</v>
      </c>
    </row>
    <row r="34" spans="1:21" x14ac:dyDescent="0.2">
      <c r="A34" s="44" t="s">
        <v>50</v>
      </c>
      <c r="B34" s="45" t="s">
        <v>48</v>
      </c>
      <c r="C34" s="46">
        <v>58337.457999999999</v>
      </c>
      <c r="D34" s="46">
        <v>6.3000000000000003E-4</v>
      </c>
      <c r="E34">
        <f t="shared" si="0"/>
        <v>4422.3706690634071</v>
      </c>
      <c r="F34">
        <f t="shared" si="1"/>
        <v>4422.5</v>
      </c>
      <c r="G34">
        <f t="shared" si="2"/>
        <v>-0.15972500000498258</v>
      </c>
      <c r="J34">
        <f t="shared" si="5"/>
        <v>-0.15972500000498258</v>
      </c>
      <c r="O34">
        <f t="shared" ca="1" si="3"/>
        <v>-0.1428148145458672</v>
      </c>
      <c r="Q34" s="2">
        <f t="shared" si="4"/>
        <v>43318.957999999999</v>
      </c>
      <c r="U34" s="55" t="s">
        <v>43</v>
      </c>
    </row>
    <row r="35" spans="1:21" x14ac:dyDescent="0.2">
      <c r="A35" s="44" t="s">
        <v>50</v>
      </c>
      <c r="B35" s="45" t="s">
        <v>48</v>
      </c>
      <c r="C35" s="46">
        <v>58341.149420000002</v>
      </c>
      <c r="D35" s="46">
        <v>7.2999999999999996E-4</v>
      </c>
      <c r="E35">
        <f t="shared" si="0"/>
        <v>4425.3596489097272</v>
      </c>
      <c r="F35">
        <f t="shared" si="1"/>
        <v>4425.5</v>
      </c>
      <c r="G35">
        <f t="shared" si="2"/>
        <v>-0.17333499999949709</v>
      </c>
      <c r="J35">
        <f t="shared" si="5"/>
        <v>-0.17333499999949709</v>
      </c>
      <c r="O35">
        <f t="shared" ca="1" si="3"/>
        <v>-0.14291833978313312</v>
      </c>
      <c r="Q35" s="2">
        <f t="shared" si="4"/>
        <v>43322.649420000002</v>
      </c>
      <c r="U35" s="55" t="s">
        <v>43</v>
      </c>
    </row>
    <row r="36" spans="1:21" x14ac:dyDescent="0.2">
      <c r="A36" s="44" t="s">
        <v>50</v>
      </c>
      <c r="B36" s="45" t="s">
        <v>42</v>
      </c>
      <c r="C36" s="46">
        <v>58341.78226</v>
      </c>
      <c r="D36" s="46">
        <v>7.9000000000000001E-4</v>
      </c>
      <c r="E36">
        <f t="shared" si="0"/>
        <v>4425.8720658132324</v>
      </c>
      <c r="F36">
        <f t="shared" si="1"/>
        <v>4426</v>
      </c>
      <c r="G36">
        <f t="shared" si="2"/>
        <v>-0.15800000000308501</v>
      </c>
      <c r="J36">
        <f t="shared" si="5"/>
        <v>-0.15800000000308501</v>
      </c>
      <c r="O36">
        <f t="shared" ca="1" si="3"/>
        <v>-0.14293559398934411</v>
      </c>
      <c r="Q36" s="2">
        <f t="shared" si="4"/>
        <v>43323.28226</v>
      </c>
      <c r="U36" s="55" t="s">
        <v>43</v>
      </c>
    </row>
    <row r="37" spans="1:21" x14ac:dyDescent="0.2">
      <c r="A37" s="42" t="s">
        <v>50</v>
      </c>
      <c r="B37" s="43" t="s">
        <v>42</v>
      </c>
      <c r="C37" s="46">
        <v>58344.247199999998</v>
      </c>
      <c r="D37" s="52">
        <v>8.4000000000000003E-4</v>
      </c>
      <c r="E37">
        <f t="shared" si="0"/>
        <v>4427.8679524862137</v>
      </c>
      <c r="F37">
        <f t="shared" si="1"/>
        <v>4428</v>
      </c>
      <c r="G37">
        <f t="shared" si="2"/>
        <v>-0.16307999999844469</v>
      </c>
      <c r="J37">
        <f t="shared" si="5"/>
        <v>-0.16307999999844469</v>
      </c>
      <c r="O37">
        <f t="shared" ca="1" si="3"/>
        <v>-0.14300461081418803</v>
      </c>
      <c r="Q37" s="2">
        <f t="shared" si="4"/>
        <v>43325.747199999998</v>
      </c>
      <c r="U37" s="55" t="s">
        <v>43</v>
      </c>
    </row>
    <row r="38" spans="1:21" x14ac:dyDescent="0.2">
      <c r="A38" s="42" t="s">
        <v>50</v>
      </c>
      <c r="B38" s="43" t="s">
        <v>48</v>
      </c>
      <c r="C38" s="46">
        <v>58344.873359999998</v>
      </c>
      <c r="D38" s="52">
        <v>1.09E-3</v>
      </c>
      <c r="E38">
        <f t="shared" si="0"/>
        <v>4428.3749605266339</v>
      </c>
      <c r="F38">
        <f t="shared" si="1"/>
        <v>4428.5</v>
      </c>
      <c r="G38">
        <f t="shared" si="2"/>
        <v>-0.15442500000062864</v>
      </c>
      <c r="J38">
        <f t="shared" si="5"/>
        <v>-0.15442500000062864</v>
      </c>
      <c r="O38">
        <f t="shared" ca="1" si="3"/>
        <v>-0.14302186502039901</v>
      </c>
      <c r="Q38" s="2">
        <f t="shared" si="4"/>
        <v>43326.373359999998</v>
      </c>
      <c r="U38" s="55" t="s">
        <v>43</v>
      </c>
    </row>
    <row r="39" spans="1:21" x14ac:dyDescent="0.2">
      <c r="A39" s="42" t="s">
        <v>50</v>
      </c>
      <c r="B39" s="43" t="s">
        <v>48</v>
      </c>
      <c r="C39" s="46">
        <v>58346.104670000001</v>
      </c>
      <c r="D39" s="52">
        <v>1.3999999999999999E-4</v>
      </c>
      <c r="E39">
        <f t="shared" si="0"/>
        <v>4429.3719645994779</v>
      </c>
      <c r="F39">
        <f t="shared" si="1"/>
        <v>4429.5</v>
      </c>
      <c r="G39">
        <f t="shared" si="2"/>
        <v>-0.15812500000174623</v>
      </c>
      <c r="J39">
        <f t="shared" si="5"/>
        <v>-0.15812500000174623</v>
      </c>
      <c r="O39">
        <f t="shared" ca="1" si="3"/>
        <v>-0.14305637343282099</v>
      </c>
      <c r="Q39" s="2">
        <f t="shared" si="4"/>
        <v>43327.604670000001</v>
      </c>
      <c r="U39" s="55" t="s">
        <v>43</v>
      </c>
    </row>
    <row r="40" spans="1:21" x14ac:dyDescent="0.2">
      <c r="A40" s="42" t="s">
        <v>50</v>
      </c>
      <c r="B40" s="43" t="s">
        <v>48</v>
      </c>
      <c r="C40" s="46">
        <v>58349.812380000003</v>
      </c>
      <c r="D40" s="52">
        <v>1.33E-3</v>
      </c>
      <c r="E40">
        <f t="shared" si="0"/>
        <v>4432.3741346223942</v>
      </c>
      <c r="F40">
        <f t="shared" si="1"/>
        <v>4432.5</v>
      </c>
      <c r="G40">
        <f t="shared" si="2"/>
        <v>-0.15544499999668915</v>
      </c>
      <c r="J40">
        <f t="shared" si="5"/>
        <v>-0.15544499999668915</v>
      </c>
      <c r="O40">
        <f t="shared" ca="1" si="3"/>
        <v>-0.14315989867008691</v>
      </c>
      <c r="Q40" s="2">
        <f t="shared" si="4"/>
        <v>43331.312380000003</v>
      </c>
      <c r="U40" s="55" t="s">
        <v>43</v>
      </c>
    </row>
    <row r="41" spans="1:21" x14ac:dyDescent="0.2">
      <c r="A41" s="42" t="s">
        <v>50</v>
      </c>
      <c r="B41" s="43" t="s">
        <v>42</v>
      </c>
      <c r="C41" s="46">
        <v>58350.42841</v>
      </c>
      <c r="D41" s="52">
        <v>5.6999999999999998E-4</v>
      </c>
      <c r="E41">
        <f t="shared" si="0"/>
        <v>4432.8729403000789</v>
      </c>
      <c r="F41">
        <f t="shared" si="1"/>
        <v>4433</v>
      </c>
      <c r="G41">
        <f t="shared" si="2"/>
        <v>-0.15692000000126427</v>
      </c>
      <c r="J41">
        <f t="shared" si="5"/>
        <v>-0.15692000000126427</v>
      </c>
      <c r="O41">
        <f t="shared" ca="1" si="3"/>
        <v>-0.1431771528762979</v>
      </c>
      <c r="Q41" s="2">
        <f t="shared" si="4"/>
        <v>43331.92841</v>
      </c>
      <c r="U41" s="55" t="s">
        <v>43</v>
      </c>
    </row>
    <row r="42" spans="1:21" x14ac:dyDescent="0.2">
      <c r="A42" s="42" t="s">
        <v>50</v>
      </c>
      <c r="B42" s="43" t="s">
        <v>48</v>
      </c>
      <c r="C42" s="46">
        <v>58351.037129999997</v>
      </c>
      <c r="D42" s="52">
        <v>9.8999999999999999E-4</v>
      </c>
      <c r="E42">
        <f t="shared" si="0"/>
        <v>4433.3658269973503</v>
      </c>
      <c r="F42">
        <f t="shared" si="1"/>
        <v>4433.5</v>
      </c>
      <c r="G42">
        <f t="shared" si="2"/>
        <v>-0.16570500000671018</v>
      </c>
      <c r="J42">
        <f t="shared" si="5"/>
        <v>-0.16570500000671018</v>
      </c>
      <c r="O42">
        <f t="shared" ca="1" si="3"/>
        <v>-0.14319440708250888</v>
      </c>
      <c r="Q42" s="2">
        <f t="shared" si="4"/>
        <v>43332.537129999997</v>
      </c>
      <c r="U42" s="55" t="s">
        <v>43</v>
      </c>
    </row>
    <row r="43" spans="1:21" x14ac:dyDescent="0.2">
      <c r="A43" s="42" t="s">
        <v>50</v>
      </c>
      <c r="B43" s="43" t="s">
        <v>42</v>
      </c>
      <c r="C43" s="46">
        <v>58351.666980000002</v>
      </c>
      <c r="D43" s="52">
        <v>5.8E-4</v>
      </c>
      <c r="E43">
        <f t="shared" si="0"/>
        <v>4433.8758228678325</v>
      </c>
      <c r="F43">
        <f t="shared" si="1"/>
        <v>4434</v>
      </c>
      <c r="G43">
        <f t="shared" si="2"/>
        <v>-0.15335999999660999</v>
      </c>
      <c r="J43">
        <f t="shared" si="5"/>
        <v>-0.15335999999660999</v>
      </c>
      <c r="O43">
        <f t="shared" ca="1" si="3"/>
        <v>-0.14321166128871987</v>
      </c>
      <c r="Q43" s="2">
        <f t="shared" si="4"/>
        <v>43333.166980000002</v>
      </c>
      <c r="U43" s="55" t="s">
        <v>43</v>
      </c>
    </row>
    <row r="44" spans="1:21" x14ac:dyDescent="0.2">
      <c r="A44" s="42" t="s">
        <v>50</v>
      </c>
      <c r="B44" s="43" t="s">
        <v>48</v>
      </c>
      <c r="C44" s="46">
        <v>58352.292159999997</v>
      </c>
      <c r="D44" s="52">
        <v>1.6999999999999999E-3</v>
      </c>
      <c r="E44">
        <f t="shared" si="0"/>
        <v>4434.3820373924073</v>
      </c>
      <c r="F44">
        <f t="shared" si="1"/>
        <v>4434.5</v>
      </c>
      <c r="G44">
        <f t="shared" si="2"/>
        <v>-0.14568500000314089</v>
      </c>
      <c r="J44">
        <f t="shared" si="5"/>
        <v>-0.14568500000314089</v>
      </c>
      <c r="O44">
        <f t="shared" ca="1" si="3"/>
        <v>-0.14322891549493086</v>
      </c>
      <c r="Q44" s="2">
        <f t="shared" si="4"/>
        <v>43333.792159999997</v>
      </c>
      <c r="U44" s="55" t="s">
        <v>43</v>
      </c>
    </row>
    <row r="45" spans="1:21" x14ac:dyDescent="0.2">
      <c r="A45" s="42" t="s">
        <v>50</v>
      </c>
      <c r="B45" s="43" t="s">
        <v>42</v>
      </c>
      <c r="C45" s="46">
        <v>58352.890070000001</v>
      </c>
      <c r="D45" s="52">
        <v>1E-4</v>
      </c>
      <c r="E45">
        <f t="shared" si="0"/>
        <v>4434.866171124122</v>
      </c>
      <c r="F45">
        <f t="shared" si="1"/>
        <v>4435</v>
      </c>
      <c r="G45">
        <f t="shared" si="2"/>
        <v>-0.16528000000107568</v>
      </c>
      <c r="J45">
        <f t="shared" si="5"/>
        <v>-0.16528000000107568</v>
      </c>
      <c r="O45">
        <f t="shared" ca="1" si="3"/>
        <v>-0.14324616970114185</v>
      </c>
      <c r="Q45" s="2">
        <f t="shared" si="4"/>
        <v>43334.390070000001</v>
      </c>
      <c r="U45" s="55" t="s">
        <v>43</v>
      </c>
    </row>
    <row r="46" spans="1:21" x14ac:dyDescent="0.2">
      <c r="A46" s="34" t="s">
        <v>50</v>
      </c>
      <c r="B46" s="51"/>
      <c r="C46" s="53">
        <v>59036.582219999997</v>
      </c>
      <c r="D46" s="53">
        <v>1.0000000000000001E-5</v>
      </c>
      <c r="E46">
        <f t="shared" si="0"/>
        <v>4988.4585711856562</v>
      </c>
      <c r="F46">
        <f t="shared" si="1"/>
        <v>4988.5</v>
      </c>
      <c r="G46">
        <f t="shared" si="2"/>
        <v>-5.1165000004402827E-2</v>
      </c>
      <c r="O46">
        <f t="shared" ca="1" si="3"/>
        <v>-0.16234657597670304</v>
      </c>
      <c r="Q46" s="2">
        <f t="shared" si="4"/>
        <v>44018.082219999997</v>
      </c>
      <c r="S46">
        <f>+G46</f>
        <v>-5.1165000004402827E-2</v>
      </c>
      <c r="U46" s="55" t="s">
        <v>43</v>
      </c>
    </row>
    <row r="47" spans="1:21" x14ac:dyDescent="0.2">
      <c r="A47" s="34" t="s">
        <v>50</v>
      </c>
      <c r="B47" s="51"/>
      <c r="C47" s="53">
        <v>59037.056969999998</v>
      </c>
      <c r="D47" s="53">
        <v>2.0000000000000002E-5</v>
      </c>
      <c r="E47">
        <f t="shared" si="0"/>
        <v>4988.8429810284924</v>
      </c>
      <c r="F47">
        <f t="shared" si="1"/>
        <v>4989</v>
      </c>
      <c r="G47">
        <f t="shared" si="2"/>
        <v>-0.19391999999788823</v>
      </c>
      <c r="J47">
        <f>+G47</f>
        <v>-0.19391999999788823</v>
      </c>
      <c r="O47">
        <f t="shared" ca="1" si="3"/>
        <v>-0.16236383018291403</v>
      </c>
      <c r="Q47" s="2">
        <f t="shared" si="4"/>
        <v>44018.556969999998</v>
      </c>
      <c r="U47" s="55" t="s">
        <v>43</v>
      </c>
    </row>
    <row r="48" spans="1:21" x14ac:dyDescent="0.2">
      <c r="A48" s="34" t="s">
        <v>50</v>
      </c>
      <c r="B48" s="51"/>
      <c r="C48" s="53">
        <v>59037.643279999997</v>
      </c>
      <c r="D48" s="53">
        <v>1.7000000000000001E-4</v>
      </c>
      <c r="E48">
        <f t="shared" si="0"/>
        <v>4989.3177221237047</v>
      </c>
      <c r="F48">
        <f t="shared" si="1"/>
        <v>4989.5</v>
      </c>
      <c r="G48">
        <f t="shared" si="2"/>
        <v>-0.22511500000109663</v>
      </c>
      <c r="J48">
        <f>+G48</f>
        <v>-0.22511500000109663</v>
      </c>
      <c r="O48">
        <f t="shared" ca="1" si="3"/>
        <v>-0.16238108438912502</v>
      </c>
      <c r="Q48" s="2">
        <f t="shared" si="4"/>
        <v>44019.143279999997</v>
      </c>
      <c r="U48" s="55" t="s">
        <v>43</v>
      </c>
    </row>
    <row r="49" spans="1:21" x14ac:dyDescent="0.2">
      <c r="A49" s="34" t="s">
        <v>50</v>
      </c>
      <c r="B49" s="51"/>
      <c r="C49" s="53">
        <v>59038.276689999999</v>
      </c>
      <c r="D49" s="53">
        <v>3.5E-4</v>
      </c>
      <c r="E49">
        <f t="shared" si="0"/>
        <v>4989.8306005619379</v>
      </c>
      <c r="F49">
        <f t="shared" si="1"/>
        <v>4990</v>
      </c>
      <c r="G49">
        <f t="shared" si="2"/>
        <v>-0.20921000000089407</v>
      </c>
      <c r="J49">
        <f>+G49</f>
        <v>-0.20921000000089407</v>
      </c>
      <c r="O49">
        <f t="shared" ca="1" si="3"/>
        <v>-0.16239833859533601</v>
      </c>
      <c r="Q49" s="2">
        <f t="shared" si="4"/>
        <v>44019.776689999999</v>
      </c>
      <c r="U49" s="55" t="s">
        <v>43</v>
      </c>
    </row>
    <row r="50" spans="1:21" x14ac:dyDescent="0.2">
      <c r="A50" s="34" t="s">
        <v>50</v>
      </c>
      <c r="B50" s="51"/>
      <c r="C50" s="53">
        <v>59038.644139999997</v>
      </c>
      <c r="D50" s="53">
        <v>1.4999999999999999E-4</v>
      </c>
      <c r="E50">
        <f t="shared" si="0"/>
        <v>4990.1281285171754</v>
      </c>
      <c r="F50">
        <f t="shared" si="1"/>
        <v>4990</v>
      </c>
      <c r="G50">
        <f t="shared" si="2"/>
        <v>0.1582399999970221</v>
      </c>
      <c r="O50">
        <f t="shared" ca="1" si="3"/>
        <v>-0.16239833859533601</v>
      </c>
      <c r="Q50" s="2">
        <f t="shared" si="4"/>
        <v>44020.144139999997</v>
      </c>
      <c r="S50">
        <f>+G50</f>
        <v>0.1582399999970221</v>
      </c>
      <c r="U50" s="55" t="s">
        <v>43</v>
      </c>
    </row>
    <row r="51" spans="1:21" x14ac:dyDescent="0.2">
      <c r="A51" s="34" t="s">
        <v>50</v>
      </c>
      <c r="B51" s="51"/>
      <c r="C51" s="53">
        <v>59038.876559999997</v>
      </c>
      <c r="D51" s="53">
        <v>2.1000000000000001E-4</v>
      </c>
      <c r="E51">
        <f t="shared" si="0"/>
        <v>4990.316321325331</v>
      </c>
      <c r="F51">
        <f t="shared" si="1"/>
        <v>4990.5</v>
      </c>
      <c r="G51">
        <f t="shared" si="2"/>
        <v>-0.22684500000468688</v>
      </c>
      <c r="J51">
        <f>+G51</f>
        <v>-0.22684500000468688</v>
      </c>
      <c r="O51">
        <f t="shared" ca="1" si="3"/>
        <v>-0.16241559280154699</v>
      </c>
      <c r="Q51" s="2">
        <f t="shared" si="4"/>
        <v>44020.376559999997</v>
      </c>
      <c r="U51" s="55" t="s">
        <v>43</v>
      </c>
    </row>
    <row r="52" spans="1:21" x14ac:dyDescent="0.2">
      <c r="A52" s="34" t="s">
        <v>50</v>
      </c>
      <c r="B52" s="51"/>
      <c r="C52" s="53">
        <v>59040.075660000002</v>
      </c>
      <c r="D52" s="53">
        <v>2.2000000000000001E-4</v>
      </c>
      <c r="E52">
        <f t="shared" si="0"/>
        <v>4991.2872446376969</v>
      </c>
      <c r="F52">
        <f t="shared" si="1"/>
        <v>4991.5</v>
      </c>
      <c r="G52">
        <f t="shared" si="2"/>
        <v>-0.26275499999610474</v>
      </c>
      <c r="O52">
        <f t="shared" ca="1" si="3"/>
        <v>-0.16245010121396897</v>
      </c>
      <c r="Q52" s="2">
        <f t="shared" si="4"/>
        <v>44021.575660000002</v>
      </c>
      <c r="S52">
        <f>+G52</f>
        <v>-0.26275499999610474</v>
      </c>
      <c r="U52" s="55" t="s">
        <v>43</v>
      </c>
    </row>
    <row r="53" spans="1:21" x14ac:dyDescent="0.2">
      <c r="A53" s="34" t="s">
        <v>50</v>
      </c>
      <c r="B53" s="51"/>
      <c r="C53" s="53">
        <v>59040.734149999997</v>
      </c>
      <c r="D53" s="53">
        <v>3.6000000000000002E-4</v>
      </c>
      <c r="E53">
        <f t="shared" si="0"/>
        <v>4991.8204306037978</v>
      </c>
      <c r="F53">
        <f t="shared" si="1"/>
        <v>4992</v>
      </c>
      <c r="G53">
        <f t="shared" si="2"/>
        <v>-0.22177000000374392</v>
      </c>
      <c r="J53">
        <f>+G53</f>
        <v>-0.22177000000374392</v>
      </c>
      <c r="O53">
        <f t="shared" ca="1" si="3"/>
        <v>-0.16246735542017995</v>
      </c>
      <c r="Q53" s="2">
        <f t="shared" si="4"/>
        <v>44022.234149999997</v>
      </c>
      <c r="U53" s="55" t="s">
        <v>43</v>
      </c>
    </row>
    <row r="54" spans="1:21" x14ac:dyDescent="0.2">
      <c r="A54" s="34" t="s">
        <v>50</v>
      </c>
      <c r="B54" s="51"/>
      <c r="C54" s="53">
        <v>59041.271569999997</v>
      </c>
      <c r="D54" s="54">
        <v>6.9999999999999994E-5</v>
      </c>
      <c r="E54">
        <f t="shared" si="0"/>
        <v>4992.2555849750179</v>
      </c>
      <c r="F54">
        <f t="shared" si="1"/>
        <v>4992.5</v>
      </c>
      <c r="G54">
        <f t="shared" si="2"/>
        <v>-0.30185500000516186</v>
      </c>
      <c r="O54">
        <f t="shared" ca="1" si="3"/>
        <v>-0.16248460962639094</v>
      </c>
      <c r="Q54" s="2">
        <f t="shared" si="4"/>
        <v>44022.771569999997</v>
      </c>
      <c r="S54">
        <f>+G54</f>
        <v>-0.30185500000516186</v>
      </c>
      <c r="U54" s="55" t="s">
        <v>43</v>
      </c>
    </row>
    <row r="55" spans="1:21" x14ac:dyDescent="0.2">
      <c r="A55" s="34" t="s">
        <v>50</v>
      </c>
      <c r="B55" s="51"/>
      <c r="C55" s="53">
        <v>59041.966339999999</v>
      </c>
      <c r="D55" s="54">
        <v>4.8999999999999998E-4</v>
      </c>
      <c r="E55">
        <f t="shared" si="0"/>
        <v>4992.8181472214792</v>
      </c>
      <c r="F55">
        <f t="shared" si="1"/>
        <v>4993</v>
      </c>
      <c r="G55">
        <f t="shared" si="2"/>
        <v>-0.22458999999798834</v>
      </c>
      <c r="J55">
        <f>+G55</f>
        <v>-0.22458999999798834</v>
      </c>
      <c r="O55">
        <f t="shared" ca="1" si="3"/>
        <v>-0.16250186383260193</v>
      </c>
      <c r="Q55" s="2">
        <f t="shared" si="4"/>
        <v>44023.466339999999</v>
      </c>
      <c r="U55" s="55" t="s">
        <v>43</v>
      </c>
    </row>
    <row r="56" spans="1:21" x14ac:dyDescent="0.2">
      <c r="A56" s="34" t="s">
        <v>50</v>
      </c>
      <c r="B56" s="51"/>
      <c r="C56" s="36">
        <v>59044.163489999999</v>
      </c>
      <c r="D56" s="36">
        <v>1.0000000000000001E-5</v>
      </c>
      <c r="E56">
        <f t="shared" si="0"/>
        <v>4994.597201642091</v>
      </c>
      <c r="F56">
        <f t="shared" si="1"/>
        <v>4994.5</v>
      </c>
      <c r="G56">
        <f t="shared" si="2"/>
        <v>0.12004499999602558</v>
      </c>
      <c r="O56">
        <f t="shared" ca="1" si="3"/>
        <v>-0.16255362645123486</v>
      </c>
      <c r="Q56" s="2">
        <f t="shared" si="4"/>
        <v>44025.663489999999</v>
      </c>
      <c r="S56">
        <f>+G56</f>
        <v>0.12004499999602558</v>
      </c>
      <c r="U56" s="55" t="s">
        <v>43</v>
      </c>
    </row>
    <row r="57" spans="1:21" x14ac:dyDescent="0.2">
      <c r="A57" s="34" t="s">
        <v>50</v>
      </c>
      <c r="B57" s="51"/>
      <c r="C57" s="36">
        <v>59051.553619999999</v>
      </c>
      <c r="D57" s="36">
        <v>2.0000000000000002E-5</v>
      </c>
      <c r="E57">
        <f t="shared" si="0"/>
        <v>5000.5810641209373</v>
      </c>
      <c r="F57">
        <f t="shared" si="1"/>
        <v>5000.5</v>
      </c>
      <c r="G57">
        <f t="shared" si="2"/>
        <v>0.10011500000109663</v>
      </c>
      <c r="O57">
        <f t="shared" ca="1" si="3"/>
        <v>-0.16276067692576671</v>
      </c>
      <c r="Q57" s="2">
        <f t="shared" si="4"/>
        <v>44033.053619999999</v>
      </c>
      <c r="S57">
        <f>+G57</f>
        <v>0.10011500000109663</v>
      </c>
      <c r="U57" s="55" t="s">
        <v>43</v>
      </c>
    </row>
    <row r="58" spans="1:21" x14ac:dyDescent="0.2">
      <c r="A58" s="34" t="s">
        <v>50</v>
      </c>
      <c r="B58" s="51"/>
      <c r="C58" s="36">
        <v>59056.258300000001</v>
      </c>
      <c r="D58" s="36">
        <v>6.0000000000000002E-5</v>
      </c>
      <c r="E58">
        <f t="shared" si="0"/>
        <v>5004.3904907652586</v>
      </c>
      <c r="F58">
        <f t="shared" si="1"/>
        <v>5004.5</v>
      </c>
      <c r="G58">
        <f t="shared" si="2"/>
        <v>-0.13524499999766704</v>
      </c>
      <c r="O58">
        <f t="shared" ca="1" si="3"/>
        <v>-0.16289871057545458</v>
      </c>
      <c r="Q58" s="2">
        <f t="shared" si="4"/>
        <v>44037.758300000001</v>
      </c>
      <c r="S58">
        <f>+G58</f>
        <v>-0.13524499999766704</v>
      </c>
      <c r="U58" s="55" t="s">
        <v>43</v>
      </c>
    </row>
    <row r="59" spans="1:21" x14ac:dyDescent="0.2">
      <c r="A59" s="34" t="s">
        <v>50</v>
      </c>
      <c r="B59" s="51"/>
      <c r="C59" s="36">
        <v>59058.051050000002</v>
      </c>
      <c r="D59" s="36">
        <v>1.3999999999999999E-4</v>
      </c>
      <c r="E59">
        <f t="shared" si="0"/>
        <v>5005.8420984445484</v>
      </c>
      <c r="F59">
        <f t="shared" si="1"/>
        <v>5006</v>
      </c>
      <c r="G59">
        <f t="shared" si="2"/>
        <v>-0.19500999999581836</v>
      </c>
      <c r="J59">
        <f>+G59</f>
        <v>-0.19500999999581836</v>
      </c>
      <c r="O59">
        <f t="shared" ca="1" si="3"/>
        <v>-0.16295047319408754</v>
      </c>
      <c r="Q59" s="2">
        <f t="shared" si="4"/>
        <v>44039.551050000002</v>
      </c>
      <c r="U59" s="55" t="s">
        <v>43</v>
      </c>
    </row>
    <row r="60" spans="1:21" x14ac:dyDescent="0.2">
      <c r="A60" s="34" t="s">
        <v>50</v>
      </c>
      <c r="B60" s="51"/>
      <c r="C60" s="36">
        <v>59059.276360000003</v>
      </c>
      <c r="D60" s="36">
        <v>2.0000000000000001E-4</v>
      </c>
      <c r="E60">
        <f t="shared" si="0"/>
        <v>5006.8342442571347</v>
      </c>
      <c r="F60">
        <f t="shared" si="1"/>
        <v>5007</v>
      </c>
      <c r="G60">
        <f t="shared" si="2"/>
        <v>-0.20470999999815831</v>
      </c>
      <c r="J60">
        <f>+G60</f>
        <v>-0.20470999999815831</v>
      </c>
      <c r="O60">
        <f t="shared" ca="1" si="3"/>
        <v>-0.16298498160650951</v>
      </c>
      <c r="Q60" s="2">
        <f t="shared" si="4"/>
        <v>44040.776360000003</v>
      </c>
      <c r="U60" s="55" t="s">
        <v>43</v>
      </c>
    </row>
    <row r="61" spans="1:21" x14ac:dyDescent="0.2">
      <c r="A61" s="34" t="s">
        <v>50</v>
      </c>
      <c r="B61" s="51"/>
      <c r="C61" s="36">
        <v>59067.45336</v>
      </c>
      <c r="D61" s="36">
        <v>2.0000000000000002E-5</v>
      </c>
      <c r="E61">
        <f t="shared" si="0"/>
        <v>5013.4552432773826</v>
      </c>
      <c r="F61">
        <f t="shared" si="1"/>
        <v>5013.5</v>
      </c>
      <c r="G61">
        <f t="shared" si="2"/>
        <v>-5.5274999998800922E-2</v>
      </c>
      <c r="O61">
        <f t="shared" ca="1" si="3"/>
        <v>-0.16320928628725234</v>
      </c>
      <c r="Q61" s="2">
        <f t="shared" si="4"/>
        <v>44048.95336</v>
      </c>
      <c r="S61">
        <f>+G61</f>
        <v>-5.5274999998800922E-2</v>
      </c>
      <c r="U61" s="55" t="s">
        <v>43</v>
      </c>
    </row>
    <row r="62" spans="1:21" x14ac:dyDescent="0.2">
      <c r="A62" s="34" t="s">
        <v>41</v>
      </c>
      <c r="B62" s="51" t="s">
        <v>42</v>
      </c>
      <c r="C62" s="36">
        <v>60199.103750000002</v>
      </c>
      <c r="D62" s="36">
        <v>4.0000000000000003E-5</v>
      </c>
      <c r="E62">
        <f t="shared" si="0"/>
        <v>5929.7639290370134</v>
      </c>
      <c r="F62">
        <f t="shared" si="1"/>
        <v>5930</v>
      </c>
      <c r="G62">
        <f t="shared" si="2"/>
        <v>-0.29155000000173459</v>
      </c>
      <c r="I62">
        <f>+G62</f>
        <v>-0.29155000000173459</v>
      </c>
      <c r="O62">
        <f t="shared" ca="1" si="3"/>
        <v>-0.19483624627198917</v>
      </c>
      <c r="Q62" s="2">
        <f t="shared" si="4"/>
        <v>45180.603750000002</v>
      </c>
      <c r="U62" s="55" t="s">
        <v>43</v>
      </c>
    </row>
    <row r="63" spans="1:21" x14ac:dyDescent="0.2">
      <c r="A63" s="34" t="s">
        <v>41</v>
      </c>
      <c r="B63" s="51" t="s">
        <v>42</v>
      </c>
      <c r="C63" s="36">
        <v>60204.041969999998</v>
      </c>
      <c r="D63" s="36">
        <v>3.0000000000000001E-5</v>
      </c>
      <c r="E63">
        <f t="shared" si="0"/>
        <v>5933.7624553647329</v>
      </c>
      <c r="F63">
        <f t="shared" ref="F63" si="6">ROUND(2*E63,0)/2</f>
        <v>5934</v>
      </c>
      <c r="G63">
        <f t="shared" ref="G63" si="7">+C63-(C$7+F63*C$8)</f>
        <v>-0.29336999999941327</v>
      </c>
      <c r="I63">
        <f>+G63</f>
        <v>-0.29336999999941327</v>
      </c>
      <c r="O63">
        <f t="shared" ref="O63" ca="1" si="8">+C$11+C$12*$F63</f>
        <v>-0.19497427992167707</v>
      </c>
      <c r="Q63" s="2">
        <f t="shared" ref="Q63" si="9">+C63-15018.5</f>
        <v>45185.541969999998</v>
      </c>
      <c r="U63" s="55" t="s">
        <v>43</v>
      </c>
    </row>
    <row r="64" spans="1:21" x14ac:dyDescent="0.2">
      <c r="A64" s="34"/>
      <c r="B64" s="51"/>
      <c r="C64" s="36"/>
      <c r="D64" s="36"/>
    </row>
    <row r="65" spans="2:4" x14ac:dyDescent="0.2">
      <c r="B65" s="13"/>
      <c r="C65" s="9"/>
      <c r="D65" s="9"/>
    </row>
    <row r="66" spans="2:4" x14ac:dyDescent="0.2">
      <c r="B66" s="13"/>
      <c r="C66" s="9"/>
      <c r="D66" s="9"/>
    </row>
    <row r="67" spans="2:4" x14ac:dyDescent="0.2">
      <c r="B67" s="13"/>
      <c r="C67" s="9"/>
      <c r="D67" s="9"/>
    </row>
    <row r="68" spans="2:4" x14ac:dyDescent="0.2">
      <c r="B68" s="13"/>
      <c r="C68" s="9"/>
      <c r="D68" s="9"/>
    </row>
    <row r="69" spans="2:4" x14ac:dyDescent="0.2">
      <c r="B69" s="13"/>
      <c r="C69" s="9"/>
      <c r="D69" s="9"/>
    </row>
    <row r="70" spans="2:4" x14ac:dyDescent="0.2">
      <c r="B70" s="13"/>
      <c r="C70" s="9"/>
      <c r="D70" s="9"/>
    </row>
    <row r="71" spans="2:4" x14ac:dyDescent="0.2">
      <c r="C71" s="9"/>
      <c r="D71" s="9"/>
    </row>
    <row r="72" spans="2:4" x14ac:dyDescent="0.2">
      <c r="C72" s="9"/>
      <c r="D72" s="9"/>
    </row>
    <row r="73" spans="2:4" x14ac:dyDescent="0.2">
      <c r="C73" s="9"/>
      <c r="D73" s="9"/>
    </row>
    <row r="74" spans="2:4" x14ac:dyDescent="0.2">
      <c r="C74" s="9"/>
      <c r="D74" s="9"/>
    </row>
    <row r="75" spans="2:4" x14ac:dyDescent="0.2">
      <c r="C75" s="9"/>
      <c r="D75" s="9"/>
    </row>
    <row r="76" spans="2:4" x14ac:dyDescent="0.2">
      <c r="C76" s="9"/>
      <c r="D76" s="9"/>
    </row>
    <row r="77" spans="2:4" x14ac:dyDescent="0.2">
      <c r="C77" s="9"/>
      <c r="D77" s="9"/>
    </row>
    <row r="78" spans="2:4" x14ac:dyDescent="0.2">
      <c r="C78" s="9"/>
      <c r="D78" s="9"/>
    </row>
    <row r="79" spans="2:4" x14ac:dyDescent="0.2">
      <c r="C79" s="9"/>
      <c r="D79" s="9"/>
    </row>
    <row r="80" spans="2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S65">
    <sortCondition ref="C21:C65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8C22-12D7-48E8-80D0-40C658099553}">
  <dimension ref="A1:V6940"/>
  <sheetViews>
    <sheetView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1406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4.5703125" customWidth="1"/>
  </cols>
  <sheetData>
    <row r="1" spans="1:20" ht="20.25" x14ac:dyDescent="0.3">
      <c r="A1" s="1" t="s">
        <v>40</v>
      </c>
      <c r="E1" s="31"/>
      <c r="F1" s="31" t="s">
        <v>35</v>
      </c>
      <c r="G1" s="32" t="s">
        <v>36</v>
      </c>
      <c r="H1" s="10" t="s">
        <v>37</v>
      </c>
      <c r="I1" s="33">
        <v>52875.786</v>
      </c>
      <c r="J1" s="33">
        <v>1.2350099999999999</v>
      </c>
      <c r="K1" s="32" t="s">
        <v>38</v>
      </c>
      <c r="L1" s="30" t="s">
        <v>39</v>
      </c>
      <c r="R1" s="56"/>
      <c r="S1" s="56"/>
      <c r="T1" s="56"/>
    </row>
    <row r="2" spans="1:20" x14ac:dyDescent="0.2">
      <c r="A2" t="s">
        <v>22</v>
      </c>
      <c r="B2" t="s">
        <v>36</v>
      </c>
      <c r="C2" s="9" t="s">
        <v>39</v>
      </c>
      <c r="D2" t="s">
        <v>35</v>
      </c>
      <c r="R2" s="56"/>
      <c r="S2" s="56"/>
      <c r="T2" s="56"/>
    </row>
    <row r="3" spans="1:20" ht="13.5" thickBot="1" x14ac:dyDescent="0.25">
      <c r="R3" s="56"/>
      <c r="S3" s="57"/>
      <c r="T3" s="56"/>
    </row>
    <row r="4" spans="1:20" ht="14.25" thickTop="1" thickBot="1" x14ac:dyDescent="0.25">
      <c r="A4" s="29" t="s">
        <v>37</v>
      </c>
      <c r="C4" s="7">
        <v>52875.786</v>
      </c>
      <c r="D4" s="8">
        <v>1.2350099999999999</v>
      </c>
      <c r="R4" s="56"/>
      <c r="S4" s="56"/>
      <c r="T4" s="56"/>
    </row>
    <row r="5" spans="1:20" ht="13.5" thickTop="1" x14ac:dyDescent="0.2">
      <c r="R5" s="56"/>
      <c r="S5" s="56"/>
      <c r="T5" s="56"/>
    </row>
    <row r="6" spans="1:20" x14ac:dyDescent="0.2">
      <c r="A6" s="4" t="s">
        <v>0</v>
      </c>
      <c r="R6" s="56"/>
      <c r="S6" s="56"/>
      <c r="T6" s="56"/>
    </row>
    <row r="7" spans="1:20" x14ac:dyDescent="0.2">
      <c r="A7" t="s">
        <v>1</v>
      </c>
      <c r="C7">
        <f>+C4</f>
        <v>52875.786</v>
      </c>
      <c r="D7" s="35" t="s">
        <v>45</v>
      </c>
    </row>
    <row r="8" spans="1:20" x14ac:dyDescent="0.2">
      <c r="A8" t="s">
        <v>2</v>
      </c>
      <c r="C8">
        <v>1.2349349999999999</v>
      </c>
      <c r="D8" s="35" t="s">
        <v>53</v>
      </c>
      <c r="E8" t="s">
        <v>49</v>
      </c>
    </row>
    <row r="9" spans="1:20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20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20" x14ac:dyDescent="0.2">
      <c r="A11" s="11" t="s">
        <v>14</v>
      </c>
      <c r="B11" s="11"/>
      <c r="C11" s="24">
        <f ca="1">INTERCEPT(INDIRECT($G$11):G992,INDIRECT($F$11):F992)</f>
        <v>0.39828995631264441</v>
      </c>
      <c r="D11" s="13"/>
      <c r="E11" s="11"/>
      <c r="F11" s="25" t="str">
        <f>"F"&amp;E19</f>
        <v>F22</v>
      </c>
      <c r="G11" s="26" t="str">
        <f>"G"&amp;E19</f>
        <v>G22</v>
      </c>
    </row>
    <row r="12" spans="1:20" x14ac:dyDescent="0.2">
      <c r="A12" s="11" t="s">
        <v>15</v>
      </c>
      <c r="B12" s="11"/>
      <c r="C12" s="24">
        <f ca="1">SLOPE(INDIRECT($G$11):G992,INDIRECT($F$11):F992)</f>
        <v>-5.943023091907325E-5</v>
      </c>
      <c r="D12" s="13"/>
      <c r="E12" s="11"/>
    </row>
    <row r="13" spans="1:20" x14ac:dyDescent="0.2">
      <c r="A13" s="11" t="s">
        <v>17</v>
      </c>
      <c r="B13" s="11"/>
      <c r="C13" s="13" t="s">
        <v>12</v>
      </c>
      <c r="D13" s="13"/>
    </row>
    <row r="14" spans="1:20" x14ac:dyDescent="0.2">
      <c r="A14" s="11"/>
      <c r="B14" s="11"/>
      <c r="C14" s="11"/>
      <c r="D14" s="11"/>
      <c r="E14" s="11"/>
    </row>
    <row r="15" spans="1:20" x14ac:dyDescent="0.2">
      <c r="A15" s="14" t="s">
        <v>16</v>
      </c>
      <c r="B15" s="11"/>
      <c r="C15" s="15">
        <f ca="1">(C7+C11)+(C8+C12)*INT(MAX(F21:F3533))</f>
        <v>60203.93592096604</v>
      </c>
      <c r="D15" s="16" t="s">
        <v>30</v>
      </c>
      <c r="E15" s="17">
        <f ca="1">TODAY()+15018.5-B9/24</f>
        <v>60325.5</v>
      </c>
    </row>
    <row r="16" spans="1:20" x14ac:dyDescent="0.2">
      <c r="A16" s="18" t="s">
        <v>3</v>
      </c>
      <c r="B16" s="11"/>
      <c r="C16" s="19">
        <f ca="1">+C8+C12</f>
        <v>1.2348755697690807</v>
      </c>
      <c r="D16" s="16" t="s">
        <v>31</v>
      </c>
      <c r="E16" s="17">
        <f ca="1">ROUND(2*(E15-C15)/C16,0)/2+1</f>
        <v>99.5</v>
      </c>
    </row>
    <row r="17" spans="1:22" ht="13.5" thickBot="1" x14ac:dyDescent="0.25">
      <c r="A17" s="16" t="s">
        <v>27</v>
      </c>
      <c r="B17" s="11"/>
      <c r="C17" s="11">
        <f>COUNT(C21:C2191)</f>
        <v>43</v>
      </c>
      <c r="D17" s="16" t="s">
        <v>32</v>
      </c>
      <c r="E17" s="20">
        <f ca="1">+C15+C16*E16-15018.5-C9/24</f>
        <v>45308.701873491402</v>
      </c>
    </row>
    <row r="18" spans="1:22" ht="14.25" thickTop="1" thickBot="1" x14ac:dyDescent="0.25">
      <c r="A18" s="18" t="s">
        <v>4</v>
      </c>
      <c r="B18" s="11"/>
      <c r="C18" s="21">
        <f ca="1">+C15</f>
        <v>60203.93592096604</v>
      </c>
      <c r="D18" s="22">
        <f ca="1">+C16</f>
        <v>1.2348755697690807</v>
      </c>
      <c r="E18" s="23" t="s">
        <v>33</v>
      </c>
    </row>
    <row r="19" spans="1:22" ht="13.5" thickTop="1" x14ac:dyDescent="0.2">
      <c r="A19" s="27" t="s">
        <v>34</v>
      </c>
      <c r="E19" s="28">
        <v>22</v>
      </c>
    </row>
    <row r="20" spans="1:22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47</v>
      </c>
      <c r="I20" s="6" t="s">
        <v>44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R20" s="48"/>
      <c r="S20" s="49" t="s">
        <v>51</v>
      </c>
      <c r="T20" s="48"/>
    </row>
    <row r="21" spans="1:22" x14ac:dyDescent="0.2">
      <c r="A21" t="str">
        <f>D7</f>
        <v>VSX</v>
      </c>
      <c r="B21" s="35" t="s">
        <v>42</v>
      </c>
      <c r="C21" s="9">
        <f>+$C$4</f>
        <v>52875.786</v>
      </c>
      <c r="D21" s="9" t="s">
        <v>12</v>
      </c>
      <c r="E21">
        <f t="shared" ref="E21:E62" si="0">+(C21-C$7)/C$8</f>
        <v>0</v>
      </c>
      <c r="F21">
        <f t="shared" ref="F21:F62" si="1">ROUND(2*E21,0)/2</f>
        <v>0</v>
      </c>
      <c r="G21">
        <f t="shared" ref="G21:G62" si="2">+C21-(C$7+F21*C$8)</f>
        <v>0</v>
      </c>
      <c r="I21">
        <f>+G21</f>
        <v>0</v>
      </c>
      <c r="O21">
        <f t="shared" ref="O21:O62" ca="1" si="3">+C$11+C$12*$F21</f>
        <v>0.39828995631264441</v>
      </c>
      <c r="Q21" s="2">
        <f t="shared" ref="Q21:Q62" si="4">+C21-15018.5</f>
        <v>37857.286</v>
      </c>
    </row>
    <row r="22" spans="1:22" x14ac:dyDescent="0.2">
      <c r="A22" s="34" t="s">
        <v>41</v>
      </c>
      <c r="B22" s="34" t="s">
        <v>42</v>
      </c>
      <c r="C22" s="37">
        <v>56903.051737449998</v>
      </c>
      <c r="D22" s="9" t="s">
        <v>12</v>
      </c>
      <c r="E22">
        <f t="shared" si="0"/>
        <v>3261.1155546243308</v>
      </c>
      <c r="F22">
        <f t="shared" si="1"/>
        <v>3261</v>
      </c>
      <c r="G22">
        <f t="shared" si="2"/>
        <v>0.1427024500007974</v>
      </c>
      <c r="I22">
        <f>+G22</f>
        <v>0.1427024500007974</v>
      </c>
      <c r="O22">
        <f t="shared" ca="1" si="3"/>
        <v>0.20448797328554655</v>
      </c>
      <c r="Q22" s="2">
        <f t="shared" si="4"/>
        <v>41884.551737449998</v>
      </c>
      <c r="R22" t="str">
        <f>IF(ABS(C22-C21)&lt;0.00001,1,"")</f>
        <v/>
      </c>
      <c r="V22" s="55" t="s">
        <v>43</v>
      </c>
    </row>
    <row r="23" spans="1:22" x14ac:dyDescent="0.2">
      <c r="A23" s="34" t="s">
        <v>41</v>
      </c>
      <c r="B23" s="34" t="s">
        <v>42</v>
      </c>
      <c r="C23" s="37">
        <v>56928.984212830001</v>
      </c>
      <c r="D23" s="9" t="s">
        <v>12</v>
      </c>
      <c r="E23">
        <f t="shared" si="0"/>
        <v>3282.1146156113487</v>
      </c>
      <c r="F23">
        <f t="shared" si="1"/>
        <v>3282</v>
      </c>
      <c r="G23">
        <f t="shared" si="2"/>
        <v>0.14154283000243595</v>
      </c>
      <c r="I23">
        <f>+G23</f>
        <v>0.14154283000243595</v>
      </c>
      <c r="O23">
        <f t="shared" ca="1" si="3"/>
        <v>0.20323993843624599</v>
      </c>
      <c r="Q23" s="2">
        <f t="shared" si="4"/>
        <v>41910.484212830001</v>
      </c>
      <c r="V23" s="55" t="s">
        <v>43</v>
      </c>
    </row>
    <row r="24" spans="1:22" x14ac:dyDescent="0.2">
      <c r="A24" s="34" t="s">
        <v>41</v>
      </c>
      <c r="B24" s="34" t="s">
        <v>42</v>
      </c>
      <c r="C24" s="39">
        <v>57343.956334429997</v>
      </c>
      <c r="D24" s="36" t="s">
        <v>12</v>
      </c>
      <c r="E24">
        <f t="shared" si="0"/>
        <v>3618.142116330007</v>
      </c>
      <c r="F24">
        <f t="shared" si="1"/>
        <v>3618</v>
      </c>
      <c r="G24">
        <f t="shared" si="2"/>
        <v>0.1755044299934525</v>
      </c>
      <c r="I24">
        <f>+G24</f>
        <v>0.1755044299934525</v>
      </c>
      <c r="O24">
        <f t="shared" ca="1" si="3"/>
        <v>0.18327138084743738</v>
      </c>
      <c r="Q24" s="2">
        <f t="shared" si="4"/>
        <v>42325.456334429997</v>
      </c>
      <c r="V24" s="55" t="s">
        <v>43</v>
      </c>
    </row>
    <row r="25" spans="1:22" ht="15" x14ac:dyDescent="0.25">
      <c r="A25" s="34" t="s">
        <v>41</v>
      </c>
      <c r="B25" s="34" t="s">
        <v>42</v>
      </c>
      <c r="C25" s="38">
        <v>57359.999089999998</v>
      </c>
      <c r="D25" s="36" t="s">
        <v>12</v>
      </c>
      <c r="E25">
        <f t="shared" si="0"/>
        <v>3631.1328855364841</v>
      </c>
      <c r="F25">
        <f t="shared" si="1"/>
        <v>3631</v>
      </c>
      <c r="G25">
        <f t="shared" si="2"/>
        <v>0.16410499999619788</v>
      </c>
      <c r="I25">
        <f>+G25</f>
        <v>0.16410499999619788</v>
      </c>
      <c r="O25">
        <f t="shared" ca="1" si="3"/>
        <v>0.18249878784548945</v>
      </c>
      <c r="Q25" s="2">
        <f t="shared" si="4"/>
        <v>42341.499089999998</v>
      </c>
      <c r="V25" s="55" t="s">
        <v>43</v>
      </c>
    </row>
    <row r="26" spans="1:22" x14ac:dyDescent="0.2">
      <c r="A26" s="42" t="s">
        <v>50</v>
      </c>
      <c r="B26" s="43" t="s">
        <v>42</v>
      </c>
      <c r="C26" s="46">
        <v>58325.727310000002</v>
      </c>
      <c r="D26" s="52">
        <v>5.1999999999999995E-4</v>
      </c>
      <c r="E26">
        <f t="shared" si="0"/>
        <v>4413.1402138574113</v>
      </c>
      <c r="F26">
        <f t="shared" si="1"/>
        <v>4413</v>
      </c>
      <c r="G26">
        <f t="shared" si="2"/>
        <v>0.17315500000404427</v>
      </c>
      <c r="J26">
        <f t="shared" ref="J26:J45" si="5">+G26</f>
        <v>0.17315500000404427</v>
      </c>
      <c r="O26">
        <f t="shared" ca="1" si="3"/>
        <v>0.13602434726677415</v>
      </c>
      <c r="Q26" s="2">
        <f t="shared" si="4"/>
        <v>43307.227310000002</v>
      </c>
      <c r="V26" s="55" t="s">
        <v>43</v>
      </c>
    </row>
    <row r="27" spans="1:22" x14ac:dyDescent="0.2">
      <c r="A27" s="42" t="s">
        <v>50</v>
      </c>
      <c r="B27" s="43" t="s">
        <v>48</v>
      </c>
      <c r="C27" s="46">
        <v>58328.819589999999</v>
      </c>
      <c r="D27" s="52">
        <v>6.3000000000000003E-4</v>
      </c>
      <c r="E27">
        <f t="shared" si="0"/>
        <v>4415.6442160923443</v>
      </c>
      <c r="F27">
        <f t="shared" si="1"/>
        <v>4415.5</v>
      </c>
      <c r="G27">
        <f t="shared" si="2"/>
        <v>0.17809750000014901</v>
      </c>
      <c r="J27">
        <f t="shared" si="5"/>
        <v>0.17809750000014901</v>
      </c>
      <c r="O27">
        <f t="shared" ca="1" si="3"/>
        <v>0.13587577168947645</v>
      </c>
      <c r="Q27" s="2">
        <f t="shared" si="4"/>
        <v>43310.319589999999</v>
      </c>
      <c r="V27" s="55" t="s">
        <v>43</v>
      </c>
    </row>
    <row r="28" spans="1:22" x14ac:dyDescent="0.2">
      <c r="A28" s="42" t="s">
        <v>50</v>
      </c>
      <c r="B28" s="43" t="s">
        <v>42</v>
      </c>
      <c r="C28" s="46">
        <v>58329.432959999998</v>
      </c>
      <c r="D28" s="52">
        <v>6.4999999999999997E-4</v>
      </c>
      <c r="E28">
        <f t="shared" si="0"/>
        <v>4416.1408981039476</v>
      </c>
      <c r="F28">
        <f t="shared" si="1"/>
        <v>4416</v>
      </c>
      <c r="G28">
        <f t="shared" si="2"/>
        <v>0.17399999999906868</v>
      </c>
      <c r="J28">
        <f t="shared" si="5"/>
        <v>0.17399999999906868</v>
      </c>
      <c r="O28">
        <f t="shared" ca="1" si="3"/>
        <v>0.13584605657401694</v>
      </c>
      <c r="Q28" s="2">
        <f t="shared" si="4"/>
        <v>43310.932959999998</v>
      </c>
      <c r="V28" s="55" t="s">
        <v>43</v>
      </c>
    </row>
    <row r="29" spans="1:22" x14ac:dyDescent="0.2">
      <c r="A29" s="42" t="s">
        <v>50</v>
      </c>
      <c r="B29" s="43" t="s">
        <v>48</v>
      </c>
      <c r="C29" s="46">
        <v>58331.286840000001</v>
      </c>
      <c r="D29" s="52">
        <v>5.0000000000000002E-5</v>
      </c>
      <c r="E29">
        <f t="shared" si="0"/>
        <v>4417.6420945231948</v>
      </c>
      <c r="F29">
        <f t="shared" si="1"/>
        <v>4417.5</v>
      </c>
      <c r="G29">
        <f t="shared" si="2"/>
        <v>0.17547750000085216</v>
      </c>
      <c r="J29">
        <f t="shared" si="5"/>
        <v>0.17547750000085216</v>
      </c>
      <c r="O29">
        <f t="shared" ca="1" si="3"/>
        <v>0.13575691122763833</v>
      </c>
      <c r="Q29" s="2">
        <f t="shared" si="4"/>
        <v>43312.786840000001</v>
      </c>
      <c r="V29" s="55" t="s">
        <v>43</v>
      </c>
    </row>
    <row r="30" spans="1:22" x14ac:dyDescent="0.2">
      <c r="A30" s="42" t="s">
        <v>50</v>
      </c>
      <c r="B30" s="43" t="s">
        <v>48</v>
      </c>
      <c r="C30" s="46">
        <v>58332.526299999998</v>
      </c>
      <c r="D30" s="52">
        <v>3.6999999999999999E-4</v>
      </c>
      <c r="E30">
        <f t="shared" si="0"/>
        <v>4418.6457586836541</v>
      </c>
      <c r="F30">
        <f t="shared" si="1"/>
        <v>4418.5</v>
      </c>
      <c r="G30">
        <f t="shared" si="2"/>
        <v>0.1800024999974994</v>
      </c>
      <c r="J30">
        <f t="shared" si="5"/>
        <v>0.1800024999974994</v>
      </c>
      <c r="O30">
        <f t="shared" ca="1" si="3"/>
        <v>0.13569748099671924</v>
      </c>
      <c r="Q30" s="2">
        <f t="shared" si="4"/>
        <v>43314.026299999998</v>
      </c>
      <c r="V30" s="55" t="s">
        <v>43</v>
      </c>
    </row>
    <row r="31" spans="1:22" x14ac:dyDescent="0.2">
      <c r="A31" s="42" t="s">
        <v>50</v>
      </c>
      <c r="B31" s="43" t="s">
        <v>42</v>
      </c>
      <c r="C31" s="46">
        <v>58333.137820000004</v>
      </c>
      <c r="D31" s="52">
        <v>2.9E-4</v>
      </c>
      <c r="E31">
        <f t="shared" si="0"/>
        <v>4419.140942640709</v>
      </c>
      <c r="F31">
        <f t="shared" si="1"/>
        <v>4419</v>
      </c>
      <c r="G31">
        <f t="shared" si="2"/>
        <v>0.17405500000313623</v>
      </c>
      <c r="J31">
        <f t="shared" si="5"/>
        <v>0.17405500000313623</v>
      </c>
      <c r="O31">
        <f t="shared" ca="1" si="3"/>
        <v>0.13566776588125973</v>
      </c>
      <c r="Q31" s="2">
        <f t="shared" si="4"/>
        <v>43314.637820000004</v>
      </c>
      <c r="V31" s="55" t="s">
        <v>43</v>
      </c>
    </row>
    <row r="32" spans="1:22" x14ac:dyDescent="0.2">
      <c r="A32" s="42" t="s">
        <v>50</v>
      </c>
      <c r="B32" s="43" t="s">
        <v>48</v>
      </c>
      <c r="C32" s="46">
        <v>58333.759570000002</v>
      </c>
      <c r="D32" s="52">
        <v>8.0999999999999996E-4</v>
      </c>
      <c r="E32">
        <f t="shared" si="0"/>
        <v>4419.6444104345592</v>
      </c>
      <c r="F32">
        <f t="shared" si="1"/>
        <v>4419.5</v>
      </c>
      <c r="G32">
        <f t="shared" si="2"/>
        <v>0.17833750000136206</v>
      </c>
      <c r="J32">
        <f t="shared" si="5"/>
        <v>0.17833750000136206</v>
      </c>
      <c r="O32">
        <f t="shared" ca="1" si="3"/>
        <v>0.13563805076580021</v>
      </c>
      <c r="Q32" s="2">
        <f t="shared" si="4"/>
        <v>43315.259570000002</v>
      </c>
      <c r="V32" s="55" t="s">
        <v>43</v>
      </c>
    </row>
    <row r="33" spans="1:22" x14ac:dyDescent="0.2">
      <c r="A33" s="42" t="s">
        <v>50</v>
      </c>
      <c r="B33" s="43" t="s">
        <v>42</v>
      </c>
      <c r="C33" s="46">
        <v>58336.84317</v>
      </c>
      <c r="D33" s="52">
        <v>3.1E-4</v>
      </c>
      <c r="E33">
        <f t="shared" si="0"/>
        <v>4422.1413839594798</v>
      </c>
      <c r="F33">
        <f t="shared" si="1"/>
        <v>4422</v>
      </c>
      <c r="G33">
        <f t="shared" si="2"/>
        <v>0.17459999999846332</v>
      </c>
      <c r="J33">
        <f t="shared" si="5"/>
        <v>0.17459999999846332</v>
      </c>
      <c r="O33">
        <f t="shared" ca="1" si="3"/>
        <v>0.13548947518850252</v>
      </c>
      <c r="Q33" s="2">
        <f t="shared" si="4"/>
        <v>43318.34317</v>
      </c>
      <c r="V33" s="55" t="s">
        <v>43</v>
      </c>
    </row>
    <row r="34" spans="1:22" x14ac:dyDescent="0.2">
      <c r="A34" s="44" t="s">
        <v>50</v>
      </c>
      <c r="B34" s="45" t="s">
        <v>48</v>
      </c>
      <c r="C34" s="46">
        <v>58337.457999999999</v>
      </c>
      <c r="D34" s="46">
        <v>6.3000000000000003E-4</v>
      </c>
      <c r="E34">
        <f t="shared" si="0"/>
        <v>4422.6392482195415</v>
      </c>
      <c r="F34">
        <f t="shared" si="1"/>
        <v>4422.5</v>
      </c>
      <c r="G34">
        <f t="shared" si="2"/>
        <v>0.17196249999688007</v>
      </c>
      <c r="J34">
        <f t="shared" si="5"/>
        <v>0.17196249999688007</v>
      </c>
      <c r="O34">
        <f t="shared" ca="1" si="3"/>
        <v>0.13545976007304295</v>
      </c>
      <c r="Q34" s="2">
        <f t="shared" si="4"/>
        <v>43318.957999999999</v>
      </c>
      <c r="V34" s="55" t="s">
        <v>43</v>
      </c>
    </row>
    <row r="35" spans="1:22" x14ac:dyDescent="0.2">
      <c r="A35" s="44" t="s">
        <v>50</v>
      </c>
      <c r="B35" s="45" t="s">
        <v>48</v>
      </c>
      <c r="C35" s="46">
        <v>58341.149420000002</v>
      </c>
      <c r="D35" s="46">
        <v>7.2999999999999996E-4</v>
      </c>
      <c r="E35">
        <f t="shared" si="0"/>
        <v>4425.6284095924093</v>
      </c>
      <c r="F35">
        <f t="shared" si="1"/>
        <v>4425.5</v>
      </c>
      <c r="G35">
        <f t="shared" si="2"/>
        <v>0.15857749999850057</v>
      </c>
      <c r="J35">
        <f t="shared" si="5"/>
        <v>0.15857749999850057</v>
      </c>
      <c r="O35">
        <f t="shared" ca="1" si="3"/>
        <v>0.13528146938028573</v>
      </c>
      <c r="Q35" s="2">
        <f t="shared" si="4"/>
        <v>43322.649420000002</v>
      </c>
      <c r="V35" s="55" t="s">
        <v>43</v>
      </c>
    </row>
    <row r="36" spans="1:22" x14ac:dyDescent="0.2">
      <c r="A36" s="44" t="s">
        <v>50</v>
      </c>
      <c r="B36" s="45" t="s">
        <v>42</v>
      </c>
      <c r="C36" s="46">
        <v>58341.78226</v>
      </c>
      <c r="D36" s="46">
        <v>7.9000000000000001E-4</v>
      </c>
      <c r="E36">
        <f t="shared" si="0"/>
        <v>4426.1408576159884</v>
      </c>
      <c r="F36">
        <f t="shared" si="1"/>
        <v>4426</v>
      </c>
      <c r="G36">
        <f t="shared" si="2"/>
        <v>0.17395000000396976</v>
      </c>
      <c r="J36">
        <f t="shared" si="5"/>
        <v>0.17395000000396976</v>
      </c>
      <c r="O36">
        <f t="shared" ca="1" si="3"/>
        <v>0.13525175426482622</v>
      </c>
      <c r="Q36" s="2">
        <f t="shared" si="4"/>
        <v>43323.28226</v>
      </c>
      <c r="V36" s="55" t="s">
        <v>43</v>
      </c>
    </row>
    <row r="37" spans="1:22" x14ac:dyDescent="0.2">
      <c r="A37" s="42" t="s">
        <v>50</v>
      </c>
      <c r="B37" s="43" t="s">
        <v>42</v>
      </c>
      <c r="C37" s="46">
        <v>58344.247199999998</v>
      </c>
      <c r="D37" s="52">
        <v>8.4000000000000003E-4</v>
      </c>
      <c r="E37">
        <f t="shared" si="0"/>
        <v>4428.136865503041</v>
      </c>
      <c r="F37">
        <f t="shared" si="1"/>
        <v>4428</v>
      </c>
      <c r="G37">
        <f t="shared" si="2"/>
        <v>0.16902000000118278</v>
      </c>
      <c r="J37">
        <f t="shared" si="5"/>
        <v>0.16902000000118278</v>
      </c>
      <c r="O37">
        <f t="shared" ca="1" si="3"/>
        <v>0.13513289380298804</v>
      </c>
      <c r="Q37" s="2">
        <f t="shared" si="4"/>
        <v>43325.747199999998</v>
      </c>
      <c r="V37" s="55" t="s">
        <v>43</v>
      </c>
    </row>
    <row r="38" spans="1:22" x14ac:dyDescent="0.2">
      <c r="A38" s="42" t="s">
        <v>50</v>
      </c>
      <c r="B38" s="43" t="s">
        <v>48</v>
      </c>
      <c r="C38" s="46">
        <v>58344.873359999998</v>
      </c>
      <c r="D38" s="52">
        <v>1.09E-3</v>
      </c>
      <c r="E38">
        <f t="shared" si="0"/>
        <v>4428.6439043350447</v>
      </c>
      <c r="F38">
        <f t="shared" si="1"/>
        <v>4428.5</v>
      </c>
      <c r="G38">
        <f t="shared" si="2"/>
        <v>0.17771250000077998</v>
      </c>
      <c r="J38">
        <f t="shared" si="5"/>
        <v>0.17771250000077998</v>
      </c>
      <c r="O38">
        <f t="shared" ca="1" si="3"/>
        <v>0.13510317868752852</v>
      </c>
      <c r="Q38" s="2">
        <f t="shared" si="4"/>
        <v>43326.373359999998</v>
      </c>
      <c r="V38" s="55" t="s">
        <v>43</v>
      </c>
    </row>
    <row r="39" spans="1:22" x14ac:dyDescent="0.2">
      <c r="A39" s="42" t="s">
        <v>50</v>
      </c>
      <c r="B39" s="43" t="s">
        <v>48</v>
      </c>
      <c r="C39" s="46">
        <v>58346.104670000001</v>
      </c>
      <c r="D39" s="52">
        <v>1.3999999999999999E-4</v>
      </c>
      <c r="E39">
        <f t="shared" si="0"/>
        <v>4429.6409689578813</v>
      </c>
      <c r="F39">
        <f t="shared" si="1"/>
        <v>4429.5</v>
      </c>
      <c r="G39">
        <f t="shared" si="2"/>
        <v>0.1740875000032247</v>
      </c>
      <c r="J39">
        <f t="shared" si="5"/>
        <v>0.1740875000032247</v>
      </c>
      <c r="O39">
        <f t="shared" ca="1" si="3"/>
        <v>0.13504374845660944</v>
      </c>
      <c r="Q39" s="2">
        <f t="shared" si="4"/>
        <v>43327.604670000001</v>
      </c>
      <c r="V39" s="55" t="s">
        <v>43</v>
      </c>
    </row>
    <row r="40" spans="1:22" x14ac:dyDescent="0.2">
      <c r="A40" s="42" t="s">
        <v>50</v>
      </c>
      <c r="B40" s="43" t="s">
        <v>48</v>
      </c>
      <c r="C40" s="46">
        <v>58349.812380000003</v>
      </c>
      <c r="D40" s="52">
        <v>1.33E-3</v>
      </c>
      <c r="E40">
        <f t="shared" si="0"/>
        <v>4432.6433213084119</v>
      </c>
      <c r="F40">
        <f t="shared" si="1"/>
        <v>4432.5</v>
      </c>
      <c r="G40">
        <f t="shared" si="2"/>
        <v>0.1769925000044168</v>
      </c>
      <c r="J40">
        <f t="shared" si="5"/>
        <v>0.1769925000044168</v>
      </c>
      <c r="O40">
        <f t="shared" ca="1" si="3"/>
        <v>0.13486545776385223</v>
      </c>
      <c r="Q40" s="2">
        <f t="shared" si="4"/>
        <v>43331.312380000003</v>
      </c>
      <c r="V40" s="55" t="s">
        <v>43</v>
      </c>
    </row>
    <row r="41" spans="1:22" x14ac:dyDescent="0.2">
      <c r="A41" s="42" t="s">
        <v>50</v>
      </c>
      <c r="B41" s="43" t="s">
        <v>42</v>
      </c>
      <c r="C41" s="46">
        <v>58350.42841</v>
      </c>
      <c r="D41" s="52">
        <v>5.6999999999999998E-4</v>
      </c>
      <c r="E41">
        <f t="shared" si="0"/>
        <v>4433.1421572795334</v>
      </c>
      <c r="F41">
        <f t="shared" si="1"/>
        <v>4433</v>
      </c>
      <c r="G41">
        <f t="shared" si="2"/>
        <v>0.17555500000162283</v>
      </c>
      <c r="J41">
        <f t="shared" si="5"/>
        <v>0.17555500000162283</v>
      </c>
      <c r="O41">
        <f t="shared" ca="1" si="3"/>
        <v>0.13483574264839271</v>
      </c>
      <c r="Q41" s="2">
        <f t="shared" si="4"/>
        <v>43331.92841</v>
      </c>
      <c r="V41" s="55" t="s">
        <v>43</v>
      </c>
    </row>
    <row r="42" spans="1:22" x14ac:dyDescent="0.2">
      <c r="A42" s="42" t="s">
        <v>50</v>
      </c>
      <c r="B42" s="43" t="s">
        <v>48</v>
      </c>
      <c r="C42" s="46">
        <v>58351.037129999997</v>
      </c>
      <c r="D42" s="52">
        <v>9.8999999999999999E-4</v>
      </c>
      <c r="E42">
        <f t="shared" si="0"/>
        <v>4433.6350739107702</v>
      </c>
      <c r="F42">
        <f t="shared" si="1"/>
        <v>4433.5</v>
      </c>
      <c r="G42">
        <f t="shared" si="2"/>
        <v>0.16680749999795808</v>
      </c>
      <c r="J42">
        <f t="shared" si="5"/>
        <v>0.16680749999795808</v>
      </c>
      <c r="O42">
        <f t="shared" ca="1" si="3"/>
        <v>0.13480602753293314</v>
      </c>
      <c r="Q42" s="2">
        <f t="shared" si="4"/>
        <v>43332.537129999997</v>
      </c>
      <c r="V42" s="55" t="s">
        <v>43</v>
      </c>
    </row>
    <row r="43" spans="1:22" x14ac:dyDescent="0.2">
      <c r="A43" s="42" t="s">
        <v>50</v>
      </c>
      <c r="B43" s="43" t="s">
        <v>42</v>
      </c>
      <c r="C43" s="46">
        <v>58351.666980000002</v>
      </c>
      <c r="D43" s="52">
        <v>5.8E-4</v>
      </c>
      <c r="E43">
        <f t="shared" si="0"/>
        <v>4434.1451007542928</v>
      </c>
      <c r="F43">
        <f t="shared" si="1"/>
        <v>4434</v>
      </c>
      <c r="G43">
        <f t="shared" si="2"/>
        <v>0.17919000000256347</v>
      </c>
      <c r="J43">
        <f t="shared" si="5"/>
        <v>0.17919000000256347</v>
      </c>
      <c r="O43">
        <f t="shared" ca="1" si="3"/>
        <v>0.13477631241747362</v>
      </c>
      <c r="Q43" s="2">
        <f t="shared" si="4"/>
        <v>43333.166980000002</v>
      </c>
      <c r="V43" s="55" t="s">
        <v>43</v>
      </c>
    </row>
    <row r="44" spans="1:22" x14ac:dyDescent="0.2">
      <c r="A44" s="42" t="s">
        <v>50</v>
      </c>
      <c r="B44" s="43" t="s">
        <v>48</v>
      </c>
      <c r="C44" s="46">
        <v>58352.292159999997</v>
      </c>
      <c r="D44" s="52">
        <v>1.6999999999999999E-3</v>
      </c>
      <c r="E44">
        <f t="shared" si="0"/>
        <v>4434.6513460222586</v>
      </c>
      <c r="F44">
        <f t="shared" si="1"/>
        <v>4434.5</v>
      </c>
      <c r="G44">
        <f t="shared" si="2"/>
        <v>0.18690249999781372</v>
      </c>
      <c r="J44">
        <f t="shared" si="5"/>
        <v>0.18690249999781372</v>
      </c>
      <c r="O44">
        <f t="shared" ca="1" si="3"/>
        <v>0.1347465973020141</v>
      </c>
      <c r="Q44" s="2">
        <f t="shared" si="4"/>
        <v>43333.792159999997</v>
      </c>
      <c r="V44" s="55" t="s">
        <v>43</v>
      </c>
    </row>
    <row r="45" spans="1:22" x14ac:dyDescent="0.2">
      <c r="A45" s="42" t="s">
        <v>50</v>
      </c>
      <c r="B45" s="43" t="s">
        <v>42</v>
      </c>
      <c r="C45" s="46">
        <v>58352.890070000001</v>
      </c>
      <c r="D45" s="52">
        <v>1E-4</v>
      </c>
      <c r="E45">
        <f t="shared" si="0"/>
        <v>4435.1355091563537</v>
      </c>
      <c r="F45">
        <f t="shared" si="1"/>
        <v>4435</v>
      </c>
      <c r="G45">
        <f t="shared" si="2"/>
        <v>0.16734500000166008</v>
      </c>
      <c r="J45">
        <f t="shared" si="5"/>
        <v>0.16734500000166008</v>
      </c>
      <c r="O45">
        <f t="shared" ca="1" si="3"/>
        <v>0.13471688218655453</v>
      </c>
      <c r="Q45" s="2">
        <f t="shared" si="4"/>
        <v>43334.390070000001</v>
      </c>
      <c r="V45" s="55" t="s">
        <v>43</v>
      </c>
    </row>
    <row r="46" spans="1:22" x14ac:dyDescent="0.2">
      <c r="A46" s="34" t="s">
        <v>50</v>
      </c>
      <c r="B46" s="34"/>
      <c r="C46" s="53">
        <v>59036.582219999997</v>
      </c>
      <c r="D46" s="53">
        <v>1.0000000000000001E-5</v>
      </c>
      <c r="E46">
        <f t="shared" si="0"/>
        <v>4988.7615299590643</v>
      </c>
      <c r="F46">
        <f t="shared" si="1"/>
        <v>4989</v>
      </c>
      <c r="G46">
        <f t="shared" si="2"/>
        <v>-0.2944950000019162</v>
      </c>
      <c r="O46">
        <f t="shared" ca="1" si="3"/>
        <v>0.10179253425738799</v>
      </c>
      <c r="Q46" s="2">
        <f t="shared" si="4"/>
        <v>44018.082219999997</v>
      </c>
      <c r="S46">
        <f>+G46</f>
        <v>-0.2944950000019162</v>
      </c>
      <c r="V46" s="55" t="s">
        <v>43</v>
      </c>
    </row>
    <row r="47" spans="1:22" x14ac:dyDescent="0.2">
      <c r="A47" s="34" t="s">
        <v>50</v>
      </c>
      <c r="B47" s="34"/>
      <c r="C47" s="53">
        <v>59037.056969999998</v>
      </c>
      <c r="D47" s="53">
        <v>2.0000000000000002E-5</v>
      </c>
      <c r="E47">
        <f t="shared" si="0"/>
        <v>4989.1459631478565</v>
      </c>
      <c r="F47">
        <f t="shared" si="1"/>
        <v>4989</v>
      </c>
      <c r="G47">
        <f t="shared" si="2"/>
        <v>0.18025499999930616</v>
      </c>
      <c r="J47">
        <f>+G47</f>
        <v>0.18025499999930616</v>
      </c>
      <c r="O47">
        <f t="shared" ca="1" si="3"/>
        <v>0.10179253425738799</v>
      </c>
      <c r="Q47" s="2">
        <f t="shared" si="4"/>
        <v>44018.556969999998</v>
      </c>
      <c r="V47" s="55" t="s">
        <v>43</v>
      </c>
    </row>
    <row r="48" spans="1:22" x14ac:dyDescent="0.2">
      <c r="A48" s="34" t="s">
        <v>50</v>
      </c>
      <c r="B48" s="34"/>
      <c r="C48" s="53">
        <v>59037.643279999997</v>
      </c>
      <c r="D48" s="53">
        <v>1.7000000000000001E-4</v>
      </c>
      <c r="E48">
        <f t="shared" si="0"/>
        <v>4989.6207330750176</v>
      </c>
      <c r="F48">
        <f t="shared" si="1"/>
        <v>4989.5</v>
      </c>
      <c r="G48">
        <f t="shared" si="2"/>
        <v>0.14909749999787891</v>
      </c>
      <c r="J48">
        <f>+G48</f>
        <v>0.14909749999787891</v>
      </c>
      <c r="O48">
        <f t="shared" ca="1" si="3"/>
        <v>0.10176281914192842</v>
      </c>
      <c r="Q48" s="2">
        <f t="shared" si="4"/>
        <v>44019.143279999997</v>
      </c>
      <c r="V48" s="55" t="s">
        <v>43</v>
      </c>
    </row>
    <row r="49" spans="1:22" x14ac:dyDescent="0.2">
      <c r="A49" s="34" t="s">
        <v>50</v>
      </c>
      <c r="B49" s="34"/>
      <c r="C49" s="53">
        <v>59038.276689999999</v>
      </c>
      <c r="D49" s="53">
        <v>3.5E-4</v>
      </c>
      <c r="E49">
        <f t="shared" si="0"/>
        <v>4990.1336426613543</v>
      </c>
      <c r="F49">
        <f t="shared" si="1"/>
        <v>4990</v>
      </c>
      <c r="G49">
        <f t="shared" si="2"/>
        <v>0.16503999999986263</v>
      </c>
      <c r="J49">
        <f>+G49</f>
        <v>0.16503999999986263</v>
      </c>
      <c r="O49">
        <f t="shared" ca="1" si="3"/>
        <v>0.1017331040264689</v>
      </c>
      <c r="Q49" s="2">
        <f t="shared" si="4"/>
        <v>44019.776689999999</v>
      </c>
      <c r="V49" s="55" t="s">
        <v>43</v>
      </c>
    </row>
    <row r="50" spans="1:22" x14ac:dyDescent="0.2">
      <c r="A50" s="34" t="s">
        <v>50</v>
      </c>
      <c r="B50" s="34"/>
      <c r="C50" s="53">
        <v>59038.644139999997</v>
      </c>
      <c r="D50" s="53">
        <v>1.4999999999999999E-4</v>
      </c>
      <c r="E50">
        <f t="shared" si="0"/>
        <v>4990.4311886860423</v>
      </c>
      <c r="F50">
        <f t="shared" si="1"/>
        <v>4990.5</v>
      </c>
      <c r="G50">
        <f t="shared" si="2"/>
        <v>-8.4977500002423767E-2</v>
      </c>
      <c r="O50">
        <f t="shared" ca="1" si="3"/>
        <v>0.10170338891100938</v>
      </c>
      <c r="Q50" s="2">
        <f t="shared" si="4"/>
        <v>44020.144139999997</v>
      </c>
      <c r="S50">
        <f>+G50</f>
        <v>-8.4977500002423767E-2</v>
      </c>
      <c r="V50" s="55" t="s">
        <v>43</v>
      </c>
    </row>
    <row r="51" spans="1:22" x14ac:dyDescent="0.2">
      <c r="A51" s="34" t="s">
        <v>50</v>
      </c>
      <c r="B51" s="34"/>
      <c r="C51" s="53">
        <v>59038.876559999997</v>
      </c>
      <c r="D51" s="53">
        <v>2.1000000000000001E-4</v>
      </c>
      <c r="E51">
        <f t="shared" si="0"/>
        <v>4990.6193929235124</v>
      </c>
      <c r="F51">
        <f t="shared" si="1"/>
        <v>4990.5</v>
      </c>
      <c r="G51">
        <f t="shared" si="2"/>
        <v>0.14744249999785097</v>
      </c>
      <c r="J51">
        <f>+G51</f>
        <v>0.14744249999785097</v>
      </c>
      <c r="O51">
        <f t="shared" ca="1" si="3"/>
        <v>0.10170338891100938</v>
      </c>
      <c r="Q51" s="2">
        <f t="shared" si="4"/>
        <v>44020.376559999997</v>
      </c>
      <c r="V51" s="55" t="s">
        <v>43</v>
      </c>
    </row>
    <row r="52" spans="1:22" x14ac:dyDescent="0.2">
      <c r="A52" s="34" t="s">
        <v>50</v>
      </c>
      <c r="B52" s="34"/>
      <c r="C52" s="53">
        <v>59040.075660000002</v>
      </c>
      <c r="D52" s="53">
        <v>2.2000000000000001E-4</v>
      </c>
      <c r="E52">
        <f t="shared" si="0"/>
        <v>4991.5903752019358</v>
      </c>
      <c r="F52">
        <f t="shared" si="1"/>
        <v>4991.5</v>
      </c>
      <c r="G52">
        <f t="shared" si="2"/>
        <v>0.11160750000271946</v>
      </c>
      <c r="O52">
        <f t="shared" ca="1" si="3"/>
        <v>0.1016439586800903</v>
      </c>
      <c r="Q52" s="2">
        <f t="shared" si="4"/>
        <v>44021.575660000002</v>
      </c>
      <c r="S52">
        <f>+G52</f>
        <v>0.11160750000271946</v>
      </c>
      <c r="V52" s="55" t="s">
        <v>43</v>
      </c>
    </row>
    <row r="53" spans="1:22" x14ac:dyDescent="0.2">
      <c r="A53" s="34" t="s">
        <v>50</v>
      </c>
      <c r="B53" s="34"/>
      <c r="C53" s="53">
        <v>59040.734149999997</v>
      </c>
      <c r="D53" s="53">
        <v>3.6000000000000002E-4</v>
      </c>
      <c r="E53">
        <f t="shared" si="0"/>
        <v>4992.123593549456</v>
      </c>
      <c r="F53">
        <f t="shared" si="1"/>
        <v>4992</v>
      </c>
      <c r="G53">
        <f t="shared" si="2"/>
        <v>0.15262999999686144</v>
      </c>
      <c r="J53">
        <f>+G53</f>
        <v>0.15262999999686144</v>
      </c>
      <c r="O53">
        <f t="shared" ca="1" si="3"/>
        <v>0.10161424356463072</v>
      </c>
      <c r="Q53" s="2">
        <f t="shared" si="4"/>
        <v>44022.234149999997</v>
      </c>
      <c r="V53" s="55" t="s">
        <v>43</v>
      </c>
    </row>
    <row r="54" spans="1:22" x14ac:dyDescent="0.2">
      <c r="A54" s="34" t="s">
        <v>50</v>
      </c>
      <c r="B54" s="34"/>
      <c r="C54" s="53">
        <v>59041.271569999997</v>
      </c>
      <c r="D54" s="54">
        <v>6.9999999999999994E-5</v>
      </c>
      <c r="E54">
        <f t="shared" si="0"/>
        <v>4992.5587743484457</v>
      </c>
      <c r="F54">
        <f t="shared" si="1"/>
        <v>4992.5</v>
      </c>
      <c r="G54">
        <f t="shared" si="2"/>
        <v>7.2582499997224659E-2</v>
      </c>
      <c r="O54">
        <f t="shared" ca="1" si="3"/>
        <v>0.10158452844917121</v>
      </c>
      <c r="Q54" s="2">
        <f t="shared" si="4"/>
        <v>44022.771569999997</v>
      </c>
      <c r="S54">
        <f>+G54</f>
        <v>7.2582499997224659E-2</v>
      </c>
      <c r="V54" s="55" t="s">
        <v>43</v>
      </c>
    </row>
    <row r="55" spans="1:22" x14ac:dyDescent="0.2">
      <c r="A55" s="34" t="s">
        <v>50</v>
      </c>
      <c r="B55" s="34"/>
      <c r="C55" s="53">
        <v>59041.966339999999</v>
      </c>
      <c r="D55" s="54">
        <v>4.8999999999999998E-4</v>
      </c>
      <c r="E55">
        <f t="shared" si="0"/>
        <v>4993.1213707604038</v>
      </c>
      <c r="F55">
        <f t="shared" si="1"/>
        <v>4993</v>
      </c>
      <c r="G55">
        <f t="shared" si="2"/>
        <v>0.14988499999890337</v>
      </c>
      <c r="J55">
        <f>+G55</f>
        <v>0.14988499999890337</v>
      </c>
      <c r="O55">
        <f t="shared" ca="1" si="3"/>
        <v>0.10155481333371169</v>
      </c>
      <c r="Q55" s="2">
        <f t="shared" si="4"/>
        <v>44023.466339999999</v>
      </c>
      <c r="V55" s="55" t="s">
        <v>43</v>
      </c>
    </row>
    <row r="56" spans="1:22" x14ac:dyDescent="0.2">
      <c r="A56" s="34" t="s">
        <v>50</v>
      </c>
      <c r="B56" s="34"/>
      <c r="C56" s="36">
        <v>59044.163489999999</v>
      </c>
      <c r="D56" s="36">
        <v>1.0000000000000001E-5</v>
      </c>
      <c r="E56">
        <f t="shared" si="0"/>
        <v>4994.9005332264451</v>
      </c>
      <c r="F56">
        <f t="shared" si="1"/>
        <v>4995</v>
      </c>
      <c r="G56">
        <f t="shared" si="2"/>
        <v>-0.12283500000194181</v>
      </c>
      <c r="O56">
        <f t="shared" ca="1" si="3"/>
        <v>0.10143595287187351</v>
      </c>
      <c r="Q56" s="2">
        <f t="shared" si="4"/>
        <v>44025.663489999999</v>
      </c>
      <c r="S56">
        <f>+G56</f>
        <v>-0.12283500000194181</v>
      </c>
      <c r="V56" s="55" t="s">
        <v>43</v>
      </c>
    </row>
    <row r="57" spans="1:22" x14ac:dyDescent="0.2">
      <c r="A57" s="34" t="s">
        <v>50</v>
      </c>
      <c r="B57" s="34"/>
      <c r="C57" s="36">
        <v>59051.553619999999</v>
      </c>
      <c r="D57" s="36">
        <v>2.0000000000000002E-5</v>
      </c>
      <c r="E57">
        <f t="shared" si="0"/>
        <v>5000.884759116876</v>
      </c>
      <c r="F57">
        <f t="shared" si="1"/>
        <v>5001</v>
      </c>
      <c r="G57">
        <f t="shared" si="2"/>
        <v>-0.14231499999732478</v>
      </c>
      <c r="O57">
        <f t="shared" ca="1" si="3"/>
        <v>0.10107937148635909</v>
      </c>
      <c r="Q57" s="2">
        <f t="shared" si="4"/>
        <v>44033.053619999999</v>
      </c>
      <c r="S57">
        <f>+G57</f>
        <v>-0.14231499999732478</v>
      </c>
      <c r="V57" s="55" t="s">
        <v>43</v>
      </c>
    </row>
    <row r="58" spans="1:22" x14ac:dyDescent="0.2">
      <c r="A58" s="34" t="s">
        <v>50</v>
      </c>
      <c r="B58" s="34"/>
      <c r="C58" s="36">
        <v>59056.258300000001</v>
      </c>
      <c r="D58" s="36">
        <v>6.0000000000000002E-5</v>
      </c>
      <c r="E58">
        <f t="shared" si="0"/>
        <v>5004.6944171150726</v>
      </c>
      <c r="F58">
        <f t="shared" si="1"/>
        <v>5004.5</v>
      </c>
      <c r="G58">
        <f t="shared" si="2"/>
        <v>0.24009250000381144</v>
      </c>
      <c r="O58">
        <f t="shared" ca="1" si="3"/>
        <v>0.10087136567814231</v>
      </c>
      <c r="Q58" s="2">
        <f t="shared" si="4"/>
        <v>44037.758300000001</v>
      </c>
      <c r="S58">
        <f>+G58</f>
        <v>0.24009250000381144</v>
      </c>
      <c r="V58" s="55" t="s">
        <v>43</v>
      </c>
    </row>
    <row r="59" spans="1:22" x14ac:dyDescent="0.2">
      <c r="A59" s="34" t="s">
        <v>50</v>
      </c>
      <c r="B59" s="34"/>
      <c r="C59" s="36">
        <v>59058.051050000002</v>
      </c>
      <c r="D59" s="36">
        <v>1.3999999999999999E-4</v>
      </c>
      <c r="E59">
        <f t="shared" si="0"/>
        <v>5006.1461129533154</v>
      </c>
      <c r="F59">
        <f t="shared" si="1"/>
        <v>5006</v>
      </c>
      <c r="G59">
        <f t="shared" si="2"/>
        <v>0.18044000000372762</v>
      </c>
      <c r="J59">
        <f>+G59</f>
        <v>0.18044000000372762</v>
      </c>
      <c r="O59">
        <f t="shared" ca="1" si="3"/>
        <v>0.10078222033176371</v>
      </c>
      <c r="Q59" s="2">
        <f t="shared" si="4"/>
        <v>44039.551050000002</v>
      </c>
      <c r="V59" s="55" t="s">
        <v>43</v>
      </c>
    </row>
    <row r="60" spans="1:22" x14ac:dyDescent="0.2">
      <c r="A60" s="34" t="s">
        <v>50</v>
      </c>
      <c r="B60" s="34"/>
      <c r="C60" s="36">
        <v>59059.276360000003</v>
      </c>
      <c r="D60" s="36">
        <v>2.0000000000000001E-4</v>
      </c>
      <c r="E60">
        <f t="shared" si="0"/>
        <v>5007.1383190208426</v>
      </c>
      <c r="F60">
        <f t="shared" si="1"/>
        <v>5007</v>
      </c>
      <c r="G60">
        <f t="shared" si="2"/>
        <v>0.17081500000494998</v>
      </c>
      <c r="J60">
        <f>+G60</f>
        <v>0.17081500000494998</v>
      </c>
      <c r="O60">
        <f t="shared" ca="1" si="3"/>
        <v>0.10072279010084467</v>
      </c>
      <c r="Q60" s="2">
        <f t="shared" si="4"/>
        <v>44040.776360000003</v>
      </c>
      <c r="V60" s="55" t="s">
        <v>43</v>
      </c>
    </row>
    <row r="61" spans="1:22" x14ac:dyDescent="0.2">
      <c r="A61" s="34" t="s">
        <v>50</v>
      </c>
      <c r="B61" s="34"/>
      <c r="C61" s="36">
        <v>59067.45336</v>
      </c>
      <c r="D61" s="36">
        <v>2.0000000000000002E-5</v>
      </c>
      <c r="E61">
        <f t="shared" si="0"/>
        <v>5013.7597201472145</v>
      </c>
      <c r="F61">
        <f t="shared" si="1"/>
        <v>5014</v>
      </c>
      <c r="G61">
        <f t="shared" si="2"/>
        <v>-0.29673000000184402</v>
      </c>
      <c r="O61">
        <f t="shared" ca="1" si="3"/>
        <v>0.10030677848441116</v>
      </c>
      <c r="Q61" s="2">
        <f t="shared" si="4"/>
        <v>44048.95336</v>
      </c>
      <c r="S61">
        <f>+G61</f>
        <v>-0.29673000000184402</v>
      </c>
      <c r="V61" s="55" t="s">
        <v>43</v>
      </c>
    </row>
    <row r="62" spans="1:22" x14ac:dyDescent="0.2">
      <c r="A62" s="34" t="s">
        <v>41</v>
      </c>
      <c r="B62" s="34" t="s">
        <v>42</v>
      </c>
      <c r="C62" s="36">
        <v>60199.103750000002</v>
      </c>
      <c r="D62" s="36">
        <v>4.0000000000000003E-5</v>
      </c>
      <c r="E62">
        <f t="shared" si="0"/>
        <v>5930.1240551122146</v>
      </c>
      <c r="F62">
        <f t="shared" si="1"/>
        <v>5930</v>
      </c>
      <c r="G62">
        <f t="shared" si="2"/>
        <v>0.15320000000065193</v>
      </c>
      <c r="I62">
        <f>+G62</f>
        <v>0.15320000000065193</v>
      </c>
      <c r="O62">
        <f t="shared" ca="1" si="3"/>
        <v>4.586868696254004E-2</v>
      </c>
      <c r="Q62" s="2">
        <f t="shared" si="4"/>
        <v>45180.603750000002</v>
      </c>
      <c r="V62" s="55" t="s">
        <v>43</v>
      </c>
    </row>
    <row r="63" spans="1:22" x14ac:dyDescent="0.2">
      <c r="A63" s="34" t="s">
        <v>41</v>
      </c>
      <c r="B63" s="34" t="s">
        <v>42</v>
      </c>
      <c r="C63" s="36">
        <v>60204.041969999998</v>
      </c>
      <c r="D63" s="36">
        <v>3.0000000000000001E-5</v>
      </c>
      <c r="E63">
        <f t="shared" ref="E63" si="6">+(C63-C$7)/C$8</f>
        <v>5934.1228242781999</v>
      </c>
      <c r="F63">
        <f t="shared" ref="F63" si="7">ROUND(2*E63,0)/2</f>
        <v>5934</v>
      </c>
      <c r="G63">
        <f t="shared" ref="G63" si="8">+C63-(C$7+F63*C$8)</f>
        <v>0.15168000000267057</v>
      </c>
      <c r="I63">
        <f>+G63</f>
        <v>0.15168000000267057</v>
      </c>
      <c r="O63">
        <f t="shared" ref="O63" ca="1" si="9">+C$11+C$12*$F63</f>
        <v>4.5630966038863741E-2</v>
      </c>
      <c r="Q63" s="2">
        <f t="shared" ref="Q63" si="10">+C63-15018.5</f>
        <v>45185.541969999998</v>
      </c>
      <c r="V63" s="55" t="s">
        <v>43</v>
      </c>
    </row>
    <row r="64" spans="1:22" x14ac:dyDescent="0.2">
      <c r="A64" s="34"/>
      <c r="B64" s="34"/>
      <c r="C64" s="36"/>
      <c r="D64" s="36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T64">
    <sortCondition ref="C21:C64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2024-01-16T06:57:32Z</dcterms:modified>
</cp:coreProperties>
</file>