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983566E-5CCF-45C5-A304-7BD86FDB3F8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I26" i="1"/>
  <c r="E27" i="1"/>
  <c r="F27" i="1"/>
  <c r="G27" i="1"/>
  <c r="I27" i="1"/>
  <c r="G11" i="1"/>
  <c r="F11" i="1"/>
  <c r="E21" i="1"/>
  <c r="F21" i="1"/>
  <c r="G21" i="1"/>
  <c r="H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6" i="1"/>
  <c r="Q27" i="1"/>
  <c r="Q24" i="1"/>
  <c r="Q25" i="1"/>
  <c r="Q22" i="1"/>
  <c r="Q23" i="1"/>
  <c r="E14" i="1"/>
  <c r="E15" i="1" s="1"/>
  <c r="C17" i="1"/>
  <c r="Q21" i="1"/>
  <c r="C12" i="1"/>
  <c r="C16" i="1" l="1"/>
  <c r="D18" i="1" s="1"/>
  <c r="C11" i="1"/>
  <c r="O25" i="1" l="1"/>
  <c r="O27" i="1"/>
  <c r="C15" i="1"/>
  <c r="O23" i="1"/>
  <c r="O26" i="1"/>
  <c r="O22" i="1"/>
  <c r="O21" i="1"/>
  <c r="O24" i="1"/>
  <c r="C18" i="1" l="1"/>
  <c r="E16" i="1"/>
  <c r="E17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<sst xmlns="http://schemas.openxmlformats.org/spreadsheetml/2006/main" count="58" uniqueCount="52">
  <si>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</si>
  <si>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</si>
  <si>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</si>
  <si>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</si>
  <si>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</si>
  <si>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</si>
  <si>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</si>
  <si>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</si>
  <si>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</si>
  <si>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</si>
  <si>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</si>
  <si>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</si>
  <si>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</si>
  <si>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</si>
  <si>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</si>
  <si>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</si>
  <si>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</si>
  <si>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</si>
  <si>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</si>
  <si>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</si>
  <si>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</si>
  <si>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</si>
  <si>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</si>
  <si>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</si>
  <si>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</si>
  <si>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</si>
  <si>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</si>
  <si>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</si>
  <si>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</si>
  <si>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</si>
  <si>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</si>
  <si>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</si>
  <si>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</si>
  <si>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</si>
  <si>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</si>
  <si>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</si>
  <si>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</si>
  <si>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</si>
  <si>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</si>
  <si>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</si>
  <si>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</si>
  <si>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EM Tuc</t>
  </si>
  <si>
    <t xml:space="preserve">NSV 1 </t>
  </si>
  <si>
    <t>EW</t>
  </si>
  <si>
    <t>OEJV 116</t>
  </si>
  <si>
    <t>I</t>
  </si>
  <si>
    <t>II</t>
  </si>
  <si>
    <t>OEJV</t>
  </si>
  <si>
    <t>OEJV 0160</t>
  </si>
  <si>
    <t>EM Tuc / GSC 8846-0323</t>
  </si>
  <si>
    <t>OEJV 0165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</si>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</sst>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0" fillId="0" borderId="0" xfId="0" applyFont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EM Tuc - O-C Diagr.</a:t>
            </a:r>
          </a:p>
        </c:rich>
      </c:tx>
      <c:layout>
        <c:manualLayout>
          <c:xMode val="edge"/>
          <c:yMode val="edge"/>
          <c:x val="0.38496240601503762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50375939849624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A0-4CDB-AE23-4C863F8FE2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-3.1359999993583187E-3</c:v>
                </c:pt>
                <c:pt idx="2">
                  <c:v>-2.4239999984274618E-3</c:v>
                </c:pt>
                <c:pt idx="3">
                  <c:v>-1.0121999992406927E-2</c:v>
                </c:pt>
                <c:pt idx="4">
                  <c:v>-8.931999997003004E-3</c:v>
                </c:pt>
                <c:pt idx="5">
                  <c:v>-9.7419999947305769E-3</c:v>
                </c:pt>
                <c:pt idx="6">
                  <c:v>-8.4719999940716662E-3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A0-4CDB-AE23-4C863F8FE2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A0-4CDB-AE23-4C863F8FE2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A0-4CDB-AE23-4C863F8FE2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A0-4CDB-AE23-4C863F8FE2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A0-4CDB-AE23-4C863F8FE2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A0-4CDB-AE23-4C863F8FE2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4.0140775819158623E-4</c:v>
                </c:pt>
                <c:pt idx="1">
                  <c:v>-3.0941283909080857E-3</c:v>
                </c:pt>
                <c:pt idx="2">
                  <c:v>-3.0949279188470379E-3</c:v>
                </c:pt>
                <c:pt idx="3">
                  <c:v>-9.2600878561086043E-3</c:v>
                </c:pt>
                <c:pt idx="4">
                  <c:v>-9.2600878561086043E-3</c:v>
                </c:pt>
                <c:pt idx="5">
                  <c:v>-9.2600878561086043E-3</c:v>
                </c:pt>
                <c:pt idx="6">
                  <c:v>-9.2600878561086043E-3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A0-4CDB-AE23-4C863F8FE28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Active!$R$21:$R$997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A0-4CDB-AE23-4C863F8FE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03648"/>
        <c:axId val="1"/>
      </c:scatterChart>
      <c:valAx>
        <c:axId val="63940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03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849624060150375"/>
          <c:y val="0.92353064690443099"/>
          <c:w val="0.7503759398496240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8FB3B8-8F99-8A8A-E39A-FDE210A09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s="31" t="s">
        <v>41</v>
      </c>
      <c r="F1" t="s">
        <v>42</v>
      </c>
    </row>
    <row r="2" spans="1:7" x14ac:dyDescent="0.2">
      <c r="A2" t="s">
        <v>23</v>
      </c>
      <c r="B2" t="s">
        <v>43</v>
      </c>
      <c r="C2" s="3"/>
      <c r="D2" s="3"/>
      <c r="E2">
        <v>0</v>
      </c>
    </row>
    <row r="3" spans="1:7" ht="13.5" thickBot="1" x14ac:dyDescent="0.25"/>
    <row r="4" spans="1:7" ht="13.5" thickBot="1" x14ac:dyDescent="0.25">
      <c r="A4" s="5" t="s">
        <v>0</v>
      </c>
      <c r="C4" s="29">
        <v>54290.63</v>
      </c>
      <c r="D4" s="30">
        <v>0.32657599999999998</v>
      </c>
    </row>
    <row r="6" spans="1:7" x14ac:dyDescent="0.2">
      <c r="A6" s="5" t="s">
        <v>1</v>
      </c>
    </row>
    <row r="7" spans="1:7" x14ac:dyDescent="0.2">
      <c r="A7" t="s">
        <v>2</v>
      </c>
      <c r="C7" s="39">
        <v>54290.63</v>
      </c>
      <c r="D7" s="28" t="e">
        <v>#N/A</v>
      </c>
    </row>
    <row r="8" spans="1:7" x14ac:dyDescent="0.2">
      <c r="A8" t="s">
        <v>3</v>
      </c>
      <c r="C8" s="39">
        <v>0.32657599999999998</v>
      </c>
      <c r="D8" s="28" t="e">
        <v>#N/A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INTERCEPT(INDIRECT($G$11):G990,INDIRECT($F$11):F990)</f>
        <v>4.0140775819158623E-4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SLOPE(INDIRECT($G$11):G990,INDIRECT($F$11):F990)</f>
        <v>-1.5990558779046989E-6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60326.580959027779</v>
      </c>
    </row>
    <row r="15" spans="1:7" x14ac:dyDescent="0.2">
      <c r="A15" s="12" t="s">
        <v>17</v>
      </c>
      <c r="B15" s="10"/>
      <c r="C15" s="13">
        <f ca="1">(C7+C11)+(C8+C12)*INT(MAX(F21:F3531))</f>
        <v>56263.792931912139</v>
      </c>
      <c r="D15" s="14" t="s">
        <v>39</v>
      </c>
      <c r="E15" s="15">
        <f ca="1">ROUND(2*(E14-$C$7)/$C$8,0)/2+E13</f>
        <v>18483.5</v>
      </c>
    </row>
    <row r="16" spans="1:7" x14ac:dyDescent="0.2">
      <c r="A16" s="16" t="s">
        <v>4</v>
      </c>
      <c r="B16" s="10"/>
      <c r="C16" s="17">
        <f ca="1">+C8+C12</f>
        <v>0.32657440094412205</v>
      </c>
      <c r="D16" s="14" t="s">
        <v>32</v>
      </c>
      <c r="E16" s="24">
        <f ca="1">ROUND(2*(E14-$C$15)/$C$16,0)/2+E13</f>
        <v>12441.5</v>
      </c>
    </row>
    <row r="17" spans="1:18" ht="13.5" thickBot="1" x14ac:dyDescent="0.25">
      <c r="A17" s="14" t="s">
        <v>28</v>
      </c>
      <c r="B17" s="10"/>
      <c r="C17" s="10">
        <f>COUNT(C21:C2189)</f>
        <v>7</v>
      </c>
      <c r="D17" s="14" t="s">
        <v>33</v>
      </c>
      <c r="E17" s="18">
        <f ca="1">+$C$15+$C$16*E16-15018.5-$C$9/24</f>
        <v>45308.764174591772</v>
      </c>
    </row>
    <row r="18" spans="1:18" ht="14.25" thickTop="1" thickBot="1" x14ac:dyDescent="0.25">
      <c r="A18" s="16" t="s">
        <v>5</v>
      </c>
      <c r="B18" s="10"/>
      <c r="C18" s="19">
        <f ca="1">+C15</f>
        <v>56263.792931912139</v>
      </c>
      <c r="D18" s="20">
        <f ca="1">+C16</f>
        <v>0.32657440094412205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47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37</v>
      </c>
    </row>
    <row r="21" spans="1:18" x14ac:dyDescent="0.2">
      <c r="A21" s="28" t="s">
        <v>40</v>
      </c>
      <c r="C21" s="8">
        <v>54290.63</v>
      </c>
      <c r="D21" s="8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4.0140775819158623E-4</v>
      </c>
      <c r="Q21" s="2">
        <f t="shared" ref="Q21:Q27" si="4">+C21-15018.5</f>
        <v>39272.129999999997</v>
      </c>
    </row>
    <row r="22" spans="1:18" x14ac:dyDescent="0.2">
      <c r="A22" s="32" t="s">
        <v>44</v>
      </c>
      <c r="B22" s="33" t="s">
        <v>45</v>
      </c>
      <c r="C22" s="32">
        <v>55004.521999999997</v>
      </c>
      <c r="D22" s="32">
        <v>2E-3</v>
      </c>
      <c r="E22">
        <f t="shared" si="0"/>
        <v>2185.99039733477</v>
      </c>
      <c r="F22">
        <f t="shared" si="1"/>
        <v>2186</v>
      </c>
      <c r="G22">
        <f t="shared" si="2"/>
        <v>-3.1359999993583187E-3</v>
      </c>
      <c r="I22">
        <f t="shared" ref="I22:I27" si="5">+G22</f>
        <v>-3.1359999993583187E-3</v>
      </c>
      <c r="O22">
        <f t="shared" ca="1" si="3"/>
        <v>-3.0941283909080857E-3</v>
      </c>
      <c r="Q22" s="2">
        <f t="shared" si="4"/>
        <v>39986.021999999997</v>
      </c>
    </row>
    <row r="23" spans="1:18" x14ac:dyDescent="0.2">
      <c r="A23" s="32" t="s">
        <v>44</v>
      </c>
      <c r="B23" s="33" t="s">
        <v>46</v>
      </c>
      <c r="C23" s="32">
        <v>55004.686000000002</v>
      </c>
      <c r="D23" s="32">
        <v>3.0000000000000001E-3</v>
      </c>
      <c r="E23">
        <f t="shared" si="0"/>
        <v>2186.4925775317361</v>
      </c>
      <c r="F23">
        <f t="shared" si="1"/>
        <v>2186.5</v>
      </c>
      <c r="G23">
        <f t="shared" si="2"/>
        <v>-2.4239999984274618E-3</v>
      </c>
      <c r="I23">
        <f t="shared" si="5"/>
        <v>-2.4239999984274618E-3</v>
      </c>
      <c r="O23">
        <f t="shared" ca="1" si="3"/>
        <v>-3.0949279188470379E-3</v>
      </c>
      <c r="Q23" s="2">
        <f t="shared" si="4"/>
        <v>39986.186000000002</v>
      </c>
    </row>
    <row r="24" spans="1:18" x14ac:dyDescent="0.2">
      <c r="A24" s="34" t="s">
        <v>48</v>
      </c>
      <c r="B24" s="35" t="s">
        <v>45</v>
      </c>
      <c r="C24" s="36">
        <v>56263.792070000003</v>
      </c>
      <c r="D24" s="36">
        <v>5.0000000000000001E-4</v>
      </c>
      <c r="E24">
        <f t="shared" si="0"/>
        <v>6041.9690056832278</v>
      </c>
      <c r="F24">
        <f t="shared" si="1"/>
        <v>6042</v>
      </c>
      <c r="G24">
        <f t="shared" si="2"/>
        <v>-1.0121999992406927E-2</v>
      </c>
      <c r="I24">
        <f t="shared" si="5"/>
        <v>-1.0121999992406927E-2</v>
      </c>
      <c r="O24">
        <f t="shared" ca="1" si="3"/>
        <v>-9.2600878561086043E-3</v>
      </c>
      <c r="Q24" s="2">
        <f t="shared" si="4"/>
        <v>41245.292070000003</v>
      </c>
    </row>
    <row r="25" spans="1:18" x14ac:dyDescent="0.2">
      <c r="A25" s="34" t="s">
        <v>48</v>
      </c>
      <c r="B25" s="35" t="s">
        <v>45</v>
      </c>
      <c r="C25" s="36">
        <v>56263.793259999999</v>
      </c>
      <c r="D25" s="36">
        <v>2.9999999999999997E-4</v>
      </c>
      <c r="E25">
        <f t="shared" si="0"/>
        <v>6041.9726495517161</v>
      </c>
      <c r="F25">
        <f t="shared" si="1"/>
        <v>6042</v>
      </c>
      <c r="G25">
        <f t="shared" si="2"/>
        <v>-8.931999997003004E-3</v>
      </c>
      <c r="I25">
        <f t="shared" si="5"/>
        <v>-8.931999997003004E-3</v>
      </c>
      <c r="O25">
        <f t="shared" ca="1" si="3"/>
        <v>-9.2600878561086043E-3</v>
      </c>
      <c r="Q25" s="2">
        <f t="shared" si="4"/>
        <v>41245.293259999999</v>
      </c>
    </row>
    <row r="26" spans="1:18" x14ac:dyDescent="0.2">
      <c r="A26" s="37" t="s">
        <v>50</v>
      </c>
      <c r="B26" s="38"/>
      <c r="C26" s="37">
        <v>56263.792450000001</v>
      </c>
      <c r="D26" s="37">
        <v>2.7E-4</v>
      </c>
      <c r="E26">
        <f t="shared" si="0"/>
        <v>6041.9701692714825</v>
      </c>
      <c r="F26">
        <f t="shared" si="1"/>
        <v>6042</v>
      </c>
      <c r="G26">
        <f t="shared" si="2"/>
        <v>-9.7419999947305769E-3</v>
      </c>
      <c r="I26">
        <f t="shared" si="5"/>
        <v>-9.7419999947305769E-3</v>
      </c>
      <c r="O26">
        <f t="shared" ca="1" si="3"/>
        <v>-9.2600878561086043E-3</v>
      </c>
      <c r="Q26" s="2">
        <f t="shared" si="4"/>
        <v>41245.292450000001</v>
      </c>
    </row>
    <row r="27" spans="1:18" x14ac:dyDescent="0.2">
      <c r="A27" s="37" t="s">
        <v>50</v>
      </c>
      <c r="B27" s="38"/>
      <c r="C27" s="37">
        <v>56263.793720000001</v>
      </c>
      <c r="D27" s="37">
        <v>3.4000000000000002E-4</v>
      </c>
      <c r="E27">
        <f t="shared" si="0"/>
        <v>6041.9740581059359</v>
      </c>
      <c r="F27">
        <f t="shared" si="1"/>
        <v>6042</v>
      </c>
      <c r="G27">
        <f t="shared" si="2"/>
        <v>-8.4719999940716662E-3</v>
      </c>
      <c r="I27">
        <f t="shared" si="5"/>
        <v>-8.4719999940716662E-3</v>
      </c>
      <c r="O27">
        <f t="shared" ca="1" si="3"/>
        <v>-9.2600878561086043E-3</v>
      </c>
      <c r="Q27" s="2">
        <f t="shared" si="4"/>
        <v>41245.293720000001</v>
      </c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2024-01-17T00:56:34Z</dcterms:modified>
</cp:coreProperties>
</file>