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01E64B-BB1A-4D13-906D-F14EC8B6AC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Q21" i="1"/>
  <c r="C17" i="1"/>
  <c r="G21" i="1"/>
  <c r="H21" i="1"/>
  <c r="C12" i="1"/>
  <c r="C16" i="1" l="1"/>
  <c r="D18" i="1" s="1"/>
  <c r="E15" i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<sst xmlns="http://schemas.openxmlformats.org/spreadsheetml/2006/main" count="53" uniqueCount="48">
  <si>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</si>
  <si>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</si>
  <si>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</si>
  <si>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</si>
  <si>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</si>
  <si>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</si>
  <si>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</si>
  <si>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</si>
  <si>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</si>
  <si>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</si>
  <si>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</si>
  <si>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</si>
  <si>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</si>
  <si>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</si>
  <si>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</si>
  <si>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</si>
  <si>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</si>
  <si>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</si>
  <si>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</si>
  <si>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</si>
  <si>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</si>
  <si>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</si>
  <si>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</si>
  <si>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</si>
  <si>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</si>
  <si>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</si>
  <si>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</si>
  <si>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</si>
  <si>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</si>
  <si>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</si>
  <si>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</si>
  <si>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</si>
  <si>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</si>
  <si>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</si>
  <si>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</si>
  <si>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</si>
  <si>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</si>
  <si>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</si>
  <si>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</si>
  <si>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</si>
  <si>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</si>
  <si>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</si>
  <si>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Tuc</t>
  </si>
  <si>
    <t>OEJV 0130</t>
  </si>
  <si>
    <t>I</t>
  </si>
  <si>
    <t>ESDED</t>
  </si>
  <si>
    <t>EW Tuc / GSC 8471-1180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</si>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</sst>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Tuc - O-C Diagr.</a:t>
            </a:r>
          </a:p>
        </c:rich>
      </c:tx>
      <c:layout>
        <c:manualLayout>
          <c:xMode val="edge"/>
          <c:yMode val="edge"/>
          <c:x val="0.3609022556390977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5E-4C18-B568-102DB7E328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1.720000000204891E-2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5E-4C18-B568-102DB7E328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5E-4C18-B568-102DB7E328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5E-4C18-B568-102DB7E328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5E-4C18-B568-102DB7E328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5E-4C18-B568-102DB7E328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5E-4C18-B568-102DB7E328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1.720000000204891E-2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5E-4C18-B568-102DB7E3285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5E-4C18-B568-102DB7E3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27816"/>
        <c:axId val="1"/>
      </c:scatterChart>
      <c:valAx>
        <c:axId val="63102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27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ACBCD4-85D0-20FE-7B03-21B504F0A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G32" sqref="G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46</v>
      </c>
    </row>
    <row r="2" spans="1:7" x14ac:dyDescent="0.2">
      <c r="A2" t="s">
        <v>23</v>
      </c>
      <c r="B2" t="s">
        <v>45</v>
      </c>
      <c r="C2" s="2"/>
      <c r="D2" s="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3">
        <v>51869.49</v>
      </c>
      <c r="D7" s="29" t="s">
        <v>41</v>
      </c>
    </row>
    <row r="8" spans="1:7" x14ac:dyDescent="0.2">
      <c r="A8" t="s">
        <v>3</v>
      </c>
      <c r="C8" s="33">
        <v>1.9462999999999999</v>
      </c>
      <c r="D8" s="29" t="s">
        <v>41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9.5238095249440254E-6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60326.581626273146</v>
      </c>
    </row>
    <row r="15" spans="1:7" x14ac:dyDescent="0.2">
      <c r="A15" s="11" t="s">
        <v>17</v>
      </c>
      <c r="B15" s="9"/>
      <c r="C15" s="12">
        <f ca="1">(C7+C11)+(C8+C12)*INT(MAX(F21:F3533))</f>
        <v>55384.525000000001</v>
      </c>
      <c r="D15" s="13" t="s">
        <v>38</v>
      </c>
      <c r="E15" s="14">
        <f ca="1">ROUND(2*(E14-$C$7)/$C$8,0)/2+E13</f>
        <v>4346</v>
      </c>
    </row>
    <row r="16" spans="1:7" x14ac:dyDescent="0.2">
      <c r="A16" s="15" t="s">
        <v>4</v>
      </c>
      <c r="B16" s="9"/>
      <c r="C16" s="16">
        <f ca="1">+C8+C12</f>
        <v>1.9463095238095249</v>
      </c>
      <c r="D16" s="13" t="s">
        <v>39</v>
      </c>
      <c r="E16" s="23">
        <f ca="1">ROUND(2*(E14-$C$15)/$C$16,0)/2+E13</f>
        <v>2540</v>
      </c>
    </row>
    <row r="17" spans="1:18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45310.047023809529</v>
      </c>
    </row>
    <row r="18" spans="1:18" ht="14.25" thickTop="1" thickBot="1" x14ac:dyDescent="0.25">
      <c r="A18" s="15" t="s">
        <v>5</v>
      </c>
      <c r="B18" s="9"/>
      <c r="C18" s="18">
        <f ca="1">+C15</f>
        <v>55384.525000000001</v>
      </c>
      <c r="D18" s="19">
        <f ca="1">+C16</f>
        <v>1.9463095238095249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28</v>
      </c>
      <c r="J20" s="6" t="s">
        <v>47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t="s">
        <v>41</v>
      </c>
      <c r="C21" s="7">
        <f>C$7</f>
        <v>51869.49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36850.99</v>
      </c>
    </row>
    <row r="22" spans="1:18" x14ac:dyDescent="0.2">
      <c r="A22" s="30" t="s">
        <v>43</v>
      </c>
      <c r="B22" s="30" t="s">
        <v>44</v>
      </c>
      <c r="C22" s="31">
        <v>55384.525000000001</v>
      </c>
      <c r="D22" s="31">
        <v>0.01</v>
      </c>
      <c r="E22">
        <f>+(C22-C$7)/C$8</f>
        <v>1806.0088372809967</v>
      </c>
      <c r="F22">
        <f>ROUND(2*E22,0)/2</f>
        <v>1806</v>
      </c>
      <c r="G22">
        <f>+C22-(C$7+F22*C$8)</f>
        <v>1.720000000204891E-2</v>
      </c>
      <c r="I22">
        <f>+G22</f>
        <v>1.720000000204891E-2</v>
      </c>
      <c r="O22">
        <f ca="1">+C$11+C$12*$F22</f>
        <v>1.720000000204891E-2</v>
      </c>
      <c r="Q22" s="1">
        <f>+C22-15018.5</f>
        <v>40366.025000000001</v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2024-01-17T00:57:32Z</dcterms:modified>
</cp:coreProperties>
</file>