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033BD08-34A4-46F9-9629-BF5E083D6395}" xr6:coauthVersionLast="47" xr6:coauthVersionMax="47" xr10:uidLastSave="{00000000-0000-0000-0000-000000000000}"/>
  <bookViews>
    <workbookView xWindow="840" yWindow="345" windowWidth="14250" windowHeight="141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E24" i="1"/>
  <c r="F24" i="1"/>
  <c r="G24" i="1"/>
  <c r="I24" i="1"/>
  <c r="Q23" i="1"/>
  <c r="Q24" i="1"/>
  <c r="E22" i="1"/>
  <c r="F22" i="1"/>
  <c r="G22" i="1"/>
  <c r="I22" i="1"/>
  <c r="F11" i="1"/>
  <c r="Q22" i="1"/>
  <c r="G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4" i="1"/>
  <c r="O23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<sst xmlns="http://schemas.openxmlformats.org/spreadsheetml/2006/main" count="56" uniqueCount="50">
  <si>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</si>
  <si>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</si>
  <si>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</si>
  <si>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</si>
  <si>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</si>
  <si>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</si>
  <si>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</si>
  <si>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</si>
  <si>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</si>
  <si>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</si>
  <si>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</si>
  <si>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</si>
  <si>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</si>
  <si>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</si>
  <si>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</si>
  <si>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</si>
  <si>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</si>
  <si>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</si>
  <si>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</si>
  <si>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</si>
  <si>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</si>
  <si>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</si>
  <si>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</si>
  <si>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</si>
  <si>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</si>
  <si>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</si>
  <si>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</si>
  <si>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</si>
  <si>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</si>
  <si>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</si>
  <si>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</si>
  <si>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</si>
  <si>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</si>
  <si>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</si>
  <si>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</si>
  <si>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</si>
  <si>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</si>
  <si>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</si>
  <si>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</si>
  <si>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</si>
  <si>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</si>
  <si>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</si>
  <si>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</si>
  <si>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BE UMa / GSC na</t>
  </si>
  <si>
    <t>EA/D/WD</t>
  </si>
  <si>
    <t>Kreiner</t>
  </si>
  <si>
    <t>J.M. Kreiner, 2004, Acta Astronomica, vol. 54, pp 207-210.</t>
  </si>
  <si>
    <t>IBVS 5992</t>
  </si>
  <si>
    <t>I</t>
  </si>
  <si>
    <t>IBVS 6029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</si>
</sst>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0" fillId="0" borderId="1" xfId="0" applyFill="1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UMa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80451127819549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1.0124999971594661E-3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9D-4DAE-B23B-1346F39122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1.5820000007806811E-2</c:v>
                </c:pt>
                <c:pt idx="2">
                  <c:v>1.9771000006585382E-2</c:v>
                </c:pt>
                <c:pt idx="3">
                  <c:v>1.14025000075344E-2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9D-4DAE-B23B-1346F39122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9D-4DAE-B23B-1346F39122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9D-4DAE-B23B-1346F39122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9D-4DAE-B23B-1346F39122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9D-4DAE-B23B-1346F39122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1.4E-3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9D-4DAE-B23B-1346F39122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1.0548264925490883E-3</c:v>
                </c:pt>
                <c:pt idx="1">
                  <c:v>1.5299024058284896E-2</c:v>
                </c:pt>
                <c:pt idx="2">
                  <c:v>1.5784586780051079E-2</c:v>
                </c:pt>
                <c:pt idx="3">
                  <c:v>1.5867562688200998E-2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9D-4DAE-B23B-1346F391223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-3275</c:v>
                </c:pt>
                <c:pt idx="1">
                  <c:v>1360</c:v>
                </c:pt>
                <c:pt idx="2">
                  <c:v>1518</c:v>
                </c:pt>
                <c:pt idx="3">
                  <c:v>1545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9D-4DAE-B23B-1346F3912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1273584"/>
        <c:axId val="1"/>
      </c:scatterChart>
      <c:valAx>
        <c:axId val="152127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1273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F261BA1-219C-E1F2-65D1-9B215D716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0"/>
      <c r="F1" t="s">
        <v>13</v>
      </c>
    </row>
    <row r="2" spans="1:7" x14ac:dyDescent="0.2">
      <c r="A2" t="s">
        <v>24</v>
      </c>
      <c r="B2" t="s">
        <v>44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44998.280899999998</v>
      </c>
      <c r="D4" s="9">
        <v>2.2911665000000001</v>
      </c>
    </row>
    <row r="6" spans="1:7" x14ac:dyDescent="0.2">
      <c r="A6" s="5" t="s">
        <v>1</v>
      </c>
      <c r="D6" s="32" t="s">
        <v>46</v>
      </c>
    </row>
    <row r="7" spans="1:7" x14ac:dyDescent="0.2">
      <c r="A7" t="s">
        <v>2</v>
      </c>
      <c r="C7" s="10">
        <v>52501.846899999997</v>
      </c>
      <c r="D7" s="31" t="s">
        <v>45</v>
      </c>
    </row>
    <row r="8" spans="1:7" x14ac:dyDescent="0.2">
      <c r="A8" t="s">
        <v>3</v>
      </c>
      <c r="C8" s="10">
        <v>2.2911655</v>
      </c>
      <c r="D8" s="31" t="s">
        <v>45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1.1119496832955727E-2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3.0731817833302714E-6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40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60212.770128587959</v>
      </c>
    </row>
    <row r="15" spans="1:7" x14ac:dyDescent="0.2">
      <c r="A15" s="14" t="s">
        <v>17</v>
      </c>
      <c r="B15" s="12"/>
      <c r="C15" s="15">
        <f ca="1">(C7+C11)+(C8+C12)*INT(MAX(F21:F3533))</f>
        <v>56041.713465062683</v>
      </c>
      <c r="D15" s="16" t="s">
        <v>41</v>
      </c>
      <c r="E15" s="17">
        <f ca="1">ROUND(2*(E14-$C$7)/$C$8,0)/2+E13</f>
        <v>3366.5</v>
      </c>
    </row>
    <row r="16" spans="1:7" x14ac:dyDescent="0.2">
      <c r="A16" s="18" t="s">
        <v>4</v>
      </c>
      <c r="B16" s="12"/>
      <c r="C16" s="19">
        <f ca="1">+C8+C12</f>
        <v>2.2911685731817832</v>
      </c>
      <c r="D16" s="16" t="s">
        <v>34</v>
      </c>
      <c r="E16" s="26">
        <f ca="1">ROUND(2*(E14-$C$15)/$C$16,0)/2+E13</f>
        <v>1821.5</v>
      </c>
    </row>
    <row r="17" spans="1:18" ht="13.5" thickBot="1" x14ac:dyDescent="0.25">
      <c r="A17" s="16" t="s">
        <v>30</v>
      </c>
      <c r="B17" s="12"/>
      <c r="C17" s="12">
        <f>COUNT(C21:C2191)</f>
        <v>4</v>
      </c>
      <c r="D17" s="16" t="s">
        <v>35</v>
      </c>
      <c r="E17" s="20">
        <f ca="1">+$C$15+$C$16*E16-15018.5-$C$9/24</f>
        <v>45196.972854446634</v>
      </c>
    </row>
    <row r="18" spans="1:18" ht="14.25" thickTop="1" thickBot="1" x14ac:dyDescent="0.25">
      <c r="A18" s="18" t="s">
        <v>5</v>
      </c>
      <c r="B18" s="12"/>
      <c r="C18" s="21">
        <f ca="1">+C15</f>
        <v>56041.713465062683</v>
      </c>
      <c r="D18" s="22">
        <f ca="1">+C16</f>
        <v>2.2911685731817832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39</v>
      </c>
    </row>
    <row r="21" spans="1:18" x14ac:dyDescent="0.2">
      <c r="A21" s="31" t="s">
        <v>42</v>
      </c>
      <c r="C21" s="10">
        <v>44998.280899999998</v>
      </c>
      <c r="D21" s="10" t="s">
        <v>13</v>
      </c>
      <c r="E21">
        <f>+(C21-C$7)/C$8</f>
        <v>-3274.9995580851751</v>
      </c>
      <c r="F21">
        <f>ROUND(2*E21,0)/2</f>
        <v>-3275</v>
      </c>
      <c r="G21">
        <f>+C21-(C$7+F21*C$8)</f>
        <v>1.0124999971594661E-3</v>
      </c>
      <c r="H21">
        <f>+G21</f>
        <v>1.0124999971594661E-3</v>
      </c>
      <c r="O21">
        <f ca="1">+C$11+C$12*$F21</f>
        <v>1.0548264925490883E-3</v>
      </c>
      <c r="Q21" s="2">
        <f>+C21-15018.5</f>
        <v>29979.780899999998</v>
      </c>
    </row>
    <row r="22" spans="1:18" x14ac:dyDescent="0.2">
      <c r="A22" s="33" t="s">
        <v>47</v>
      </c>
      <c r="B22" s="34" t="s">
        <v>48</v>
      </c>
      <c r="C22" s="33">
        <v>55617.847800000003</v>
      </c>
      <c r="D22" s="33">
        <v>2.0000000000000001E-4</v>
      </c>
      <c r="E22">
        <f>+(C22-C$7)/C$8</f>
        <v>1360.0069047827433</v>
      </c>
      <c r="F22">
        <f>ROUND(2*E22,0)/2</f>
        <v>1360</v>
      </c>
      <c r="G22">
        <f>+C22-(C$7+F22*C$8)</f>
        <v>1.5820000007806811E-2</v>
      </c>
      <c r="I22">
        <f>+G22</f>
        <v>1.5820000007806811E-2</v>
      </c>
      <c r="O22">
        <f ca="1">+C$11+C$12*$F22</f>
        <v>1.5299024058284896E-2</v>
      </c>
      <c r="Q22" s="2">
        <f>+C22-15018.5</f>
        <v>40599.347800000003</v>
      </c>
    </row>
    <row r="23" spans="1:18" x14ac:dyDescent="0.2">
      <c r="A23" s="35" t="s">
        <v>49</v>
      </c>
      <c r="B23" s="36" t="s">
        <v>48</v>
      </c>
      <c r="C23" s="35">
        <v>55979.855900000002</v>
      </c>
      <c r="D23" s="35">
        <v>1.4E-3</v>
      </c>
      <c r="E23">
        <f>+(C23-C$7)/C$8</f>
        <v>1518.0086292325916</v>
      </c>
      <c r="F23">
        <f>ROUND(2*E23,0)/2</f>
        <v>1518</v>
      </c>
      <c r="G23">
        <f>+C23-(C$7+F23*C$8)</f>
        <v>1.9771000006585382E-2</v>
      </c>
      <c r="I23">
        <f>+G23</f>
        <v>1.9771000006585382E-2</v>
      </c>
      <c r="O23">
        <f ca="1">+C$11+C$12*$F23</f>
        <v>1.5784586780051079E-2</v>
      </c>
      <c r="Q23" s="2">
        <f>+C23-15018.5</f>
        <v>40961.355900000002</v>
      </c>
    </row>
    <row r="24" spans="1:18" x14ac:dyDescent="0.2">
      <c r="A24" s="35" t="s">
        <v>49</v>
      </c>
      <c r="B24" s="36" t="s">
        <v>48</v>
      </c>
      <c r="C24" s="35">
        <v>56041.709000000003</v>
      </c>
      <c r="D24" s="35">
        <v>5.0000000000000001E-3</v>
      </c>
      <c r="E24">
        <f>+(C24-C$7)/C$8</f>
        <v>1545.0049767247306</v>
      </c>
      <c r="F24">
        <f>ROUND(2*E24,0)/2</f>
        <v>1545</v>
      </c>
      <c r="G24">
        <f>+C24-(C$7+F24*C$8)</f>
        <v>1.14025000075344E-2</v>
      </c>
      <c r="I24">
        <f>+G24</f>
        <v>1.14025000075344E-2</v>
      </c>
      <c r="O24">
        <f ca="1">+C$11+C$12*$F24</f>
        <v>1.5867562688200998E-2</v>
      </c>
      <c r="Q24" s="2">
        <f>+C24-15018.5</f>
        <v>41023.209000000003</v>
      </c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2023-09-25T06:28:59Z</dcterms:modified>
</cp:coreProperties>
</file>