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8B2A504-DD3E-4BEE-AB69-D88D9E53B1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A (2)" sheetId="2" r:id="rId2"/>
  </sheets>
  <calcPr calcId="181029"/>
</workbook>
</file>

<file path=xl/calcChain.xml><?xml version="1.0" encoding="utf-8"?>
<calcChain xmlns="http://schemas.openxmlformats.org/spreadsheetml/2006/main">
  <c r="E36" i="1" l="1"/>
  <c r="F36" i="1" s="1"/>
  <c r="G36" i="1" s="1"/>
  <c r="U36" i="1" s="1"/>
  <c r="Q36" i="1"/>
  <c r="D9" i="1"/>
  <c r="C9" i="1"/>
  <c r="Q37" i="1"/>
  <c r="C7" i="1"/>
  <c r="C8" i="1"/>
  <c r="E28" i="1"/>
  <c r="F28" i="1" s="1"/>
  <c r="G28" i="1" s="1"/>
  <c r="K28" i="1" s="1"/>
  <c r="E26" i="1"/>
  <c r="F26" i="1"/>
  <c r="G26" i="1"/>
  <c r="K26" i="1"/>
  <c r="Q32" i="1"/>
  <c r="Q33" i="1"/>
  <c r="Q34" i="1"/>
  <c r="Q35" i="1"/>
  <c r="Q30" i="1"/>
  <c r="Q31" i="1"/>
  <c r="Q27" i="1"/>
  <c r="Q29" i="1"/>
  <c r="Q24" i="1"/>
  <c r="Q25" i="1"/>
  <c r="Q26" i="1"/>
  <c r="E21" i="1"/>
  <c r="F21" i="1"/>
  <c r="G21" i="1"/>
  <c r="H21" i="1"/>
  <c r="F16" i="1"/>
  <c r="F17" i="1" s="1"/>
  <c r="C17" i="1"/>
  <c r="F11" i="2"/>
  <c r="G11" i="2"/>
  <c r="E22" i="2"/>
  <c r="F22" i="2"/>
  <c r="G22" i="2"/>
  <c r="I22" i="2"/>
  <c r="E23" i="2"/>
  <c r="F23" i="2"/>
  <c r="G23" i="2"/>
  <c r="I23" i="2"/>
  <c r="E24" i="2"/>
  <c r="F24" i="2"/>
  <c r="G24" i="2"/>
  <c r="J24" i="2"/>
  <c r="E21" i="2"/>
  <c r="F21" i="2"/>
  <c r="G21" i="2"/>
  <c r="H21" i="2"/>
  <c r="E15" i="2"/>
  <c r="C17" i="2"/>
  <c r="Q21" i="2"/>
  <c r="Q22" i="2"/>
  <c r="Q23" i="2"/>
  <c r="Q24" i="2"/>
  <c r="Q28" i="1"/>
  <c r="Q23" i="1"/>
  <c r="Q22" i="1"/>
  <c r="Q21" i="1"/>
  <c r="E25" i="1"/>
  <c r="F25" i="1"/>
  <c r="G25" i="1"/>
  <c r="K25" i="1"/>
  <c r="E23" i="1"/>
  <c r="F23" i="1" s="1"/>
  <c r="G23" i="1" s="1"/>
  <c r="K23" i="1" s="1"/>
  <c r="E34" i="1"/>
  <c r="F34" i="1"/>
  <c r="G34" i="1"/>
  <c r="K34" i="1"/>
  <c r="E32" i="1"/>
  <c r="F32" i="1" s="1"/>
  <c r="G32" i="1" s="1"/>
  <c r="K32" i="1" s="1"/>
  <c r="E31" i="1"/>
  <c r="F31" i="1"/>
  <c r="G31" i="1"/>
  <c r="J31" i="1"/>
  <c r="E29" i="1"/>
  <c r="F29" i="1" s="1"/>
  <c r="G29" i="1" s="1"/>
  <c r="K29" i="1" s="1"/>
  <c r="E27" i="1"/>
  <c r="F27" i="1"/>
  <c r="G27" i="1"/>
  <c r="K27" i="1"/>
  <c r="E37" i="1"/>
  <c r="F37" i="1" s="1"/>
  <c r="G37" i="1" s="1"/>
  <c r="K37" i="1" s="1"/>
  <c r="E24" i="1"/>
  <c r="F24" i="1"/>
  <c r="G24" i="1"/>
  <c r="K24" i="1"/>
  <c r="E22" i="1"/>
  <c r="F22" i="1" s="1"/>
  <c r="G22" i="1" s="1"/>
  <c r="K22" i="1" s="1"/>
  <c r="E33" i="1"/>
  <c r="F33" i="1"/>
  <c r="G33" i="1"/>
  <c r="K33" i="1"/>
  <c r="E35" i="1"/>
  <c r="F35" i="1" s="1"/>
  <c r="G35" i="1" s="1"/>
  <c r="K35" i="1" s="1"/>
  <c r="E30" i="1"/>
  <c r="F30" i="1"/>
  <c r="G30" i="1"/>
  <c r="J30" i="1"/>
  <c r="C12" i="1"/>
  <c r="C11" i="1"/>
  <c r="C12" i="2"/>
  <c r="O36" i="1" l="1"/>
  <c r="C16" i="2"/>
  <c r="D18" i="2" s="1"/>
  <c r="O28" i="1"/>
  <c r="O21" i="1"/>
  <c r="O29" i="1"/>
  <c r="O34" i="1"/>
  <c r="O30" i="1"/>
  <c r="O24" i="1"/>
  <c r="O23" i="1"/>
  <c r="O22" i="1"/>
  <c r="O26" i="1"/>
  <c r="O27" i="1"/>
  <c r="O33" i="1"/>
  <c r="C15" i="1"/>
  <c r="O31" i="1"/>
  <c r="O35" i="1"/>
  <c r="O37" i="1"/>
  <c r="O32" i="1"/>
  <c r="O25" i="1"/>
  <c r="C16" i="1"/>
  <c r="D18" i="1" s="1"/>
  <c r="C11" i="2"/>
  <c r="O24" i="2" l="1"/>
  <c r="O21" i="2"/>
  <c r="O23" i="2"/>
  <c r="O22" i="2"/>
  <c r="C15" i="2"/>
  <c r="C18" i="1"/>
  <c r="F18" i="1"/>
  <c r="F19" i="1" s="1"/>
  <c r="E16" i="2" l="1"/>
  <c r="E17" i="2" s="1"/>
  <c r="C18" i="2"/>
</calcChain>
</file>

<file path=xl/sharedStrings.xml><?xml version="1.0" encoding="utf-8"?>
<sst xmlns="http://schemas.openxmlformats.org/spreadsheetml/2006/main" count="122" uniqueCount="62">
  <si>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</si>
  <si>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</si>
  <si>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</si>
  <si>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</si>
  <si>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</si>
  <si>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</si>
  <si>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</si>
  <si>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</si>
  <si>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</si>
  <si>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</si>
  <si>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</si>
  <si>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</si>
  <si>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</si>
  <si>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</si>
  <si>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</si>
  <si>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</si>
  <si>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</si>
  <si>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</si>
  <si>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</si>
  <si>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</si>
  <si>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</si>
  <si>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</si>
  <si>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</si>
  <si>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</si>
  <si>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</si>
  <si>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</si>
  <si>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</si>
  <si>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</si>
  <si>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</si>
  <si>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</si>
  <si>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</si>
  <si>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</si>
  <si>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</si>
  <si>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</si>
  <si>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</si>
  <si>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</si>
  <si>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</si>
  <si>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MT UMa / GSC 3015-1522</t>
  </si>
  <si>
    <t>OEJV 0094</t>
  </si>
  <si>
    <t>I</t>
  </si>
  <si>
    <t>OEJV</t>
  </si>
  <si>
    <t>IBVS 5945</t>
  </si>
  <si>
    <t>II</t>
  </si>
  <si>
    <t>RHN 2011</t>
  </si>
  <si>
    <t>Nelson</t>
  </si>
  <si>
    <t>EW</t>
  </si>
  <si>
    <t>Add cycle</t>
  </si>
  <si>
    <t>Old Cycle</t>
  </si>
  <si>
    <t>IBVS 6018</t>
  </si>
  <si>
    <t>IBVS 5992</t>
  </si>
  <si>
    <t>IBVS 6029</t>
  </si>
  <si>
    <t>OEJV 0160</t>
  </si>
  <si>
    <t>IBVS 6149</t>
  </si>
  <si>
    <t>IBVS 6195</t>
  </si>
  <si>
    <t>OEJV 0179</t>
  </si>
  <si>
    <t>pg</t>
  </si>
  <si>
    <t>vis</t>
  </si>
  <si>
    <t>PE</t>
  </si>
  <si>
    <t>CCD</t>
  </si>
  <si>
    <t>BAD?</t>
  </si>
  <si>
    <t>RHN 2021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</si>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</sst>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3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/>
      <bottom style="thin">
        <color indexed="31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16" fillId="0" borderId="0"/>
    <xf numFmtId="0" fontId="19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7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6" fillId="0" borderId="11" xfId="0" applyFont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5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6" fillId="0" borderId="1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5" fillId="0" borderId="0" xfId="41" applyFont="1" applyAlignment="1">
      <alignment vertical="center"/>
    </xf>
    <xf numFmtId="0" fontId="15" fillId="0" borderId="0" xfId="41" applyFont="1" applyAlignment="1">
      <alignment horizontal="center" vertical="center"/>
    </xf>
    <xf numFmtId="0" fontId="15" fillId="0" borderId="0" xfId="41" applyFont="1" applyAlignment="1">
      <alignment horizontal="left" vertical="center"/>
    </xf>
    <xf numFmtId="0" fontId="34" fillId="0" borderId="0" xfId="41" applyFont="1" applyAlignment="1">
      <alignment vertical="center"/>
    </xf>
    <xf numFmtId="0" fontId="0" fillId="24" borderId="0" xfId="0" applyFill="1" applyAlignment="1">
      <alignment vertical="center"/>
    </xf>
    <xf numFmtId="0" fontId="35" fillId="0" borderId="0" xfId="0" applyFont="1" applyAlignment="1">
      <alignment horizontal="center" vertical="center"/>
    </xf>
    <xf numFmtId="165" fontId="35" fillId="0" borderId="0" xfId="0" applyNumberFormat="1" applyFont="1" applyAlignment="1">
      <alignment horizontal="left" vertical="center"/>
    </xf>
    <xf numFmtId="0" fontId="35" fillId="0" borderId="0" xfId="0" applyFont="1" applyAlignment="1">
      <alignment horizontal="lef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MT UMa - O-C Diagr.</a:t>
            </a:r>
          </a:p>
        </c:rich>
      </c:tx>
      <c:layout>
        <c:manualLayout>
          <c:xMode val="edge"/>
          <c:yMode val="edge"/>
          <c:x val="0.3786707882534776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37557959814528"/>
          <c:y val="0.14035127795846455"/>
          <c:w val="0.825347758887171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4.0000000000000001E-3</c:v>
                  </c:pt>
                  <c:pt idx="10">
                    <c:v>2.5999999999999999E-3</c:v>
                  </c:pt>
                  <c:pt idx="11">
                    <c:v>8.9999999999999998E-4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2.0000000000000001E-4</c:v>
                  </c:pt>
                  <c:pt idx="16">
                    <c:v>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4.0000000000000001E-3</c:v>
                  </c:pt>
                  <c:pt idx="10">
                    <c:v>2.5999999999999999E-3</c:v>
                  </c:pt>
                  <c:pt idx="11">
                    <c:v>8.9999999999999998E-4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2.0000000000000001E-4</c:v>
                  </c:pt>
                  <c:pt idx="1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3969</c:v>
                </c:pt>
                <c:pt idx="2">
                  <c:v>4983.5</c:v>
                </c:pt>
                <c:pt idx="3">
                  <c:v>4983.5</c:v>
                </c:pt>
                <c:pt idx="4">
                  <c:v>5312</c:v>
                </c:pt>
                <c:pt idx="5">
                  <c:v>5388</c:v>
                </c:pt>
                <c:pt idx="6">
                  <c:v>5389</c:v>
                </c:pt>
                <c:pt idx="7">
                  <c:v>5740.5</c:v>
                </c:pt>
                <c:pt idx="8">
                  <c:v>5810.5</c:v>
                </c:pt>
                <c:pt idx="9">
                  <c:v>6744</c:v>
                </c:pt>
                <c:pt idx="10">
                  <c:v>6753</c:v>
                </c:pt>
                <c:pt idx="11">
                  <c:v>7528.5</c:v>
                </c:pt>
                <c:pt idx="12">
                  <c:v>7664.5</c:v>
                </c:pt>
                <c:pt idx="13">
                  <c:v>7682</c:v>
                </c:pt>
                <c:pt idx="14">
                  <c:v>8000</c:v>
                </c:pt>
                <c:pt idx="15">
                  <c:v>8815.5</c:v>
                </c:pt>
                <c:pt idx="16">
                  <c:v>10045.5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83E-4563-A17E-7FB0A933A23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4.0000000000000001E-3</c:v>
                  </c:pt>
                  <c:pt idx="10">
                    <c:v>2.5999999999999999E-3</c:v>
                  </c:pt>
                  <c:pt idx="11">
                    <c:v>8.9999999999999998E-4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2.0000000000000001E-4</c:v>
                  </c:pt>
                  <c:pt idx="16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4.0000000000000001E-3</c:v>
                  </c:pt>
                  <c:pt idx="10">
                    <c:v>2.5999999999999999E-3</c:v>
                  </c:pt>
                  <c:pt idx="11">
                    <c:v>8.9999999999999998E-4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2.0000000000000001E-4</c:v>
                  </c:pt>
                  <c:pt idx="1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3969</c:v>
                </c:pt>
                <c:pt idx="2">
                  <c:v>4983.5</c:v>
                </c:pt>
                <c:pt idx="3">
                  <c:v>4983.5</c:v>
                </c:pt>
                <c:pt idx="4">
                  <c:v>5312</c:v>
                </c:pt>
                <c:pt idx="5">
                  <c:v>5388</c:v>
                </c:pt>
                <c:pt idx="6">
                  <c:v>5389</c:v>
                </c:pt>
                <c:pt idx="7">
                  <c:v>5740.5</c:v>
                </c:pt>
                <c:pt idx="8">
                  <c:v>5810.5</c:v>
                </c:pt>
                <c:pt idx="9">
                  <c:v>6744</c:v>
                </c:pt>
                <c:pt idx="10">
                  <c:v>6753</c:v>
                </c:pt>
                <c:pt idx="11">
                  <c:v>7528.5</c:v>
                </c:pt>
                <c:pt idx="12">
                  <c:v>7664.5</c:v>
                </c:pt>
                <c:pt idx="13">
                  <c:v>7682</c:v>
                </c:pt>
                <c:pt idx="14">
                  <c:v>8000</c:v>
                </c:pt>
                <c:pt idx="15">
                  <c:v>8815.5</c:v>
                </c:pt>
                <c:pt idx="16">
                  <c:v>10045.5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83E-4563-A17E-7FB0A933A23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4.0000000000000001E-3</c:v>
                  </c:pt>
                  <c:pt idx="10">
                    <c:v>2.5999999999999999E-3</c:v>
                  </c:pt>
                  <c:pt idx="11">
                    <c:v>8.9999999999999998E-4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2.0000000000000001E-4</c:v>
                  </c:pt>
                  <c:pt idx="16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4.0000000000000001E-3</c:v>
                  </c:pt>
                  <c:pt idx="10">
                    <c:v>2.5999999999999999E-3</c:v>
                  </c:pt>
                  <c:pt idx="11">
                    <c:v>8.9999999999999998E-4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2.0000000000000001E-4</c:v>
                  </c:pt>
                  <c:pt idx="1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3969</c:v>
                </c:pt>
                <c:pt idx="2">
                  <c:v>4983.5</c:v>
                </c:pt>
                <c:pt idx="3">
                  <c:v>4983.5</c:v>
                </c:pt>
                <c:pt idx="4">
                  <c:v>5312</c:v>
                </c:pt>
                <c:pt idx="5">
                  <c:v>5388</c:v>
                </c:pt>
                <c:pt idx="6">
                  <c:v>5389</c:v>
                </c:pt>
                <c:pt idx="7">
                  <c:v>5740.5</c:v>
                </c:pt>
                <c:pt idx="8">
                  <c:v>5810.5</c:v>
                </c:pt>
                <c:pt idx="9">
                  <c:v>6744</c:v>
                </c:pt>
                <c:pt idx="10">
                  <c:v>6753</c:v>
                </c:pt>
                <c:pt idx="11">
                  <c:v>7528.5</c:v>
                </c:pt>
                <c:pt idx="12">
                  <c:v>7664.5</c:v>
                </c:pt>
                <c:pt idx="13">
                  <c:v>7682</c:v>
                </c:pt>
                <c:pt idx="14">
                  <c:v>8000</c:v>
                </c:pt>
                <c:pt idx="15">
                  <c:v>8815.5</c:v>
                </c:pt>
                <c:pt idx="16">
                  <c:v>10045.5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9">
                  <c:v>0.17249200000514975</c:v>
                </c:pt>
                <c:pt idx="10">
                  <c:v>0.17020400000183145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83E-4563-A17E-7FB0A933A23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4.0000000000000001E-3</c:v>
                  </c:pt>
                  <c:pt idx="10">
                    <c:v>2.5999999999999999E-3</c:v>
                  </c:pt>
                  <c:pt idx="11">
                    <c:v>8.9999999999999998E-4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2.0000000000000001E-4</c:v>
                  </c:pt>
                  <c:pt idx="16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4.0000000000000001E-3</c:v>
                  </c:pt>
                  <c:pt idx="10">
                    <c:v>2.5999999999999999E-3</c:v>
                  </c:pt>
                  <c:pt idx="11">
                    <c:v>8.9999999999999998E-4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2.0000000000000001E-4</c:v>
                  </c:pt>
                  <c:pt idx="1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3969</c:v>
                </c:pt>
                <c:pt idx="2">
                  <c:v>4983.5</c:v>
                </c:pt>
                <c:pt idx="3">
                  <c:v>4983.5</c:v>
                </c:pt>
                <c:pt idx="4">
                  <c:v>5312</c:v>
                </c:pt>
                <c:pt idx="5">
                  <c:v>5388</c:v>
                </c:pt>
                <c:pt idx="6">
                  <c:v>5389</c:v>
                </c:pt>
                <c:pt idx="7">
                  <c:v>5740.5</c:v>
                </c:pt>
                <c:pt idx="8">
                  <c:v>5810.5</c:v>
                </c:pt>
                <c:pt idx="9">
                  <c:v>6744</c:v>
                </c:pt>
                <c:pt idx="10">
                  <c:v>6753</c:v>
                </c:pt>
                <c:pt idx="11">
                  <c:v>7528.5</c:v>
                </c:pt>
                <c:pt idx="12">
                  <c:v>7664.5</c:v>
                </c:pt>
                <c:pt idx="13">
                  <c:v>7682</c:v>
                </c:pt>
                <c:pt idx="14">
                  <c:v>8000</c:v>
                </c:pt>
                <c:pt idx="15">
                  <c:v>8815.5</c:v>
                </c:pt>
                <c:pt idx="16">
                  <c:v>10045.5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">
                  <c:v>0.1186020000022836</c:v>
                </c:pt>
                <c:pt idx="2">
                  <c:v>0.13732800000434509</c:v>
                </c:pt>
                <c:pt idx="3">
                  <c:v>0.13732800000434509</c:v>
                </c:pt>
                <c:pt idx="4">
                  <c:v>0.14101600000140024</c:v>
                </c:pt>
                <c:pt idx="5">
                  <c:v>0.14118400000006659</c:v>
                </c:pt>
                <c:pt idx="6">
                  <c:v>0.1418820000035339</c:v>
                </c:pt>
                <c:pt idx="7">
                  <c:v>0.15060400000947993</c:v>
                </c:pt>
                <c:pt idx="8">
                  <c:v>0.14786400000593858</c:v>
                </c:pt>
                <c:pt idx="11">
                  <c:v>0.17659800000546966</c:v>
                </c:pt>
                <c:pt idx="12">
                  <c:v>0.18084600000292994</c:v>
                </c:pt>
                <c:pt idx="13">
                  <c:v>0.18361600000207545</c:v>
                </c:pt>
                <c:pt idx="14">
                  <c:v>0.19210000000020955</c:v>
                </c:pt>
                <c:pt idx="16">
                  <c:v>0.23374400000466267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83E-4563-A17E-7FB0A933A23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4.0000000000000001E-3</c:v>
                  </c:pt>
                  <c:pt idx="10">
                    <c:v>2.5999999999999999E-3</c:v>
                  </c:pt>
                  <c:pt idx="11">
                    <c:v>8.9999999999999998E-4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2.0000000000000001E-4</c:v>
                  </c:pt>
                  <c:pt idx="16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4.0000000000000001E-3</c:v>
                  </c:pt>
                  <c:pt idx="10">
                    <c:v>2.5999999999999999E-3</c:v>
                  </c:pt>
                  <c:pt idx="11">
                    <c:v>8.9999999999999998E-4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2.0000000000000001E-4</c:v>
                  </c:pt>
                  <c:pt idx="1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3969</c:v>
                </c:pt>
                <c:pt idx="2">
                  <c:v>4983.5</c:v>
                </c:pt>
                <c:pt idx="3">
                  <c:v>4983.5</c:v>
                </c:pt>
                <c:pt idx="4">
                  <c:v>5312</c:v>
                </c:pt>
                <c:pt idx="5">
                  <c:v>5388</c:v>
                </c:pt>
                <c:pt idx="6">
                  <c:v>5389</c:v>
                </c:pt>
                <c:pt idx="7">
                  <c:v>5740.5</c:v>
                </c:pt>
                <c:pt idx="8">
                  <c:v>5810.5</c:v>
                </c:pt>
                <c:pt idx="9">
                  <c:v>6744</c:v>
                </c:pt>
                <c:pt idx="10">
                  <c:v>6753</c:v>
                </c:pt>
                <c:pt idx="11">
                  <c:v>7528.5</c:v>
                </c:pt>
                <c:pt idx="12">
                  <c:v>7664.5</c:v>
                </c:pt>
                <c:pt idx="13">
                  <c:v>7682</c:v>
                </c:pt>
                <c:pt idx="14">
                  <c:v>8000</c:v>
                </c:pt>
                <c:pt idx="15">
                  <c:v>8815.5</c:v>
                </c:pt>
                <c:pt idx="16">
                  <c:v>10045.5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83E-4563-A17E-7FB0A933A23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4.0000000000000001E-3</c:v>
                  </c:pt>
                  <c:pt idx="10">
                    <c:v>2.5999999999999999E-3</c:v>
                  </c:pt>
                  <c:pt idx="11">
                    <c:v>8.9999999999999998E-4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2.0000000000000001E-4</c:v>
                  </c:pt>
                  <c:pt idx="16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4.0000000000000001E-3</c:v>
                  </c:pt>
                  <c:pt idx="10">
                    <c:v>2.5999999999999999E-3</c:v>
                  </c:pt>
                  <c:pt idx="11">
                    <c:v>8.9999999999999998E-4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2.0000000000000001E-4</c:v>
                  </c:pt>
                  <c:pt idx="1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3969</c:v>
                </c:pt>
                <c:pt idx="2">
                  <c:v>4983.5</c:v>
                </c:pt>
                <c:pt idx="3">
                  <c:v>4983.5</c:v>
                </c:pt>
                <c:pt idx="4">
                  <c:v>5312</c:v>
                </c:pt>
                <c:pt idx="5">
                  <c:v>5388</c:v>
                </c:pt>
                <c:pt idx="6">
                  <c:v>5389</c:v>
                </c:pt>
                <c:pt idx="7">
                  <c:v>5740.5</c:v>
                </c:pt>
                <c:pt idx="8">
                  <c:v>5810.5</c:v>
                </c:pt>
                <c:pt idx="9">
                  <c:v>6744</c:v>
                </c:pt>
                <c:pt idx="10">
                  <c:v>6753</c:v>
                </c:pt>
                <c:pt idx="11">
                  <c:v>7528.5</c:v>
                </c:pt>
                <c:pt idx="12">
                  <c:v>7664.5</c:v>
                </c:pt>
                <c:pt idx="13">
                  <c:v>7682</c:v>
                </c:pt>
                <c:pt idx="14">
                  <c:v>8000</c:v>
                </c:pt>
                <c:pt idx="15">
                  <c:v>8815.5</c:v>
                </c:pt>
                <c:pt idx="16">
                  <c:v>10045.5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83E-4563-A17E-7FB0A933A23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4.0000000000000001E-3</c:v>
                  </c:pt>
                  <c:pt idx="10">
                    <c:v>2.5999999999999999E-3</c:v>
                  </c:pt>
                  <c:pt idx="11">
                    <c:v>8.9999999999999998E-4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2.0000000000000001E-4</c:v>
                  </c:pt>
                  <c:pt idx="16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4.0000000000000001E-3</c:v>
                  </c:pt>
                  <c:pt idx="10">
                    <c:v>2.5999999999999999E-3</c:v>
                  </c:pt>
                  <c:pt idx="11">
                    <c:v>8.9999999999999998E-4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2.0000000000000001E-4</c:v>
                  </c:pt>
                  <c:pt idx="1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3969</c:v>
                </c:pt>
                <c:pt idx="2">
                  <c:v>4983.5</c:v>
                </c:pt>
                <c:pt idx="3">
                  <c:v>4983.5</c:v>
                </c:pt>
                <c:pt idx="4">
                  <c:v>5312</c:v>
                </c:pt>
                <c:pt idx="5">
                  <c:v>5388</c:v>
                </c:pt>
                <c:pt idx="6">
                  <c:v>5389</c:v>
                </c:pt>
                <c:pt idx="7">
                  <c:v>5740.5</c:v>
                </c:pt>
                <c:pt idx="8">
                  <c:v>5810.5</c:v>
                </c:pt>
                <c:pt idx="9">
                  <c:v>6744</c:v>
                </c:pt>
                <c:pt idx="10">
                  <c:v>6753</c:v>
                </c:pt>
                <c:pt idx="11">
                  <c:v>7528.5</c:v>
                </c:pt>
                <c:pt idx="12">
                  <c:v>7664.5</c:v>
                </c:pt>
                <c:pt idx="13">
                  <c:v>7682</c:v>
                </c:pt>
                <c:pt idx="14">
                  <c:v>8000</c:v>
                </c:pt>
                <c:pt idx="15">
                  <c:v>8815.5</c:v>
                </c:pt>
                <c:pt idx="16">
                  <c:v>10045.5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83E-4563-A17E-7FB0A933A23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Active!$D$21:$D$34</c:f>
                <c:numCache>
                  <c:formatCode>General</c:formatCode>
                  <c:ptCount val="14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4.0000000000000001E-3</c:v>
                  </c:pt>
                  <c:pt idx="10">
                    <c:v>2.5999999999999999E-3</c:v>
                  </c:pt>
                  <c:pt idx="11">
                    <c:v>8.9999999999999998E-4</c:v>
                  </c:pt>
                  <c:pt idx="12">
                    <c:v>1.4E-3</c:v>
                  </c:pt>
                  <c:pt idx="13">
                    <c:v>4.0000000000000002E-4</c:v>
                  </c:pt>
                </c:numCache>
              </c:numRef>
            </c:plus>
            <c:minus>
              <c:numRef>
                <c:f>Active!$D$21:$D$34</c:f>
                <c:numCache>
                  <c:formatCode>General</c:formatCode>
                  <c:ptCount val="14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4.0000000000000001E-3</c:v>
                  </c:pt>
                  <c:pt idx="10">
                    <c:v>2.5999999999999999E-3</c:v>
                  </c:pt>
                  <c:pt idx="11">
                    <c:v>8.9999999999999998E-4</c:v>
                  </c:pt>
                  <c:pt idx="12">
                    <c:v>1.4E-3</c:v>
                  </c:pt>
                  <c:pt idx="1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3969</c:v>
                </c:pt>
                <c:pt idx="2">
                  <c:v>4983.5</c:v>
                </c:pt>
                <c:pt idx="3">
                  <c:v>4983.5</c:v>
                </c:pt>
                <c:pt idx="4">
                  <c:v>5312</c:v>
                </c:pt>
                <c:pt idx="5">
                  <c:v>5388</c:v>
                </c:pt>
                <c:pt idx="6">
                  <c:v>5389</c:v>
                </c:pt>
                <c:pt idx="7">
                  <c:v>5740.5</c:v>
                </c:pt>
                <c:pt idx="8">
                  <c:v>5810.5</c:v>
                </c:pt>
                <c:pt idx="9">
                  <c:v>6744</c:v>
                </c:pt>
                <c:pt idx="10">
                  <c:v>6753</c:v>
                </c:pt>
                <c:pt idx="11">
                  <c:v>7528.5</c:v>
                </c:pt>
                <c:pt idx="12">
                  <c:v>7664.5</c:v>
                </c:pt>
                <c:pt idx="13">
                  <c:v>7682</c:v>
                </c:pt>
                <c:pt idx="14">
                  <c:v>8000</c:v>
                </c:pt>
                <c:pt idx="15">
                  <c:v>8815.5</c:v>
                </c:pt>
                <c:pt idx="16">
                  <c:v>10045.5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1.9393405931798918E-2</c:v>
                </c:pt>
                <c:pt idx="1">
                  <c:v>0.11023016401493566</c:v>
                </c:pt>
                <c:pt idx="2">
                  <c:v>0.13344857950380998</c:v>
                </c:pt>
                <c:pt idx="3">
                  <c:v>0.13344857950380998</c:v>
                </c:pt>
                <c:pt idx="4">
                  <c:v>0.14096681458325327</c:v>
                </c:pt>
                <c:pt idx="5">
                  <c:v>0.14270619317088701</c:v>
                </c:pt>
                <c:pt idx="6">
                  <c:v>0.14272907973125062</c:v>
                </c:pt>
                <c:pt idx="7">
                  <c:v>0.15077370569905676</c:v>
                </c:pt>
                <c:pt idx="8">
                  <c:v>0.15237576492450891</c:v>
                </c:pt>
                <c:pt idx="9">
                  <c:v>0.17374036902393147</c:v>
                </c:pt>
                <c:pt idx="10">
                  <c:v>0.17394634806720388</c:v>
                </c:pt>
                <c:pt idx="11">
                  <c:v>0.19169487562917731</c:v>
                </c:pt>
                <c:pt idx="12">
                  <c:v>0.19480744783862722</c:v>
                </c:pt>
                <c:pt idx="13">
                  <c:v>0.19520796264499024</c:v>
                </c:pt>
                <c:pt idx="14">
                  <c:v>0.20248588884061572</c:v>
                </c:pt>
                <c:pt idx="15">
                  <c:v>0.22114987881713322</c:v>
                </c:pt>
                <c:pt idx="16">
                  <c:v>0.2493003480643638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83E-4563-A17E-7FB0A933A23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3969</c:v>
                </c:pt>
                <c:pt idx="2">
                  <c:v>4983.5</c:v>
                </c:pt>
                <c:pt idx="3">
                  <c:v>4983.5</c:v>
                </c:pt>
                <c:pt idx="4">
                  <c:v>5312</c:v>
                </c:pt>
                <c:pt idx="5">
                  <c:v>5388</c:v>
                </c:pt>
                <c:pt idx="6">
                  <c:v>5389</c:v>
                </c:pt>
                <c:pt idx="7">
                  <c:v>5740.5</c:v>
                </c:pt>
                <c:pt idx="8">
                  <c:v>5810.5</c:v>
                </c:pt>
                <c:pt idx="9">
                  <c:v>6744</c:v>
                </c:pt>
                <c:pt idx="10">
                  <c:v>6753</c:v>
                </c:pt>
                <c:pt idx="11">
                  <c:v>7528.5</c:v>
                </c:pt>
                <c:pt idx="12">
                  <c:v>7664.5</c:v>
                </c:pt>
                <c:pt idx="13">
                  <c:v>7682</c:v>
                </c:pt>
                <c:pt idx="14">
                  <c:v>8000</c:v>
                </c:pt>
                <c:pt idx="15">
                  <c:v>8815.5</c:v>
                </c:pt>
                <c:pt idx="16">
                  <c:v>10045.5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15">
                  <c:v>0.28360400000383379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83E-4563-A17E-7FB0A933A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7944680"/>
        <c:axId val="1"/>
      </c:scatterChart>
      <c:valAx>
        <c:axId val="1527944680"/>
        <c:scaling>
          <c:orientation val="minMax"/>
          <c:min val="38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9567233384853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00463678516228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279446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938176197836166"/>
          <c:y val="0.92397937099967764"/>
          <c:w val="0.7434312210200927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MT UMa - O-C Diagr.</a:t>
            </a:r>
          </a:p>
        </c:rich>
      </c:tx>
      <c:layout>
        <c:manualLayout>
          <c:xMode val="edge"/>
          <c:yMode val="edge"/>
          <c:x val="0.37808706782022616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1730371893042"/>
          <c:y val="0.13994189017784567"/>
          <c:w val="0.82561852819150294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4.0000000000000001E-3</c:v>
                  </c:pt>
                  <c:pt idx="10">
                    <c:v>2.5999999999999999E-3</c:v>
                  </c:pt>
                  <c:pt idx="11">
                    <c:v>8.9999999999999998E-4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2.0000000000000001E-4</c:v>
                  </c:pt>
                  <c:pt idx="16">
                    <c:v>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4.0000000000000001E-3</c:v>
                  </c:pt>
                  <c:pt idx="10">
                    <c:v>2.5999999999999999E-3</c:v>
                  </c:pt>
                  <c:pt idx="11">
                    <c:v>8.9999999999999998E-4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2.0000000000000001E-4</c:v>
                  </c:pt>
                  <c:pt idx="1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3969</c:v>
                </c:pt>
                <c:pt idx="2">
                  <c:v>4983.5</c:v>
                </c:pt>
                <c:pt idx="3">
                  <c:v>4983.5</c:v>
                </c:pt>
                <c:pt idx="4">
                  <c:v>5312</c:v>
                </c:pt>
                <c:pt idx="5">
                  <c:v>5388</c:v>
                </c:pt>
                <c:pt idx="6">
                  <c:v>5389</c:v>
                </c:pt>
                <c:pt idx="7">
                  <c:v>5740.5</c:v>
                </c:pt>
                <c:pt idx="8">
                  <c:v>5810.5</c:v>
                </c:pt>
                <c:pt idx="9">
                  <c:v>6744</c:v>
                </c:pt>
                <c:pt idx="10">
                  <c:v>6753</c:v>
                </c:pt>
                <c:pt idx="11">
                  <c:v>7528.5</c:v>
                </c:pt>
                <c:pt idx="12">
                  <c:v>7664.5</c:v>
                </c:pt>
                <c:pt idx="13">
                  <c:v>7682</c:v>
                </c:pt>
                <c:pt idx="14">
                  <c:v>8000</c:v>
                </c:pt>
                <c:pt idx="15">
                  <c:v>8815.5</c:v>
                </c:pt>
                <c:pt idx="16">
                  <c:v>10045.5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A8-41BA-A9A6-1CD68B5239E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4.0000000000000001E-3</c:v>
                  </c:pt>
                  <c:pt idx="10">
                    <c:v>2.5999999999999999E-3</c:v>
                  </c:pt>
                  <c:pt idx="11">
                    <c:v>8.9999999999999998E-4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2.0000000000000001E-4</c:v>
                  </c:pt>
                  <c:pt idx="16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4.0000000000000001E-3</c:v>
                  </c:pt>
                  <c:pt idx="10">
                    <c:v>2.5999999999999999E-3</c:v>
                  </c:pt>
                  <c:pt idx="11">
                    <c:v>8.9999999999999998E-4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2.0000000000000001E-4</c:v>
                  </c:pt>
                  <c:pt idx="1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3969</c:v>
                </c:pt>
                <c:pt idx="2">
                  <c:v>4983.5</c:v>
                </c:pt>
                <c:pt idx="3">
                  <c:v>4983.5</c:v>
                </c:pt>
                <c:pt idx="4">
                  <c:v>5312</c:v>
                </c:pt>
                <c:pt idx="5">
                  <c:v>5388</c:v>
                </c:pt>
                <c:pt idx="6">
                  <c:v>5389</c:v>
                </c:pt>
                <c:pt idx="7">
                  <c:v>5740.5</c:v>
                </c:pt>
                <c:pt idx="8">
                  <c:v>5810.5</c:v>
                </c:pt>
                <c:pt idx="9">
                  <c:v>6744</c:v>
                </c:pt>
                <c:pt idx="10">
                  <c:v>6753</c:v>
                </c:pt>
                <c:pt idx="11">
                  <c:v>7528.5</c:v>
                </c:pt>
                <c:pt idx="12">
                  <c:v>7664.5</c:v>
                </c:pt>
                <c:pt idx="13">
                  <c:v>7682</c:v>
                </c:pt>
                <c:pt idx="14">
                  <c:v>8000</c:v>
                </c:pt>
                <c:pt idx="15">
                  <c:v>8815.5</c:v>
                </c:pt>
                <c:pt idx="16">
                  <c:v>10045.5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BA8-41BA-A9A6-1CD68B5239E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4.0000000000000001E-3</c:v>
                  </c:pt>
                  <c:pt idx="10">
                    <c:v>2.5999999999999999E-3</c:v>
                  </c:pt>
                  <c:pt idx="11">
                    <c:v>8.9999999999999998E-4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2.0000000000000001E-4</c:v>
                  </c:pt>
                  <c:pt idx="16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4.0000000000000001E-3</c:v>
                  </c:pt>
                  <c:pt idx="10">
                    <c:v>2.5999999999999999E-3</c:v>
                  </c:pt>
                  <c:pt idx="11">
                    <c:v>8.9999999999999998E-4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2.0000000000000001E-4</c:v>
                  </c:pt>
                  <c:pt idx="1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3969</c:v>
                </c:pt>
                <c:pt idx="2">
                  <c:v>4983.5</c:v>
                </c:pt>
                <c:pt idx="3">
                  <c:v>4983.5</c:v>
                </c:pt>
                <c:pt idx="4">
                  <c:v>5312</c:v>
                </c:pt>
                <c:pt idx="5">
                  <c:v>5388</c:v>
                </c:pt>
                <c:pt idx="6">
                  <c:v>5389</c:v>
                </c:pt>
                <c:pt idx="7">
                  <c:v>5740.5</c:v>
                </c:pt>
                <c:pt idx="8">
                  <c:v>5810.5</c:v>
                </c:pt>
                <c:pt idx="9">
                  <c:v>6744</c:v>
                </c:pt>
                <c:pt idx="10">
                  <c:v>6753</c:v>
                </c:pt>
                <c:pt idx="11">
                  <c:v>7528.5</c:v>
                </c:pt>
                <c:pt idx="12">
                  <c:v>7664.5</c:v>
                </c:pt>
                <c:pt idx="13">
                  <c:v>7682</c:v>
                </c:pt>
                <c:pt idx="14">
                  <c:v>8000</c:v>
                </c:pt>
                <c:pt idx="15">
                  <c:v>8815.5</c:v>
                </c:pt>
                <c:pt idx="16">
                  <c:v>10045.5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9">
                  <c:v>0.17249200000514975</c:v>
                </c:pt>
                <c:pt idx="10">
                  <c:v>0.17020400000183145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BA8-41BA-A9A6-1CD68B5239E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4.0000000000000001E-3</c:v>
                  </c:pt>
                  <c:pt idx="10">
                    <c:v>2.5999999999999999E-3</c:v>
                  </c:pt>
                  <c:pt idx="11">
                    <c:v>8.9999999999999998E-4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2.0000000000000001E-4</c:v>
                  </c:pt>
                  <c:pt idx="16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4.0000000000000001E-3</c:v>
                  </c:pt>
                  <c:pt idx="10">
                    <c:v>2.5999999999999999E-3</c:v>
                  </c:pt>
                  <c:pt idx="11">
                    <c:v>8.9999999999999998E-4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2.0000000000000001E-4</c:v>
                  </c:pt>
                  <c:pt idx="1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3969</c:v>
                </c:pt>
                <c:pt idx="2">
                  <c:v>4983.5</c:v>
                </c:pt>
                <c:pt idx="3">
                  <c:v>4983.5</c:v>
                </c:pt>
                <c:pt idx="4">
                  <c:v>5312</c:v>
                </c:pt>
                <c:pt idx="5">
                  <c:v>5388</c:v>
                </c:pt>
                <c:pt idx="6">
                  <c:v>5389</c:v>
                </c:pt>
                <c:pt idx="7">
                  <c:v>5740.5</c:v>
                </c:pt>
                <c:pt idx="8">
                  <c:v>5810.5</c:v>
                </c:pt>
                <c:pt idx="9">
                  <c:v>6744</c:v>
                </c:pt>
                <c:pt idx="10">
                  <c:v>6753</c:v>
                </c:pt>
                <c:pt idx="11">
                  <c:v>7528.5</c:v>
                </c:pt>
                <c:pt idx="12">
                  <c:v>7664.5</c:v>
                </c:pt>
                <c:pt idx="13">
                  <c:v>7682</c:v>
                </c:pt>
                <c:pt idx="14">
                  <c:v>8000</c:v>
                </c:pt>
                <c:pt idx="15">
                  <c:v>8815.5</c:v>
                </c:pt>
                <c:pt idx="16">
                  <c:v>10045.5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">
                  <c:v>0.1186020000022836</c:v>
                </c:pt>
                <c:pt idx="2">
                  <c:v>0.13732800000434509</c:v>
                </c:pt>
                <c:pt idx="3">
                  <c:v>0.13732800000434509</c:v>
                </c:pt>
                <c:pt idx="4">
                  <c:v>0.14101600000140024</c:v>
                </c:pt>
                <c:pt idx="5">
                  <c:v>0.14118400000006659</c:v>
                </c:pt>
                <c:pt idx="6">
                  <c:v>0.1418820000035339</c:v>
                </c:pt>
                <c:pt idx="7">
                  <c:v>0.15060400000947993</c:v>
                </c:pt>
                <c:pt idx="8">
                  <c:v>0.14786400000593858</c:v>
                </c:pt>
                <c:pt idx="11">
                  <c:v>0.17659800000546966</c:v>
                </c:pt>
                <c:pt idx="12">
                  <c:v>0.18084600000292994</c:v>
                </c:pt>
                <c:pt idx="13">
                  <c:v>0.18361600000207545</c:v>
                </c:pt>
                <c:pt idx="14">
                  <c:v>0.19210000000020955</c:v>
                </c:pt>
                <c:pt idx="16">
                  <c:v>0.23374400000466267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BA8-41BA-A9A6-1CD68B5239E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4.0000000000000001E-3</c:v>
                  </c:pt>
                  <c:pt idx="10">
                    <c:v>2.5999999999999999E-3</c:v>
                  </c:pt>
                  <c:pt idx="11">
                    <c:v>8.9999999999999998E-4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2.0000000000000001E-4</c:v>
                  </c:pt>
                  <c:pt idx="16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4.0000000000000001E-3</c:v>
                  </c:pt>
                  <c:pt idx="10">
                    <c:v>2.5999999999999999E-3</c:v>
                  </c:pt>
                  <c:pt idx="11">
                    <c:v>8.9999999999999998E-4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2.0000000000000001E-4</c:v>
                  </c:pt>
                  <c:pt idx="1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3969</c:v>
                </c:pt>
                <c:pt idx="2">
                  <c:v>4983.5</c:v>
                </c:pt>
                <c:pt idx="3">
                  <c:v>4983.5</c:v>
                </c:pt>
                <c:pt idx="4">
                  <c:v>5312</c:v>
                </c:pt>
                <c:pt idx="5">
                  <c:v>5388</c:v>
                </c:pt>
                <c:pt idx="6">
                  <c:v>5389</c:v>
                </c:pt>
                <c:pt idx="7">
                  <c:v>5740.5</c:v>
                </c:pt>
                <c:pt idx="8">
                  <c:v>5810.5</c:v>
                </c:pt>
                <c:pt idx="9">
                  <c:v>6744</c:v>
                </c:pt>
                <c:pt idx="10">
                  <c:v>6753</c:v>
                </c:pt>
                <c:pt idx="11">
                  <c:v>7528.5</c:v>
                </c:pt>
                <c:pt idx="12">
                  <c:v>7664.5</c:v>
                </c:pt>
                <c:pt idx="13">
                  <c:v>7682</c:v>
                </c:pt>
                <c:pt idx="14">
                  <c:v>8000</c:v>
                </c:pt>
                <c:pt idx="15">
                  <c:v>8815.5</c:v>
                </c:pt>
                <c:pt idx="16">
                  <c:v>10045.5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BA8-41BA-A9A6-1CD68B5239E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4.0000000000000001E-3</c:v>
                  </c:pt>
                  <c:pt idx="10">
                    <c:v>2.5999999999999999E-3</c:v>
                  </c:pt>
                  <c:pt idx="11">
                    <c:v>8.9999999999999998E-4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2.0000000000000001E-4</c:v>
                  </c:pt>
                  <c:pt idx="16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4.0000000000000001E-3</c:v>
                  </c:pt>
                  <c:pt idx="10">
                    <c:v>2.5999999999999999E-3</c:v>
                  </c:pt>
                  <c:pt idx="11">
                    <c:v>8.9999999999999998E-4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2.0000000000000001E-4</c:v>
                  </c:pt>
                  <c:pt idx="1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3969</c:v>
                </c:pt>
                <c:pt idx="2">
                  <c:v>4983.5</c:v>
                </c:pt>
                <c:pt idx="3">
                  <c:v>4983.5</c:v>
                </c:pt>
                <c:pt idx="4">
                  <c:v>5312</c:v>
                </c:pt>
                <c:pt idx="5">
                  <c:v>5388</c:v>
                </c:pt>
                <c:pt idx="6">
                  <c:v>5389</c:v>
                </c:pt>
                <c:pt idx="7">
                  <c:v>5740.5</c:v>
                </c:pt>
                <c:pt idx="8">
                  <c:v>5810.5</c:v>
                </c:pt>
                <c:pt idx="9">
                  <c:v>6744</c:v>
                </c:pt>
                <c:pt idx="10">
                  <c:v>6753</c:v>
                </c:pt>
                <c:pt idx="11">
                  <c:v>7528.5</c:v>
                </c:pt>
                <c:pt idx="12">
                  <c:v>7664.5</c:v>
                </c:pt>
                <c:pt idx="13">
                  <c:v>7682</c:v>
                </c:pt>
                <c:pt idx="14">
                  <c:v>8000</c:v>
                </c:pt>
                <c:pt idx="15">
                  <c:v>8815.5</c:v>
                </c:pt>
                <c:pt idx="16">
                  <c:v>10045.5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BA8-41BA-A9A6-1CD68B5239E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4.0000000000000001E-3</c:v>
                  </c:pt>
                  <c:pt idx="10">
                    <c:v>2.5999999999999999E-3</c:v>
                  </c:pt>
                  <c:pt idx="11">
                    <c:v>8.9999999999999998E-4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2.0000000000000001E-4</c:v>
                  </c:pt>
                  <c:pt idx="16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4.0000000000000001E-3</c:v>
                  </c:pt>
                  <c:pt idx="10">
                    <c:v>2.5999999999999999E-3</c:v>
                  </c:pt>
                  <c:pt idx="11">
                    <c:v>8.9999999999999998E-4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2.0000000000000001E-4</c:v>
                  </c:pt>
                  <c:pt idx="1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3969</c:v>
                </c:pt>
                <c:pt idx="2">
                  <c:v>4983.5</c:v>
                </c:pt>
                <c:pt idx="3">
                  <c:v>4983.5</c:v>
                </c:pt>
                <c:pt idx="4">
                  <c:v>5312</c:v>
                </c:pt>
                <c:pt idx="5">
                  <c:v>5388</c:v>
                </c:pt>
                <c:pt idx="6">
                  <c:v>5389</c:v>
                </c:pt>
                <c:pt idx="7">
                  <c:v>5740.5</c:v>
                </c:pt>
                <c:pt idx="8">
                  <c:v>5810.5</c:v>
                </c:pt>
                <c:pt idx="9">
                  <c:v>6744</c:v>
                </c:pt>
                <c:pt idx="10">
                  <c:v>6753</c:v>
                </c:pt>
                <c:pt idx="11">
                  <c:v>7528.5</c:v>
                </c:pt>
                <c:pt idx="12">
                  <c:v>7664.5</c:v>
                </c:pt>
                <c:pt idx="13">
                  <c:v>7682</c:v>
                </c:pt>
                <c:pt idx="14">
                  <c:v>8000</c:v>
                </c:pt>
                <c:pt idx="15">
                  <c:v>8815.5</c:v>
                </c:pt>
                <c:pt idx="16">
                  <c:v>10045.5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BA8-41BA-A9A6-1CD68B5239E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Active!$D$21:$D$34</c:f>
                <c:numCache>
                  <c:formatCode>General</c:formatCode>
                  <c:ptCount val="14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4.0000000000000001E-3</c:v>
                  </c:pt>
                  <c:pt idx="10">
                    <c:v>2.5999999999999999E-3</c:v>
                  </c:pt>
                  <c:pt idx="11">
                    <c:v>8.9999999999999998E-4</c:v>
                  </c:pt>
                  <c:pt idx="12">
                    <c:v>1.4E-3</c:v>
                  </c:pt>
                  <c:pt idx="13">
                    <c:v>4.0000000000000002E-4</c:v>
                  </c:pt>
                </c:numCache>
              </c:numRef>
            </c:plus>
            <c:minus>
              <c:numRef>
                <c:f>Active!$D$21:$D$34</c:f>
                <c:numCache>
                  <c:formatCode>General</c:formatCode>
                  <c:ptCount val="14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4.0000000000000001E-3</c:v>
                  </c:pt>
                  <c:pt idx="10">
                    <c:v>2.5999999999999999E-3</c:v>
                  </c:pt>
                  <c:pt idx="11">
                    <c:v>8.9999999999999998E-4</c:v>
                  </c:pt>
                  <c:pt idx="12">
                    <c:v>1.4E-3</c:v>
                  </c:pt>
                  <c:pt idx="1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3969</c:v>
                </c:pt>
                <c:pt idx="2">
                  <c:v>4983.5</c:v>
                </c:pt>
                <c:pt idx="3">
                  <c:v>4983.5</c:v>
                </c:pt>
                <c:pt idx="4">
                  <c:v>5312</c:v>
                </c:pt>
                <c:pt idx="5">
                  <c:v>5388</c:v>
                </c:pt>
                <c:pt idx="6">
                  <c:v>5389</c:v>
                </c:pt>
                <c:pt idx="7">
                  <c:v>5740.5</c:v>
                </c:pt>
                <c:pt idx="8">
                  <c:v>5810.5</c:v>
                </c:pt>
                <c:pt idx="9">
                  <c:v>6744</c:v>
                </c:pt>
                <c:pt idx="10">
                  <c:v>6753</c:v>
                </c:pt>
                <c:pt idx="11">
                  <c:v>7528.5</c:v>
                </c:pt>
                <c:pt idx="12">
                  <c:v>7664.5</c:v>
                </c:pt>
                <c:pt idx="13">
                  <c:v>7682</c:v>
                </c:pt>
                <c:pt idx="14">
                  <c:v>8000</c:v>
                </c:pt>
                <c:pt idx="15">
                  <c:v>8815.5</c:v>
                </c:pt>
                <c:pt idx="16">
                  <c:v>10045.5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1.9393405931798918E-2</c:v>
                </c:pt>
                <c:pt idx="1">
                  <c:v>0.11023016401493566</c:v>
                </c:pt>
                <c:pt idx="2">
                  <c:v>0.13344857950380998</c:v>
                </c:pt>
                <c:pt idx="3">
                  <c:v>0.13344857950380998</c:v>
                </c:pt>
                <c:pt idx="4">
                  <c:v>0.14096681458325327</c:v>
                </c:pt>
                <c:pt idx="5">
                  <c:v>0.14270619317088701</c:v>
                </c:pt>
                <c:pt idx="6">
                  <c:v>0.14272907973125062</c:v>
                </c:pt>
                <c:pt idx="7">
                  <c:v>0.15077370569905676</c:v>
                </c:pt>
                <c:pt idx="8">
                  <c:v>0.15237576492450891</c:v>
                </c:pt>
                <c:pt idx="9">
                  <c:v>0.17374036902393147</c:v>
                </c:pt>
                <c:pt idx="10">
                  <c:v>0.17394634806720388</c:v>
                </c:pt>
                <c:pt idx="11">
                  <c:v>0.19169487562917731</c:v>
                </c:pt>
                <c:pt idx="12">
                  <c:v>0.19480744783862722</c:v>
                </c:pt>
                <c:pt idx="13">
                  <c:v>0.19520796264499024</c:v>
                </c:pt>
                <c:pt idx="14">
                  <c:v>0.20248588884061572</c:v>
                </c:pt>
                <c:pt idx="15">
                  <c:v>0.22114987881713322</c:v>
                </c:pt>
                <c:pt idx="16">
                  <c:v>0.2493003480643638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BA8-41BA-A9A6-1CD68B5239E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3969</c:v>
                </c:pt>
                <c:pt idx="2">
                  <c:v>4983.5</c:v>
                </c:pt>
                <c:pt idx="3">
                  <c:v>4983.5</c:v>
                </c:pt>
                <c:pt idx="4">
                  <c:v>5312</c:v>
                </c:pt>
                <c:pt idx="5">
                  <c:v>5388</c:v>
                </c:pt>
                <c:pt idx="6">
                  <c:v>5389</c:v>
                </c:pt>
                <c:pt idx="7">
                  <c:v>5740.5</c:v>
                </c:pt>
                <c:pt idx="8">
                  <c:v>5810.5</c:v>
                </c:pt>
                <c:pt idx="9">
                  <c:v>6744</c:v>
                </c:pt>
                <c:pt idx="10">
                  <c:v>6753</c:v>
                </c:pt>
                <c:pt idx="11">
                  <c:v>7528.5</c:v>
                </c:pt>
                <c:pt idx="12">
                  <c:v>7664.5</c:v>
                </c:pt>
                <c:pt idx="13">
                  <c:v>7682</c:v>
                </c:pt>
                <c:pt idx="14">
                  <c:v>8000</c:v>
                </c:pt>
                <c:pt idx="15">
                  <c:v>8815.5</c:v>
                </c:pt>
                <c:pt idx="16">
                  <c:v>10045.5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15">
                  <c:v>0.28360400000383379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BA8-41BA-A9A6-1CD68B523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7942880"/>
        <c:axId val="1"/>
      </c:scatterChart>
      <c:valAx>
        <c:axId val="152794288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14895823207286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925925925925923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279428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907407407407407"/>
          <c:y val="0.92419825072886297"/>
          <c:w val="0.74228395061728392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MT UMa - O-C Diagr.</a:t>
            </a:r>
          </a:p>
        </c:rich>
      </c:tx>
      <c:layout>
        <c:manualLayout>
          <c:xMode val="edge"/>
          <c:yMode val="edge"/>
          <c:x val="0.42403846153846153"/>
          <c:y val="2.67857142857142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92307692307692"/>
          <c:y val="8.4821551835634987E-2"/>
          <c:w val="0.86923076923076925"/>
          <c:h val="0.8065487911388450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'A (2)'!$D$21:$D$239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-5740</c:v>
                </c:pt>
                <c:pt idx="1">
                  <c:v>-1771</c:v>
                </c:pt>
                <c:pt idx="2">
                  <c:v>-756.5</c:v>
                </c:pt>
                <c:pt idx="3">
                  <c:v>0.5</c:v>
                </c:pt>
              </c:numCache>
            </c:numRef>
          </c:xVal>
          <c:yVal>
            <c:numRef>
              <c:f>'A (2)'!$H$21:$H$999</c:f>
              <c:numCache>
                <c:formatCode>General</c:formatCode>
                <c:ptCount val="979"/>
                <c:pt idx="0">
                  <c:v>-4.6929205542255659E-2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3FB-4AF8-ACA5-A526049F2A3B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-5740</c:v>
                </c:pt>
                <c:pt idx="1">
                  <c:v>-1771</c:v>
                </c:pt>
                <c:pt idx="2">
                  <c:v>-756.5</c:v>
                </c:pt>
                <c:pt idx="3">
                  <c:v>0.5</c:v>
                </c:pt>
              </c:numCache>
            </c:numRef>
          </c:xVal>
          <c:yVal>
            <c:numRef>
              <c:f>'A (2)'!$I$21:$I$999</c:f>
              <c:numCache>
                <c:formatCode>General</c:formatCode>
                <c:ptCount val="979"/>
                <c:pt idx="1">
                  <c:v>-1.1291272676317021E-4</c:v>
                </c:pt>
                <c:pt idx="2">
                  <c:v>2.642336767166853E-4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3FB-4AF8-ACA5-A526049F2A3B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-5740</c:v>
                </c:pt>
                <c:pt idx="1">
                  <c:v>-1771</c:v>
                </c:pt>
                <c:pt idx="2">
                  <c:v>-756.5</c:v>
                </c:pt>
                <c:pt idx="3">
                  <c:v>0.5</c:v>
                </c:pt>
              </c:numCache>
            </c:numRef>
          </c:xVal>
          <c:yVal>
            <c:numRef>
              <c:f>'A (2)'!$J$21:$J$999</c:f>
              <c:numCache>
                <c:formatCode>General</c:formatCode>
                <c:ptCount val="979"/>
                <c:pt idx="3">
                  <c:v>-1.513209572294727E-4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3FB-4AF8-ACA5-A526049F2A3B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-5740</c:v>
                </c:pt>
                <c:pt idx="1">
                  <c:v>-1771</c:v>
                </c:pt>
                <c:pt idx="2">
                  <c:v>-756.5</c:v>
                </c:pt>
                <c:pt idx="3">
                  <c:v>0.5</c:v>
                </c:pt>
              </c:numCache>
            </c:numRef>
          </c:xVal>
          <c:yVal>
            <c:numRef>
              <c:f>'A (2)'!$K$21:$K$999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3FB-4AF8-ACA5-A526049F2A3B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-5740</c:v>
                </c:pt>
                <c:pt idx="1">
                  <c:v>-1771</c:v>
                </c:pt>
                <c:pt idx="2">
                  <c:v>-756.5</c:v>
                </c:pt>
                <c:pt idx="3">
                  <c:v>0.5</c:v>
                </c:pt>
              </c:numCache>
            </c:numRef>
          </c:xVal>
          <c:yVal>
            <c:numRef>
              <c:f>'A (2)'!$L$21:$L$999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3FB-4AF8-ACA5-A526049F2A3B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-5740</c:v>
                </c:pt>
                <c:pt idx="1">
                  <c:v>-1771</c:v>
                </c:pt>
                <c:pt idx="2">
                  <c:v>-756.5</c:v>
                </c:pt>
                <c:pt idx="3">
                  <c:v>0.5</c:v>
                </c:pt>
              </c:numCache>
            </c:numRef>
          </c:xVal>
          <c:yVal>
            <c:numRef>
              <c:f>'A (2)'!$M$21:$M$999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3FB-4AF8-ACA5-A526049F2A3B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-5740</c:v>
                </c:pt>
                <c:pt idx="1">
                  <c:v>-1771</c:v>
                </c:pt>
                <c:pt idx="2">
                  <c:v>-756.5</c:v>
                </c:pt>
                <c:pt idx="3">
                  <c:v>0.5</c:v>
                </c:pt>
              </c:numCache>
            </c:numRef>
          </c:xVal>
          <c:yVal>
            <c:numRef>
              <c:f>'A (2)'!$N$21:$N$999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3FB-4AF8-ACA5-A526049F2A3B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(2)'!$F$21:$F$999</c:f>
              <c:numCache>
                <c:formatCode>General</c:formatCode>
                <c:ptCount val="979"/>
                <c:pt idx="0">
                  <c:v>-5740</c:v>
                </c:pt>
                <c:pt idx="1">
                  <c:v>-1771</c:v>
                </c:pt>
                <c:pt idx="2">
                  <c:v>-756.5</c:v>
                </c:pt>
                <c:pt idx="3">
                  <c:v>0.5</c:v>
                </c:pt>
              </c:numCache>
            </c:numRef>
          </c:xVal>
          <c:yVal>
            <c:numRef>
              <c:f>'A (2)'!$O$21:$O$999</c:f>
              <c:numCache>
                <c:formatCode>General</c:formatCode>
                <c:ptCount val="979"/>
                <c:pt idx="0">
                  <c:v>9.8052142346161463E-12</c:v>
                </c:pt>
                <c:pt idx="1">
                  <c:v>-1.0623759021666387E-13</c:v>
                </c:pt>
                <c:pt idx="2">
                  <c:v>-2.6396636109505725E-12</c:v>
                </c:pt>
                <c:pt idx="3">
                  <c:v>-4.5300564130161907E-12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3FB-4AF8-ACA5-A526049F2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2477968"/>
        <c:axId val="1"/>
      </c:scatterChart>
      <c:valAx>
        <c:axId val="832477968"/>
        <c:scaling>
          <c:orientation val="minMax"/>
          <c:max val="1000"/>
          <c:min val="-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74903846153846154"/>
              <c:y val="0.910715535558055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5.0000000000000001E-3"/>
          <c:min val="-5.0000000000000001E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230769230769231E-2"/>
              <c:y val="0.443453005874265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24779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3750000000000002"/>
          <c:y val="0.96131092988376454"/>
          <c:w val="0.45288461538461544"/>
          <c:h val="2.976190476190476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0</xdr:rowOff>
    </xdr:from>
    <xdr:to>
      <xdr:col>17</xdr:col>
      <xdr:colOff>504825</xdr:colOff>
      <xdr:row>19</xdr:row>
      <xdr:rowOff>0</xdr:rowOff>
    </xdr:to>
    <xdr:graphicFrame macro="">
      <xdr:nvGraphicFramePr>
        <xdr:cNvPr id="1030" name="Chart 1">
          <a:extLst>
            <a:ext uri="{FF2B5EF4-FFF2-40B4-BE49-F238E27FC236}">
              <a16:creationId xmlns:a16="http://schemas.microsoft.com/office/drawing/2014/main" id="{B946C565-B9CD-CB06-9964-F77CE2FA8F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657225</xdr:colOff>
      <xdr:row>0</xdr:row>
      <xdr:rowOff>19050</xdr:rowOff>
    </xdr:from>
    <xdr:to>
      <xdr:col>26</xdr:col>
      <xdr:colOff>657225</xdr:colOff>
      <xdr:row>19</xdr:row>
      <xdr:rowOff>28575</xdr:rowOff>
    </xdr:to>
    <xdr:graphicFrame macro="">
      <xdr:nvGraphicFramePr>
        <xdr:cNvPr id="1031" name="Chart 3">
          <a:extLst>
            <a:ext uri="{FF2B5EF4-FFF2-40B4-BE49-F238E27FC236}">
              <a16:creationId xmlns:a16="http://schemas.microsoft.com/office/drawing/2014/main" id="{850966C1-C5C2-7A4D-D180-AD56441A07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21</xdr:col>
      <xdr:colOff>323850</xdr:colOff>
      <xdr:row>38</xdr:row>
      <xdr:rowOff>66675</xdr:rowOff>
    </xdr:to>
    <xdr:graphicFrame macro="">
      <xdr:nvGraphicFramePr>
        <xdr:cNvPr id="50180" name="Chart 1">
          <a:extLst>
            <a:ext uri="{FF2B5EF4-FFF2-40B4-BE49-F238E27FC236}">
              <a16:creationId xmlns:a16="http://schemas.microsoft.com/office/drawing/2014/main" id="{2E90E2CE-BDF1-EBDD-4767-0AFD966EA2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37</v>
      </c>
    </row>
    <row r="2" spans="1:6" s="37" customFormat="1" ht="12.95" customHeight="1" x14ac:dyDescent="0.2">
      <c r="A2" s="37" t="s">
        <v>24</v>
      </c>
      <c r="B2" s="38" t="s">
        <v>45</v>
      </c>
      <c r="C2" s="39"/>
      <c r="D2" s="39"/>
    </row>
    <row r="3" spans="1:6" s="37" customFormat="1" ht="12.95" customHeight="1" thickBot="1" x14ac:dyDescent="0.25"/>
    <row r="4" spans="1:6" s="37" customFormat="1" ht="12.95" customHeight="1" thickTop="1" thickBot="1" x14ac:dyDescent="0.25">
      <c r="A4" s="40" t="s">
        <v>0</v>
      </c>
      <c r="C4" s="41">
        <v>51330.741499999996</v>
      </c>
      <c r="D4" s="42">
        <v>0.80063200000000001</v>
      </c>
    </row>
    <row r="5" spans="1:6" s="37" customFormat="1" ht="12.95" customHeight="1" thickTop="1" x14ac:dyDescent="0.2">
      <c r="A5" s="43" t="s">
        <v>30</v>
      </c>
      <c r="C5" s="44">
        <v>-9.5</v>
      </c>
      <c r="D5" s="37" t="s">
        <v>31</v>
      </c>
    </row>
    <row r="6" spans="1:6" s="37" customFormat="1" ht="12.95" customHeight="1" x14ac:dyDescent="0.2">
      <c r="A6" s="40" t="s">
        <v>1</v>
      </c>
    </row>
    <row r="7" spans="1:6" s="37" customFormat="1" ht="12.95" customHeight="1" x14ac:dyDescent="0.2">
      <c r="A7" s="37" t="s">
        <v>2</v>
      </c>
      <c r="C7" s="37">
        <f>+C4</f>
        <v>51330.741499999996</v>
      </c>
    </row>
    <row r="8" spans="1:6" s="37" customFormat="1" ht="12.95" customHeight="1" x14ac:dyDescent="0.2">
      <c r="A8" s="37" t="s">
        <v>3</v>
      </c>
      <c r="C8" s="37">
        <f>+D4</f>
        <v>0.80063200000000001</v>
      </c>
    </row>
    <row r="9" spans="1:6" s="37" customFormat="1" ht="12.95" customHeight="1" x14ac:dyDescent="0.2">
      <c r="A9" s="45" t="s">
        <v>36</v>
      </c>
      <c r="B9" s="46">
        <v>22</v>
      </c>
      <c r="C9" s="47" t="str">
        <f>"F"&amp;B9</f>
        <v>F22</v>
      </c>
      <c r="D9" s="48" t="str">
        <f>"G"&amp;B9</f>
        <v>G22</v>
      </c>
    </row>
    <row r="10" spans="1:6" s="37" customFormat="1" ht="12.95" customHeight="1" thickBot="1" x14ac:dyDescent="0.25">
      <c r="C10" s="49" t="s">
        <v>20</v>
      </c>
      <c r="D10" s="49" t="s">
        <v>21</v>
      </c>
    </row>
    <row r="11" spans="1:6" s="37" customFormat="1" ht="12.95" customHeight="1" x14ac:dyDescent="0.2">
      <c r="A11" s="37" t="s">
        <v>16</v>
      </c>
      <c r="C11" s="48">
        <f ca="1">INTERCEPT(INDIRECT($D$9):G991,INDIRECT($C$9):F991)</f>
        <v>1.9393405931798918E-2</v>
      </c>
      <c r="D11" s="39"/>
    </row>
    <row r="12" spans="1:6" s="37" customFormat="1" ht="12.95" customHeight="1" x14ac:dyDescent="0.2">
      <c r="A12" s="37" t="s">
        <v>17</v>
      </c>
      <c r="C12" s="48">
        <f ca="1">SLOPE(INDIRECT($D$9):G991,INDIRECT($C$9):F991)</f>
        <v>2.2886560363602099E-5</v>
      </c>
      <c r="D12" s="39"/>
    </row>
    <row r="13" spans="1:6" s="37" customFormat="1" ht="12.95" customHeight="1" x14ac:dyDescent="0.2">
      <c r="A13" s="37" t="s">
        <v>19</v>
      </c>
      <c r="C13" s="39" t="s">
        <v>14</v>
      </c>
    </row>
    <row r="14" spans="1:6" s="37" customFormat="1" ht="12.95" customHeight="1" x14ac:dyDescent="0.2"/>
    <row r="15" spans="1:6" s="37" customFormat="1" ht="12.95" customHeight="1" x14ac:dyDescent="0.2">
      <c r="A15" s="50" t="s">
        <v>18</v>
      </c>
      <c r="C15" s="51">
        <f ca="1">(C7+C11)+(C8+C12)*INT(MAX(F21:F3532))</f>
        <v>59373.339228904784</v>
      </c>
      <c r="E15" s="52" t="s">
        <v>46</v>
      </c>
      <c r="F15" s="44">
        <v>1</v>
      </c>
    </row>
    <row r="16" spans="1:6" s="37" customFormat="1" ht="12.95" customHeight="1" x14ac:dyDescent="0.2">
      <c r="A16" s="40" t="s">
        <v>4</v>
      </c>
      <c r="C16" s="53">
        <f ca="1">+C8+C12</f>
        <v>0.80065488656036365</v>
      </c>
      <c r="E16" s="52" t="s">
        <v>32</v>
      </c>
      <c r="F16" s="54">
        <f ca="1">NOW()+15018.5+$C$5/24</f>
        <v>60313.841210763887</v>
      </c>
    </row>
    <row r="17" spans="1:21" s="37" customFormat="1" ht="12.95" customHeight="1" thickBot="1" x14ac:dyDescent="0.25">
      <c r="A17" s="52" t="s">
        <v>29</v>
      </c>
      <c r="C17" s="37">
        <f>COUNT(C21:C2190)</f>
        <v>17</v>
      </c>
      <c r="E17" s="52" t="s">
        <v>47</v>
      </c>
      <c r="F17" s="54">
        <f ca="1">ROUND(2*(F16-$C$7)/$C$8,0)/2+F15</f>
        <v>11221</v>
      </c>
    </row>
    <row r="18" spans="1:21" s="37" customFormat="1" ht="12.95" customHeight="1" thickTop="1" thickBot="1" x14ac:dyDescent="0.25">
      <c r="A18" s="40" t="s">
        <v>5</v>
      </c>
      <c r="C18" s="55">
        <f ca="1">+C15</f>
        <v>59373.339228904784</v>
      </c>
      <c r="D18" s="56">
        <f ca="1">+C16</f>
        <v>0.80065488656036365</v>
      </c>
      <c r="E18" s="52" t="s">
        <v>33</v>
      </c>
      <c r="F18" s="48">
        <f ca="1">ROUND(2*(F16-$C$15)/$C$16,0)/2+F15</f>
        <v>1175.5</v>
      </c>
    </row>
    <row r="19" spans="1:21" s="37" customFormat="1" ht="12.95" customHeight="1" thickTop="1" x14ac:dyDescent="0.2">
      <c r="E19" s="52" t="s">
        <v>34</v>
      </c>
      <c r="F19" s="57">
        <f ca="1">+$C$15+$C$16*F18-15018.5-$C$5/24</f>
        <v>45296.404881389826</v>
      </c>
    </row>
    <row r="20" spans="1:21" s="37" customFormat="1" ht="12.95" customHeight="1" thickBot="1" x14ac:dyDescent="0.25">
      <c r="A20" s="49" t="s">
        <v>6</v>
      </c>
      <c r="B20" s="49" t="s">
        <v>7</v>
      </c>
      <c r="C20" s="49" t="s">
        <v>8</v>
      </c>
      <c r="D20" s="49" t="s">
        <v>13</v>
      </c>
      <c r="E20" s="49" t="s">
        <v>9</v>
      </c>
      <c r="F20" s="49" t="s">
        <v>10</v>
      </c>
      <c r="G20" s="49" t="s">
        <v>11</v>
      </c>
      <c r="H20" s="58" t="s">
        <v>55</v>
      </c>
      <c r="I20" s="58" t="s">
        <v>56</v>
      </c>
      <c r="J20" s="58" t="s">
        <v>57</v>
      </c>
      <c r="K20" s="58" t="s">
        <v>58</v>
      </c>
      <c r="L20" s="58" t="s">
        <v>26</v>
      </c>
      <c r="M20" s="58" t="s">
        <v>27</v>
      </c>
      <c r="N20" s="58" t="s">
        <v>28</v>
      </c>
      <c r="O20" s="58" t="s">
        <v>23</v>
      </c>
      <c r="P20" s="59" t="s">
        <v>22</v>
      </c>
      <c r="Q20" s="49" t="s">
        <v>15</v>
      </c>
      <c r="U20" s="60" t="s">
        <v>59</v>
      </c>
    </row>
    <row r="21" spans="1:21" s="37" customFormat="1" ht="12.95" customHeight="1" x14ac:dyDescent="0.2">
      <c r="A21" s="37" t="s">
        <v>12</v>
      </c>
      <c r="C21" s="61">
        <v>51330.741499999996</v>
      </c>
      <c r="D21" s="61" t="s">
        <v>14</v>
      </c>
      <c r="E21" s="37">
        <f t="shared" ref="E21:E37" si="0">+(C21-C$7)/C$8</f>
        <v>0</v>
      </c>
      <c r="F21" s="37">
        <f t="shared" ref="F21:F35" si="1">ROUND(2*E21,0)/2</f>
        <v>0</v>
      </c>
      <c r="G21" s="37">
        <f t="shared" ref="G21:G37" si="2">+C21-(C$7+F21*C$8)</f>
        <v>0</v>
      </c>
      <c r="H21" s="37">
        <f>+G21</f>
        <v>0</v>
      </c>
      <c r="O21" s="37">
        <f t="shared" ref="O21:O37" ca="1" si="3">+C$11+C$12*$F21</f>
        <v>1.9393405931798918E-2</v>
      </c>
      <c r="Q21" s="62">
        <f t="shared" ref="Q21:Q37" si="4">+C21-15018.5</f>
        <v>36312.241499999996</v>
      </c>
    </row>
    <row r="22" spans="1:21" s="37" customFormat="1" ht="12.95" customHeight="1" x14ac:dyDescent="0.2">
      <c r="A22" s="34" t="s">
        <v>38</v>
      </c>
      <c r="B22" s="35" t="s">
        <v>39</v>
      </c>
      <c r="C22" s="34">
        <v>54508.568509999997</v>
      </c>
      <c r="D22" s="34">
        <v>2.0000000000000001E-4</v>
      </c>
      <c r="E22" s="37">
        <f t="shared" si="0"/>
        <v>3969.1481354729772</v>
      </c>
      <c r="F22" s="37">
        <f t="shared" si="1"/>
        <v>3969</v>
      </c>
      <c r="G22" s="37">
        <f t="shared" si="2"/>
        <v>0.1186020000022836</v>
      </c>
      <c r="K22" s="37">
        <f t="shared" ref="K22:K29" si="5">+G22</f>
        <v>0.1186020000022836</v>
      </c>
      <c r="O22" s="37">
        <f t="shared" ca="1" si="3"/>
        <v>0.11023016401493566</v>
      </c>
      <c r="Q22" s="62">
        <f t="shared" si="4"/>
        <v>39490.068509999997</v>
      </c>
    </row>
    <row r="23" spans="1:21" s="37" customFormat="1" ht="12.95" customHeight="1" x14ac:dyDescent="0.2">
      <c r="A23" s="34" t="s">
        <v>41</v>
      </c>
      <c r="B23" s="35" t="s">
        <v>42</v>
      </c>
      <c r="C23" s="34">
        <v>55320.828399999999</v>
      </c>
      <c r="D23" s="34">
        <v>5.0000000000000001E-4</v>
      </c>
      <c r="E23" s="37">
        <f t="shared" si="0"/>
        <v>4983.6715244956513</v>
      </c>
      <c r="F23" s="37">
        <f t="shared" si="1"/>
        <v>4983.5</v>
      </c>
      <c r="G23" s="37">
        <f t="shared" si="2"/>
        <v>0.13732800000434509</v>
      </c>
      <c r="K23" s="37">
        <f t="shared" si="5"/>
        <v>0.13732800000434509</v>
      </c>
      <c r="O23" s="37">
        <f t="shared" ca="1" si="3"/>
        <v>0.13344857950380998</v>
      </c>
      <c r="Q23" s="62">
        <f t="shared" si="4"/>
        <v>40302.328399999999</v>
      </c>
    </row>
    <row r="24" spans="1:21" s="37" customFormat="1" ht="12.95" customHeight="1" x14ac:dyDescent="0.2">
      <c r="A24" s="34" t="s">
        <v>41</v>
      </c>
      <c r="B24" s="35" t="s">
        <v>42</v>
      </c>
      <c r="C24" s="34">
        <v>55320.828399999999</v>
      </c>
      <c r="D24" s="34">
        <v>5.0000000000000001E-4</v>
      </c>
      <c r="E24" s="37">
        <f t="shared" si="0"/>
        <v>4983.6715244956513</v>
      </c>
      <c r="F24" s="37">
        <f t="shared" si="1"/>
        <v>4983.5</v>
      </c>
      <c r="G24" s="37">
        <f t="shared" si="2"/>
        <v>0.13732800000434509</v>
      </c>
      <c r="K24" s="37">
        <f t="shared" si="5"/>
        <v>0.13732800000434509</v>
      </c>
      <c r="O24" s="37">
        <f t="shared" ca="1" si="3"/>
        <v>0.13344857950380998</v>
      </c>
      <c r="Q24" s="62">
        <f t="shared" si="4"/>
        <v>40302.328399999999</v>
      </c>
    </row>
    <row r="25" spans="1:21" s="37" customFormat="1" ht="12.95" customHeight="1" x14ac:dyDescent="0.2">
      <c r="A25" s="34" t="s">
        <v>49</v>
      </c>
      <c r="B25" s="35" t="s">
        <v>39</v>
      </c>
      <c r="C25" s="34">
        <v>55583.839699999997</v>
      </c>
      <c r="D25" s="34">
        <v>5.9999999999999995E-4</v>
      </c>
      <c r="E25" s="37">
        <f t="shared" si="0"/>
        <v>5312.1761308566238</v>
      </c>
      <c r="F25" s="37">
        <f t="shared" si="1"/>
        <v>5312</v>
      </c>
      <c r="G25" s="37">
        <f t="shared" si="2"/>
        <v>0.14101600000140024</v>
      </c>
      <c r="K25" s="37">
        <f t="shared" si="5"/>
        <v>0.14101600000140024</v>
      </c>
      <c r="O25" s="37">
        <f t="shared" ca="1" si="3"/>
        <v>0.14096681458325327</v>
      </c>
      <c r="Q25" s="62">
        <f t="shared" si="4"/>
        <v>40565.339699999997</v>
      </c>
    </row>
    <row r="26" spans="1:21" s="37" customFormat="1" ht="12.95" customHeight="1" x14ac:dyDescent="0.2">
      <c r="A26" s="34" t="s">
        <v>49</v>
      </c>
      <c r="B26" s="35" t="s">
        <v>39</v>
      </c>
      <c r="C26" s="34">
        <v>55644.687899999997</v>
      </c>
      <c r="D26" s="34">
        <v>5.0000000000000001E-4</v>
      </c>
      <c r="E26" s="37">
        <f t="shared" si="0"/>
        <v>5388.1763406908549</v>
      </c>
      <c r="F26" s="37">
        <f t="shared" si="1"/>
        <v>5388</v>
      </c>
      <c r="G26" s="37">
        <f t="shared" si="2"/>
        <v>0.14118400000006659</v>
      </c>
      <c r="K26" s="37">
        <f t="shared" si="5"/>
        <v>0.14118400000006659</v>
      </c>
      <c r="O26" s="37">
        <f t="shared" ca="1" si="3"/>
        <v>0.14270619317088701</v>
      </c>
      <c r="Q26" s="62">
        <f t="shared" si="4"/>
        <v>40626.187899999997</v>
      </c>
    </row>
    <row r="27" spans="1:21" s="37" customFormat="1" ht="12.95" customHeight="1" x14ac:dyDescent="0.2">
      <c r="A27" s="63" t="s">
        <v>51</v>
      </c>
      <c r="B27" s="64" t="s">
        <v>39</v>
      </c>
      <c r="C27" s="65">
        <v>55645.489229999999</v>
      </c>
      <c r="D27" s="65">
        <v>2.9999999999999997E-4</v>
      </c>
      <c r="E27" s="37">
        <f t="shared" si="0"/>
        <v>5389.1772125021271</v>
      </c>
      <c r="F27" s="37">
        <f t="shared" si="1"/>
        <v>5389</v>
      </c>
      <c r="G27" s="37">
        <f t="shared" si="2"/>
        <v>0.1418820000035339</v>
      </c>
      <c r="K27" s="37">
        <f t="shared" si="5"/>
        <v>0.1418820000035339</v>
      </c>
      <c r="O27" s="37">
        <f t="shared" ca="1" si="3"/>
        <v>0.14272907973125062</v>
      </c>
      <c r="Q27" s="62">
        <f t="shared" si="4"/>
        <v>40626.989229999999</v>
      </c>
    </row>
    <row r="28" spans="1:21" s="37" customFormat="1" ht="12.95" customHeight="1" x14ac:dyDescent="0.2">
      <c r="A28" s="66" t="s">
        <v>48</v>
      </c>
      <c r="B28" s="63"/>
      <c r="C28" s="65">
        <v>55926.920100000003</v>
      </c>
      <c r="D28" s="65">
        <v>2.9999999999999997E-4</v>
      </c>
      <c r="E28" s="37">
        <f t="shared" si="0"/>
        <v>5740.6881063959554</v>
      </c>
      <c r="F28" s="37">
        <f t="shared" si="1"/>
        <v>5740.5</v>
      </c>
      <c r="G28" s="37">
        <f t="shared" si="2"/>
        <v>0.15060400000947993</v>
      </c>
      <c r="K28" s="37">
        <f t="shared" si="5"/>
        <v>0.15060400000947993</v>
      </c>
      <c r="O28" s="37">
        <f t="shared" ca="1" si="3"/>
        <v>0.15077370569905676</v>
      </c>
      <c r="Q28" s="62">
        <f t="shared" si="4"/>
        <v>40908.420100000003</v>
      </c>
    </row>
    <row r="29" spans="1:21" s="37" customFormat="1" ht="12.95" customHeight="1" x14ac:dyDescent="0.2">
      <c r="A29" s="65" t="s">
        <v>50</v>
      </c>
      <c r="B29" s="64" t="s">
        <v>42</v>
      </c>
      <c r="C29" s="65">
        <v>55982.961600000002</v>
      </c>
      <c r="D29" s="65">
        <v>5.0000000000000001E-4</v>
      </c>
      <c r="E29" s="37">
        <f t="shared" si="0"/>
        <v>5810.6846840995686</v>
      </c>
      <c r="F29" s="37">
        <f t="shared" si="1"/>
        <v>5810.5</v>
      </c>
      <c r="G29" s="37">
        <f t="shared" si="2"/>
        <v>0.14786400000593858</v>
      </c>
      <c r="K29" s="37">
        <f t="shared" si="5"/>
        <v>0.14786400000593858</v>
      </c>
      <c r="O29" s="37">
        <f t="shared" ca="1" si="3"/>
        <v>0.15237576492450891</v>
      </c>
      <c r="Q29" s="62">
        <f t="shared" si="4"/>
        <v>40964.461600000002</v>
      </c>
    </row>
    <row r="30" spans="1:21" s="37" customFormat="1" ht="12.95" customHeight="1" x14ac:dyDescent="0.2">
      <c r="A30" s="67" t="s">
        <v>52</v>
      </c>
      <c r="B30" s="68" t="s">
        <v>39</v>
      </c>
      <c r="C30" s="67">
        <v>56730.376199999999</v>
      </c>
      <c r="D30" s="67">
        <v>4.0000000000000001E-3</v>
      </c>
      <c r="E30" s="37">
        <f t="shared" si="0"/>
        <v>6744.2154447986122</v>
      </c>
      <c r="F30" s="37">
        <f t="shared" si="1"/>
        <v>6744</v>
      </c>
      <c r="G30" s="37">
        <f t="shared" si="2"/>
        <v>0.17249200000514975</v>
      </c>
      <c r="J30" s="37">
        <f>+G30</f>
        <v>0.17249200000514975</v>
      </c>
      <c r="O30" s="37">
        <f t="shared" ca="1" si="3"/>
        <v>0.17374036902393147</v>
      </c>
      <c r="Q30" s="62">
        <f t="shared" si="4"/>
        <v>41711.876199999999</v>
      </c>
    </row>
    <row r="31" spans="1:21" s="37" customFormat="1" ht="12.95" customHeight="1" x14ac:dyDescent="0.2">
      <c r="A31" s="67" t="s">
        <v>52</v>
      </c>
      <c r="B31" s="68" t="s">
        <v>39</v>
      </c>
      <c r="C31" s="67">
        <v>56737.579599999997</v>
      </c>
      <c r="D31" s="67">
        <v>2.5999999999999999E-3</v>
      </c>
      <c r="E31" s="37">
        <f t="shared" si="0"/>
        <v>6753.2125870562268</v>
      </c>
      <c r="F31" s="37">
        <f t="shared" si="1"/>
        <v>6753</v>
      </c>
      <c r="G31" s="37">
        <f t="shared" si="2"/>
        <v>0.17020400000183145</v>
      </c>
      <c r="J31" s="37">
        <f>+G31</f>
        <v>0.17020400000183145</v>
      </c>
      <c r="O31" s="37">
        <f t="shared" ca="1" si="3"/>
        <v>0.17394634806720388</v>
      </c>
      <c r="Q31" s="62">
        <f t="shared" si="4"/>
        <v>41719.079599999997</v>
      </c>
    </row>
    <row r="32" spans="1:21" s="37" customFormat="1" ht="12.95" customHeight="1" x14ac:dyDescent="0.2">
      <c r="A32" s="69" t="s">
        <v>54</v>
      </c>
      <c r="B32" s="70" t="s">
        <v>42</v>
      </c>
      <c r="C32" s="71">
        <v>57358.476110000003</v>
      </c>
      <c r="D32" s="71">
        <v>8.9999999999999998E-4</v>
      </c>
      <c r="E32" s="37">
        <f t="shared" si="0"/>
        <v>7528.720573247143</v>
      </c>
      <c r="F32" s="37">
        <f t="shared" si="1"/>
        <v>7528.5</v>
      </c>
      <c r="G32" s="37">
        <f t="shared" si="2"/>
        <v>0.17659800000546966</v>
      </c>
      <c r="K32" s="37">
        <f>+G32</f>
        <v>0.17659800000546966</v>
      </c>
      <c r="O32" s="37">
        <f t="shared" ca="1" si="3"/>
        <v>0.19169487562917731</v>
      </c>
      <c r="Q32" s="62">
        <f t="shared" si="4"/>
        <v>42339.976110000003</v>
      </c>
    </row>
    <row r="33" spans="1:21" s="37" customFormat="1" ht="12.95" customHeight="1" x14ac:dyDescent="0.2">
      <c r="A33" s="69" t="s">
        <v>54</v>
      </c>
      <c r="B33" s="70" t="s">
        <v>42</v>
      </c>
      <c r="C33" s="71">
        <v>57467.366309999998</v>
      </c>
      <c r="D33" s="71">
        <v>1.4E-3</v>
      </c>
      <c r="E33" s="37">
        <f t="shared" si="0"/>
        <v>7664.7258790555479</v>
      </c>
      <c r="F33" s="37">
        <f t="shared" si="1"/>
        <v>7664.5</v>
      </c>
      <c r="G33" s="37">
        <f t="shared" si="2"/>
        <v>0.18084600000292994</v>
      </c>
      <c r="K33" s="37">
        <f>+G33</f>
        <v>0.18084600000292994</v>
      </c>
      <c r="O33" s="37">
        <f t="shared" ca="1" si="3"/>
        <v>0.19480744783862722</v>
      </c>
      <c r="Q33" s="62">
        <f t="shared" si="4"/>
        <v>42448.866309999998</v>
      </c>
    </row>
    <row r="34" spans="1:21" s="37" customFormat="1" ht="12.95" customHeight="1" x14ac:dyDescent="0.2">
      <c r="A34" s="69" t="s">
        <v>54</v>
      </c>
      <c r="B34" s="70" t="s">
        <v>39</v>
      </c>
      <c r="C34" s="71">
        <v>57481.380140000001</v>
      </c>
      <c r="D34" s="71">
        <v>4.0000000000000002E-4</v>
      </c>
      <c r="E34" s="37">
        <f t="shared" si="0"/>
        <v>7682.2293388223361</v>
      </c>
      <c r="F34" s="37">
        <f t="shared" si="1"/>
        <v>7682</v>
      </c>
      <c r="G34" s="37">
        <f t="shared" si="2"/>
        <v>0.18361600000207545</v>
      </c>
      <c r="K34" s="37">
        <f>+G34</f>
        <v>0.18361600000207545</v>
      </c>
      <c r="O34" s="37">
        <f t="shared" ca="1" si="3"/>
        <v>0.19520796264499024</v>
      </c>
      <c r="Q34" s="62">
        <f t="shared" si="4"/>
        <v>42462.880140000001</v>
      </c>
    </row>
    <row r="35" spans="1:21" s="37" customFormat="1" ht="12.95" customHeight="1" x14ac:dyDescent="0.2">
      <c r="A35" s="66" t="s">
        <v>53</v>
      </c>
      <c r="B35" s="63"/>
      <c r="C35" s="65">
        <v>57735.989600000001</v>
      </c>
      <c r="D35" s="65">
        <v>5.0000000000000001E-4</v>
      </c>
      <c r="E35" s="37">
        <f t="shared" si="0"/>
        <v>8000.2399354509989</v>
      </c>
      <c r="F35" s="37">
        <f t="shared" si="1"/>
        <v>8000</v>
      </c>
      <c r="G35" s="37">
        <f t="shared" si="2"/>
        <v>0.19210000000020955</v>
      </c>
      <c r="K35" s="37">
        <f>+G35</f>
        <v>0.19210000000020955</v>
      </c>
      <c r="O35" s="37">
        <f t="shared" ca="1" si="3"/>
        <v>0.20248588884061572</v>
      </c>
      <c r="Q35" s="62">
        <f t="shared" si="4"/>
        <v>42717.489600000001</v>
      </c>
    </row>
    <row r="36" spans="1:21" s="37" customFormat="1" ht="12.95" customHeight="1" x14ac:dyDescent="0.2">
      <c r="A36" s="36" t="s">
        <v>61</v>
      </c>
      <c r="B36" s="74" t="s">
        <v>42</v>
      </c>
      <c r="C36" s="75">
        <v>58388.996500000001</v>
      </c>
      <c r="D36" s="76">
        <v>2.0000000000000001E-4</v>
      </c>
      <c r="E36" s="37">
        <f t="shared" si="0"/>
        <v>8815.8542251621275</v>
      </c>
      <c r="F36" s="37">
        <f>ROUND(2*E36,0)/2-0.5</f>
        <v>8815.5</v>
      </c>
      <c r="G36" s="37">
        <f t="shared" si="2"/>
        <v>0.28360400000383379</v>
      </c>
      <c r="O36" s="37">
        <f t="shared" ca="1" si="3"/>
        <v>0.22114987881713322</v>
      </c>
      <c r="Q36" s="62">
        <f t="shared" si="4"/>
        <v>43370.496500000001</v>
      </c>
      <c r="U36" s="37">
        <f>+G36</f>
        <v>0.28360400000383379</v>
      </c>
    </row>
    <row r="37" spans="1:21" s="37" customFormat="1" ht="12.95" customHeight="1" x14ac:dyDescent="0.2">
      <c r="A37" s="72" t="s">
        <v>60</v>
      </c>
      <c r="C37" s="61">
        <v>59373.724000000002</v>
      </c>
      <c r="D37" s="61">
        <v>1E-3</v>
      </c>
      <c r="E37" s="37">
        <f t="shared" si="0"/>
        <v>10045.791949360013</v>
      </c>
      <c r="F37" s="73">
        <f>ROUND(2*E37,0)/2-0.5</f>
        <v>10045.5</v>
      </c>
      <c r="G37" s="37">
        <f t="shared" si="2"/>
        <v>0.23374400000466267</v>
      </c>
      <c r="K37" s="37">
        <f>+G37</f>
        <v>0.23374400000466267</v>
      </c>
      <c r="O37" s="37">
        <f t="shared" ca="1" si="3"/>
        <v>0.2493003480643638</v>
      </c>
      <c r="Q37" s="62">
        <f t="shared" si="4"/>
        <v>44355.224000000002</v>
      </c>
    </row>
    <row r="38" spans="1:21" s="37" customFormat="1" ht="12.95" customHeight="1" x14ac:dyDescent="0.2">
      <c r="C38" s="61"/>
      <c r="D38" s="61"/>
    </row>
    <row r="39" spans="1:21" s="37" customFormat="1" ht="12.95" customHeight="1" x14ac:dyDescent="0.2">
      <c r="C39" s="61"/>
      <c r="D39" s="61"/>
    </row>
    <row r="40" spans="1:21" s="37" customFormat="1" ht="12.95" customHeight="1" x14ac:dyDescent="0.2">
      <c r="C40" s="61"/>
      <c r="D40" s="61"/>
    </row>
    <row r="41" spans="1:21" s="37" customFormat="1" ht="12.95" customHeight="1" x14ac:dyDescent="0.2">
      <c r="C41" s="61"/>
      <c r="D41" s="61"/>
    </row>
    <row r="42" spans="1:21" s="37" customFormat="1" ht="12.95" customHeight="1" x14ac:dyDescent="0.2">
      <c r="C42" s="61"/>
      <c r="D42" s="61"/>
    </row>
    <row r="43" spans="1:21" s="37" customFormat="1" ht="12.95" customHeight="1" x14ac:dyDescent="0.2">
      <c r="C43" s="61"/>
      <c r="D43" s="61"/>
    </row>
    <row r="44" spans="1:21" s="37" customFormat="1" ht="12.95" customHeight="1" x14ac:dyDescent="0.2">
      <c r="C44" s="61"/>
      <c r="D44" s="61"/>
    </row>
    <row r="45" spans="1:21" s="37" customFormat="1" ht="12.95" customHeight="1" x14ac:dyDescent="0.2">
      <c r="C45" s="61"/>
      <c r="D45" s="61"/>
    </row>
    <row r="46" spans="1:21" s="37" customFormat="1" ht="12.95" customHeight="1" x14ac:dyDescent="0.2">
      <c r="C46" s="61"/>
      <c r="D46" s="61"/>
    </row>
    <row r="47" spans="1:21" s="37" customFormat="1" ht="12.95" customHeight="1" x14ac:dyDescent="0.2">
      <c r="C47" s="61"/>
      <c r="D47" s="61"/>
    </row>
    <row r="48" spans="1:21" s="37" customFormat="1" ht="12.95" customHeight="1" x14ac:dyDescent="0.2">
      <c r="C48" s="61"/>
      <c r="D48" s="61"/>
    </row>
    <row r="49" spans="3:4" s="37" customFormat="1" ht="12.95" customHeight="1" x14ac:dyDescent="0.2">
      <c r="C49" s="61"/>
      <c r="D49" s="61"/>
    </row>
    <row r="50" spans="3:4" s="37" customFormat="1" ht="12.95" customHeight="1" x14ac:dyDescent="0.2">
      <c r="C50" s="61"/>
      <c r="D50" s="61"/>
    </row>
    <row r="51" spans="3:4" s="37" customFormat="1" ht="12.95" customHeight="1" x14ac:dyDescent="0.2">
      <c r="C51" s="61"/>
      <c r="D51" s="61"/>
    </row>
    <row r="52" spans="3:4" s="37" customFormat="1" ht="12.95" customHeight="1" x14ac:dyDescent="0.2">
      <c r="C52" s="61"/>
      <c r="D52" s="61"/>
    </row>
    <row r="53" spans="3:4" s="37" customFormat="1" ht="12.95" customHeight="1" x14ac:dyDescent="0.2">
      <c r="C53" s="61"/>
      <c r="D53" s="61"/>
    </row>
    <row r="54" spans="3:4" s="37" customFormat="1" ht="12.95" customHeight="1" x14ac:dyDescent="0.2">
      <c r="C54" s="61"/>
      <c r="D54" s="61"/>
    </row>
    <row r="55" spans="3:4" s="37" customFormat="1" ht="12.95" customHeight="1" x14ac:dyDescent="0.2">
      <c r="C55" s="61"/>
      <c r="D55" s="61"/>
    </row>
    <row r="56" spans="3:4" s="37" customFormat="1" ht="12.95" customHeight="1" x14ac:dyDescent="0.2">
      <c r="C56" s="61"/>
      <c r="D56" s="61"/>
    </row>
    <row r="57" spans="3:4" s="37" customFormat="1" ht="12.95" customHeight="1" x14ac:dyDescent="0.2">
      <c r="C57" s="61"/>
      <c r="D57" s="61"/>
    </row>
    <row r="58" spans="3:4" s="37" customFormat="1" ht="12.95" customHeight="1" x14ac:dyDescent="0.2">
      <c r="C58" s="61"/>
      <c r="D58" s="61"/>
    </row>
    <row r="59" spans="3:4" s="37" customFormat="1" ht="12.95" customHeight="1" x14ac:dyDescent="0.2">
      <c r="C59" s="61"/>
      <c r="D59" s="61"/>
    </row>
    <row r="60" spans="3:4" s="37" customFormat="1" ht="12.95" customHeight="1" x14ac:dyDescent="0.2">
      <c r="C60" s="61"/>
      <c r="D60" s="61"/>
    </row>
    <row r="61" spans="3:4" s="37" customFormat="1" ht="12.95" customHeight="1" x14ac:dyDescent="0.2">
      <c r="C61" s="61"/>
      <c r="D61" s="61"/>
    </row>
    <row r="62" spans="3:4" s="37" customFormat="1" ht="12.95" customHeight="1" x14ac:dyDescent="0.2">
      <c r="C62" s="61"/>
      <c r="D62" s="61"/>
    </row>
    <row r="63" spans="3:4" s="37" customFormat="1" ht="12.95" customHeight="1" x14ac:dyDescent="0.2">
      <c r="C63" s="61"/>
      <c r="D63" s="61"/>
    </row>
    <row r="64" spans="3:4" s="37" customFormat="1" ht="12.95" customHeight="1" x14ac:dyDescent="0.2">
      <c r="C64" s="61"/>
      <c r="D64" s="61"/>
    </row>
    <row r="65" spans="3:4" s="37" customFormat="1" ht="12.95" customHeight="1" x14ac:dyDescent="0.2">
      <c r="C65" s="61"/>
      <c r="D65" s="61"/>
    </row>
    <row r="66" spans="3:4" s="37" customFormat="1" ht="12.95" customHeight="1" x14ac:dyDescent="0.2">
      <c r="C66" s="61"/>
      <c r="D66" s="61"/>
    </row>
    <row r="67" spans="3:4" s="37" customFormat="1" ht="12.95" customHeight="1" x14ac:dyDescent="0.2">
      <c r="C67" s="61"/>
      <c r="D67" s="61"/>
    </row>
    <row r="68" spans="3:4" s="37" customFormat="1" ht="12.95" customHeight="1" x14ac:dyDescent="0.2">
      <c r="C68" s="61"/>
      <c r="D68" s="61"/>
    </row>
    <row r="69" spans="3:4" s="37" customFormat="1" ht="12.95" customHeight="1" x14ac:dyDescent="0.2">
      <c r="C69" s="61"/>
      <c r="D69" s="61"/>
    </row>
    <row r="70" spans="3:4" s="37" customFormat="1" ht="12.95" customHeight="1" x14ac:dyDescent="0.2">
      <c r="C70" s="61"/>
      <c r="D70" s="61"/>
    </row>
    <row r="71" spans="3:4" s="37" customFormat="1" ht="12.95" customHeight="1" x14ac:dyDescent="0.2">
      <c r="C71" s="61"/>
      <c r="D71" s="61"/>
    </row>
    <row r="72" spans="3:4" s="37" customFormat="1" ht="12.95" customHeight="1" x14ac:dyDescent="0.2">
      <c r="C72" s="61"/>
      <c r="D72" s="61"/>
    </row>
    <row r="73" spans="3:4" s="37" customFormat="1" ht="12.95" customHeight="1" x14ac:dyDescent="0.2">
      <c r="C73" s="61"/>
      <c r="D73" s="61"/>
    </row>
    <row r="74" spans="3:4" s="37" customFormat="1" ht="12.95" customHeight="1" x14ac:dyDescent="0.2">
      <c r="C74" s="61"/>
      <c r="D74" s="61"/>
    </row>
    <row r="75" spans="3:4" s="37" customFormat="1" ht="12.95" customHeight="1" x14ac:dyDescent="0.2">
      <c r="C75" s="61"/>
      <c r="D75" s="61"/>
    </row>
    <row r="76" spans="3:4" s="37" customFormat="1" ht="12.95" customHeight="1" x14ac:dyDescent="0.2">
      <c r="C76" s="61"/>
      <c r="D76" s="61"/>
    </row>
    <row r="77" spans="3:4" s="37" customFormat="1" ht="12.95" customHeight="1" x14ac:dyDescent="0.2">
      <c r="C77" s="61"/>
      <c r="D77" s="61"/>
    </row>
    <row r="78" spans="3:4" s="37" customFormat="1" ht="12.95" customHeight="1" x14ac:dyDescent="0.2">
      <c r="C78" s="61"/>
      <c r="D78" s="61"/>
    </row>
    <row r="79" spans="3:4" s="37" customFormat="1" ht="12.95" customHeight="1" x14ac:dyDescent="0.2">
      <c r="C79" s="61"/>
      <c r="D79" s="61"/>
    </row>
    <row r="80" spans="3:4" s="37" customFormat="1" ht="12.95" customHeight="1" x14ac:dyDescent="0.2">
      <c r="C80" s="61"/>
      <c r="D80" s="61"/>
    </row>
    <row r="81" spans="3:4" s="37" customFormat="1" ht="12.95" customHeight="1" x14ac:dyDescent="0.2">
      <c r="C81" s="61"/>
      <c r="D81" s="61"/>
    </row>
    <row r="82" spans="3:4" s="37" customFormat="1" ht="12.95" customHeight="1" x14ac:dyDescent="0.2">
      <c r="C82" s="61"/>
      <c r="D82" s="61"/>
    </row>
    <row r="83" spans="3:4" s="37" customFormat="1" ht="12.95" customHeight="1" x14ac:dyDescent="0.2">
      <c r="C83" s="61"/>
      <c r="D83" s="61"/>
    </row>
    <row r="84" spans="3:4" s="37" customFormat="1" ht="12.95" customHeight="1" x14ac:dyDescent="0.2">
      <c r="C84" s="61"/>
      <c r="D84" s="61"/>
    </row>
    <row r="85" spans="3:4" s="37" customFormat="1" ht="12.95" customHeight="1" x14ac:dyDescent="0.2">
      <c r="C85" s="61"/>
      <c r="D85" s="61"/>
    </row>
    <row r="86" spans="3:4" s="37" customFormat="1" ht="12.95" customHeight="1" x14ac:dyDescent="0.2">
      <c r="C86" s="61"/>
      <c r="D86" s="61"/>
    </row>
    <row r="87" spans="3:4" s="37" customFormat="1" ht="12.95" customHeight="1" x14ac:dyDescent="0.2">
      <c r="C87" s="61"/>
      <c r="D87" s="61"/>
    </row>
    <row r="88" spans="3:4" s="37" customFormat="1" ht="12.95" customHeight="1" x14ac:dyDescent="0.2">
      <c r="C88" s="61"/>
      <c r="D88" s="61"/>
    </row>
    <row r="89" spans="3:4" s="37" customFormat="1" ht="12.95" customHeight="1" x14ac:dyDescent="0.2">
      <c r="C89" s="61"/>
      <c r="D89" s="61"/>
    </row>
    <row r="90" spans="3:4" s="37" customFormat="1" ht="12.95" customHeight="1" x14ac:dyDescent="0.2">
      <c r="C90" s="61"/>
      <c r="D90" s="61"/>
    </row>
    <row r="91" spans="3:4" s="37" customFormat="1" ht="12.95" customHeight="1" x14ac:dyDescent="0.2">
      <c r="C91" s="61"/>
      <c r="D91" s="61"/>
    </row>
    <row r="92" spans="3:4" s="37" customFormat="1" ht="12.95" customHeight="1" x14ac:dyDescent="0.2">
      <c r="C92" s="61"/>
      <c r="D92" s="61"/>
    </row>
    <row r="93" spans="3:4" s="37" customFormat="1" ht="12.95" customHeight="1" x14ac:dyDescent="0.2">
      <c r="C93" s="61"/>
      <c r="D93" s="61"/>
    </row>
    <row r="94" spans="3:4" s="37" customFormat="1" ht="12.95" customHeight="1" x14ac:dyDescent="0.2">
      <c r="C94" s="61"/>
      <c r="D94" s="61"/>
    </row>
    <row r="95" spans="3:4" s="37" customFormat="1" ht="12.95" customHeight="1" x14ac:dyDescent="0.2">
      <c r="C95" s="61"/>
      <c r="D95" s="61"/>
    </row>
    <row r="96" spans="3:4" s="37" customFormat="1" ht="12.95" customHeight="1" x14ac:dyDescent="0.2">
      <c r="C96" s="61"/>
      <c r="D96" s="61"/>
    </row>
    <row r="97" spans="3:4" s="37" customFormat="1" ht="12.95" customHeight="1" x14ac:dyDescent="0.2">
      <c r="C97" s="61"/>
      <c r="D97" s="61"/>
    </row>
    <row r="98" spans="3:4" s="37" customFormat="1" ht="12.95" customHeight="1" x14ac:dyDescent="0.2">
      <c r="C98" s="61"/>
      <c r="D98" s="61"/>
    </row>
    <row r="99" spans="3:4" s="37" customFormat="1" ht="12.95" customHeight="1" x14ac:dyDescent="0.2">
      <c r="C99" s="61"/>
      <c r="D99" s="61"/>
    </row>
    <row r="100" spans="3:4" s="37" customFormat="1" ht="12.95" customHeight="1" x14ac:dyDescent="0.2">
      <c r="C100" s="61"/>
      <c r="D100" s="61"/>
    </row>
    <row r="101" spans="3:4" s="37" customFormat="1" ht="12.95" customHeight="1" x14ac:dyDescent="0.2">
      <c r="C101" s="61"/>
      <c r="D101" s="61"/>
    </row>
    <row r="102" spans="3:4" s="37" customFormat="1" ht="12.95" customHeight="1" x14ac:dyDescent="0.2">
      <c r="C102" s="61"/>
      <c r="D102" s="61"/>
    </row>
    <row r="103" spans="3:4" s="37" customFormat="1" ht="12.95" customHeight="1" x14ac:dyDescent="0.2">
      <c r="C103" s="61"/>
      <c r="D103" s="61"/>
    </row>
    <row r="104" spans="3:4" s="37" customFormat="1" ht="12.95" customHeight="1" x14ac:dyDescent="0.2">
      <c r="C104" s="61"/>
      <c r="D104" s="61"/>
    </row>
    <row r="105" spans="3:4" s="37" customFormat="1" ht="12.95" customHeight="1" x14ac:dyDescent="0.2">
      <c r="C105" s="61"/>
      <c r="D105" s="61"/>
    </row>
    <row r="106" spans="3:4" s="37" customFormat="1" ht="12.95" customHeight="1" x14ac:dyDescent="0.2">
      <c r="C106" s="61"/>
      <c r="D106" s="61"/>
    </row>
    <row r="107" spans="3:4" s="37" customFormat="1" ht="12.95" customHeight="1" x14ac:dyDescent="0.2">
      <c r="C107" s="61"/>
      <c r="D107" s="61"/>
    </row>
    <row r="108" spans="3:4" s="37" customFormat="1" ht="12.95" customHeight="1" x14ac:dyDescent="0.2">
      <c r="C108" s="61"/>
      <c r="D108" s="61"/>
    </row>
    <row r="109" spans="3:4" s="37" customFormat="1" ht="12.95" customHeight="1" x14ac:dyDescent="0.2">
      <c r="C109" s="61"/>
      <c r="D109" s="61"/>
    </row>
    <row r="110" spans="3:4" s="37" customFormat="1" ht="12.95" customHeight="1" x14ac:dyDescent="0.2">
      <c r="C110" s="61"/>
      <c r="D110" s="61"/>
    </row>
    <row r="111" spans="3:4" s="37" customFormat="1" ht="12.95" customHeight="1" x14ac:dyDescent="0.2">
      <c r="C111" s="61"/>
      <c r="D111" s="61"/>
    </row>
    <row r="112" spans="3:4" s="37" customFormat="1" ht="12.95" customHeight="1" x14ac:dyDescent="0.2">
      <c r="C112" s="61"/>
      <c r="D112" s="61"/>
    </row>
    <row r="113" spans="3:4" s="37" customFormat="1" ht="12.95" customHeight="1" x14ac:dyDescent="0.2">
      <c r="C113" s="61"/>
      <c r="D113" s="61"/>
    </row>
    <row r="114" spans="3:4" s="37" customFormat="1" ht="12.95" customHeight="1" x14ac:dyDescent="0.2">
      <c r="C114" s="61"/>
      <c r="D114" s="61"/>
    </row>
    <row r="115" spans="3:4" s="37" customFormat="1" ht="12.95" customHeight="1" x14ac:dyDescent="0.2">
      <c r="C115" s="61"/>
      <c r="D115" s="61"/>
    </row>
    <row r="116" spans="3:4" s="37" customFormat="1" ht="12.95" customHeight="1" x14ac:dyDescent="0.2">
      <c r="C116" s="61"/>
      <c r="D116" s="61"/>
    </row>
    <row r="117" spans="3:4" s="37" customFormat="1" ht="12.95" customHeight="1" x14ac:dyDescent="0.2">
      <c r="C117" s="61"/>
      <c r="D117" s="61"/>
    </row>
    <row r="118" spans="3:4" s="37" customFormat="1" ht="12.95" customHeight="1" x14ac:dyDescent="0.2">
      <c r="C118" s="61"/>
      <c r="D118" s="61"/>
    </row>
    <row r="119" spans="3:4" s="37" customFormat="1" ht="12.95" customHeight="1" x14ac:dyDescent="0.2">
      <c r="C119" s="61"/>
      <c r="D119" s="61"/>
    </row>
    <row r="120" spans="3:4" s="37" customFormat="1" ht="12.95" customHeight="1" x14ac:dyDescent="0.2">
      <c r="C120" s="61"/>
      <c r="D120" s="61"/>
    </row>
    <row r="121" spans="3:4" s="37" customFormat="1" ht="12.95" customHeight="1" x14ac:dyDescent="0.2">
      <c r="C121" s="61"/>
      <c r="D121" s="61"/>
    </row>
    <row r="122" spans="3:4" s="37" customFormat="1" ht="12.95" customHeight="1" x14ac:dyDescent="0.2">
      <c r="C122" s="61"/>
      <c r="D122" s="61"/>
    </row>
    <row r="123" spans="3:4" s="37" customFormat="1" ht="12.95" customHeight="1" x14ac:dyDescent="0.2">
      <c r="C123" s="61"/>
      <c r="D123" s="61"/>
    </row>
    <row r="124" spans="3:4" s="37" customFormat="1" ht="12.95" customHeight="1" x14ac:dyDescent="0.2">
      <c r="C124" s="61"/>
      <c r="D124" s="61"/>
    </row>
    <row r="125" spans="3:4" s="37" customFormat="1" ht="12.95" customHeight="1" x14ac:dyDescent="0.2">
      <c r="C125" s="61"/>
      <c r="D125" s="61"/>
    </row>
    <row r="126" spans="3:4" s="37" customFormat="1" ht="12.95" customHeight="1" x14ac:dyDescent="0.2">
      <c r="C126" s="61"/>
      <c r="D126" s="61"/>
    </row>
    <row r="127" spans="3:4" s="37" customFormat="1" ht="12.95" customHeight="1" x14ac:dyDescent="0.2">
      <c r="C127" s="61"/>
      <c r="D127" s="61"/>
    </row>
    <row r="128" spans="3:4" s="37" customFormat="1" ht="12.95" customHeight="1" x14ac:dyDescent="0.2">
      <c r="C128" s="61"/>
      <c r="D128" s="61"/>
    </row>
    <row r="129" spans="3:4" s="37" customFormat="1" ht="12.95" customHeight="1" x14ac:dyDescent="0.2">
      <c r="C129" s="61"/>
      <c r="D129" s="61"/>
    </row>
    <row r="130" spans="3:4" s="37" customFormat="1" ht="12.95" customHeight="1" x14ac:dyDescent="0.2">
      <c r="C130" s="61"/>
      <c r="D130" s="61"/>
    </row>
    <row r="131" spans="3:4" s="37" customFormat="1" ht="12.95" customHeight="1" x14ac:dyDescent="0.2">
      <c r="C131" s="61"/>
      <c r="D131" s="61"/>
    </row>
    <row r="132" spans="3:4" s="37" customFormat="1" ht="12.95" customHeight="1" x14ac:dyDescent="0.2">
      <c r="C132" s="61"/>
      <c r="D132" s="61"/>
    </row>
    <row r="133" spans="3:4" s="37" customFormat="1" ht="12.95" customHeight="1" x14ac:dyDescent="0.2">
      <c r="C133" s="61"/>
      <c r="D133" s="61"/>
    </row>
    <row r="134" spans="3:4" s="37" customFormat="1" ht="12.95" customHeight="1" x14ac:dyDescent="0.2">
      <c r="C134" s="61"/>
      <c r="D134" s="61"/>
    </row>
    <row r="135" spans="3:4" s="37" customFormat="1" ht="12.95" customHeight="1" x14ac:dyDescent="0.2">
      <c r="C135" s="61"/>
      <c r="D135" s="61"/>
    </row>
    <row r="136" spans="3:4" s="37" customFormat="1" ht="12.95" customHeight="1" x14ac:dyDescent="0.2">
      <c r="C136" s="61"/>
      <c r="D136" s="61"/>
    </row>
    <row r="137" spans="3:4" s="37" customFormat="1" ht="12.95" customHeight="1" x14ac:dyDescent="0.2">
      <c r="C137" s="61"/>
      <c r="D137" s="61"/>
    </row>
    <row r="138" spans="3:4" s="37" customFormat="1" ht="12.95" customHeight="1" x14ac:dyDescent="0.2">
      <c r="C138" s="61"/>
      <c r="D138" s="61"/>
    </row>
    <row r="139" spans="3:4" s="37" customFormat="1" ht="12.95" customHeight="1" x14ac:dyDescent="0.2">
      <c r="C139" s="61"/>
      <c r="D139" s="61"/>
    </row>
    <row r="140" spans="3:4" s="37" customFormat="1" ht="12.95" customHeight="1" x14ac:dyDescent="0.2">
      <c r="C140" s="61"/>
      <c r="D140" s="61"/>
    </row>
    <row r="141" spans="3:4" s="37" customFormat="1" ht="12.95" customHeight="1" x14ac:dyDescent="0.2">
      <c r="C141" s="61"/>
      <c r="D141" s="61"/>
    </row>
    <row r="142" spans="3:4" s="37" customFormat="1" ht="12.95" customHeight="1" x14ac:dyDescent="0.2">
      <c r="C142" s="61"/>
      <c r="D142" s="61"/>
    </row>
    <row r="143" spans="3:4" s="37" customFormat="1" ht="12.95" customHeight="1" x14ac:dyDescent="0.2">
      <c r="C143" s="61"/>
      <c r="D143" s="61"/>
    </row>
    <row r="144" spans="3:4" s="37" customFormat="1" ht="12.95" customHeight="1" x14ac:dyDescent="0.2">
      <c r="C144" s="61"/>
      <c r="D144" s="61"/>
    </row>
    <row r="145" spans="3:4" s="37" customFormat="1" ht="12.95" customHeight="1" x14ac:dyDescent="0.2">
      <c r="C145" s="61"/>
      <c r="D145" s="61"/>
    </row>
    <row r="146" spans="3:4" s="37" customFormat="1" ht="12.95" customHeight="1" x14ac:dyDescent="0.2">
      <c r="C146" s="61"/>
      <c r="D146" s="61"/>
    </row>
    <row r="147" spans="3:4" s="37" customFormat="1" ht="12.95" customHeight="1" x14ac:dyDescent="0.2">
      <c r="C147" s="61"/>
      <c r="D147" s="61"/>
    </row>
    <row r="148" spans="3:4" s="37" customFormat="1" ht="12.95" customHeight="1" x14ac:dyDescent="0.2">
      <c r="C148" s="61"/>
      <c r="D148" s="61"/>
    </row>
    <row r="149" spans="3:4" s="37" customFormat="1" ht="12.95" customHeight="1" x14ac:dyDescent="0.2">
      <c r="C149" s="61"/>
      <c r="D149" s="61"/>
    </row>
    <row r="150" spans="3:4" s="37" customFormat="1" ht="12.95" customHeight="1" x14ac:dyDescent="0.2">
      <c r="C150" s="61"/>
      <c r="D150" s="61"/>
    </row>
    <row r="151" spans="3:4" s="37" customFormat="1" ht="12.95" customHeight="1" x14ac:dyDescent="0.2">
      <c r="C151" s="61"/>
      <c r="D151" s="61"/>
    </row>
    <row r="152" spans="3:4" s="37" customFormat="1" ht="12.95" customHeight="1" x14ac:dyDescent="0.2">
      <c r="C152" s="61"/>
      <c r="D152" s="61"/>
    </row>
    <row r="153" spans="3:4" s="37" customFormat="1" ht="12.95" customHeight="1" x14ac:dyDescent="0.2">
      <c r="C153" s="61"/>
      <c r="D153" s="61"/>
    </row>
    <row r="154" spans="3:4" s="37" customFormat="1" ht="12.95" customHeight="1" x14ac:dyDescent="0.2">
      <c r="C154" s="61"/>
      <c r="D154" s="61"/>
    </row>
    <row r="155" spans="3:4" s="37" customFormat="1" ht="12.95" customHeight="1" x14ac:dyDescent="0.2">
      <c r="C155" s="61"/>
      <c r="D155" s="61"/>
    </row>
    <row r="156" spans="3:4" s="37" customFormat="1" ht="12.95" customHeight="1" x14ac:dyDescent="0.2">
      <c r="C156" s="61"/>
      <c r="D156" s="61"/>
    </row>
    <row r="157" spans="3:4" s="37" customFormat="1" ht="12.95" customHeight="1" x14ac:dyDescent="0.2">
      <c r="C157" s="61"/>
      <c r="D157" s="61"/>
    </row>
    <row r="158" spans="3:4" s="37" customFormat="1" ht="12.95" customHeight="1" x14ac:dyDescent="0.2">
      <c r="C158" s="61"/>
      <c r="D158" s="61"/>
    </row>
    <row r="159" spans="3:4" s="37" customFormat="1" ht="12.95" customHeight="1" x14ac:dyDescent="0.2">
      <c r="C159" s="61"/>
      <c r="D159" s="61"/>
    </row>
    <row r="160" spans="3:4" s="37" customFormat="1" ht="12.95" customHeight="1" x14ac:dyDescent="0.2">
      <c r="C160" s="61"/>
      <c r="D160" s="61"/>
    </row>
    <row r="161" spans="3:4" s="37" customFormat="1" ht="12.95" customHeight="1" x14ac:dyDescent="0.2">
      <c r="C161" s="61"/>
      <c r="D161" s="61"/>
    </row>
    <row r="162" spans="3:4" s="37" customFormat="1" ht="12.95" customHeight="1" x14ac:dyDescent="0.2">
      <c r="C162" s="61"/>
      <c r="D162" s="61"/>
    </row>
    <row r="163" spans="3:4" s="37" customFormat="1" ht="12.95" customHeight="1" x14ac:dyDescent="0.2">
      <c r="C163" s="61"/>
      <c r="D163" s="61"/>
    </row>
    <row r="164" spans="3:4" s="37" customFormat="1" ht="12.95" customHeight="1" x14ac:dyDescent="0.2">
      <c r="C164" s="61"/>
      <c r="D164" s="61"/>
    </row>
    <row r="165" spans="3:4" s="37" customFormat="1" ht="12.95" customHeight="1" x14ac:dyDescent="0.2">
      <c r="C165" s="61"/>
      <c r="D165" s="61"/>
    </row>
    <row r="166" spans="3:4" s="37" customFormat="1" ht="12.95" customHeight="1" x14ac:dyDescent="0.2">
      <c r="C166" s="61"/>
      <c r="D166" s="61"/>
    </row>
    <row r="167" spans="3:4" s="37" customFormat="1" ht="12.95" customHeight="1" x14ac:dyDescent="0.2">
      <c r="C167" s="61"/>
      <c r="D167" s="61"/>
    </row>
    <row r="168" spans="3:4" s="37" customFormat="1" ht="12.95" customHeight="1" x14ac:dyDescent="0.2">
      <c r="C168" s="61"/>
      <c r="D168" s="61"/>
    </row>
    <row r="169" spans="3:4" s="37" customFormat="1" ht="12.95" customHeight="1" x14ac:dyDescent="0.2">
      <c r="C169" s="61"/>
      <c r="D169" s="61"/>
    </row>
    <row r="170" spans="3:4" s="37" customFormat="1" ht="12.95" customHeight="1" x14ac:dyDescent="0.2">
      <c r="C170" s="61"/>
      <c r="D170" s="61"/>
    </row>
    <row r="171" spans="3:4" s="37" customFormat="1" ht="12.95" customHeight="1" x14ac:dyDescent="0.2">
      <c r="C171" s="61"/>
      <c r="D171" s="61"/>
    </row>
    <row r="172" spans="3:4" s="37" customFormat="1" ht="12.95" customHeight="1" x14ac:dyDescent="0.2">
      <c r="C172" s="61"/>
      <c r="D172" s="61"/>
    </row>
    <row r="173" spans="3:4" s="37" customFormat="1" ht="12.95" customHeight="1" x14ac:dyDescent="0.2">
      <c r="C173" s="61"/>
      <c r="D173" s="61"/>
    </row>
    <row r="174" spans="3:4" s="37" customFormat="1" ht="12.95" customHeight="1" x14ac:dyDescent="0.2">
      <c r="C174" s="61"/>
      <c r="D174" s="61"/>
    </row>
    <row r="175" spans="3:4" s="37" customFormat="1" ht="12.95" customHeight="1" x14ac:dyDescent="0.2">
      <c r="C175" s="61"/>
      <c r="D175" s="61"/>
    </row>
    <row r="176" spans="3:4" s="37" customFormat="1" ht="12.95" customHeight="1" x14ac:dyDescent="0.2">
      <c r="C176" s="61"/>
      <c r="D176" s="61"/>
    </row>
    <row r="177" spans="3:4" s="37" customFormat="1" ht="12.95" customHeight="1" x14ac:dyDescent="0.2">
      <c r="C177" s="61"/>
      <c r="D177" s="61"/>
    </row>
    <row r="178" spans="3:4" s="37" customFormat="1" ht="12.95" customHeight="1" x14ac:dyDescent="0.2">
      <c r="C178" s="61"/>
      <c r="D178" s="61"/>
    </row>
    <row r="179" spans="3:4" s="37" customFormat="1" ht="12.95" customHeight="1" x14ac:dyDescent="0.2">
      <c r="C179" s="61"/>
      <c r="D179" s="61"/>
    </row>
    <row r="180" spans="3:4" s="37" customFormat="1" ht="12.95" customHeight="1" x14ac:dyDescent="0.2">
      <c r="C180" s="61"/>
      <c r="D180" s="61"/>
    </row>
    <row r="181" spans="3:4" s="37" customFormat="1" ht="12.95" customHeight="1" x14ac:dyDescent="0.2">
      <c r="C181" s="61"/>
      <c r="D181" s="61"/>
    </row>
    <row r="182" spans="3:4" s="37" customFormat="1" ht="12.95" customHeight="1" x14ac:dyDescent="0.2">
      <c r="C182" s="61"/>
      <c r="D182" s="61"/>
    </row>
    <row r="183" spans="3:4" s="37" customFormat="1" ht="12.95" customHeight="1" x14ac:dyDescent="0.2">
      <c r="C183" s="61"/>
      <c r="D183" s="61"/>
    </row>
    <row r="184" spans="3:4" s="37" customFormat="1" ht="12.95" customHeight="1" x14ac:dyDescent="0.2">
      <c r="C184" s="61"/>
      <c r="D184" s="61"/>
    </row>
    <row r="185" spans="3:4" s="37" customFormat="1" ht="12.95" customHeight="1" x14ac:dyDescent="0.2">
      <c r="C185" s="61"/>
      <c r="D185" s="61"/>
    </row>
    <row r="186" spans="3:4" s="37" customFormat="1" ht="12.95" customHeight="1" x14ac:dyDescent="0.2">
      <c r="C186" s="61"/>
      <c r="D186" s="61"/>
    </row>
    <row r="187" spans="3:4" s="37" customFormat="1" ht="12.95" customHeight="1" x14ac:dyDescent="0.2">
      <c r="C187" s="61"/>
      <c r="D187" s="61"/>
    </row>
    <row r="188" spans="3:4" s="37" customFormat="1" ht="12.95" customHeight="1" x14ac:dyDescent="0.2">
      <c r="C188" s="61"/>
      <c r="D188" s="61"/>
    </row>
    <row r="189" spans="3:4" s="37" customFormat="1" ht="12.95" customHeight="1" x14ac:dyDescent="0.2">
      <c r="C189" s="61"/>
      <c r="D189" s="61"/>
    </row>
    <row r="190" spans="3:4" s="37" customFormat="1" ht="12.95" customHeight="1" x14ac:dyDescent="0.2">
      <c r="C190" s="61"/>
      <c r="D190" s="61"/>
    </row>
    <row r="191" spans="3:4" s="37" customFormat="1" ht="12.95" customHeight="1" x14ac:dyDescent="0.2">
      <c r="C191" s="61"/>
      <c r="D191" s="61"/>
    </row>
    <row r="192" spans="3:4" s="37" customFormat="1" ht="12.95" customHeight="1" x14ac:dyDescent="0.2">
      <c r="C192" s="61"/>
      <c r="D192" s="61"/>
    </row>
    <row r="193" spans="3:4" s="37" customFormat="1" ht="12.95" customHeight="1" x14ac:dyDescent="0.2">
      <c r="C193" s="61"/>
      <c r="D193" s="61"/>
    </row>
    <row r="194" spans="3:4" s="37" customFormat="1" ht="12.95" customHeight="1" x14ac:dyDescent="0.2">
      <c r="C194" s="61"/>
      <c r="D194" s="61"/>
    </row>
    <row r="195" spans="3:4" s="37" customFormat="1" ht="12.95" customHeight="1" x14ac:dyDescent="0.2">
      <c r="C195" s="61"/>
      <c r="D195" s="61"/>
    </row>
    <row r="196" spans="3:4" s="37" customFormat="1" ht="12.95" customHeight="1" x14ac:dyDescent="0.2">
      <c r="C196" s="61"/>
      <c r="D196" s="61"/>
    </row>
    <row r="197" spans="3:4" s="37" customFormat="1" ht="12.95" customHeight="1" x14ac:dyDescent="0.2">
      <c r="C197" s="61"/>
      <c r="D197" s="61"/>
    </row>
    <row r="198" spans="3:4" s="37" customFormat="1" ht="12.95" customHeight="1" x14ac:dyDescent="0.2">
      <c r="C198" s="61"/>
      <c r="D198" s="61"/>
    </row>
    <row r="199" spans="3:4" s="37" customFormat="1" ht="12.95" customHeight="1" x14ac:dyDescent="0.2">
      <c r="C199" s="61"/>
      <c r="D199" s="61"/>
    </row>
    <row r="200" spans="3:4" s="37" customFormat="1" ht="12.95" customHeight="1" x14ac:dyDescent="0.2">
      <c r="C200" s="61"/>
      <c r="D200" s="61"/>
    </row>
    <row r="201" spans="3:4" s="37" customFormat="1" ht="12.95" customHeight="1" x14ac:dyDescent="0.2">
      <c r="C201" s="61"/>
      <c r="D201" s="61"/>
    </row>
    <row r="202" spans="3:4" s="37" customFormat="1" ht="12.95" customHeight="1" x14ac:dyDescent="0.2">
      <c r="C202" s="61"/>
      <c r="D202" s="61"/>
    </row>
    <row r="203" spans="3:4" s="37" customFormat="1" ht="12.95" customHeight="1" x14ac:dyDescent="0.2">
      <c r="C203" s="61"/>
      <c r="D203" s="61"/>
    </row>
    <row r="204" spans="3:4" s="37" customFormat="1" ht="12.95" customHeight="1" x14ac:dyDescent="0.2">
      <c r="C204" s="61"/>
      <c r="D204" s="61"/>
    </row>
    <row r="205" spans="3:4" s="37" customFormat="1" ht="12.95" customHeight="1" x14ac:dyDescent="0.2">
      <c r="C205" s="61"/>
      <c r="D205" s="61"/>
    </row>
    <row r="206" spans="3:4" s="37" customFormat="1" ht="12.95" customHeight="1" x14ac:dyDescent="0.2">
      <c r="C206" s="61"/>
      <c r="D206" s="61"/>
    </row>
    <row r="207" spans="3:4" s="37" customFormat="1" ht="12.95" customHeight="1" x14ac:dyDescent="0.2">
      <c r="C207" s="61"/>
      <c r="D207" s="61"/>
    </row>
    <row r="208" spans="3:4" s="37" customFormat="1" ht="12.95" customHeight="1" x14ac:dyDescent="0.2">
      <c r="C208" s="61"/>
      <c r="D208" s="61"/>
    </row>
    <row r="209" spans="3:4" s="37" customFormat="1" ht="12.95" customHeight="1" x14ac:dyDescent="0.2">
      <c r="C209" s="61"/>
      <c r="D209" s="61"/>
    </row>
    <row r="210" spans="3:4" s="37" customFormat="1" ht="12.95" customHeight="1" x14ac:dyDescent="0.2">
      <c r="C210" s="61"/>
      <c r="D210" s="61"/>
    </row>
    <row r="211" spans="3:4" s="37" customFormat="1" ht="12.95" customHeight="1" x14ac:dyDescent="0.2">
      <c r="C211" s="61"/>
      <c r="D211" s="61"/>
    </row>
    <row r="212" spans="3:4" s="37" customFormat="1" ht="12.95" customHeight="1" x14ac:dyDescent="0.2">
      <c r="C212" s="61"/>
      <c r="D212" s="61"/>
    </row>
    <row r="213" spans="3:4" s="37" customFormat="1" ht="12.95" customHeight="1" x14ac:dyDescent="0.2">
      <c r="C213" s="61"/>
      <c r="D213" s="61"/>
    </row>
    <row r="214" spans="3:4" s="37" customFormat="1" ht="12.95" customHeight="1" x14ac:dyDescent="0.2">
      <c r="C214" s="61"/>
      <c r="D214" s="61"/>
    </row>
    <row r="215" spans="3:4" s="37" customFormat="1" ht="12.95" customHeight="1" x14ac:dyDescent="0.2">
      <c r="C215" s="61"/>
      <c r="D215" s="61"/>
    </row>
    <row r="216" spans="3:4" s="37" customFormat="1" ht="12.95" customHeight="1" x14ac:dyDescent="0.2">
      <c r="C216" s="61"/>
      <c r="D216" s="61"/>
    </row>
    <row r="217" spans="3:4" s="37" customFormat="1" ht="12.95" customHeight="1" x14ac:dyDescent="0.2">
      <c r="C217" s="61"/>
      <c r="D217" s="61"/>
    </row>
    <row r="218" spans="3:4" s="37" customFormat="1" ht="12.95" customHeight="1" x14ac:dyDescent="0.2">
      <c r="C218" s="61"/>
      <c r="D218" s="61"/>
    </row>
    <row r="219" spans="3:4" s="37" customFormat="1" ht="12.95" customHeight="1" x14ac:dyDescent="0.2">
      <c r="C219" s="61"/>
      <c r="D219" s="61"/>
    </row>
    <row r="220" spans="3:4" s="37" customFormat="1" ht="12.95" customHeight="1" x14ac:dyDescent="0.2">
      <c r="C220" s="61"/>
      <c r="D220" s="61"/>
    </row>
    <row r="221" spans="3:4" s="37" customFormat="1" ht="12.95" customHeight="1" x14ac:dyDescent="0.2">
      <c r="C221" s="61"/>
      <c r="D221" s="61"/>
    </row>
    <row r="222" spans="3:4" s="37" customFormat="1" ht="12.95" customHeight="1" x14ac:dyDescent="0.2">
      <c r="C222" s="61"/>
      <c r="D222" s="61"/>
    </row>
    <row r="223" spans="3:4" s="37" customFormat="1" ht="12.95" customHeight="1" x14ac:dyDescent="0.2">
      <c r="C223" s="61"/>
      <c r="D223" s="61"/>
    </row>
    <row r="224" spans="3:4" s="37" customFormat="1" ht="12.95" customHeight="1" x14ac:dyDescent="0.2">
      <c r="C224" s="61"/>
      <c r="D224" s="61"/>
    </row>
    <row r="225" spans="3:4" s="37" customFormat="1" ht="12.95" customHeight="1" x14ac:dyDescent="0.2">
      <c r="C225" s="61"/>
      <c r="D225" s="61"/>
    </row>
    <row r="226" spans="3:4" s="37" customFormat="1" ht="12.95" customHeight="1" x14ac:dyDescent="0.2">
      <c r="C226" s="61"/>
      <c r="D226" s="61"/>
    </row>
    <row r="227" spans="3:4" s="37" customFormat="1" ht="12.95" customHeight="1" x14ac:dyDescent="0.2">
      <c r="C227" s="61"/>
      <c r="D227" s="61"/>
    </row>
    <row r="228" spans="3:4" s="37" customFormat="1" ht="12.95" customHeight="1" x14ac:dyDescent="0.2">
      <c r="C228" s="61"/>
      <c r="D228" s="61"/>
    </row>
    <row r="229" spans="3:4" s="37" customFormat="1" ht="12.95" customHeight="1" x14ac:dyDescent="0.2">
      <c r="C229" s="61"/>
      <c r="D229" s="61"/>
    </row>
    <row r="230" spans="3:4" s="37" customFormat="1" ht="12.95" customHeight="1" x14ac:dyDescent="0.2">
      <c r="C230" s="61"/>
      <c r="D230" s="61"/>
    </row>
    <row r="231" spans="3:4" s="37" customFormat="1" ht="12.95" customHeight="1" x14ac:dyDescent="0.2">
      <c r="C231" s="61"/>
      <c r="D231" s="61"/>
    </row>
    <row r="232" spans="3:4" s="37" customFormat="1" ht="12.95" customHeight="1" x14ac:dyDescent="0.2">
      <c r="C232" s="61"/>
      <c r="D232" s="61"/>
    </row>
    <row r="233" spans="3:4" s="37" customFormat="1" ht="12.95" customHeight="1" x14ac:dyDescent="0.2">
      <c r="C233" s="61"/>
      <c r="D233" s="61"/>
    </row>
    <row r="234" spans="3:4" s="37" customFormat="1" ht="12.95" customHeight="1" x14ac:dyDescent="0.2">
      <c r="C234" s="61"/>
      <c r="D234" s="61"/>
    </row>
    <row r="235" spans="3:4" s="37" customFormat="1" ht="12.95" customHeight="1" x14ac:dyDescent="0.2">
      <c r="C235" s="61"/>
      <c r="D235" s="61"/>
    </row>
    <row r="236" spans="3:4" s="37" customFormat="1" ht="12.95" customHeight="1" x14ac:dyDescent="0.2">
      <c r="C236" s="61"/>
      <c r="D236" s="61"/>
    </row>
    <row r="237" spans="3:4" s="37" customFormat="1" ht="12.95" customHeight="1" x14ac:dyDescent="0.2">
      <c r="C237" s="61"/>
      <c r="D237" s="61"/>
    </row>
    <row r="238" spans="3:4" s="37" customFormat="1" ht="12.95" customHeight="1" x14ac:dyDescent="0.2">
      <c r="C238" s="61"/>
      <c r="D238" s="61"/>
    </row>
    <row r="239" spans="3:4" s="37" customFormat="1" ht="12.95" customHeight="1" x14ac:dyDescent="0.2">
      <c r="C239" s="61"/>
      <c r="D239" s="61"/>
    </row>
    <row r="240" spans="3:4" s="37" customFormat="1" ht="12.95" customHeight="1" x14ac:dyDescent="0.2">
      <c r="C240" s="61"/>
      <c r="D240" s="61"/>
    </row>
    <row r="241" spans="3:4" s="37" customFormat="1" ht="12.95" customHeight="1" x14ac:dyDescent="0.2">
      <c r="C241" s="61"/>
      <c r="D241" s="61"/>
    </row>
    <row r="242" spans="3:4" s="37" customFormat="1" ht="12.95" customHeight="1" x14ac:dyDescent="0.2">
      <c r="C242" s="61"/>
      <c r="D242" s="61"/>
    </row>
    <row r="243" spans="3:4" s="37" customFormat="1" ht="12.95" customHeight="1" x14ac:dyDescent="0.2">
      <c r="C243" s="61"/>
      <c r="D243" s="61"/>
    </row>
    <row r="244" spans="3:4" s="37" customFormat="1" ht="12.95" customHeight="1" x14ac:dyDescent="0.2">
      <c r="C244" s="61"/>
      <c r="D244" s="61"/>
    </row>
    <row r="245" spans="3:4" s="37" customFormat="1" ht="12.95" customHeight="1" x14ac:dyDescent="0.2">
      <c r="C245" s="61"/>
      <c r="D245" s="61"/>
    </row>
    <row r="246" spans="3:4" s="37" customFormat="1" ht="12.95" customHeight="1" x14ac:dyDescent="0.2">
      <c r="C246" s="61"/>
      <c r="D246" s="61"/>
    </row>
    <row r="247" spans="3:4" s="37" customFormat="1" ht="12.95" customHeight="1" x14ac:dyDescent="0.2">
      <c r="C247" s="61"/>
      <c r="D247" s="61"/>
    </row>
    <row r="248" spans="3:4" s="37" customFormat="1" ht="12.95" customHeight="1" x14ac:dyDescent="0.2">
      <c r="C248" s="61"/>
      <c r="D248" s="61"/>
    </row>
    <row r="249" spans="3:4" s="37" customFormat="1" ht="12.95" customHeight="1" x14ac:dyDescent="0.2">
      <c r="C249" s="61"/>
      <c r="D249" s="61"/>
    </row>
    <row r="250" spans="3:4" s="37" customFormat="1" ht="12.95" customHeight="1" x14ac:dyDescent="0.2">
      <c r="C250" s="61"/>
      <c r="D250" s="61"/>
    </row>
    <row r="251" spans="3:4" s="37" customFormat="1" ht="12.95" customHeight="1" x14ac:dyDescent="0.2">
      <c r="C251" s="61"/>
      <c r="D251" s="61"/>
    </row>
    <row r="252" spans="3:4" s="37" customFormat="1" ht="12.95" customHeight="1" x14ac:dyDescent="0.2">
      <c r="C252" s="61"/>
      <c r="D252" s="61"/>
    </row>
    <row r="253" spans="3:4" s="37" customFormat="1" ht="12.95" customHeight="1" x14ac:dyDescent="0.2">
      <c r="C253" s="61"/>
      <c r="D253" s="61"/>
    </row>
    <row r="254" spans="3:4" s="37" customFormat="1" ht="12.95" customHeight="1" x14ac:dyDescent="0.2">
      <c r="C254" s="61"/>
      <c r="D254" s="61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sortState xmlns:xlrd2="http://schemas.microsoft.com/office/spreadsheetml/2017/richdata2" ref="A21:R42">
    <sortCondition ref="C21:C42"/>
  </sortState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940"/>
  <sheetViews>
    <sheetView workbookViewId="0">
      <selection activeCell="I40" sqref="I4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37</v>
      </c>
    </row>
    <row r="2" spans="1:7" x14ac:dyDescent="0.2">
      <c r="A2" t="s">
        <v>24</v>
      </c>
      <c r="B2" s="33" t="s">
        <v>45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51330.741499999996</v>
      </c>
      <c r="D4" s="9">
        <v>0.80063200000000001</v>
      </c>
    </row>
    <row r="6" spans="1:7" x14ac:dyDescent="0.2">
      <c r="A6" s="5" t="s">
        <v>1</v>
      </c>
    </row>
    <row r="7" spans="1:7" x14ac:dyDescent="0.2">
      <c r="A7" t="s">
        <v>2</v>
      </c>
      <c r="C7">
        <v>55926.519926277659</v>
      </c>
    </row>
    <row r="8" spans="1:7" x14ac:dyDescent="0.2">
      <c r="A8" t="s">
        <v>3</v>
      </c>
      <c r="C8">
        <v>0.80065008659792991</v>
      </c>
    </row>
    <row r="9" spans="1:7" x14ac:dyDescent="0.2">
      <c r="A9" s="11" t="s">
        <v>30</v>
      </c>
      <c r="B9" s="12"/>
      <c r="C9" s="13">
        <v>8</v>
      </c>
      <c r="D9" s="12" t="s">
        <v>31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16</v>
      </c>
      <c r="B11" s="12"/>
      <c r="C11" s="24">
        <f ca="1">INTERCEPT(INDIRECT($G$11):G992,INDIRECT($F$11):F992)</f>
        <v>-4.5288078048246015E-12</v>
      </c>
      <c r="D11" s="3"/>
      <c r="E11" s="12"/>
      <c r="F11" s="25" t="str">
        <f>"F"&amp;E19</f>
        <v>F22</v>
      </c>
      <c r="G11" s="26" t="str">
        <f>"G"&amp;E19</f>
        <v>G22</v>
      </c>
    </row>
    <row r="12" spans="1:7" x14ac:dyDescent="0.2">
      <c r="A12" s="12" t="s">
        <v>17</v>
      </c>
      <c r="B12" s="12"/>
      <c r="C12" s="24">
        <f ca="1">SLOPE(INDIRECT($G$11):G992,INDIRECT($F$11):F992)</f>
        <v>-2.4972163831778305E-15</v>
      </c>
      <c r="D12" s="3"/>
      <c r="E12" s="12"/>
    </row>
    <row r="13" spans="1:7" x14ac:dyDescent="0.2">
      <c r="A13" s="12" t="s">
        <v>19</v>
      </c>
      <c r="B13" s="12"/>
      <c r="C13" s="3" t="s">
        <v>14</v>
      </c>
      <c r="D13" s="3"/>
      <c r="E13" s="12"/>
    </row>
    <row r="14" spans="1:7" x14ac:dyDescent="0.2">
      <c r="A14" s="12"/>
      <c r="B14" s="12"/>
      <c r="C14" s="12"/>
      <c r="D14" s="12"/>
      <c r="E14" s="12"/>
    </row>
    <row r="15" spans="1:7" x14ac:dyDescent="0.2">
      <c r="A15" s="14" t="s">
        <v>18</v>
      </c>
      <c r="B15" s="12"/>
      <c r="C15" s="15">
        <f ca="1">(C7+C11)+(C8+C12)*INT(MAX(F21:F3533))</f>
        <v>55926.519926277651</v>
      </c>
      <c r="D15" s="16" t="s">
        <v>32</v>
      </c>
      <c r="E15" s="17">
        <f ca="1">TODAY()+15018.5-B9/24</f>
        <v>60313.5</v>
      </c>
    </row>
    <row r="16" spans="1:7" x14ac:dyDescent="0.2">
      <c r="A16" s="18" t="s">
        <v>4</v>
      </c>
      <c r="B16" s="12"/>
      <c r="C16" s="19">
        <f ca="1">+C8+C12</f>
        <v>0.80065008659792747</v>
      </c>
      <c r="D16" s="16" t="s">
        <v>33</v>
      </c>
      <c r="E16" s="17">
        <f ca="1">ROUND(2*(E15-C15)/C16,0)/2+1</f>
        <v>5480.5</v>
      </c>
    </row>
    <row r="17" spans="1:17" ht="13.5" thickBot="1" x14ac:dyDescent="0.25">
      <c r="A17" s="16" t="s">
        <v>29</v>
      </c>
      <c r="B17" s="12"/>
      <c r="C17" s="12">
        <f>COUNT(C21:C2191)</f>
        <v>4</v>
      </c>
      <c r="D17" s="16" t="s">
        <v>34</v>
      </c>
      <c r="E17" s="20">
        <f ca="1">+C15+C16*E16-15018.5-C9/24</f>
        <v>45295.649392544256</v>
      </c>
    </row>
    <row r="18" spans="1:17" ht="14.25" thickTop="1" thickBot="1" x14ac:dyDescent="0.25">
      <c r="A18" s="18" t="s">
        <v>5</v>
      </c>
      <c r="B18" s="12"/>
      <c r="C18" s="21">
        <f ca="1">+C15</f>
        <v>55926.519926277651</v>
      </c>
      <c r="D18" s="22">
        <f ca="1">+C16</f>
        <v>0.80065008659792747</v>
      </c>
      <c r="E18" s="23" t="s">
        <v>35</v>
      </c>
    </row>
    <row r="19" spans="1:17" ht="13.5" thickTop="1" x14ac:dyDescent="0.2">
      <c r="A19" s="27" t="s">
        <v>36</v>
      </c>
      <c r="E19" s="28">
        <v>22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40</v>
      </c>
      <c r="J20" s="7" t="s">
        <v>44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12</v>
      </c>
      <c r="C21" s="10">
        <v>51330.741499999996</v>
      </c>
      <c r="D21" s="10" t="s">
        <v>14</v>
      </c>
      <c r="E21">
        <f>+(C21-C$7)/C$8</f>
        <v>-5740.0586138768113</v>
      </c>
      <c r="F21">
        <f>ROUND(2*E21,0)/2</f>
        <v>-5740</v>
      </c>
      <c r="G21">
        <f>+C21-(C$7+F21*C$8)</f>
        <v>-4.6929205542255659E-2</v>
      </c>
      <c r="H21">
        <f>+G21</f>
        <v>-4.6929205542255659E-2</v>
      </c>
      <c r="O21">
        <f ca="1">+C$11+C$12*$F21</f>
        <v>9.8052142346161463E-12</v>
      </c>
      <c r="Q21" s="2">
        <f>+C21-15018.5</f>
        <v>36312.241499999996</v>
      </c>
    </row>
    <row r="22" spans="1:17" x14ac:dyDescent="0.2">
      <c r="A22" s="31" t="s">
        <v>38</v>
      </c>
      <c r="B22" s="32" t="s">
        <v>39</v>
      </c>
      <c r="C22" s="31">
        <v>54508.568509999997</v>
      </c>
      <c r="D22" s="31">
        <v>2.0000000000000001E-4</v>
      </c>
      <c r="E22">
        <f>+(C22-C$7)/C$8</f>
        <v>-1771.0001410263103</v>
      </c>
      <c r="F22">
        <f>ROUND(2*E22,0)/2</f>
        <v>-1771</v>
      </c>
      <c r="G22">
        <f>+C22-(C$7+F22*C$8)</f>
        <v>-1.1291272676317021E-4</v>
      </c>
      <c r="I22">
        <f>+G22</f>
        <v>-1.1291272676317021E-4</v>
      </c>
      <c r="O22">
        <f ca="1">+C$11+C$12*$F22</f>
        <v>-1.0623759021666387E-13</v>
      </c>
      <c r="Q22" s="2">
        <f>+C22-15018.5</f>
        <v>39490.068509999997</v>
      </c>
    </row>
    <row r="23" spans="1:17" x14ac:dyDescent="0.2">
      <c r="A23" s="29" t="s">
        <v>41</v>
      </c>
      <c r="B23" s="30" t="s">
        <v>42</v>
      </c>
      <c r="C23" s="29">
        <v>55320.828399999999</v>
      </c>
      <c r="D23" s="29">
        <v>5.0000000000000001E-4</v>
      </c>
      <c r="E23">
        <f>+(C23-C$7)/C$8</f>
        <v>-756.49966997608783</v>
      </c>
      <c r="F23">
        <f>ROUND(2*E23,0)/2</f>
        <v>-756.5</v>
      </c>
      <c r="G23">
        <f>+C23-(C$7+F23*C$8)</f>
        <v>2.642336767166853E-4</v>
      </c>
      <c r="I23">
        <f>+G23</f>
        <v>2.642336767166853E-4</v>
      </c>
      <c r="O23">
        <f ca="1">+C$11+C$12*$F23</f>
        <v>-2.6396636109505725E-12</v>
      </c>
      <c r="Q23" s="2">
        <f>+C23-15018.5</f>
        <v>40302.328399999999</v>
      </c>
    </row>
    <row r="24" spans="1:17" x14ac:dyDescent="0.2">
      <c r="A24" s="5" t="s">
        <v>43</v>
      </c>
      <c r="C24" s="10">
        <v>55926.920100000003</v>
      </c>
      <c r="D24" s="10">
        <v>2.9999999999999997E-4</v>
      </c>
      <c r="E24">
        <f>+(C24-C$7)/C$8</f>
        <v>0.49981100238773007</v>
      </c>
      <c r="F24">
        <f>ROUND(2*E24,0)/2</f>
        <v>0.5</v>
      </c>
      <c r="G24">
        <f>+C24-(C$7+F24*C$8)</f>
        <v>-1.513209572294727E-4</v>
      </c>
      <c r="J24">
        <f>+G24</f>
        <v>-1.513209572294727E-4</v>
      </c>
      <c r="O24">
        <f ca="1">+C$11+C$12*$F24</f>
        <v>-4.5300564130161907E-12</v>
      </c>
      <c r="Q24" s="2">
        <f>+C24-15018.5</f>
        <v>40908.420100000003</v>
      </c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sheetProtection sheet="1"/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A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2024-01-04T07:11:20Z</dcterms:modified>
</cp:coreProperties>
</file>