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9545BEE-2462-46AB-A969-9F2498C7D8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Q_Fit" sheetId="5" r:id="rId3"/>
    <sheet name="A (3)" sheetId="4" r:id="rId4"/>
    <sheet name="BAV" sheetId="6" r:id="rId5"/>
  </sheets>
  <definedNames>
    <definedName name="solver_adj" localSheetId="3" hidden="1">'A (3)'!$E$11:$E$13</definedName>
    <definedName name="solver_adj" localSheetId="1" hidden="1">'A (old)'!$E$11:$E$13</definedName>
    <definedName name="solver_adj" localSheetId="0" hidden="1">Active!$E$11:$E$13</definedName>
    <definedName name="solver_cvg" localSheetId="3" hidden="1">0.0001</definedName>
    <definedName name="solver_cvg" localSheetId="1" hidden="1">0.0001</definedName>
    <definedName name="solver_cvg" localSheetId="0" hidden="1">0.0001</definedName>
    <definedName name="solver_drv" localSheetId="3" hidden="1">1</definedName>
    <definedName name="solver_drv" localSheetId="1" hidden="1">1</definedName>
    <definedName name="solver_drv" localSheetId="0" hidden="1">1</definedName>
    <definedName name="solver_est" localSheetId="3" hidden="1">1</definedName>
    <definedName name="solver_est" localSheetId="1" hidden="1">1</definedName>
    <definedName name="solver_est" localSheetId="0" hidden="1">1</definedName>
    <definedName name="solver_itr" localSheetId="3" hidden="1">100</definedName>
    <definedName name="solver_itr" localSheetId="1" hidden="1">100</definedName>
    <definedName name="solver_itr" localSheetId="0" hidden="1">100</definedName>
    <definedName name="solver_lin" localSheetId="3" hidden="1">2</definedName>
    <definedName name="solver_lin" localSheetId="1" hidden="1">2</definedName>
    <definedName name="solver_lin" localSheetId="0" hidden="1">2</definedName>
    <definedName name="solver_neg" localSheetId="3" hidden="1">2</definedName>
    <definedName name="solver_neg" localSheetId="1" hidden="1">2</definedName>
    <definedName name="solver_neg" localSheetId="0" hidden="1">2</definedName>
    <definedName name="solver_num" localSheetId="3" hidden="1">0</definedName>
    <definedName name="solver_num" localSheetId="1" hidden="1">0</definedName>
    <definedName name="solver_num" localSheetId="0" hidden="1">0</definedName>
    <definedName name="solver_nwt" localSheetId="3" hidden="1">1</definedName>
    <definedName name="solver_nwt" localSheetId="1" hidden="1">1</definedName>
    <definedName name="solver_nwt" localSheetId="0" hidden="1">1</definedName>
    <definedName name="solver_opt" localSheetId="3" hidden="1">'A (3)'!$E$14</definedName>
    <definedName name="solver_opt" localSheetId="1" hidden="1">'A (old)'!$E$14</definedName>
    <definedName name="solver_opt" localSheetId="0" hidden="1">Active!$E$14</definedName>
    <definedName name="solver_pre" localSheetId="3" hidden="1">0.000001</definedName>
    <definedName name="solver_pre" localSheetId="1" hidden="1">0.000001</definedName>
    <definedName name="solver_pre" localSheetId="0" hidden="1">0.000001</definedName>
    <definedName name="solver_scl" localSheetId="3" hidden="1">2</definedName>
    <definedName name="solver_scl" localSheetId="1" hidden="1">2</definedName>
    <definedName name="solver_scl" localSheetId="0" hidden="1">2</definedName>
    <definedName name="solver_sho" localSheetId="3" hidden="1">2</definedName>
    <definedName name="solver_sho" localSheetId="1" hidden="1">2</definedName>
    <definedName name="solver_sho" localSheetId="0" hidden="1">2</definedName>
    <definedName name="solver_tim" localSheetId="3" hidden="1">100</definedName>
    <definedName name="solver_tim" localSheetId="1" hidden="1">100</definedName>
    <definedName name="solver_tim" localSheetId="0" hidden="1">100</definedName>
    <definedName name="solver_tol" localSheetId="3" hidden="1">0.05</definedName>
    <definedName name="solver_tol" localSheetId="1" hidden="1">0.05</definedName>
    <definedName name="solver_tol" localSheetId="0" hidden="1">0.05</definedName>
    <definedName name="solver_typ" localSheetId="3" hidden="1">2</definedName>
    <definedName name="solver_typ" localSheetId="1" hidden="1">2</definedName>
    <definedName name="solver_typ" localSheetId="0" hidden="1">2</definedName>
    <definedName name="solver_val" localSheetId="3" hidden="1">0</definedName>
    <definedName name="solver_val" localSheetId="1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05" i="3" l="1"/>
  <c r="F105" i="3" s="1"/>
  <c r="Q105" i="3"/>
  <c r="E76" i="4"/>
  <c r="F76" i="4"/>
  <c r="Q76" i="4"/>
  <c r="E77" i="4"/>
  <c r="F77" i="4"/>
  <c r="Q77" i="4"/>
  <c r="E78" i="4"/>
  <c r="F78" i="4"/>
  <c r="Q78" i="4"/>
  <c r="E79" i="4"/>
  <c r="F79" i="4"/>
  <c r="Q79" i="4"/>
  <c r="E80" i="4"/>
  <c r="F80" i="4"/>
  <c r="Q80" i="4"/>
  <c r="E81" i="4"/>
  <c r="F81" i="4"/>
  <c r="Q81" i="4"/>
  <c r="E82" i="4"/>
  <c r="F82" i="4"/>
  <c r="Q82" i="4"/>
  <c r="E83" i="4"/>
  <c r="F83" i="4"/>
  <c r="Q83" i="4"/>
  <c r="E84" i="4"/>
  <c r="F84" i="4"/>
  <c r="Q84" i="4"/>
  <c r="D11" i="3"/>
  <c r="D12" i="3"/>
  <c r="D13" i="3"/>
  <c r="Q100" i="3"/>
  <c r="Q99" i="3"/>
  <c r="Q104" i="3"/>
  <c r="D9" i="3"/>
  <c r="C9" i="3"/>
  <c r="Q103" i="3"/>
  <c r="Q102" i="3"/>
  <c r="Q101" i="3"/>
  <c r="Q21" i="3"/>
  <c r="Q22" i="3"/>
  <c r="Q23" i="3"/>
  <c r="Q24" i="3"/>
  <c r="Q25" i="3"/>
  <c r="Q27" i="3"/>
  <c r="Q28" i="3"/>
  <c r="Q29" i="3"/>
  <c r="Q30" i="3"/>
  <c r="Q31" i="3"/>
  <c r="Q32" i="3"/>
  <c r="Q57" i="3"/>
  <c r="Q59" i="3"/>
  <c r="Q63" i="3"/>
  <c r="Q64" i="3"/>
  <c r="Q79" i="3"/>
  <c r="Q80" i="3"/>
  <c r="Q81" i="3"/>
  <c r="Q90" i="3"/>
  <c r="G62" i="6"/>
  <c r="C62" i="6"/>
  <c r="G61" i="6"/>
  <c r="C61" i="6"/>
  <c r="G60" i="6"/>
  <c r="C60" i="6"/>
  <c r="G59" i="6"/>
  <c r="C59" i="6"/>
  <c r="G58" i="6"/>
  <c r="C58" i="6"/>
  <c r="G57" i="6"/>
  <c r="C57" i="6"/>
  <c r="G81" i="6"/>
  <c r="C81" i="6"/>
  <c r="G56" i="6"/>
  <c r="C56" i="6"/>
  <c r="G55" i="6"/>
  <c r="C55" i="6"/>
  <c r="G54" i="6"/>
  <c r="C54" i="6"/>
  <c r="G53" i="6"/>
  <c r="C53" i="6"/>
  <c r="G52" i="6"/>
  <c r="C52" i="6"/>
  <c r="G51" i="6"/>
  <c r="C51" i="6"/>
  <c r="G50" i="6"/>
  <c r="C50" i="6"/>
  <c r="G49" i="6"/>
  <c r="C49" i="6"/>
  <c r="G80" i="6"/>
  <c r="C80" i="6"/>
  <c r="G79" i="6"/>
  <c r="C79" i="6"/>
  <c r="G78" i="6"/>
  <c r="C78" i="6"/>
  <c r="G48" i="6"/>
  <c r="C48" i="6"/>
  <c r="G47" i="6"/>
  <c r="C47" i="6"/>
  <c r="G46" i="6"/>
  <c r="C46" i="6"/>
  <c r="G45" i="6"/>
  <c r="C45" i="6"/>
  <c r="G44" i="6"/>
  <c r="C44" i="6"/>
  <c r="G43" i="6"/>
  <c r="C43" i="6"/>
  <c r="G42" i="6"/>
  <c r="C42" i="6"/>
  <c r="G41" i="6"/>
  <c r="C41" i="6"/>
  <c r="G40" i="6"/>
  <c r="C40" i="6"/>
  <c r="G39" i="6"/>
  <c r="C39" i="6"/>
  <c r="G38" i="6"/>
  <c r="C38" i="6"/>
  <c r="G37" i="6"/>
  <c r="C37" i="6"/>
  <c r="G36" i="6"/>
  <c r="C36" i="6"/>
  <c r="G35" i="6"/>
  <c r="C35" i="6"/>
  <c r="G77" i="6"/>
  <c r="C77" i="6"/>
  <c r="G76" i="6"/>
  <c r="C76" i="6"/>
  <c r="G34" i="6"/>
  <c r="C34" i="6"/>
  <c r="G33" i="6"/>
  <c r="C33" i="6"/>
  <c r="G32" i="6"/>
  <c r="C32" i="6"/>
  <c r="G75" i="6"/>
  <c r="C75" i="6"/>
  <c r="G74" i="6"/>
  <c r="C74" i="6"/>
  <c r="G31" i="6"/>
  <c r="C31" i="6"/>
  <c r="G30" i="6"/>
  <c r="C30" i="6"/>
  <c r="G29" i="6"/>
  <c r="C29" i="6"/>
  <c r="G28" i="6"/>
  <c r="C28" i="6"/>
  <c r="G27" i="6"/>
  <c r="C27" i="6"/>
  <c r="G26" i="6"/>
  <c r="C26" i="6"/>
  <c r="G25" i="6"/>
  <c r="C25" i="6"/>
  <c r="G24" i="6"/>
  <c r="C24" i="6"/>
  <c r="G23" i="6"/>
  <c r="C23" i="6"/>
  <c r="G22" i="6"/>
  <c r="C22" i="6"/>
  <c r="G21" i="6"/>
  <c r="C21" i="6"/>
  <c r="G20" i="6"/>
  <c r="C20" i="6"/>
  <c r="G19" i="6"/>
  <c r="C19" i="6"/>
  <c r="G18" i="6"/>
  <c r="C18" i="6"/>
  <c r="G17" i="6"/>
  <c r="C17" i="6"/>
  <c r="G16" i="6"/>
  <c r="C16" i="6"/>
  <c r="G15" i="6"/>
  <c r="C15" i="6"/>
  <c r="G14" i="6"/>
  <c r="C14" i="6"/>
  <c r="G13" i="6"/>
  <c r="C13" i="6"/>
  <c r="G12" i="6"/>
  <c r="C12" i="6"/>
  <c r="G11" i="6"/>
  <c r="C11" i="6"/>
  <c r="G73" i="6"/>
  <c r="C73" i="6"/>
  <c r="G72" i="6"/>
  <c r="C72" i="6"/>
  <c r="G71" i="6"/>
  <c r="C71" i="6"/>
  <c r="G70" i="6"/>
  <c r="C70" i="6"/>
  <c r="G69" i="6"/>
  <c r="C69" i="6"/>
  <c r="G68" i="6"/>
  <c r="C68" i="6"/>
  <c r="G67" i="6"/>
  <c r="C67" i="6"/>
  <c r="G66" i="6"/>
  <c r="C66" i="6"/>
  <c r="G65" i="6"/>
  <c r="C65" i="6"/>
  <c r="G64" i="6"/>
  <c r="C64" i="6"/>
  <c r="G63" i="6"/>
  <c r="C63" i="6"/>
  <c r="H62" i="6"/>
  <c r="B62" i="6"/>
  <c r="F62" i="6"/>
  <c r="D62" i="6"/>
  <c r="A62" i="6"/>
  <c r="H61" i="6"/>
  <c r="B61" i="6"/>
  <c r="F61" i="6"/>
  <c r="D61" i="6"/>
  <c r="A61" i="6"/>
  <c r="H60" i="6"/>
  <c r="B60" i="6"/>
  <c r="F60" i="6"/>
  <c r="D60" i="6"/>
  <c r="A60" i="6"/>
  <c r="H59" i="6"/>
  <c r="F59" i="6"/>
  <c r="D59" i="6"/>
  <c r="B59" i="6"/>
  <c r="A59" i="6"/>
  <c r="H58" i="6"/>
  <c r="B58" i="6"/>
  <c r="D58" i="6"/>
  <c r="A58" i="6"/>
  <c r="H57" i="6"/>
  <c r="B57" i="6"/>
  <c r="D57" i="6"/>
  <c r="A57" i="6"/>
  <c r="H81" i="6"/>
  <c r="B81" i="6"/>
  <c r="D81" i="6"/>
  <c r="A81" i="6"/>
  <c r="H56" i="6"/>
  <c r="B56" i="6"/>
  <c r="D56" i="6"/>
  <c r="A56" i="6"/>
  <c r="H55" i="6"/>
  <c r="B55" i="6"/>
  <c r="D55" i="6"/>
  <c r="A55" i="6"/>
  <c r="H54" i="6"/>
  <c r="B54" i="6"/>
  <c r="D54" i="6"/>
  <c r="A54" i="6"/>
  <c r="H53" i="6"/>
  <c r="B53" i="6"/>
  <c r="D53" i="6"/>
  <c r="A53" i="6"/>
  <c r="H52" i="6"/>
  <c r="B52" i="6"/>
  <c r="D52" i="6"/>
  <c r="A52" i="6"/>
  <c r="H51" i="6"/>
  <c r="B51" i="6"/>
  <c r="D51" i="6"/>
  <c r="A51" i="6"/>
  <c r="H50" i="6"/>
  <c r="B50" i="6"/>
  <c r="D50" i="6"/>
  <c r="A50" i="6"/>
  <c r="H49" i="6"/>
  <c r="B49" i="6"/>
  <c r="D49" i="6"/>
  <c r="A49" i="6"/>
  <c r="H80" i="6"/>
  <c r="B80" i="6"/>
  <c r="D80" i="6"/>
  <c r="A80" i="6"/>
  <c r="H79" i="6"/>
  <c r="B79" i="6"/>
  <c r="D79" i="6"/>
  <c r="A79" i="6"/>
  <c r="H78" i="6"/>
  <c r="B78" i="6"/>
  <c r="D78" i="6"/>
  <c r="A78" i="6"/>
  <c r="H48" i="6"/>
  <c r="B48" i="6"/>
  <c r="D48" i="6"/>
  <c r="A48" i="6"/>
  <c r="H47" i="6"/>
  <c r="B47" i="6"/>
  <c r="D47" i="6"/>
  <c r="A47" i="6"/>
  <c r="H46" i="6"/>
  <c r="B46" i="6"/>
  <c r="D46" i="6"/>
  <c r="A46" i="6"/>
  <c r="H45" i="6"/>
  <c r="B45" i="6"/>
  <c r="D45" i="6"/>
  <c r="A45" i="6"/>
  <c r="H44" i="6"/>
  <c r="B44" i="6"/>
  <c r="D44" i="6"/>
  <c r="A44" i="6"/>
  <c r="H43" i="6"/>
  <c r="B43" i="6"/>
  <c r="D43" i="6"/>
  <c r="A43" i="6"/>
  <c r="H42" i="6"/>
  <c r="B42" i="6"/>
  <c r="D42" i="6"/>
  <c r="A42" i="6"/>
  <c r="H41" i="6"/>
  <c r="B41" i="6"/>
  <c r="D41" i="6"/>
  <c r="A41" i="6"/>
  <c r="H40" i="6"/>
  <c r="B40" i="6"/>
  <c r="D40" i="6"/>
  <c r="A40" i="6"/>
  <c r="H39" i="6"/>
  <c r="B39" i="6"/>
  <c r="D39" i="6"/>
  <c r="A39" i="6"/>
  <c r="H38" i="6"/>
  <c r="B38" i="6"/>
  <c r="D38" i="6"/>
  <c r="A38" i="6"/>
  <c r="H37" i="6"/>
  <c r="B37" i="6"/>
  <c r="D37" i="6"/>
  <c r="A37" i="6"/>
  <c r="H36" i="6"/>
  <c r="B36" i="6"/>
  <c r="D36" i="6"/>
  <c r="A36" i="6"/>
  <c r="H35" i="6"/>
  <c r="B35" i="6"/>
  <c r="D35" i="6"/>
  <c r="A35" i="6"/>
  <c r="H77" i="6"/>
  <c r="B77" i="6"/>
  <c r="D77" i="6"/>
  <c r="A77" i="6"/>
  <c r="H76" i="6"/>
  <c r="B76" i="6"/>
  <c r="D76" i="6"/>
  <c r="A76" i="6"/>
  <c r="H34" i="6"/>
  <c r="B34" i="6"/>
  <c r="D34" i="6"/>
  <c r="A34" i="6"/>
  <c r="H33" i="6"/>
  <c r="B33" i="6"/>
  <c r="D33" i="6"/>
  <c r="A33" i="6"/>
  <c r="H32" i="6"/>
  <c r="B32" i="6"/>
  <c r="D32" i="6"/>
  <c r="A32" i="6"/>
  <c r="H75" i="6"/>
  <c r="B75" i="6"/>
  <c r="D75" i="6"/>
  <c r="A75" i="6"/>
  <c r="H74" i="6"/>
  <c r="B74" i="6"/>
  <c r="D74" i="6"/>
  <c r="A74" i="6"/>
  <c r="H31" i="6"/>
  <c r="B31" i="6"/>
  <c r="D31" i="6"/>
  <c r="A31" i="6"/>
  <c r="H30" i="6"/>
  <c r="B30" i="6"/>
  <c r="D30" i="6"/>
  <c r="A30" i="6"/>
  <c r="H29" i="6"/>
  <c r="B29" i="6"/>
  <c r="D29" i="6"/>
  <c r="A29" i="6"/>
  <c r="H28" i="6"/>
  <c r="B28" i="6"/>
  <c r="D28" i="6"/>
  <c r="A28" i="6"/>
  <c r="H27" i="6"/>
  <c r="B27" i="6"/>
  <c r="D27" i="6"/>
  <c r="A27" i="6"/>
  <c r="H26" i="6"/>
  <c r="B26" i="6"/>
  <c r="D26" i="6"/>
  <c r="A26" i="6"/>
  <c r="H25" i="6"/>
  <c r="B25" i="6"/>
  <c r="D25" i="6"/>
  <c r="A25" i="6"/>
  <c r="H24" i="6"/>
  <c r="B24" i="6"/>
  <c r="D24" i="6"/>
  <c r="A24" i="6"/>
  <c r="H23" i="6"/>
  <c r="B23" i="6"/>
  <c r="D23" i="6"/>
  <c r="A23" i="6"/>
  <c r="H22" i="6"/>
  <c r="B22" i="6"/>
  <c r="D22" i="6"/>
  <c r="A22" i="6"/>
  <c r="H21" i="6"/>
  <c r="B21" i="6"/>
  <c r="D21" i="6"/>
  <c r="A21" i="6"/>
  <c r="H20" i="6"/>
  <c r="B20" i="6"/>
  <c r="D20" i="6"/>
  <c r="A20" i="6"/>
  <c r="H19" i="6"/>
  <c r="B19" i="6"/>
  <c r="D19" i="6"/>
  <c r="A19" i="6"/>
  <c r="H18" i="6"/>
  <c r="B18" i="6"/>
  <c r="D18" i="6"/>
  <c r="A18" i="6"/>
  <c r="H17" i="6"/>
  <c r="B17" i="6"/>
  <c r="D17" i="6"/>
  <c r="A17" i="6"/>
  <c r="H16" i="6"/>
  <c r="B16" i="6"/>
  <c r="D16" i="6"/>
  <c r="A16" i="6"/>
  <c r="H15" i="6"/>
  <c r="B15" i="6"/>
  <c r="D15" i="6"/>
  <c r="A15" i="6"/>
  <c r="H14" i="6"/>
  <c r="B14" i="6"/>
  <c r="D14" i="6"/>
  <c r="A14" i="6"/>
  <c r="H13" i="6"/>
  <c r="D13" i="6"/>
  <c r="B13" i="6"/>
  <c r="A13" i="6"/>
  <c r="H12" i="6"/>
  <c r="B12" i="6"/>
  <c r="D12" i="6"/>
  <c r="A12" i="6"/>
  <c r="H11" i="6"/>
  <c r="B11" i="6"/>
  <c r="D11" i="6"/>
  <c r="A11" i="6"/>
  <c r="H73" i="6"/>
  <c r="B73" i="6"/>
  <c r="D73" i="6"/>
  <c r="A73" i="6"/>
  <c r="H72" i="6"/>
  <c r="B72" i="6"/>
  <c r="D72" i="6"/>
  <c r="A72" i="6"/>
  <c r="H71" i="6"/>
  <c r="B71" i="6"/>
  <c r="D71" i="6"/>
  <c r="A71" i="6"/>
  <c r="H70" i="6"/>
  <c r="D70" i="6"/>
  <c r="B70" i="6"/>
  <c r="A70" i="6"/>
  <c r="H69" i="6"/>
  <c r="B69" i="6"/>
  <c r="D69" i="6"/>
  <c r="A69" i="6"/>
  <c r="H68" i="6"/>
  <c r="B68" i="6"/>
  <c r="D68" i="6"/>
  <c r="A68" i="6"/>
  <c r="H67" i="6"/>
  <c r="B67" i="6"/>
  <c r="D67" i="6"/>
  <c r="A67" i="6"/>
  <c r="H66" i="6"/>
  <c r="B66" i="6"/>
  <c r="D66" i="6"/>
  <c r="A66" i="6"/>
  <c r="H65" i="6"/>
  <c r="B65" i="6"/>
  <c r="D65" i="6"/>
  <c r="A65" i="6"/>
  <c r="H64" i="6"/>
  <c r="B64" i="6"/>
  <c r="D64" i="6"/>
  <c r="A64" i="6"/>
  <c r="H63" i="6"/>
  <c r="B63" i="6"/>
  <c r="D63" i="6"/>
  <c r="A63" i="6"/>
  <c r="Q98" i="3"/>
  <c r="A9" i="5"/>
  <c r="C9" i="5" s="1"/>
  <c r="D21" i="5"/>
  <c r="D22" i="5"/>
  <c r="D23" i="5"/>
  <c r="I23" i="5"/>
  <c r="D24" i="5"/>
  <c r="H24" i="5" s="1"/>
  <c r="D25" i="5"/>
  <c r="K25" i="5" s="1"/>
  <c r="F25" i="5"/>
  <c r="D26" i="5"/>
  <c r="J26" i="5" s="1"/>
  <c r="D27" i="5"/>
  <c r="H27" i="5"/>
  <c r="F27" i="5"/>
  <c r="D28" i="5"/>
  <c r="J28" i="5" s="1"/>
  <c r="D29" i="5"/>
  <c r="I29" i="5" s="1"/>
  <c r="D30" i="5"/>
  <c r="H30" i="5" s="1"/>
  <c r="D31" i="5"/>
  <c r="D32" i="5"/>
  <c r="F32" i="5" s="1"/>
  <c r="D33" i="5"/>
  <c r="I33" i="5"/>
  <c r="D34" i="5"/>
  <c r="D35" i="5"/>
  <c r="F35" i="5"/>
  <c r="D36" i="5"/>
  <c r="F36" i="5" s="1"/>
  <c r="D37" i="5"/>
  <c r="H37" i="5"/>
  <c r="D38" i="5"/>
  <c r="D39" i="5"/>
  <c r="J39" i="5" s="1"/>
  <c r="D40" i="5"/>
  <c r="D41" i="5"/>
  <c r="K41" i="5" s="1"/>
  <c r="D42" i="5"/>
  <c r="D43" i="5"/>
  <c r="F43" i="5"/>
  <c r="D44" i="5"/>
  <c r="I44" i="5" s="1"/>
  <c r="D45" i="5"/>
  <c r="J45" i="5" s="1"/>
  <c r="H45" i="5"/>
  <c r="D46" i="5"/>
  <c r="H46" i="5" s="1"/>
  <c r="D47" i="5"/>
  <c r="D48" i="5"/>
  <c r="D49" i="5"/>
  <c r="D50" i="5"/>
  <c r="J50" i="5" s="1"/>
  <c r="D51" i="5"/>
  <c r="D52" i="5"/>
  <c r="F52" i="5" s="1"/>
  <c r="D53" i="5"/>
  <c r="F53" i="5" s="1"/>
  <c r="D54" i="5"/>
  <c r="J54" i="5" s="1"/>
  <c r="D55" i="5"/>
  <c r="D56" i="5"/>
  <c r="F56" i="5" s="1"/>
  <c r="D57" i="5"/>
  <c r="F57" i="5" s="1"/>
  <c r="D58" i="5"/>
  <c r="F58" i="5" s="1"/>
  <c r="D59" i="5"/>
  <c r="D60" i="5"/>
  <c r="F60" i="5"/>
  <c r="D61" i="5"/>
  <c r="F61" i="5" s="1"/>
  <c r="D62" i="5"/>
  <c r="I62" i="5" s="1"/>
  <c r="J62" i="5"/>
  <c r="D63" i="5"/>
  <c r="J63" i="5" s="1"/>
  <c r="D64" i="5"/>
  <c r="F64" i="5"/>
  <c r="D65" i="5"/>
  <c r="F65" i="5" s="1"/>
  <c r="D66" i="5"/>
  <c r="K66" i="5" s="1"/>
  <c r="D67" i="5"/>
  <c r="D68" i="5"/>
  <c r="F68" i="5" s="1"/>
  <c r="D69" i="5"/>
  <c r="F69" i="5" s="1"/>
  <c r="D70" i="5"/>
  <c r="D71" i="5"/>
  <c r="F71" i="5"/>
  <c r="D72" i="5"/>
  <c r="F72" i="5" s="1"/>
  <c r="D73" i="5"/>
  <c r="D74" i="5"/>
  <c r="F74" i="5" s="1"/>
  <c r="D75" i="5"/>
  <c r="F75" i="5" s="1"/>
  <c r="D76" i="5"/>
  <c r="D77" i="5"/>
  <c r="D78" i="5"/>
  <c r="D79" i="5"/>
  <c r="I79" i="5" s="1"/>
  <c r="D80" i="5"/>
  <c r="D81" i="5"/>
  <c r="D82" i="5"/>
  <c r="J82" i="5"/>
  <c r="D83" i="5"/>
  <c r="F83" i="5"/>
  <c r="D84" i="5"/>
  <c r="F84" i="5"/>
  <c r="D85" i="5"/>
  <c r="D86" i="5"/>
  <c r="I86" i="5"/>
  <c r="F86" i="5"/>
  <c r="D87" i="5"/>
  <c r="I87" i="5"/>
  <c r="D88" i="5"/>
  <c r="D89" i="5"/>
  <c r="D90" i="5"/>
  <c r="F90" i="5"/>
  <c r="D91" i="5"/>
  <c r="K91" i="5"/>
  <c r="F91" i="5"/>
  <c r="I21" i="5"/>
  <c r="I27" i="5"/>
  <c r="I35" i="5"/>
  <c r="I36" i="5"/>
  <c r="I37" i="5"/>
  <c r="I43" i="5"/>
  <c r="I45" i="5"/>
  <c r="I53" i="5"/>
  <c r="I56" i="5"/>
  <c r="I60" i="5"/>
  <c r="I64" i="5"/>
  <c r="I71" i="5"/>
  <c r="I77" i="5"/>
  <c r="I85" i="5"/>
  <c r="I90" i="5"/>
  <c r="H23" i="5"/>
  <c r="H28" i="5"/>
  <c r="H35" i="5"/>
  <c r="H36" i="5"/>
  <c r="H39" i="5"/>
  <c r="H43" i="5"/>
  <c r="H53" i="5"/>
  <c r="H56" i="5"/>
  <c r="H58" i="5"/>
  <c r="H60" i="5"/>
  <c r="H64" i="5"/>
  <c r="H71" i="5"/>
  <c r="H84" i="5"/>
  <c r="H86" i="5"/>
  <c r="H90" i="5"/>
  <c r="E21" i="5"/>
  <c r="G21" i="5"/>
  <c r="E22" i="5"/>
  <c r="K22" i="5" s="1"/>
  <c r="E23" i="5"/>
  <c r="E24" i="5"/>
  <c r="G24" i="5" s="1"/>
  <c r="E25" i="5"/>
  <c r="G25" i="5"/>
  <c r="E26" i="5"/>
  <c r="E27" i="5"/>
  <c r="L27" i="5" s="1"/>
  <c r="G27" i="5"/>
  <c r="E28" i="5"/>
  <c r="G28" i="5" s="1"/>
  <c r="E29" i="5"/>
  <c r="G29" i="5"/>
  <c r="E30" i="5"/>
  <c r="E31" i="5"/>
  <c r="G31" i="5" s="1"/>
  <c r="E32" i="5"/>
  <c r="L32" i="5" s="1"/>
  <c r="E33" i="5"/>
  <c r="G33" i="5" s="1"/>
  <c r="E34" i="5"/>
  <c r="L34" i="5" s="1"/>
  <c r="E35" i="5"/>
  <c r="E36" i="5"/>
  <c r="G36" i="5"/>
  <c r="E37" i="5"/>
  <c r="G37" i="5" s="1"/>
  <c r="E38" i="5"/>
  <c r="G38" i="5" s="1"/>
  <c r="E39" i="5"/>
  <c r="G39" i="5" s="1"/>
  <c r="E40" i="5"/>
  <c r="G40" i="5" s="1"/>
  <c r="E41" i="5"/>
  <c r="E42" i="5"/>
  <c r="G42" i="5" s="1"/>
  <c r="E43" i="5"/>
  <c r="G43" i="5" s="1"/>
  <c r="E44" i="5"/>
  <c r="G44" i="5" s="1"/>
  <c r="E45" i="5"/>
  <c r="K45" i="5" s="1"/>
  <c r="E46" i="5"/>
  <c r="K46" i="5" s="1"/>
  <c r="E47" i="5"/>
  <c r="K47" i="5" s="1"/>
  <c r="E48" i="5"/>
  <c r="E49" i="5"/>
  <c r="G49" i="5" s="1"/>
  <c r="E50" i="5"/>
  <c r="G50" i="5" s="1"/>
  <c r="E51" i="5"/>
  <c r="G51" i="5" s="1"/>
  <c r="E52" i="5"/>
  <c r="K52" i="5" s="1"/>
  <c r="G52" i="5"/>
  <c r="E53" i="5"/>
  <c r="G53" i="5" s="1"/>
  <c r="E54" i="5"/>
  <c r="E55" i="5"/>
  <c r="E56" i="5"/>
  <c r="G56" i="5"/>
  <c r="E57" i="5"/>
  <c r="G57" i="5" s="1"/>
  <c r="E58" i="5"/>
  <c r="E59" i="5"/>
  <c r="G59" i="5" s="1"/>
  <c r="E60" i="5"/>
  <c r="G60" i="5" s="1"/>
  <c r="E61" i="5"/>
  <c r="E62" i="5"/>
  <c r="E63" i="5"/>
  <c r="L63" i="5" s="1"/>
  <c r="E64" i="5"/>
  <c r="G64" i="5" s="1"/>
  <c r="E65" i="5"/>
  <c r="G65" i="5"/>
  <c r="E66" i="5"/>
  <c r="E67" i="5"/>
  <c r="G67" i="5"/>
  <c r="E68" i="5"/>
  <c r="G68" i="5" s="1"/>
  <c r="E69" i="5"/>
  <c r="K69" i="5" s="1"/>
  <c r="E70" i="5"/>
  <c r="E71" i="5"/>
  <c r="G71" i="5" s="1"/>
  <c r="E72" i="5"/>
  <c r="G72" i="5" s="1"/>
  <c r="E73" i="5"/>
  <c r="G73" i="5" s="1"/>
  <c r="E74" i="5"/>
  <c r="E75" i="5"/>
  <c r="G75" i="5" s="1"/>
  <c r="E76" i="5"/>
  <c r="E77" i="5"/>
  <c r="G77" i="5" s="1"/>
  <c r="E78" i="5"/>
  <c r="E79" i="5"/>
  <c r="E80" i="5"/>
  <c r="G80" i="5" s="1"/>
  <c r="E81" i="5"/>
  <c r="G81" i="5"/>
  <c r="E82" i="5"/>
  <c r="E83" i="5"/>
  <c r="G83" i="5"/>
  <c r="E84" i="5"/>
  <c r="G84" i="5"/>
  <c r="E85" i="5"/>
  <c r="G85" i="5"/>
  <c r="E86" i="5"/>
  <c r="E87" i="5"/>
  <c r="G87" i="5"/>
  <c r="E88" i="5"/>
  <c r="G88" i="5"/>
  <c r="E89" i="5"/>
  <c r="G89" i="5"/>
  <c r="E90" i="5"/>
  <c r="E91" i="5"/>
  <c r="G91" i="5"/>
  <c r="J23" i="5"/>
  <c r="J25" i="5"/>
  <c r="J27" i="5"/>
  <c r="J32" i="5"/>
  <c r="J33" i="5"/>
  <c r="J35" i="5"/>
  <c r="J36" i="5"/>
  <c r="J37" i="5"/>
  <c r="J43" i="5"/>
  <c r="J46" i="5"/>
  <c r="J53" i="5"/>
  <c r="J56" i="5"/>
  <c r="J59" i="5"/>
  <c r="J60" i="5"/>
  <c r="J64" i="5"/>
  <c r="J69" i="5"/>
  <c r="J71" i="5"/>
  <c r="J72" i="5"/>
  <c r="J73" i="5"/>
  <c r="J83" i="5"/>
  <c r="J84" i="5"/>
  <c r="J86" i="5"/>
  <c r="J87" i="5"/>
  <c r="J88" i="5"/>
  <c r="J90" i="5"/>
  <c r="J91" i="5"/>
  <c r="K33" i="5"/>
  <c r="K43" i="5"/>
  <c r="K56" i="5"/>
  <c r="K60" i="5"/>
  <c r="K64" i="5"/>
  <c r="K83" i="5"/>
  <c r="K84" i="5"/>
  <c r="K87" i="5"/>
  <c r="K88" i="5"/>
  <c r="L24" i="5"/>
  <c r="L39" i="5"/>
  <c r="L42" i="5"/>
  <c r="L43" i="5"/>
  <c r="L60" i="5"/>
  <c r="L64" i="5"/>
  <c r="L67" i="5"/>
  <c r="L75" i="5"/>
  <c r="L83" i="5"/>
  <c r="L84" i="5"/>
  <c r="L87" i="5"/>
  <c r="L88" i="5"/>
  <c r="L90" i="5"/>
  <c r="Q97" i="3"/>
  <c r="Q60" i="3"/>
  <c r="S19" i="3"/>
  <c r="E333" i="5"/>
  <c r="G16" i="5"/>
  <c r="G15" i="5"/>
  <c r="G12" i="5"/>
  <c r="E92" i="5"/>
  <c r="G92" i="5"/>
  <c r="E93" i="5"/>
  <c r="K93" i="5"/>
  <c r="E94" i="5"/>
  <c r="G94" i="5"/>
  <c r="E95" i="5"/>
  <c r="G95" i="5"/>
  <c r="E96" i="5"/>
  <c r="G96" i="5"/>
  <c r="E97" i="5"/>
  <c r="G97" i="5"/>
  <c r="E98" i="5"/>
  <c r="G98" i="5"/>
  <c r="E99" i="5"/>
  <c r="G99" i="5"/>
  <c r="E100" i="5"/>
  <c r="G100" i="5"/>
  <c r="E101" i="5"/>
  <c r="G101" i="5"/>
  <c r="E102" i="5"/>
  <c r="G102" i="5"/>
  <c r="E103" i="5"/>
  <c r="G103" i="5"/>
  <c r="E104" i="5"/>
  <c r="G104" i="5"/>
  <c r="E105" i="5"/>
  <c r="G105" i="5"/>
  <c r="E106" i="5"/>
  <c r="G106" i="5"/>
  <c r="E107" i="5"/>
  <c r="G107" i="5"/>
  <c r="E108" i="5"/>
  <c r="G108" i="5"/>
  <c r="E109" i="5"/>
  <c r="K109" i="5"/>
  <c r="E110" i="5"/>
  <c r="G110" i="5"/>
  <c r="E111" i="5"/>
  <c r="G111" i="5"/>
  <c r="E112" i="5"/>
  <c r="G112" i="5"/>
  <c r="E113" i="5"/>
  <c r="G113" i="5"/>
  <c r="E114" i="5"/>
  <c r="G114" i="5"/>
  <c r="E115" i="5"/>
  <c r="G115" i="5"/>
  <c r="E116" i="5"/>
  <c r="G116" i="5"/>
  <c r="E117" i="5"/>
  <c r="K117" i="5"/>
  <c r="E118" i="5"/>
  <c r="G118" i="5"/>
  <c r="E119" i="5"/>
  <c r="G119" i="5"/>
  <c r="E120" i="5"/>
  <c r="G120" i="5"/>
  <c r="E121" i="5"/>
  <c r="G121" i="5"/>
  <c r="E122" i="5"/>
  <c r="G122" i="5"/>
  <c r="E123" i="5"/>
  <c r="G123" i="5"/>
  <c r="E124" i="5"/>
  <c r="G124" i="5"/>
  <c r="E125" i="5"/>
  <c r="G125" i="5"/>
  <c r="E126" i="5"/>
  <c r="G126" i="5"/>
  <c r="E127" i="5"/>
  <c r="G127" i="5"/>
  <c r="E128" i="5"/>
  <c r="G128" i="5"/>
  <c r="E129" i="5"/>
  <c r="K129" i="5"/>
  <c r="E130" i="5"/>
  <c r="G130" i="5"/>
  <c r="E131" i="5"/>
  <c r="G131" i="5"/>
  <c r="E132" i="5"/>
  <c r="G132" i="5"/>
  <c r="E133" i="5"/>
  <c r="G133" i="5"/>
  <c r="E134" i="5"/>
  <c r="G134" i="5"/>
  <c r="E135" i="5"/>
  <c r="G135" i="5"/>
  <c r="E136" i="5"/>
  <c r="G136" i="5"/>
  <c r="E137" i="5"/>
  <c r="G137" i="5"/>
  <c r="E138" i="5"/>
  <c r="G138" i="5"/>
  <c r="E139" i="5"/>
  <c r="G139" i="5"/>
  <c r="E140" i="5"/>
  <c r="G140" i="5"/>
  <c r="E141" i="5"/>
  <c r="G141" i="5"/>
  <c r="E142" i="5"/>
  <c r="G142" i="5"/>
  <c r="E143" i="5"/>
  <c r="G143" i="5"/>
  <c r="E144" i="5"/>
  <c r="G144" i="5"/>
  <c r="E145" i="5"/>
  <c r="K145" i="5"/>
  <c r="E146" i="5"/>
  <c r="G146" i="5"/>
  <c r="E147" i="5"/>
  <c r="G147" i="5"/>
  <c r="E148" i="5"/>
  <c r="G148" i="5"/>
  <c r="E149" i="5"/>
  <c r="G149" i="5"/>
  <c r="E150" i="5"/>
  <c r="G150" i="5"/>
  <c r="E151" i="5"/>
  <c r="G151" i="5"/>
  <c r="E152" i="5"/>
  <c r="G152" i="5"/>
  <c r="E153" i="5"/>
  <c r="G153" i="5"/>
  <c r="E154" i="5"/>
  <c r="G154" i="5"/>
  <c r="E155" i="5"/>
  <c r="K155" i="5"/>
  <c r="E156" i="5"/>
  <c r="G156" i="5"/>
  <c r="E157" i="5"/>
  <c r="L157" i="5"/>
  <c r="E158" i="5"/>
  <c r="G158" i="5"/>
  <c r="E159" i="5"/>
  <c r="G159" i="5"/>
  <c r="E160" i="5"/>
  <c r="G160" i="5"/>
  <c r="E161" i="5"/>
  <c r="K161" i="5"/>
  <c r="E162" i="5"/>
  <c r="G162" i="5"/>
  <c r="E163" i="5"/>
  <c r="G163" i="5"/>
  <c r="E164" i="5"/>
  <c r="G164" i="5"/>
  <c r="E165" i="5"/>
  <c r="G165" i="5"/>
  <c r="E166" i="5"/>
  <c r="G166" i="5"/>
  <c r="E167" i="5"/>
  <c r="G167" i="5"/>
  <c r="E168" i="5"/>
  <c r="G168" i="5"/>
  <c r="E169" i="5"/>
  <c r="G169" i="5"/>
  <c r="E170" i="5"/>
  <c r="G170" i="5"/>
  <c r="E171" i="5"/>
  <c r="K171" i="5"/>
  <c r="E172" i="5"/>
  <c r="G172" i="5"/>
  <c r="E173" i="5"/>
  <c r="E174" i="5"/>
  <c r="G174" i="5"/>
  <c r="E175" i="5"/>
  <c r="G175" i="5"/>
  <c r="E176" i="5"/>
  <c r="G176" i="5"/>
  <c r="E177" i="5"/>
  <c r="K177" i="5"/>
  <c r="G177" i="5"/>
  <c r="E178" i="5"/>
  <c r="G178" i="5"/>
  <c r="E179" i="5"/>
  <c r="L179" i="5"/>
  <c r="G179" i="5"/>
  <c r="E180" i="5"/>
  <c r="G180" i="5"/>
  <c r="E181" i="5"/>
  <c r="E182" i="5"/>
  <c r="G182" i="5"/>
  <c r="E183" i="5"/>
  <c r="G183" i="5"/>
  <c r="E184" i="5"/>
  <c r="G184" i="5"/>
  <c r="E185" i="5"/>
  <c r="G185" i="5"/>
  <c r="E186" i="5"/>
  <c r="G186" i="5"/>
  <c r="E187" i="5"/>
  <c r="G187" i="5"/>
  <c r="E188" i="5"/>
  <c r="L188" i="5"/>
  <c r="E189" i="5"/>
  <c r="E190" i="5"/>
  <c r="G190" i="5"/>
  <c r="E191" i="5"/>
  <c r="G191" i="5"/>
  <c r="E192" i="5"/>
  <c r="G192" i="5"/>
  <c r="E193" i="5"/>
  <c r="E194" i="5"/>
  <c r="G194" i="5"/>
  <c r="E195" i="5"/>
  <c r="G195" i="5"/>
  <c r="E196" i="5"/>
  <c r="G196" i="5"/>
  <c r="E197" i="5"/>
  <c r="E198" i="5"/>
  <c r="G198" i="5"/>
  <c r="E199" i="5"/>
  <c r="G199" i="5"/>
  <c r="E200" i="5"/>
  <c r="G200" i="5"/>
  <c r="E201" i="5"/>
  <c r="G201" i="5"/>
  <c r="H16" i="5"/>
  <c r="H15" i="5"/>
  <c r="H12" i="5"/>
  <c r="D92" i="5"/>
  <c r="H92" i="5"/>
  <c r="D93" i="5"/>
  <c r="I93" i="5"/>
  <c r="D94" i="5"/>
  <c r="D95" i="5"/>
  <c r="H95" i="5"/>
  <c r="D96" i="5"/>
  <c r="D97" i="5"/>
  <c r="F97" i="5"/>
  <c r="H97" i="5"/>
  <c r="D98" i="5"/>
  <c r="D99" i="5"/>
  <c r="H99" i="5"/>
  <c r="D100" i="5"/>
  <c r="D101" i="5"/>
  <c r="F101" i="5"/>
  <c r="I101" i="5"/>
  <c r="D102" i="5"/>
  <c r="F102" i="5"/>
  <c r="D103" i="5"/>
  <c r="H103" i="5"/>
  <c r="D104" i="5"/>
  <c r="D105" i="5"/>
  <c r="D106" i="5"/>
  <c r="H106" i="5"/>
  <c r="D107" i="5"/>
  <c r="H107" i="5"/>
  <c r="D108" i="5"/>
  <c r="J108" i="5"/>
  <c r="D109" i="5"/>
  <c r="I109" i="5"/>
  <c r="D110" i="5"/>
  <c r="L110" i="5"/>
  <c r="D111" i="5"/>
  <c r="D112" i="5"/>
  <c r="J112" i="5"/>
  <c r="H112" i="5"/>
  <c r="D113" i="5"/>
  <c r="H113" i="5"/>
  <c r="D114" i="5"/>
  <c r="H114" i="5"/>
  <c r="D115" i="5"/>
  <c r="D116" i="5"/>
  <c r="H116" i="5"/>
  <c r="D117" i="5"/>
  <c r="I117" i="5"/>
  <c r="D118" i="5"/>
  <c r="I118" i="5"/>
  <c r="J118" i="5"/>
  <c r="D119" i="5"/>
  <c r="D120" i="5"/>
  <c r="D121" i="5"/>
  <c r="F121" i="5"/>
  <c r="H121" i="5"/>
  <c r="D122" i="5"/>
  <c r="H122" i="5"/>
  <c r="D123" i="5"/>
  <c r="L123" i="5"/>
  <c r="H123" i="5"/>
  <c r="D124" i="5"/>
  <c r="D125" i="5"/>
  <c r="I125" i="5"/>
  <c r="D126" i="5"/>
  <c r="D127" i="5"/>
  <c r="I127" i="5"/>
  <c r="D128" i="5"/>
  <c r="L128" i="5"/>
  <c r="D129" i="5"/>
  <c r="H129" i="5"/>
  <c r="D130" i="5"/>
  <c r="L130" i="5"/>
  <c r="H130" i="5"/>
  <c r="D131" i="5"/>
  <c r="H131" i="5"/>
  <c r="D132" i="5"/>
  <c r="D133" i="5"/>
  <c r="I133" i="5"/>
  <c r="D134" i="5"/>
  <c r="J134" i="5"/>
  <c r="D135" i="5"/>
  <c r="I135" i="5"/>
  <c r="D136" i="5"/>
  <c r="D137" i="5"/>
  <c r="F137" i="5"/>
  <c r="D138" i="5"/>
  <c r="H138" i="5"/>
  <c r="D139" i="5"/>
  <c r="H139" i="5"/>
  <c r="D140" i="5"/>
  <c r="D141" i="5"/>
  <c r="I141" i="5"/>
  <c r="D142" i="5"/>
  <c r="D143" i="5"/>
  <c r="F143" i="5"/>
  <c r="I143" i="5"/>
  <c r="D144" i="5"/>
  <c r="D145" i="5"/>
  <c r="H145" i="5"/>
  <c r="D146" i="5"/>
  <c r="L146" i="5"/>
  <c r="H146" i="5"/>
  <c r="D147" i="5"/>
  <c r="H147" i="5"/>
  <c r="D148" i="5"/>
  <c r="L148" i="5"/>
  <c r="D149" i="5"/>
  <c r="I149" i="5"/>
  <c r="D150" i="5"/>
  <c r="J150" i="5"/>
  <c r="D151" i="5"/>
  <c r="D152" i="5"/>
  <c r="F152" i="5"/>
  <c r="D153" i="5"/>
  <c r="H153" i="5"/>
  <c r="D154" i="5"/>
  <c r="H154" i="5"/>
  <c r="D155" i="5"/>
  <c r="H155" i="5"/>
  <c r="D156" i="5"/>
  <c r="D157" i="5"/>
  <c r="I157" i="5"/>
  <c r="D158" i="5"/>
  <c r="I158" i="5"/>
  <c r="D159" i="5"/>
  <c r="F159" i="5"/>
  <c r="I159" i="5"/>
  <c r="D160" i="5"/>
  <c r="D161" i="5"/>
  <c r="H161" i="5"/>
  <c r="D162" i="5"/>
  <c r="L162" i="5"/>
  <c r="D163" i="5"/>
  <c r="H163" i="5"/>
  <c r="D164" i="5"/>
  <c r="I164" i="5"/>
  <c r="D165" i="5"/>
  <c r="I165" i="5"/>
  <c r="D166" i="5"/>
  <c r="J166" i="5"/>
  <c r="D167" i="5"/>
  <c r="I167" i="5"/>
  <c r="D168" i="5"/>
  <c r="D169" i="5"/>
  <c r="J169" i="5"/>
  <c r="H169" i="5"/>
  <c r="D170" i="5"/>
  <c r="H170" i="5"/>
  <c r="D171" i="5"/>
  <c r="H171" i="5"/>
  <c r="D172" i="5"/>
  <c r="D173" i="5"/>
  <c r="I173" i="5"/>
  <c r="D174" i="5"/>
  <c r="J174" i="5"/>
  <c r="D175" i="5"/>
  <c r="F175" i="5"/>
  <c r="D176" i="5"/>
  <c r="D177" i="5"/>
  <c r="H177" i="5"/>
  <c r="D178" i="5"/>
  <c r="H178" i="5"/>
  <c r="D179" i="5"/>
  <c r="H179" i="5"/>
  <c r="D180" i="5"/>
  <c r="D181" i="5"/>
  <c r="I181" i="5"/>
  <c r="D182" i="5"/>
  <c r="J182" i="5"/>
  <c r="D183" i="5"/>
  <c r="D184" i="5"/>
  <c r="F184" i="5"/>
  <c r="D185" i="5"/>
  <c r="J185" i="5"/>
  <c r="H185" i="5"/>
  <c r="D186" i="5"/>
  <c r="H186" i="5"/>
  <c r="D187" i="5"/>
  <c r="K187" i="5"/>
  <c r="H187" i="5"/>
  <c r="D188" i="5"/>
  <c r="D189" i="5"/>
  <c r="K189" i="5"/>
  <c r="I189" i="5"/>
  <c r="D190" i="5"/>
  <c r="J190" i="5"/>
  <c r="D191" i="5"/>
  <c r="I191" i="5"/>
  <c r="D192" i="5"/>
  <c r="D193" i="5"/>
  <c r="H193" i="5"/>
  <c r="D194" i="5"/>
  <c r="H194" i="5"/>
  <c r="D195" i="5"/>
  <c r="H195" i="5"/>
  <c r="D196" i="5"/>
  <c r="D197" i="5"/>
  <c r="I197" i="5"/>
  <c r="D198" i="5"/>
  <c r="D199" i="5"/>
  <c r="I199" i="5"/>
  <c r="D200" i="5"/>
  <c r="D201" i="5"/>
  <c r="J16" i="5"/>
  <c r="J15" i="5"/>
  <c r="J92" i="5"/>
  <c r="J93" i="5"/>
  <c r="J96" i="5"/>
  <c r="J97" i="5"/>
  <c r="J98" i="5"/>
  <c r="J101" i="5"/>
  <c r="J103" i="5"/>
  <c r="J106" i="5"/>
  <c r="J107" i="5"/>
  <c r="J109" i="5"/>
  <c r="J111" i="5"/>
  <c r="J115" i="5"/>
  <c r="J116" i="5"/>
  <c r="J121" i="5"/>
  <c r="J122" i="5"/>
  <c r="J123" i="5"/>
  <c r="J127" i="5"/>
  <c r="J129" i="5"/>
  <c r="J130" i="5"/>
  <c r="J131" i="5"/>
  <c r="J135" i="5"/>
  <c r="J137" i="5"/>
  <c r="J138" i="5"/>
  <c r="J141" i="5"/>
  <c r="J143" i="5"/>
  <c r="J145" i="5"/>
  <c r="J147" i="5"/>
  <c r="J149" i="5"/>
  <c r="J153" i="5"/>
  <c r="J154" i="5"/>
  <c r="J155" i="5"/>
  <c r="J159" i="5"/>
  <c r="J161" i="5"/>
  <c r="J163" i="5"/>
  <c r="J165" i="5"/>
  <c r="J167" i="5"/>
  <c r="J170" i="5"/>
  <c r="J171" i="5"/>
  <c r="J173" i="5"/>
  <c r="J177" i="5"/>
  <c r="J178" i="5"/>
  <c r="J179" i="5"/>
  <c r="J186" i="5"/>
  <c r="J187" i="5"/>
  <c r="J191" i="5"/>
  <c r="J193" i="5"/>
  <c r="J194" i="5"/>
  <c r="J195" i="5"/>
  <c r="J199" i="5"/>
  <c r="I16" i="5"/>
  <c r="I15" i="5"/>
  <c r="I92" i="5"/>
  <c r="I96" i="5"/>
  <c r="I98" i="5"/>
  <c r="I100" i="5"/>
  <c r="I102" i="5"/>
  <c r="I106" i="5"/>
  <c r="I107" i="5"/>
  <c r="I108" i="5"/>
  <c r="I114" i="5"/>
  <c r="I116" i="5"/>
  <c r="I121" i="5"/>
  <c r="I122" i="5"/>
  <c r="I123" i="5"/>
  <c r="I124" i="5"/>
  <c r="I129" i="5"/>
  <c r="I130" i="5"/>
  <c r="I131" i="5"/>
  <c r="I132" i="5"/>
  <c r="I137" i="5"/>
  <c r="I138" i="5"/>
  <c r="I140" i="5"/>
  <c r="I142" i="5"/>
  <c r="I145" i="5"/>
  <c r="I147" i="5"/>
  <c r="I148" i="5"/>
  <c r="I150" i="5"/>
  <c r="I153" i="5"/>
  <c r="I154" i="5"/>
  <c r="I155" i="5"/>
  <c r="I156" i="5"/>
  <c r="I161" i="5"/>
  <c r="I162" i="5"/>
  <c r="I163" i="5"/>
  <c r="I169" i="5"/>
  <c r="I170" i="5"/>
  <c r="I171" i="5"/>
  <c r="I172" i="5"/>
  <c r="I174" i="5"/>
  <c r="I177" i="5"/>
  <c r="I178" i="5"/>
  <c r="I179" i="5"/>
  <c r="I180" i="5"/>
  <c r="I182" i="5"/>
  <c r="I185" i="5"/>
  <c r="I186" i="5"/>
  <c r="I187" i="5"/>
  <c r="I188" i="5"/>
  <c r="I193" i="5"/>
  <c r="I194" i="5"/>
  <c r="I195" i="5"/>
  <c r="I196" i="5"/>
  <c r="K16" i="5"/>
  <c r="K15" i="5"/>
  <c r="K92" i="5"/>
  <c r="K95" i="5"/>
  <c r="K97" i="5"/>
  <c r="K98" i="5"/>
  <c r="K101" i="5"/>
  <c r="K102" i="5"/>
  <c r="K103" i="5"/>
  <c r="K107" i="5"/>
  <c r="K108" i="5"/>
  <c r="K111" i="5"/>
  <c r="K113" i="5"/>
  <c r="K115" i="5"/>
  <c r="K116" i="5"/>
  <c r="K119" i="5"/>
  <c r="K121" i="5"/>
  <c r="K122" i="5"/>
  <c r="K126" i="5"/>
  <c r="K127" i="5"/>
  <c r="K130" i="5"/>
  <c r="K133" i="5"/>
  <c r="K135" i="5"/>
  <c r="K137" i="5"/>
  <c r="K138" i="5"/>
  <c r="K141" i="5"/>
  <c r="K142" i="5"/>
  <c r="K143" i="5"/>
  <c r="K147" i="5"/>
  <c r="K149" i="5"/>
  <c r="K151" i="5"/>
  <c r="K154" i="5"/>
  <c r="K157" i="5"/>
  <c r="K158" i="5"/>
  <c r="K162" i="5"/>
  <c r="K163" i="5"/>
  <c r="K165" i="5"/>
  <c r="K169" i="5"/>
  <c r="K170" i="5"/>
  <c r="K173" i="5"/>
  <c r="K175" i="5"/>
  <c r="K178" i="5"/>
  <c r="K179" i="5"/>
  <c r="K183" i="5"/>
  <c r="K185" i="5"/>
  <c r="K186" i="5"/>
  <c r="K191" i="5"/>
  <c r="K195" i="5"/>
  <c r="K198" i="5"/>
  <c r="F16" i="5"/>
  <c r="F15" i="5"/>
  <c r="F92" i="5"/>
  <c r="F93" i="5"/>
  <c r="F95" i="5"/>
  <c r="F96" i="5"/>
  <c r="F98" i="5"/>
  <c r="F99" i="5"/>
  <c r="F100" i="5"/>
  <c r="F103" i="5"/>
  <c r="F104" i="5"/>
  <c r="F107" i="5"/>
  <c r="F109" i="5"/>
  <c r="F112" i="5"/>
  <c r="F113" i="5"/>
  <c r="F114" i="5"/>
  <c r="F116" i="5"/>
  <c r="F117" i="5"/>
  <c r="F118" i="5"/>
  <c r="F122" i="5"/>
  <c r="F123" i="5"/>
  <c r="F126" i="5"/>
  <c r="F127" i="5"/>
  <c r="F128" i="5"/>
  <c r="F129" i="5"/>
  <c r="F130" i="5"/>
  <c r="F131" i="5"/>
  <c r="F133" i="5"/>
  <c r="F135" i="5"/>
  <c r="F136" i="5"/>
  <c r="F138" i="5"/>
  <c r="F139" i="5"/>
  <c r="F141" i="5"/>
  <c r="F142" i="5"/>
  <c r="F144" i="5"/>
  <c r="F145" i="5"/>
  <c r="F146" i="5"/>
  <c r="F147" i="5"/>
  <c r="F149" i="5"/>
  <c r="F150" i="5"/>
  <c r="F151" i="5"/>
  <c r="F153" i="5"/>
  <c r="F154" i="5"/>
  <c r="F155" i="5"/>
  <c r="F158" i="5"/>
  <c r="F160" i="5"/>
  <c r="F161" i="5"/>
  <c r="F162" i="5"/>
  <c r="F163" i="5"/>
  <c r="F165" i="5"/>
  <c r="F167" i="5"/>
  <c r="F168" i="5"/>
  <c r="F170" i="5"/>
  <c r="F171" i="5"/>
  <c r="F173" i="5"/>
  <c r="F176" i="5"/>
  <c r="F177" i="5"/>
  <c r="F178" i="5"/>
  <c r="F179" i="5"/>
  <c r="F181" i="5"/>
  <c r="F182" i="5"/>
  <c r="F183" i="5"/>
  <c r="F186" i="5"/>
  <c r="F187" i="5"/>
  <c r="F191" i="5"/>
  <c r="F192" i="5"/>
  <c r="F193" i="5"/>
  <c r="F194" i="5"/>
  <c r="F195" i="5"/>
  <c r="F197" i="5"/>
  <c r="F199" i="5"/>
  <c r="F200" i="5"/>
  <c r="L16" i="5"/>
  <c r="L15" i="5"/>
  <c r="L92" i="5"/>
  <c r="L93" i="5"/>
  <c r="L94" i="5"/>
  <c r="L95" i="5"/>
  <c r="L96" i="5"/>
  <c r="L99" i="5"/>
  <c r="L100" i="5"/>
  <c r="L101" i="5"/>
  <c r="L104" i="5"/>
  <c r="L105" i="5"/>
  <c r="L107" i="5"/>
  <c r="L109" i="5"/>
  <c r="L111" i="5"/>
  <c r="L112" i="5"/>
  <c r="L115" i="5"/>
  <c r="L116" i="5"/>
  <c r="L117" i="5"/>
  <c r="L120" i="5"/>
  <c r="L121" i="5"/>
  <c r="L122" i="5"/>
  <c r="L124" i="5"/>
  <c r="L125" i="5"/>
  <c r="L127" i="5"/>
  <c r="L129" i="5"/>
  <c r="L131" i="5"/>
  <c r="L132" i="5"/>
  <c r="L135" i="5"/>
  <c r="L136" i="5"/>
  <c r="L137" i="5"/>
  <c r="L138" i="5"/>
  <c r="L139" i="5"/>
  <c r="L140" i="5"/>
  <c r="L141" i="5"/>
  <c r="L143" i="5"/>
  <c r="L144" i="5"/>
  <c r="L145" i="5"/>
  <c r="L147" i="5"/>
  <c r="L149" i="5"/>
  <c r="L151" i="5"/>
  <c r="L152" i="5"/>
  <c r="L153" i="5"/>
  <c r="L154" i="5"/>
  <c r="L155" i="5"/>
  <c r="L156" i="5"/>
  <c r="L159" i="5"/>
  <c r="L160" i="5"/>
  <c r="L161" i="5"/>
  <c r="L164" i="5"/>
  <c r="L165" i="5"/>
  <c r="L167" i="5"/>
  <c r="L168" i="5"/>
  <c r="L169" i="5"/>
  <c r="L170" i="5"/>
  <c r="L171" i="5"/>
  <c r="L172" i="5"/>
  <c r="L174" i="5"/>
  <c r="L176" i="5"/>
  <c r="L177" i="5"/>
  <c r="L180" i="5"/>
  <c r="L182" i="5"/>
  <c r="L183" i="5"/>
  <c r="L186" i="5"/>
  <c r="L187" i="5"/>
  <c r="L190" i="5"/>
  <c r="L191" i="5"/>
  <c r="L192" i="5"/>
  <c r="L194" i="5"/>
  <c r="L195" i="5"/>
  <c r="L196" i="5"/>
  <c r="L199" i="5"/>
  <c r="L200" i="5"/>
  <c r="L201" i="5"/>
  <c r="C16" i="5"/>
  <c r="C15" i="5"/>
  <c r="D333" i="5"/>
  <c r="L333" i="5"/>
  <c r="J333" i="5"/>
  <c r="G333" i="5"/>
  <c r="E332" i="5"/>
  <c r="D332" i="5"/>
  <c r="L332" i="5"/>
  <c r="F332" i="5"/>
  <c r="H332" i="5"/>
  <c r="J332" i="5"/>
  <c r="I332" i="5"/>
  <c r="E331" i="5"/>
  <c r="D331" i="5"/>
  <c r="I331" i="5"/>
  <c r="H331" i="5"/>
  <c r="E330" i="5"/>
  <c r="L330" i="5"/>
  <c r="D330" i="5"/>
  <c r="J330" i="5"/>
  <c r="E329" i="5"/>
  <c r="G329" i="5"/>
  <c r="D329" i="5"/>
  <c r="L329" i="5"/>
  <c r="E328" i="5"/>
  <c r="L328" i="5"/>
  <c r="K328" i="5"/>
  <c r="D328" i="5"/>
  <c r="F328" i="5"/>
  <c r="E327" i="5"/>
  <c r="G327" i="5"/>
  <c r="D327" i="5"/>
  <c r="H327" i="5"/>
  <c r="E326" i="5"/>
  <c r="D326" i="5"/>
  <c r="H326" i="5"/>
  <c r="E325" i="5"/>
  <c r="D325" i="5"/>
  <c r="H325" i="5"/>
  <c r="L325" i="5"/>
  <c r="F325" i="5"/>
  <c r="J325" i="5"/>
  <c r="I325" i="5"/>
  <c r="G325" i="5"/>
  <c r="E324" i="5"/>
  <c r="G324" i="5"/>
  <c r="D324" i="5"/>
  <c r="H324" i="5"/>
  <c r="F324" i="5"/>
  <c r="L324" i="5"/>
  <c r="I324" i="5"/>
  <c r="E323" i="5"/>
  <c r="K323" i="5"/>
  <c r="D323" i="5"/>
  <c r="H323" i="5"/>
  <c r="I323" i="5"/>
  <c r="G323" i="5"/>
  <c r="E322" i="5"/>
  <c r="D322" i="5"/>
  <c r="J322" i="5"/>
  <c r="F322" i="5"/>
  <c r="L322" i="5"/>
  <c r="G322" i="5"/>
  <c r="E321" i="5"/>
  <c r="G321" i="5"/>
  <c r="D321" i="5"/>
  <c r="H321" i="5"/>
  <c r="L321" i="5"/>
  <c r="E320" i="5"/>
  <c r="L320" i="5"/>
  <c r="D320" i="5"/>
  <c r="I320" i="5"/>
  <c r="H320" i="5"/>
  <c r="F320" i="5"/>
  <c r="G320" i="5"/>
  <c r="E319" i="5"/>
  <c r="L319" i="5"/>
  <c r="D319" i="5"/>
  <c r="J319" i="5"/>
  <c r="F319" i="5"/>
  <c r="H319" i="5"/>
  <c r="K319" i="5"/>
  <c r="I319" i="5"/>
  <c r="G319" i="5"/>
  <c r="E318" i="5"/>
  <c r="D318" i="5"/>
  <c r="J318" i="5"/>
  <c r="F318" i="5"/>
  <c r="H318" i="5"/>
  <c r="E317" i="5"/>
  <c r="D317" i="5"/>
  <c r="F317" i="5"/>
  <c r="H317" i="5"/>
  <c r="E316" i="5"/>
  <c r="D316" i="5"/>
  <c r="G316" i="5"/>
  <c r="E315" i="5"/>
  <c r="L315" i="5"/>
  <c r="G315" i="5"/>
  <c r="D315" i="5"/>
  <c r="H315" i="5"/>
  <c r="E314" i="5"/>
  <c r="D314" i="5"/>
  <c r="F314" i="5"/>
  <c r="E313" i="5"/>
  <c r="D313" i="5"/>
  <c r="F313" i="5"/>
  <c r="J313" i="5"/>
  <c r="G313" i="5"/>
  <c r="E312" i="5"/>
  <c r="K312" i="5"/>
  <c r="D312" i="5"/>
  <c r="F312" i="5"/>
  <c r="H312" i="5"/>
  <c r="L312" i="5"/>
  <c r="J312" i="5"/>
  <c r="I312" i="5"/>
  <c r="G312" i="5"/>
  <c r="E311" i="5"/>
  <c r="D311" i="5"/>
  <c r="H311" i="5"/>
  <c r="G311" i="5"/>
  <c r="E310" i="5"/>
  <c r="D310" i="5"/>
  <c r="F310" i="5"/>
  <c r="E309" i="5"/>
  <c r="D309" i="5"/>
  <c r="I309" i="5"/>
  <c r="E308" i="5"/>
  <c r="G308" i="5"/>
  <c r="D308" i="5"/>
  <c r="E307" i="5"/>
  <c r="G307" i="5"/>
  <c r="D307" i="5"/>
  <c r="L307" i="5"/>
  <c r="E306" i="5"/>
  <c r="D306" i="5"/>
  <c r="F306" i="5"/>
  <c r="E305" i="5"/>
  <c r="D305" i="5"/>
  <c r="G305" i="5"/>
  <c r="E304" i="5"/>
  <c r="L304" i="5"/>
  <c r="D304" i="5"/>
  <c r="F304" i="5"/>
  <c r="H304" i="5"/>
  <c r="K304" i="5"/>
  <c r="J304" i="5"/>
  <c r="I304" i="5"/>
  <c r="G304" i="5"/>
  <c r="E303" i="5"/>
  <c r="G303" i="5"/>
  <c r="D303" i="5"/>
  <c r="J303" i="5"/>
  <c r="H303" i="5"/>
  <c r="E302" i="5"/>
  <c r="L302" i="5"/>
  <c r="D302" i="5"/>
  <c r="F302" i="5"/>
  <c r="H302" i="5"/>
  <c r="J302" i="5"/>
  <c r="I302" i="5"/>
  <c r="E301" i="5"/>
  <c r="D301" i="5"/>
  <c r="H301" i="5"/>
  <c r="F301" i="5"/>
  <c r="E300" i="5"/>
  <c r="G300" i="5"/>
  <c r="D300" i="5"/>
  <c r="E299" i="5"/>
  <c r="L299" i="5"/>
  <c r="D299" i="5"/>
  <c r="H299" i="5"/>
  <c r="E298" i="5"/>
  <c r="D298" i="5"/>
  <c r="F298" i="5"/>
  <c r="E297" i="5"/>
  <c r="G297" i="5"/>
  <c r="D297" i="5"/>
  <c r="F297" i="5"/>
  <c r="E296" i="5"/>
  <c r="L296" i="5"/>
  <c r="D296" i="5"/>
  <c r="K296" i="5"/>
  <c r="H296" i="5"/>
  <c r="I296" i="5"/>
  <c r="G296" i="5"/>
  <c r="E295" i="5"/>
  <c r="D295" i="5"/>
  <c r="J295" i="5"/>
  <c r="F295" i="5"/>
  <c r="H295" i="5"/>
  <c r="I295" i="5"/>
  <c r="G295" i="5"/>
  <c r="E294" i="5"/>
  <c r="D294" i="5"/>
  <c r="H294" i="5"/>
  <c r="F294" i="5"/>
  <c r="J294" i="5"/>
  <c r="E293" i="5"/>
  <c r="G293" i="5"/>
  <c r="D293" i="5"/>
  <c r="F293" i="5"/>
  <c r="H293" i="5"/>
  <c r="I293" i="5"/>
  <c r="E292" i="5"/>
  <c r="G292" i="5"/>
  <c r="D292" i="5"/>
  <c r="E291" i="5"/>
  <c r="D291" i="5"/>
  <c r="H291" i="5"/>
  <c r="E290" i="5"/>
  <c r="D290" i="5"/>
  <c r="K290" i="5"/>
  <c r="E289" i="5"/>
  <c r="D289" i="5"/>
  <c r="F289" i="5"/>
  <c r="L289" i="5"/>
  <c r="G289" i="5"/>
  <c r="E288" i="5"/>
  <c r="D288" i="5"/>
  <c r="L288" i="5"/>
  <c r="F288" i="5"/>
  <c r="J288" i="5"/>
  <c r="I288" i="5"/>
  <c r="G288" i="5"/>
  <c r="E287" i="5"/>
  <c r="G287" i="5"/>
  <c r="D287" i="5"/>
  <c r="I287" i="5"/>
  <c r="F287" i="5"/>
  <c r="K287" i="5"/>
  <c r="J287" i="5"/>
  <c r="E286" i="5"/>
  <c r="D286" i="5"/>
  <c r="I286" i="5"/>
  <c r="E285" i="5"/>
  <c r="D285" i="5"/>
  <c r="F285" i="5"/>
  <c r="H285" i="5"/>
  <c r="I285" i="5"/>
  <c r="E284" i="5"/>
  <c r="G284" i="5"/>
  <c r="D284" i="5"/>
  <c r="E283" i="5"/>
  <c r="L283" i="5"/>
  <c r="D283" i="5"/>
  <c r="H283" i="5"/>
  <c r="E282" i="5"/>
  <c r="D282" i="5"/>
  <c r="F282" i="5"/>
  <c r="E281" i="5"/>
  <c r="D281" i="5"/>
  <c r="K281" i="5"/>
  <c r="G281" i="5"/>
  <c r="E280" i="5"/>
  <c r="G280" i="5"/>
  <c r="D280" i="5"/>
  <c r="H280" i="5"/>
  <c r="E279" i="5"/>
  <c r="G279" i="5"/>
  <c r="D279" i="5"/>
  <c r="F279" i="5"/>
  <c r="E278" i="5"/>
  <c r="G278" i="5"/>
  <c r="D278" i="5"/>
  <c r="F278" i="5"/>
  <c r="E277" i="5"/>
  <c r="D277" i="5"/>
  <c r="H277" i="5"/>
  <c r="G277" i="5"/>
  <c r="E276" i="5"/>
  <c r="G276" i="5"/>
  <c r="D276" i="5"/>
  <c r="E275" i="5"/>
  <c r="L275" i="5"/>
  <c r="D275" i="5"/>
  <c r="E274" i="5"/>
  <c r="G274" i="5"/>
  <c r="D274" i="5"/>
  <c r="J274" i="5"/>
  <c r="E273" i="5"/>
  <c r="L273" i="5"/>
  <c r="D273" i="5"/>
  <c r="I273" i="5"/>
  <c r="K273" i="5"/>
  <c r="E272" i="5"/>
  <c r="L272" i="5"/>
  <c r="D272" i="5"/>
  <c r="F272" i="5"/>
  <c r="H272" i="5"/>
  <c r="K272" i="5"/>
  <c r="J272" i="5"/>
  <c r="I272" i="5"/>
  <c r="G272" i="5"/>
  <c r="E271" i="5"/>
  <c r="D271" i="5"/>
  <c r="K271" i="5"/>
  <c r="F271" i="5"/>
  <c r="H271" i="5"/>
  <c r="L271" i="5"/>
  <c r="J271" i="5"/>
  <c r="I271" i="5"/>
  <c r="G271" i="5"/>
  <c r="E270" i="5"/>
  <c r="G270" i="5"/>
  <c r="D270" i="5"/>
  <c r="F270" i="5"/>
  <c r="H270" i="5"/>
  <c r="J270" i="5"/>
  <c r="E269" i="5"/>
  <c r="G269" i="5"/>
  <c r="D269" i="5"/>
  <c r="J269" i="5"/>
  <c r="H269" i="5"/>
  <c r="F269" i="5"/>
  <c r="E268" i="5"/>
  <c r="K268" i="5"/>
  <c r="D268" i="5"/>
  <c r="F268" i="5"/>
  <c r="G268" i="5"/>
  <c r="E267" i="5"/>
  <c r="D267" i="5"/>
  <c r="F267" i="5"/>
  <c r="H267" i="5"/>
  <c r="L267" i="5"/>
  <c r="I267" i="5"/>
  <c r="G267" i="5"/>
  <c r="E266" i="5"/>
  <c r="D266" i="5"/>
  <c r="J266" i="5"/>
  <c r="E265" i="5"/>
  <c r="D265" i="5"/>
  <c r="F265" i="5"/>
  <c r="H265" i="5"/>
  <c r="I265" i="5"/>
  <c r="E264" i="5"/>
  <c r="D264" i="5"/>
  <c r="G264" i="5"/>
  <c r="E263" i="5"/>
  <c r="G263" i="5"/>
  <c r="D263" i="5"/>
  <c r="F263" i="5"/>
  <c r="E262" i="5"/>
  <c r="G262" i="5"/>
  <c r="D262" i="5"/>
  <c r="H262" i="5"/>
  <c r="E261" i="5"/>
  <c r="G261" i="5"/>
  <c r="D261" i="5"/>
  <c r="F261" i="5"/>
  <c r="H261" i="5"/>
  <c r="E260" i="5"/>
  <c r="L260" i="5"/>
  <c r="D260" i="5"/>
  <c r="H260" i="5"/>
  <c r="K260" i="5"/>
  <c r="E259" i="5"/>
  <c r="L259" i="5"/>
  <c r="D259" i="5"/>
  <c r="H259" i="5"/>
  <c r="K259" i="5"/>
  <c r="G259" i="5"/>
  <c r="E258" i="5"/>
  <c r="L258" i="5"/>
  <c r="D258" i="5"/>
  <c r="J258" i="5"/>
  <c r="F258" i="5"/>
  <c r="H258" i="5"/>
  <c r="I258" i="5"/>
  <c r="E257" i="5"/>
  <c r="D257" i="5"/>
  <c r="H257" i="5"/>
  <c r="I257" i="5"/>
  <c r="E256" i="5"/>
  <c r="G256" i="5"/>
  <c r="D256" i="5"/>
  <c r="E255" i="5"/>
  <c r="L255" i="5"/>
  <c r="D255" i="5"/>
  <c r="F255" i="5"/>
  <c r="K255" i="5"/>
  <c r="E254" i="5"/>
  <c r="G254" i="5"/>
  <c r="D254" i="5"/>
  <c r="K254" i="5"/>
  <c r="E253" i="5"/>
  <c r="G253" i="5"/>
  <c r="D253" i="5"/>
  <c r="J253" i="5"/>
  <c r="H253" i="5"/>
  <c r="F253" i="5"/>
  <c r="E252" i="5"/>
  <c r="D252" i="5"/>
  <c r="H252" i="5"/>
  <c r="F252" i="5"/>
  <c r="K252" i="5"/>
  <c r="G252" i="5"/>
  <c r="E251" i="5"/>
  <c r="K251" i="5"/>
  <c r="D251" i="5"/>
  <c r="I251" i="5"/>
  <c r="G251" i="5"/>
  <c r="E250" i="5"/>
  <c r="L250" i="5"/>
  <c r="D250" i="5"/>
  <c r="I250" i="5"/>
  <c r="F250" i="5"/>
  <c r="H250" i="5"/>
  <c r="E249" i="5"/>
  <c r="D249" i="5"/>
  <c r="F249" i="5"/>
  <c r="E248" i="5"/>
  <c r="G248" i="5"/>
  <c r="D248" i="5"/>
  <c r="E247" i="5"/>
  <c r="K247" i="5"/>
  <c r="G247" i="5"/>
  <c r="D247" i="5"/>
  <c r="F247" i="5"/>
  <c r="L247" i="5"/>
  <c r="E246" i="5"/>
  <c r="D246" i="5"/>
  <c r="J246" i="5"/>
  <c r="H246" i="5"/>
  <c r="F246" i="5"/>
  <c r="E245" i="5"/>
  <c r="G245" i="5"/>
  <c r="D245" i="5"/>
  <c r="E244" i="5"/>
  <c r="L244" i="5"/>
  <c r="D244" i="5"/>
  <c r="F244" i="5"/>
  <c r="H244" i="5"/>
  <c r="K244" i="5"/>
  <c r="I244" i="5"/>
  <c r="G244" i="5"/>
  <c r="E243" i="5"/>
  <c r="L243" i="5"/>
  <c r="D243" i="5"/>
  <c r="F243" i="5"/>
  <c r="H243" i="5"/>
  <c r="K243" i="5"/>
  <c r="J243" i="5"/>
  <c r="I243" i="5"/>
  <c r="G243" i="5"/>
  <c r="E242" i="5"/>
  <c r="D242" i="5"/>
  <c r="L242" i="5"/>
  <c r="E241" i="5"/>
  <c r="D241" i="5"/>
  <c r="I241" i="5"/>
  <c r="F241" i="5"/>
  <c r="H241" i="5"/>
  <c r="E240" i="5"/>
  <c r="D240" i="5"/>
  <c r="G240" i="5"/>
  <c r="E239" i="5"/>
  <c r="L239" i="5"/>
  <c r="G239" i="5"/>
  <c r="D239" i="5"/>
  <c r="K239" i="5"/>
  <c r="F239" i="5"/>
  <c r="E238" i="5"/>
  <c r="D238" i="5"/>
  <c r="F238" i="5"/>
  <c r="J238" i="5"/>
  <c r="E237" i="5"/>
  <c r="G237" i="5"/>
  <c r="D237" i="5"/>
  <c r="E236" i="5"/>
  <c r="L236" i="5"/>
  <c r="D236" i="5"/>
  <c r="H236" i="5"/>
  <c r="K236" i="5"/>
  <c r="E235" i="5"/>
  <c r="L235" i="5"/>
  <c r="D235" i="5"/>
  <c r="H235" i="5"/>
  <c r="K235" i="5"/>
  <c r="G235" i="5"/>
  <c r="E234" i="5"/>
  <c r="D234" i="5"/>
  <c r="I234" i="5"/>
  <c r="F234" i="5"/>
  <c r="H234" i="5"/>
  <c r="J234" i="5"/>
  <c r="E233" i="5"/>
  <c r="G233" i="5"/>
  <c r="D233" i="5"/>
  <c r="H233" i="5"/>
  <c r="E232" i="5"/>
  <c r="L232" i="5"/>
  <c r="D232" i="5"/>
  <c r="E231" i="5"/>
  <c r="K231" i="5"/>
  <c r="D231" i="5"/>
  <c r="F231" i="5"/>
  <c r="E230" i="5"/>
  <c r="D230" i="5"/>
  <c r="F230" i="5"/>
  <c r="J230" i="5"/>
  <c r="E229" i="5"/>
  <c r="L229" i="5"/>
  <c r="D229" i="5"/>
  <c r="K229" i="5"/>
  <c r="F229" i="5"/>
  <c r="J229" i="5"/>
  <c r="I229" i="5"/>
  <c r="E228" i="5"/>
  <c r="K228" i="5"/>
  <c r="D228" i="5"/>
  <c r="F228" i="5"/>
  <c r="H228" i="5"/>
  <c r="L228" i="5"/>
  <c r="I228" i="5"/>
  <c r="G228" i="5"/>
  <c r="E227" i="5"/>
  <c r="K227" i="5"/>
  <c r="D227" i="5"/>
  <c r="F227" i="5"/>
  <c r="H227" i="5"/>
  <c r="L227" i="5"/>
  <c r="J227" i="5"/>
  <c r="I227" i="5"/>
  <c r="G227" i="5"/>
  <c r="E226" i="5"/>
  <c r="D226" i="5"/>
  <c r="J226" i="5"/>
  <c r="F226" i="5"/>
  <c r="H226" i="5"/>
  <c r="I226" i="5"/>
  <c r="E225" i="5"/>
  <c r="D225" i="5"/>
  <c r="J225" i="5"/>
  <c r="I225" i="5"/>
  <c r="E224" i="5"/>
  <c r="G224" i="5"/>
  <c r="D224" i="5"/>
  <c r="H224" i="5"/>
  <c r="I224" i="5"/>
  <c r="E223" i="5"/>
  <c r="D223" i="5"/>
  <c r="E222" i="5"/>
  <c r="G222" i="5"/>
  <c r="D222" i="5"/>
  <c r="F222" i="5"/>
  <c r="H222" i="5"/>
  <c r="J222" i="5"/>
  <c r="E221" i="5"/>
  <c r="D221" i="5"/>
  <c r="F221" i="5"/>
  <c r="J221" i="5"/>
  <c r="E220" i="5"/>
  <c r="D220" i="5"/>
  <c r="K220" i="5"/>
  <c r="F220" i="5"/>
  <c r="H220" i="5"/>
  <c r="J220" i="5"/>
  <c r="I220" i="5"/>
  <c r="G220" i="5"/>
  <c r="E219" i="5"/>
  <c r="G219" i="5"/>
  <c r="L219" i="5"/>
  <c r="D219" i="5"/>
  <c r="H219" i="5"/>
  <c r="K219" i="5"/>
  <c r="I219" i="5"/>
  <c r="E218" i="5"/>
  <c r="L218" i="5"/>
  <c r="D218" i="5"/>
  <c r="J218" i="5"/>
  <c r="I218" i="5"/>
  <c r="E217" i="5"/>
  <c r="L217" i="5"/>
  <c r="D217" i="5"/>
  <c r="H217" i="5"/>
  <c r="K217" i="5"/>
  <c r="I217" i="5"/>
  <c r="E216" i="5"/>
  <c r="D216" i="5"/>
  <c r="J216" i="5"/>
  <c r="G216" i="5"/>
  <c r="E215" i="5"/>
  <c r="L215" i="5"/>
  <c r="D215" i="5"/>
  <c r="E214" i="5"/>
  <c r="G214" i="5"/>
  <c r="D214" i="5"/>
  <c r="F214" i="5"/>
  <c r="E213" i="5"/>
  <c r="D213" i="5"/>
  <c r="G213" i="5"/>
  <c r="E212" i="5"/>
  <c r="G212" i="5"/>
  <c r="D212" i="5"/>
  <c r="L212" i="5"/>
  <c r="I212" i="5"/>
  <c r="E211" i="5"/>
  <c r="D211" i="5"/>
  <c r="K211" i="5"/>
  <c r="G211" i="5"/>
  <c r="E210" i="5"/>
  <c r="D210" i="5"/>
  <c r="L210" i="5"/>
  <c r="K210" i="5"/>
  <c r="F210" i="5"/>
  <c r="J210" i="5"/>
  <c r="I210" i="5"/>
  <c r="G210" i="5"/>
  <c r="E209" i="5"/>
  <c r="L209" i="5"/>
  <c r="D209" i="5"/>
  <c r="H209" i="5"/>
  <c r="K209" i="5"/>
  <c r="J209" i="5"/>
  <c r="E208" i="5"/>
  <c r="D208" i="5"/>
  <c r="E207" i="5"/>
  <c r="D207" i="5"/>
  <c r="E206" i="5"/>
  <c r="D206" i="5"/>
  <c r="F206" i="5"/>
  <c r="E205" i="5"/>
  <c r="G205" i="5"/>
  <c r="D205" i="5"/>
  <c r="E204" i="5"/>
  <c r="L204" i="5"/>
  <c r="G204" i="5"/>
  <c r="D204" i="5"/>
  <c r="J204" i="5"/>
  <c r="F204" i="5"/>
  <c r="H204" i="5"/>
  <c r="I204" i="5"/>
  <c r="E203" i="5"/>
  <c r="G203" i="5"/>
  <c r="D203" i="5"/>
  <c r="H203" i="5"/>
  <c r="E202" i="5"/>
  <c r="D202" i="5"/>
  <c r="J202" i="5"/>
  <c r="G202" i="5"/>
  <c r="Q16" i="5"/>
  <c r="Q15" i="5"/>
  <c r="P16" i="5"/>
  <c r="P15" i="5"/>
  <c r="O16" i="5"/>
  <c r="O15" i="5"/>
  <c r="O12" i="5"/>
  <c r="O13" i="5"/>
  <c r="N16" i="5"/>
  <c r="N15" i="5"/>
  <c r="E16" i="5"/>
  <c r="E15" i="5"/>
  <c r="E12" i="5"/>
  <c r="D16" i="5"/>
  <c r="D15" i="5"/>
  <c r="M16" i="5"/>
  <c r="M15" i="5"/>
  <c r="G6" i="5"/>
  <c r="G7" i="5"/>
  <c r="G5" i="5"/>
  <c r="G4" i="5"/>
  <c r="C7" i="3"/>
  <c r="C8" i="3"/>
  <c r="B10" i="5"/>
  <c r="Q96" i="3"/>
  <c r="D11" i="4"/>
  <c r="W15" i="4" s="1"/>
  <c r="D12" i="4"/>
  <c r="D13" i="4"/>
  <c r="C7" i="4"/>
  <c r="C8" i="4"/>
  <c r="D9" i="4"/>
  <c r="E9" i="4"/>
  <c r="F16" i="4"/>
  <c r="F17" i="4" s="1"/>
  <c r="C17" i="4"/>
  <c r="Q21" i="4"/>
  <c r="Q22" i="4"/>
  <c r="Q23" i="4"/>
  <c r="E24" i="4"/>
  <c r="F24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E39" i="4"/>
  <c r="F39" i="4"/>
  <c r="Q39" i="4"/>
  <c r="Q40" i="4"/>
  <c r="Q41" i="4"/>
  <c r="Q42" i="4"/>
  <c r="Q43" i="4"/>
  <c r="Q44" i="4"/>
  <c r="Q45" i="4"/>
  <c r="Q46" i="4"/>
  <c r="Q47" i="4"/>
  <c r="Q48" i="4"/>
  <c r="Q49" i="4"/>
  <c r="E50" i="4"/>
  <c r="F50" i="4"/>
  <c r="Q50" i="4"/>
  <c r="Q51" i="4"/>
  <c r="Q52" i="4"/>
  <c r="E53" i="4"/>
  <c r="F53" i="4"/>
  <c r="G53" i="4"/>
  <c r="I53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E73" i="4"/>
  <c r="F73" i="4"/>
  <c r="G73" i="4"/>
  <c r="I73" i="4"/>
  <c r="Q73" i="4"/>
  <c r="Q74" i="4"/>
  <c r="Q75" i="4"/>
  <c r="Q41" i="3"/>
  <c r="Q44" i="3"/>
  <c r="Q88" i="3"/>
  <c r="Q93" i="3"/>
  <c r="Q94" i="3"/>
  <c r="Q95" i="3"/>
  <c r="Q92" i="3"/>
  <c r="Q91" i="3"/>
  <c r="F16" i="3"/>
  <c r="F17" i="3" s="1"/>
  <c r="Q87" i="3"/>
  <c r="Q86" i="3"/>
  <c r="D11" i="1"/>
  <c r="P56" i="1" s="1"/>
  <c r="R56" i="1" s="1"/>
  <c r="D12" i="1"/>
  <c r="D13" i="1"/>
  <c r="C17" i="3"/>
  <c r="Q26" i="3"/>
  <c r="Q33" i="3"/>
  <c r="Q34" i="3"/>
  <c r="Q35" i="3"/>
  <c r="Q36" i="3"/>
  <c r="Q37" i="3"/>
  <c r="Q38" i="3"/>
  <c r="Q39" i="3"/>
  <c r="Q40" i="3"/>
  <c r="Q42" i="3"/>
  <c r="Q43" i="3"/>
  <c r="Q45" i="3"/>
  <c r="Q46" i="3"/>
  <c r="Q47" i="3"/>
  <c r="Q48" i="3"/>
  <c r="Q49" i="3"/>
  <c r="Q50" i="3"/>
  <c r="Q51" i="3"/>
  <c r="Q52" i="3"/>
  <c r="Q53" i="3"/>
  <c r="Q54" i="3"/>
  <c r="Q55" i="3"/>
  <c r="Q56" i="3"/>
  <c r="Q58" i="3"/>
  <c r="Q61" i="3"/>
  <c r="Q62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82" i="3"/>
  <c r="Q83" i="3"/>
  <c r="Q84" i="3"/>
  <c r="Q85" i="3"/>
  <c r="Q89" i="3"/>
  <c r="Q66" i="1"/>
  <c r="Q64" i="1"/>
  <c r="Q63" i="1"/>
  <c r="Q62" i="1"/>
  <c r="E9" i="1"/>
  <c r="D9" i="1"/>
  <c r="Q65" i="1"/>
  <c r="C7" i="1"/>
  <c r="E47" i="1"/>
  <c r="F47" i="1"/>
  <c r="C8" i="1"/>
  <c r="Q39" i="1"/>
  <c r="Q47" i="1"/>
  <c r="Q61" i="1"/>
  <c r="Q46" i="1"/>
  <c r="Q60" i="1"/>
  <c r="C17" i="1"/>
  <c r="Q54" i="1"/>
  <c r="Q55" i="1"/>
  <c r="Q56" i="1"/>
  <c r="Q57" i="1"/>
  <c r="Q58" i="1"/>
  <c r="E21" i="1"/>
  <c r="F21" i="1"/>
  <c r="Q5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41" i="1"/>
  <c r="Q42" i="1"/>
  <c r="Q43" i="1"/>
  <c r="Q44" i="1"/>
  <c r="Q45" i="1"/>
  <c r="Q48" i="1"/>
  <c r="Q49" i="1"/>
  <c r="Q50" i="1"/>
  <c r="Q51" i="1"/>
  <c r="Q52" i="1"/>
  <c r="Q53" i="1"/>
  <c r="M12" i="5"/>
  <c r="F203" i="5"/>
  <c r="J203" i="5"/>
  <c r="K203" i="5"/>
  <c r="I203" i="5"/>
  <c r="L207" i="5"/>
  <c r="F207" i="5"/>
  <c r="J207" i="5"/>
  <c r="H207" i="5"/>
  <c r="I207" i="5"/>
  <c r="N12" i="5"/>
  <c r="F205" i="5"/>
  <c r="J205" i="5"/>
  <c r="H205" i="5"/>
  <c r="I205" i="5"/>
  <c r="L205" i="5"/>
  <c r="K205" i="5"/>
  <c r="G282" i="5"/>
  <c r="L282" i="5"/>
  <c r="K282" i="5"/>
  <c r="E50" i="1"/>
  <c r="F50" i="1"/>
  <c r="K223" i="5"/>
  <c r="G223" i="5"/>
  <c r="L223" i="5"/>
  <c r="D12" i="5"/>
  <c r="P13" i="5"/>
  <c r="P12" i="5"/>
  <c r="L208" i="5"/>
  <c r="K208" i="5"/>
  <c r="G208" i="5"/>
  <c r="E22" i="1"/>
  <c r="F22" i="1"/>
  <c r="K206" i="5"/>
  <c r="G206" i="5"/>
  <c r="L241" i="5"/>
  <c r="K241" i="5"/>
  <c r="G241" i="5"/>
  <c r="K214" i="5"/>
  <c r="L214" i="5"/>
  <c r="E40" i="4"/>
  <c r="F40" i="4"/>
  <c r="E35" i="4"/>
  <c r="F35" i="4"/>
  <c r="E29" i="4"/>
  <c r="F29" i="4"/>
  <c r="E25" i="4"/>
  <c r="F25" i="4"/>
  <c r="G25" i="4"/>
  <c r="I25" i="4"/>
  <c r="E21" i="4"/>
  <c r="F21" i="4"/>
  <c r="L203" i="5"/>
  <c r="L206" i="5"/>
  <c r="G221" i="5"/>
  <c r="L221" i="5"/>
  <c r="K221" i="5"/>
  <c r="G238" i="5"/>
  <c r="L238" i="5"/>
  <c r="K238" i="5"/>
  <c r="L248" i="5"/>
  <c r="F248" i="5"/>
  <c r="J248" i="5"/>
  <c r="H248" i="5"/>
  <c r="I248" i="5"/>
  <c r="E100" i="3"/>
  <c r="F100" i="3"/>
  <c r="E92" i="3"/>
  <c r="F92" i="3"/>
  <c r="E64" i="3"/>
  <c r="E80" i="3"/>
  <c r="F80" i="3" s="1"/>
  <c r="G80" i="3" s="1"/>
  <c r="K80" i="3" s="1"/>
  <c r="E49" i="3"/>
  <c r="F49" i="3"/>
  <c r="E22" i="3"/>
  <c r="E57" i="3"/>
  <c r="F57" i="3"/>
  <c r="G57" i="3" s="1"/>
  <c r="J57" i="3" s="1"/>
  <c r="E28" i="3"/>
  <c r="E30" i="3"/>
  <c r="F30" i="3"/>
  <c r="E32" i="3"/>
  <c r="F32" i="3"/>
  <c r="E26" i="3"/>
  <c r="F26" i="3" s="1"/>
  <c r="G26" i="3" s="1"/>
  <c r="E35" i="3"/>
  <c r="F35" i="3"/>
  <c r="E37" i="3"/>
  <c r="F37" i="3" s="1"/>
  <c r="G37" i="3" s="1"/>
  <c r="J37" i="3" s="1"/>
  <c r="E39" i="3"/>
  <c r="E41" i="3"/>
  <c r="F41" i="3" s="1"/>
  <c r="G41" i="3" s="1"/>
  <c r="J41" i="3" s="1"/>
  <c r="E44" i="3"/>
  <c r="F44" i="3" s="1"/>
  <c r="G44" i="3" s="1"/>
  <c r="J44" i="3" s="1"/>
  <c r="E46" i="3"/>
  <c r="F46" i="3"/>
  <c r="E48" i="3"/>
  <c r="F48" i="3"/>
  <c r="E52" i="3"/>
  <c r="F52" i="3" s="1"/>
  <c r="G52" i="3" s="1"/>
  <c r="J52" i="3" s="1"/>
  <c r="E103" i="3"/>
  <c r="F103" i="3" s="1"/>
  <c r="G103" i="3" s="1"/>
  <c r="J103" i="3" s="1"/>
  <c r="E95" i="3"/>
  <c r="E25" i="3"/>
  <c r="F25" i="3" s="1"/>
  <c r="G25" i="3" s="1"/>
  <c r="I25" i="3" s="1"/>
  <c r="E55" i="3"/>
  <c r="E62" i="3"/>
  <c r="F62" i="3" s="1"/>
  <c r="G62" i="3" s="1"/>
  <c r="J62" i="3" s="1"/>
  <c r="E66" i="3"/>
  <c r="F66" i="3" s="1"/>
  <c r="G66" i="3" s="1"/>
  <c r="K66" i="3" s="1"/>
  <c r="E67" i="3"/>
  <c r="F67" i="3"/>
  <c r="E69" i="3"/>
  <c r="F69" i="3"/>
  <c r="E72" i="3"/>
  <c r="E77" i="3"/>
  <c r="F77" i="3"/>
  <c r="G77" i="3" s="1"/>
  <c r="J77" i="3" s="1"/>
  <c r="E33" i="3"/>
  <c r="F33" i="3"/>
  <c r="E99" i="3"/>
  <c r="F99" i="3" s="1"/>
  <c r="G99" i="3" s="1"/>
  <c r="J99" i="3" s="1"/>
  <c r="E98" i="3"/>
  <c r="F98" i="3"/>
  <c r="G98" i="3" s="1"/>
  <c r="J98" i="3" s="1"/>
  <c r="G30" i="3"/>
  <c r="J30" i="3" s="1"/>
  <c r="G35" i="3"/>
  <c r="J35" i="3"/>
  <c r="G48" i="3"/>
  <c r="J48" i="3"/>
  <c r="E82" i="3"/>
  <c r="F82" i="3"/>
  <c r="E84" i="3"/>
  <c r="F84" i="3" s="1"/>
  <c r="G84" i="3" s="1"/>
  <c r="J84" i="3" s="1"/>
  <c r="E85" i="3"/>
  <c r="E93" i="3"/>
  <c r="F93" i="3" s="1"/>
  <c r="G93" i="3" s="1"/>
  <c r="K93" i="3" s="1"/>
  <c r="E23" i="3"/>
  <c r="F23" i="3"/>
  <c r="E86" i="3"/>
  <c r="E94" i="3"/>
  <c r="F94" i="3"/>
  <c r="G94" i="3" s="1"/>
  <c r="K94" i="3" s="1"/>
  <c r="E89" i="3"/>
  <c r="F89" i="3"/>
  <c r="E97" i="3"/>
  <c r="F97" i="3" s="1"/>
  <c r="G97" i="3" s="1"/>
  <c r="K97" i="3" s="1"/>
  <c r="E38" i="3"/>
  <c r="F38" i="3"/>
  <c r="G38" i="3" s="1"/>
  <c r="J38" i="3" s="1"/>
  <c r="E73" i="3"/>
  <c r="F73" i="3"/>
  <c r="E91" i="3"/>
  <c r="F91" i="3" s="1"/>
  <c r="G91" i="3" s="1"/>
  <c r="K91" i="3" s="1"/>
  <c r="E63" i="3"/>
  <c r="F63" i="3"/>
  <c r="E29" i="3"/>
  <c r="F29" i="3"/>
  <c r="G29" i="3" s="1"/>
  <c r="J29" i="3" s="1"/>
  <c r="E45" i="3"/>
  <c r="F45" i="3"/>
  <c r="E58" i="3"/>
  <c r="F58" i="3" s="1"/>
  <c r="G58" i="3" s="1"/>
  <c r="J58" i="3" s="1"/>
  <c r="E50" i="3"/>
  <c r="F50" i="3"/>
  <c r="G50" i="3" s="1"/>
  <c r="K50" i="3" s="1"/>
  <c r="E24" i="3"/>
  <c r="F24" i="3"/>
  <c r="E34" i="3"/>
  <c r="F34" i="3" s="1"/>
  <c r="G34" i="3" s="1"/>
  <c r="J34" i="3" s="1"/>
  <c r="E68" i="3"/>
  <c r="F68" i="3"/>
  <c r="E83" i="3"/>
  <c r="F83" i="3"/>
  <c r="G83" i="3" s="1"/>
  <c r="J83" i="3" s="1"/>
  <c r="E78" i="3"/>
  <c r="E60" i="3"/>
  <c r="F60" i="3"/>
  <c r="E40" i="3"/>
  <c r="F40" i="3"/>
  <c r="G40" i="3" s="1"/>
  <c r="J40" i="3" s="1"/>
  <c r="G45" i="3"/>
  <c r="J45" i="3" s="1"/>
  <c r="E54" i="3"/>
  <c r="F54" i="3" s="1"/>
  <c r="G54" i="3" s="1"/>
  <c r="J54" i="3" s="1"/>
  <c r="E75" i="3"/>
  <c r="F75" i="3"/>
  <c r="E96" i="3"/>
  <c r="F96" i="3"/>
  <c r="E79" i="3"/>
  <c r="E78" i="6" s="1"/>
  <c r="E31" i="3"/>
  <c r="F31" i="3" s="1"/>
  <c r="G31" i="3" s="1"/>
  <c r="J31" i="3" s="1"/>
  <c r="E47" i="3"/>
  <c r="F47" i="3"/>
  <c r="E65" i="3"/>
  <c r="F65" i="3" s="1"/>
  <c r="G65" i="3" s="1"/>
  <c r="J65" i="3" s="1"/>
  <c r="E36" i="3"/>
  <c r="F36" i="3"/>
  <c r="E71" i="3"/>
  <c r="F71" i="3"/>
  <c r="E88" i="3"/>
  <c r="F88" i="3" s="1"/>
  <c r="G88" i="3" s="1"/>
  <c r="J88" i="3" s="1"/>
  <c r="E21" i="3"/>
  <c r="F21" i="3"/>
  <c r="G21" i="3" s="1"/>
  <c r="I21" i="3" s="1"/>
  <c r="E59" i="3"/>
  <c r="F59" i="3" s="1"/>
  <c r="G59" i="3" s="1"/>
  <c r="J59" i="3" s="1"/>
  <c r="E42" i="3"/>
  <c r="F42" i="3"/>
  <c r="E61" i="3"/>
  <c r="F61" i="3"/>
  <c r="G61" i="3" s="1"/>
  <c r="J61" i="3" s="1"/>
  <c r="E76" i="3"/>
  <c r="F76" i="3"/>
  <c r="G76" i="3"/>
  <c r="K76" i="3" s="1"/>
  <c r="E43" i="3"/>
  <c r="F43" i="3"/>
  <c r="E51" i="3"/>
  <c r="F51" i="3"/>
  <c r="G51" i="3" s="1"/>
  <c r="J51" i="3" s="1"/>
  <c r="E81" i="3"/>
  <c r="F81" i="3"/>
  <c r="E101" i="3"/>
  <c r="F101" i="3" s="1"/>
  <c r="G101" i="3" s="1"/>
  <c r="J101" i="3" s="1"/>
  <c r="E70" i="3"/>
  <c r="F70" i="3"/>
  <c r="F213" i="5"/>
  <c r="J213" i="5"/>
  <c r="H213" i="5"/>
  <c r="I213" i="5"/>
  <c r="L213" i="5"/>
  <c r="K213" i="5"/>
  <c r="E31" i="4"/>
  <c r="F31" i="4"/>
  <c r="L237" i="5"/>
  <c r="J237" i="5"/>
  <c r="I237" i="5"/>
  <c r="F237" i="5"/>
  <c r="H237" i="5"/>
  <c r="L225" i="5"/>
  <c r="K225" i="5"/>
  <c r="L226" i="5"/>
  <c r="K226" i="5"/>
  <c r="G226" i="5"/>
  <c r="H245" i="5"/>
  <c r="I245" i="5"/>
  <c r="L245" i="5"/>
  <c r="K245" i="5"/>
  <c r="G246" i="5"/>
  <c r="L246" i="5"/>
  <c r="L249" i="5"/>
  <c r="K249" i="5"/>
  <c r="G249" i="5"/>
  <c r="K204" i="5"/>
  <c r="G209" i="5"/>
  <c r="J211" i="5"/>
  <c r="K212" i="5"/>
  <c r="G217" i="5"/>
  <c r="J219" i="5"/>
  <c r="F223" i="5"/>
  <c r="J223" i="5"/>
  <c r="H223" i="5"/>
  <c r="I223" i="5"/>
  <c r="K230" i="5"/>
  <c r="L231" i="5"/>
  <c r="G207" i="5"/>
  <c r="I208" i="5"/>
  <c r="G215" i="5"/>
  <c r="I216" i="5"/>
  <c r="J217" i="5"/>
  <c r="K218" i="5"/>
  <c r="I222" i="5"/>
  <c r="H229" i="5"/>
  <c r="K246" i="5"/>
  <c r="H274" i="5"/>
  <c r="I274" i="5"/>
  <c r="F274" i="5"/>
  <c r="L274" i="5"/>
  <c r="K274" i="5"/>
  <c r="I215" i="5"/>
  <c r="H215" i="5"/>
  <c r="F224" i="5"/>
  <c r="J224" i="5"/>
  <c r="L240" i="5"/>
  <c r="F240" i="5"/>
  <c r="J240" i="5"/>
  <c r="H240" i="5"/>
  <c r="I240" i="5"/>
  <c r="L257" i="5"/>
  <c r="K257" i="5"/>
  <c r="G257" i="5"/>
  <c r="L265" i="5"/>
  <c r="K265" i="5"/>
  <c r="G265" i="5"/>
  <c r="K301" i="5"/>
  <c r="G301" i="5"/>
  <c r="L301" i="5"/>
  <c r="I206" i="5"/>
  <c r="H206" i="5"/>
  <c r="I214" i="5"/>
  <c r="H214" i="5"/>
  <c r="J215" i="5"/>
  <c r="F215" i="5"/>
  <c r="K216" i="5"/>
  <c r="H221" i="5"/>
  <c r="K222" i="5"/>
  <c r="L224" i="5"/>
  <c r="K224" i="5"/>
  <c r="H225" i="5"/>
  <c r="J245" i="5"/>
  <c r="L305" i="5"/>
  <c r="K305" i="5"/>
  <c r="H305" i="5"/>
  <c r="I305" i="5"/>
  <c r="F305" i="5"/>
  <c r="J305" i="5"/>
  <c r="J206" i="5"/>
  <c r="K207" i="5"/>
  <c r="J214" i="5"/>
  <c r="K215" i="5"/>
  <c r="I221" i="5"/>
  <c r="L222" i="5"/>
  <c r="G225" i="5"/>
  <c r="H230" i="5"/>
  <c r="I230" i="5"/>
  <c r="F232" i="5"/>
  <c r="J232" i="5"/>
  <c r="H232" i="5"/>
  <c r="I232" i="5"/>
  <c r="F233" i="5"/>
  <c r="J233" i="5"/>
  <c r="L256" i="5"/>
  <c r="F256" i="5"/>
  <c r="J256" i="5"/>
  <c r="H256" i="5"/>
  <c r="I256" i="5"/>
  <c r="L264" i="5"/>
  <c r="F264" i="5"/>
  <c r="J264" i="5"/>
  <c r="H264" i="5"/>
  <c r="I264" i="5"/>
  <c r="G230" i="5"/>
  <c r="L230" i="5"/>
  <c r="L233" i="5"/>
  <c r="K233" i="5"/>
  <c r="L234" i="5"/>
  <c r="K234" i="5"/>
  <c r="G234" i="5"/>
  <c r="F245" i="5"/>
  <c r="J228" i="5"/>
  <c r="J236" i="5"/>
  <c r="K237" i="5"/>
  <c r="G242" i="5"/>
  <c r="J244" i="5"/>
  <c r="G250" i="5"/>
  <c r="K253" i="5"/>
  <c r="L254" i="5"/>
  <c r="G258" i="5"/>
  <c r="J260" i="5"/>
  <c r="K261" i="5"/>
  <c r="L262" i="5"/>
  <c r="G266" i="5"/>
  <c r="J268" i="5"/>
  <c r="K269" i="5"/>
  <c r="L270" i="5"/>
  <c r="H275" i="5"/>
  <c r="I275" i="5"/>
  <c r="F275" i="5"/>
  <c r="J275" i="5"/>
  <c r="J281" i="5"/>
  <c r="J282" i="5"/>
  <c r="F292" i="5"/>
  <c r="J292" i="5"/>
  <c r="H292" i="5"/>
  <c r="I292" i="5"/>
  <c r="L292" i="5"/>
  <c r="K293" i="5"/>
  <c r="L293" i="5"/>
  <c r="G298" i="5"/>
  <c r="L298" i="5"/>
  <c r="K317" i="5"/>
  <c r="G317" i="5"/>
  <c r="L317" i="5"/>
  <c r="L253" i="5"/>
  <c r="L261" i="5"/>
  <c r="L269" i="5"/>
  <c r="F276" i="5"/>
  <c r="J276" i="5"/>
  <c r="H276" i="5"/>
  <c r="I276" i="5"/>
  <c r="L281" i="5"/>
  <c r="J289" i="5"/>
  <c r="F300" i="5"/>
  <c r="J300" i="5"/>
  <c r="H300" i="5"/>
  <c r="I300" i="5"/>
  <c r="L300" i="5"/>
  <c r="K276" i="5"/>
  <c r="F277" i="5"/>
  <c r="J277" i="5"/>
  <c r="F284" i="5"/>
  <c r="J284" i="5"/>
  <c r="H284" i="5"/>
  <c r="I284" i="5"/>
  <c r="L284" i="5"/>
  <c r="K285" i="5"/>
  <c r="L285" i="5"/>
  <c r="K297" i="5"/>
  <c r="H297" i="5"/>
  <c r="I297" i="5"/>
  <c r="G314" i="5"/>
  <c r="L314" i="5"/>
  <c r="F316" i="5"/>
  <c r="J316" i="5"/>
  <c r="H316" i="5"/>
  <c r="I316" i="5"/>
  <c r="L316" i="5"/>
  <c r="K330" i="5"/>
  <c r="G330" i="5"/>
  <c r="J241" i="5"/>
  <c r="K242" i="5"/>
  <c r="J249" i="5"/>
  <c r="K250" i="5"/>
  <c r="J257" i="5"/>
  <c r="K258" i="5"/>
  <c r="J265" i="5"/>
  <c r="K266" i="5"/>
  <c r="L276" i="5"/>
  <c r="K277" i="5"/>
  <c r="L277" i="5"/>
  <c r="H281" i="5"/>
  <c r="G291" i="5"/>
  <c r="K291" i="5"/>
  <c r="I231" i="5"/>
  <c r="H231" i="5"/>
  <c r="I239" i="5"/>
  <c r="H239" i="5"/>
  <c r="I247" i="5"/>
  <c r="H247" i="5"/>
  <c r="I255" i="5"/>
  <c r="H255" i="5"/>
  <c r="I263" i="5"/>
  <c r="H263" i="5"/>
  <c r="I277" i="5"/>
  <c r="F281" i="5"/>
  <c r="G285" i="5"/>
  <c r="F290" i="5"/>
  <c r="J290" i="5"/>
  <c r="H290" i="5"/>
  <c r="I290" i="5"/>
  <c r="K298" i="5"/>
  <c r="K309" i="5"/>
  <c r="G309" i="5"/>
  <c r="L309" i="5"/>
  <c r="L313" i="5"/>
  <c r="K313" i="5"/>
  <c r="H313" i="5"/>
  <c r="I313" i="5"/>
  <c r="J231" i="5"/>
  <c r="K232" i="5"/>
  <c r="I238" i="5"/>
  <c r="J239" i="5"/>
  <c r="K240" i="5"/>
  <c r="I246" i="5"/>
  <c r="J247" i="5"/>
  <c r="K248" i="5"/>
  <c r="I254" i="5"/>
  <c r="J255" i="5"/>
  <c r="K256" i="5"/>
  <c r="I262" i="5"/>
  <c r="J263" i="5"/>
  <c r="K264" i="5"/>
  <c r="I270" i="5"/>
  <c r="L278" i="5"/>
  <c r="K278" i="5"/>
  <c r="G283" i="5"/>
  <c r="K283" i="5"/>
  <c r="G290" i="5"/>
  <c r="L290" i="5"/>
  <c r="G306" i="5"/>
  <c r="L306" i="5"/>
  <c r="I253" i="5"/>
  <c r="I261" i="5"/>
  <c r="I269" i="5"/>
  <c r="H282" i="5"/>
  <c r="I282" i="5"/>
  <c r="K289" i="5"/>
  <c r="H289" i="5"/>
  <c r="I289" i="5"/>
  <c r="J297" i="5"/>
  <c r="F308" i="5"/>
  <c r="J308" i="5"/>
  <c r="H308" i="5"/>
  <c r="I308" i="5"/>
  <c r="L308" i="5"/>
  <c r="K314" i="5"/>
  <c r="J283" i="5"/>
  <c r="F283" i="5"/>
  <c r="K284" i="5"/>
  <c r="J291" i="5"/>
  <c r="F291" i="5"/>
  <c r="K292" i="5"/>
  <c r="I298" i="5"/>
  <c r="H298" i="5"/>
  <c r="J299" i="5"/>
  <c r="F299" i="5"/>
  <c r="K300" i="5"/>
  <c r="I306" i="5"/>
  <c r="H306" i="5"/>
  <c r="J307" i="5"/>
  <c r="F307" i="5"/>
  <c r="K308" i="5"/>
  <c r="I314" i="5"/>
  <c r="H314" i="5"/>
  <c r="J315" i="5"/>
  <c r="F315" i="5"/>
  <c r="K316" i="5"/>
  <c r="K321" i="5"/>
  <c r="F321" i="5"/>
  <c r="J321" i="5"/>
  <c r="G326" i="5"/>
  <c r="L12" i="5"/>
  <c r="G181" i="5"/>
  <c r="L181" i="5"/>
  <c r="J298" i="5"/>
  <c r="K299" i="5"/>
  <c r="J306" i="5"/>
  <c r="K307" i="5"/>
  <c r="J314" i="5"/>
  <c r="K315" i="5"/>
  <c r="G328" i="5"/>
  <c r="H330" i="5"/>
  <c r="I330" i="5"/>
  <c r="K332" i="5"/>
  <c r="H333" i="5"/>
  <c r="J12" i="5"/>
  <c r="G286" i="5"/>
  <c r="G294" i="5"/>
  <c r="G302" i="5"/>
  <c r="G310" i="5"/>
  <c r="G318" i="5"/>
  <c r="J320" i="5"/>
  <c r="H322" i="5"/>
  <c r="I322" i="5"/>
  <c r="K324" i="5"/>
  <c r="H328" i="5"/>
  <c r="I328" i="5"/>
  <c r="G331" i="5"/>
  <c r="I333" i="5"/>
  <c r="F12" i="5"/>
  <c r="K193" i="5"/>
  <c r="H200" i="5"/>
  <c r="J200" i="5"/>
  <c r="I200" i="5"/>
  <c r="K200" i="5"/>
  <c r="H192" i="5"/>
  <c r="J192" i="5"/>
  <c r="I192" i="5"/>
  <c r="K192" i="5"/>
  <c r="H184" i="5"/>
  <c r="J184" i="5"/>
  <c r="I184" i="5"/>
  <c r="K184" i="5"/>
  <c r="H176" i="5"/>
  <c r="J176" i="5"/>
  <c r="I176" i="5"/>
  <c r="K176" i="5"/>
  <c r="H168" i="5"/>
  <c r="J168" i="5"/>
  <c r="I168" i="5"/>
  <c r="K168" i="5"/>
  <c r="H160" i="5"/>
  <c r="J160" i="5"/>
  <c r="I160" i="5"/>
  <c r="K160" i="5"/>
  <c r="H152" i="5"/>
  <c r="J152" i="5"/>
  <c r="I152" i="5"/>
  <c r="K152" i="5"/>
  <c r="H144" i="5"/>
  <c r="J144" i="5"/>
  <c r="I144" i="5"/>
  <c r="K144" i="5"/>
  <c r="H136" i="5"/>
  <c r="J136" i="5"/>
  <c r="I136" i="5"/>
  <c r="K136" i="5"/>
  <c r="H128" i="5"/>
  <c r="J128" i="5"/>
  <c r="I128" i="5"/>
  <c r="K128" i="5"/>
  <c r="H120" i="5"/>
  <c r="J120" i="5"/>
  <c r="I120" i="5"/>
  <c r="K120" i="5"/>
  <c r="F120" i="5"/>
  <c r="H94" i="5"/>
  <c r="J94" i="5"/>
  <c r="I94" i="5"/>
  <c r="K94" i="5"/>
  <c r="F94" i="5"/>
  <c r="G189" i="5"/>
  <c r="L189" i="5"/>
  <c r="K320" i="5"/>
  <c r="K322" i="5"/>
  <c r="F331" i="5"/>
  <c r="J331" i="5"/>
  <c r="K12" i="5"/>
  <c r="C12" i="5"/>
  <c r="H105" i="5"/>
  <c r="J105" i="5"/>
  <c r="I105" i="5"/>
  <c r="F81" i="5"/>
  <c r="L81" i="5"/>
  <c r="I81" i="5"/>
  <c r="H81" i="5"/>
  <c r="J81" i="5"/>
  <c r="K81" i="5"/>
  <c r="J285" i="5"/>
  <c r="K286" i="5"/>
  <c r="J293" i="5"/>
  <c r="K294" i="5"/>
  <c r="J301" i="5"/>
  <c r="K302" i="5"/>
  <c r="J309" i="5"/>
  <c r="K310" i="5"/>
  <c r="J317" i="5"/>
  <c r="K318" i="5"/>
  <c r="F323" i="5"/>
  <c r="J323" i="5"/>
  <c r="K329" i="5"/>
  <c r="F329" i="5"/>
  <c r="J329" i="5"/>
  <c r="G332" i="5"/>
  <c r="F105" i="5"/>
  <c r="G173" i="5"/>
  <c r="L173" i="5"/>
  <c r="I283" i="5"/>
  <c r="I291" i="5"/>
  <c r="I299" i="5"/>
  <c r="I307" i="5"/>
  <c r="I315" i="5"/>
  <c r="I321" i="5"/>
  <c r="F330" i="5"/>
  <c r="K105" i="5"/>
  <c r="H196" i="5"/>
  <c r="K196" i="5"/>
  <c r="F196" i="5"/>
  <c r="J196" i="5"/>
  <c r="H188" i="5"/>
  <c r="K188" i="5"/>
  <c r="F188" i="5"/>
  <c r="J188" i="5"/>
  <c r="H180" i="5"/>
  <c r="K180" i="5"/>
  <c r="F180" i="5"/>
  <c r="J180" i="5"/>
  <c r="H172" i="5"/>
  <c r="K172" i="5"/>
  <c r="F172" i="5"/>
  <c r="J172" i="5"/>
  <c r="H164" i="5"/>
  <c r="K164" i="5"/>
  <c r="F164" i="5"/>
  <c r="J164" i="5"/>
  <c r="H156" i="5"/>
  <c r="K156" i="5"/>
  <c r="F156" i="5"/>
  <c r="J156" i="5"/>
  <c r="H148" i="5"/>
  <c r="K148" i="5"/>
  <c r="F148" i="5"/>
  <c r="J148" i="5"/>
  <c r="H140" i="5"/>
  <c r="K140" i="5"/>
  <c r="F140" i="5"/>
  <c r="J140" i="5"/>
  <c r="H132" i="5"/>
  <c r="K132" i="5"/>
  <c r="F132" i="5"/>
  <c r="J132" i="5"/>
  <c r="H124" i="5"/>
  <c r="K124" i="5"/>
  <c r="F124" i="5"/>
  <c r="J124" i="5"/>
  <c r="H110" i="5"/>
  <c r="J110" i="5"/>
  <c r="I110" i="5"/>
  <c r="K110" i="5"/>
  <c r="F110" i="5"/>
  <c r="G197" i="5"/>
  <c r="L197" i="5"/>
  <c r="I12" i="5"/>
  <c r="H199" i="5"/>
  <c r="H191" i="5"/>
  <c r="H183" i="5"/>
  <c r="H175" i="5"/>
  <c r="H167" i="5"/>
  <c r="H159" i="5"/>
  <c r="H151" i="5"/>
  <c r="H143" i="5"/>
  <c r="H135" i="5"/>
  <c r="H127" i="5"/>
  <c r="H119" i="5"/>
  <c r="H109" i="5"/>
  <c r="H93" i="5"/>
  <c r="E27" i="6"/>
  <c r="F49" i="5"/>
  <c r="L49" i="5"/>
  <c r="I49" i="5"/>
  <c r="H49" i="5"/>
  <c r="J49" i="5"/>
  <c r="K49" i="5"/>
  <c r="E11" i="6"/>
  <c r="E22" i="6"/>
  <c r="H198" i="5"/>
  <c r="H190" i="5"/>
  <c r="H182" i="5"/>
  <c r="H174" i="5"/>
  <c r="H166" i="5"/>
  <c r="H158" i="5"/>
  <c r="H150" i="5"/>
  <c r="H142" i="5"/>
  <c r="H134" i="5"/>
  <c r="H126" i="5"/>
  <c r="H118" i="5"/>
  <c r="F85" i="5"/>
  <c r="H85" i="5"/>
  <c r="J85" i="5"/>
  <c r="K85" i="5"/>
  <c r="L85" i="5"/>
  <c r="E18" i="6"/>
  <c r="J31" i="5"/>
  <c r="H197" i="5"/>
  <c r="H189" i="5"/>
  <c r="H181" i="5"/>
  <c r="H173" i="5"/>
  <c r="H165" i="5"/>
  <c r="H157" i="5"/>
  <c r="H149" i="5"/>
  <c r="H141" i="5"/>
  <c r="H133" i="5"/>
  <c r="H125" i="5"/>
  <c r="H117" i="5"/>
  <c r="H101" i="5"/>
  <c r="F77" i="5"/>
  <c r="H77" i="5"/>
  <c r="J77" i="5"/>
  <c r="E13" i="6"/>
  <c r="F89" i="5"/>
  <c r="L89" i="5"/>
  <c r="I89" i="5"/>
  <c r="H89" i="5"/>
  <c r="J89" i="5"/>
  <c r="K89" i="5"/>
  <c r="E14" i="6"/>
  <c r="E25" i="6"/>
  <c r="J102" i="5"/>
  <c r="F40" i="5"/>
  <c r="I40" i="5"/>
  <c r="H40" i="5"/>
  <c r="J40" i="5"/>
  <c r="E67" i="6"/>
  <c r="E38" i="6"/>
  <c r="H91" i="5"/>
  <c r="H83" i="5"/>
  <c r="H75" i="5"/>
  <c r="I84" i="5"/>
  <c r="F88" i="5"/>
  <c r="E63" i="6"/>
  <c r="E74" i="6"/>
  <c r="E76" i="6"/>
  <c r="E51" i="6"/>
  <c r="I91" i="5"/>
  <c r="I83" i="5"/>
  <c r="I75" i="5"/>
  <c r="E73" i="6"/>
  <c r="E19" i="6"/>
  <c r="E23" i="6"/>
  <c r="E75" i="6"/>
  <c r="E39" i="6"/>
  <c r="E43" i="6"/>
  <c r="E79" i="6"/>
  <c r="H33" i="5"/>
  <c r="F87" i="5"/>
  <c r="F79" i="5"/>
  <c r="F47" i="5"/>
  <c r="F24" i="5"/>
  <c r="E24" i="6"/>
  <c r="E32" i="6"/>
  <c r="E80" i="6"/>
  <c r="E58" i="6"/>
  <c r="E15" i="6"/>
  <c r="E20" i="6"/>
  <c r="E40" i="6"/>
  <c r="E45" i="6"/>
  <c r="H87" i="5"/>
  <c r="H79" i="5"/>
  <c r="H47" i="5"/>
  <c r="E16" i="6"/>
  <c r="E33" i="6"/>
  <c r="E35" i="6"/>
  <c r="E46" i="6"/>
  <c r="E49" i="6"/>
  <c r="E55" i="6"/>
  <c r="E66" i="6"/>
  <c r="E70" i="6"/>
  <c r="E12" i="6"/>
  <c r="E21" i="6"/>
  <c r="E26" i="6"/>
  <c r="E41" i="6"/>
  <c r="E61" i="6"/>
  <c r="E71" i="6"/>
  <c r="E37" i="6"/>
  <c r="E47" i="6"/>
  <c r="E56" i="6"/>
  <c r="E60" i="6"/>
  <c r="E50" i="6"/>
  <c r="E57" i="6"/>
  <c r="E62" i="6"/>
  <c r="F22" i="3"/>
  <c r="G22" i="3" s="1"/>
  <c r="I22" i="3" s="1"/>
  <c r="E64" i="6"/>
  <c r="P40" i="4"/>
  <c r="R40" i="4" s="1"/>
  <c r="G40" i="4"/>
  <c r="I40" i="4"/>
  <c r="F78" i="3"/>
  <c r="E48" i="6"/>
  <c r="G82" i="3"/>
  <c r="J82" i="3"/>
  <c r="G75" i="3"/>
  <c r="J75" i="3"/>
  <c r="G96" i="3"/>
  <c r="K96" i="3"/>
  <c r="G22" i="1"/>
  <c r="G73" i="3"/>
  <c r="J73" i="3"/>
  <c r="G24" i="3"/>
  <c r="I24" i="3" s="1"/>
  <c r="F55" i="3"/>
  <c r="G55" i="3" s="1"/>
  <c r="J55" i="3" s="1"/>
  <c r="E30" i="6"/>
  <c r="P50" i="1"/>
  <c r="G31" i="4"/>
  <c r="I31" i="4"/>
  <c r="G42" i="3"/>
  <c r="J42" i="3"/>
  <c r="G71" i="3"/>
  <c r="J71" i="3"/>
  <c r="F64" i="3"/>
  <c r="G64" i="3"/>
  <c r="E77" i="6"/>
  <c r="E34" i="6"/>
  <c r="G43" i="3"/>
  <c r="J43" i="3" s="1"/>
  <c r="G68" i="3"/>
  <c r="J68" i="3"/>
  <c r="F86" i="3"/>
  <c r="E53" i="6"/>
  <c r="F72" i="3"/>
  <c r="E42" i="6"/>
  <c r="G21" i="4"/>
  <c r="H21" i="4"/>
  <c r="F39" i="3"/>
  <c r="G39" i="3"/>
  <c r="J39" i="3" s="1"/>
  <c r="E17" i="6"/>
  <c r="G70" i="3"/>
  <c r="K70" i="3"/>
  <c r="F85" i="3"/>
  <c r="E52" i="6"/>
  <c r="G23" i="3"/>
  <c r="I23" i="3"/>
  <c r="F95" i="3"/>
  <c r="E59" i="6"/>
  <c r="F28" i="3"/>
  <c r="E69" i="6"/>
  <c r="E65" i="6"/>
  <c r="G89" i="3"/>
  <c r="K89" i="3"/>
  <c r="G35" i="4"/>
  <c r="I35" i="4"/>
  <c r="G72" i="3"/>
  <c r="J72" i="3"/>
  <c r="G95" i="3"/>
  <c r="K95" i="3" s="1"/>
  <c r="G85" i="3"/>
  <c r="K85" i="3"/>
  <c r="G86" i="3"/>
  <c r="K86" i="3" s="1"/>
  <c r="I22" i="1"/>
  <c r="G78" i="3"/>
  <c r="J78" i="3" s="1"/>
  <c r="G28" i="3"/>
  <c r="J28" i="3" s="1"/>
  <c r="K64" i="3"/>
  <c r="G83" i="4"/>
  <c r="I83" i="4"/>
  <c r="G79" i="4"/>
  <c r="I79" i="4"/>
  <c r="G78" i="4"/>
  <c r="I78" i="4"/>
  <c r="P78" i="4"/>
  <c r="R78" i="4" s="1"/>
  <c r="G82" i="4"/>
  <c r="I82" i="4"/>
  <c r="G81" i="4"/>
  <c r="I81" i="4"/>
  <c r="G77" i="4"/>
  <c r="I77" i="4"/>
  <c r="P77" i="4"/>
  <c r="R77" i="4" s="1"/>
  <c r="G84" i="4"/>
  <c r="I84" i="4"/>
  <c r="G80" i="4"/>
  <c r="I80" i="4"/>
  <c r="G76" i="4"/>
  <c r="I76" i="4"/>
  <c r="G60" i="3"/>
  <c r="J60" i="3" s="1"/>
  <c r="G46" i="3"/>
  <c r="J46" i="3"/>
  <c r="G81" i="3"/>
  <c r="K81" i="3" s="1"/>
  <c r="G32" i="3"/>
  <c r="J32" i="3"/>
  <c r="G36" i="3"/>
  <c r="J36" i="3"/>
  <c r="G69" i="3"/>
  <c r="J69" i="3" s="1"/>
  <c r="G100" i="3"/>
  <c r="G52" i="1"/>
  <c r="I52" i="1"/>
  <c r="E43" i="1"/>
  <c r="F43" i="1"/>
  <c r="P43" i="1"/>
  <c r="R43" i="1" s="1"/>
  <c r="E59" i="1"/>
  <c r="F59" i="1"/>
  <c r="E54" i="1"/>
  <c r="F54" i="1"/>
  <c r="E35" i="1"/>
  <c r="F35" i="1"/>
  <c r="E23" i="1"/>
  <c r="F23" i="1"/>
  <c r="E52" i="1"/>
  <c r="F52" i="1"/>
  <c r="E44" i="1"/>
  <c r="F44" i="1"/>
  <c r="E75" i="4"/>
  <c r="F75" i="4"/>
  <c r="E70" i="4"/>
  <c r="F70" i="4"/>
  <c r="E55" i="4"/>
  <c r="F55" i="4"/>
  <c r="E52" i="4"/>
  <c r="F52" i="4"/>
  <c r="Q12" i="5"/>
  <c r="Q13" i="5"/>
  <c r="G47" i="3"/>
  <c r="J47" i="3" s="1"/>
  <c r="E49" i="1"/>
  <c r="F49" i="1"/>
  <c r="E42" i="1"/>
  <c r="F42" i="1"/>
  <c r="E25" i="1"/>
  <c r="F25" i="1"/>
  <c r="E29" i="1"/>
  <c r="F29" i="1"/>
  <c r="E60" i="1"/>
  <c r="F60" i="1"/>
  <c r="E72" i="4"/>
  <c r="F72" i="4"/>
  <c r="G72" i="4"/>
  <c r="I72" i="4"/>
  <c r="E46" i="4"/>
  <c r="F46" i="4"/>
  <c r="E38" i="4"/>
  <c r="F38" i="4"/>
  <c r="E62" i="1"/>
  <c r="F62" i="1"/>
  <c r="E28" i="1"/>
  <c r="F28" i="1"/>
  <c r="E56" i="1"/>
  <c r="F56" i="1"/>
  <c r="G56" i="1"/>
  <c r="I56" i="1"/>
  <c r="E64" i="1"/>
  <c r="F64" i="1"/>
  <c r="E22" i="4"/>
  <c r="F22" i="4"/>
  <c r="E30" i="1"/>
  <c r="F30" i="1"/>
  <c r="G44" i="1"/>
  <c r="I44" i="1"/>
  <c r="E58" i="1"/>
  <c r="F58" i="1"/>
  <c r="E33" i="1"/>
  <c r="F33" i="1"/>
  <c r="G33" i="1"/>
  <c r="I33" i="1"/>
  <c r="E46" i="1"/>
  <c r="F46" i="1"/>
  <c r="E27" i="1"/>
  <c r="F27" i="1"/>
  <c r="E48" i="1"/>
  <c r="F48" i="1"/>
  <c r="P48" i="1"/>
  <c r="E41" i="1"/>
  <c r="F41" i="1"/>
  <c r="P41" i="1"/>
  <c r="E54" i="4"/>
  <c r="F54" i="4"/>
  <c r="E45" i="4"/>
  <c r="F45" i="4"/>
  <c r="G45" i="4"/>
  <c r="I45" i="4"/>
  <c r="E41" i="4"/>
  <c r="F41" i="4"/>
  <c r="E34" i="4"/>
  <c r="F34" i="4"/>
  <c r="E26" i="4"/>
  <c r="F26" i="4"/>
  <c r="W10" i="4"/>
  <c r="H202" i="5"/>
  <c r="L202" i="5"/>
  <c r="I202" i="5"/>
  <c r="K202" i="5"/>
  <c r="F202" i="5"/>
  <c r="G49" i="3"/>
  <c r="K49" i="3" s="1"/>
  <c r="G92" i="3"/>
  <c r="K92" i="3" s="1"/>
  <c r="E57" i="1"/>
  <c r="F57" i="1"/>
  <c r="G35" i="1"/>
  <c r="I35" i="1"/>
  <c r="G50" i="1"/>
  <c r="I50" i="1"/>
  <c r="E36" i="1"/>
  <c r="F36" i="1"/>
  <c r="G64" i="1"/>
  <c r="I64" i="1"/>
  <c r="E34" i="1"/>
  <c r="F34" i="1"/>
  <c r="E26" i="1"/>
  <c r="F26" i="1"/>
  <c r="E55" i="1"/>
  <c r="F55" i="1"/>
  <c r="E57" i="4"/>
  <c r="F57" i="4"/>
  <c r="G57" i="4"/>
  <c r="I57" i="4"/>
  <c r="J208" i="5"/>
  <c r="H208" i="5"/>
  <c r="F208" i="5"/>
  <c r="G43" i="1"/>
  <c r="I43" i="1"/>
  <c r="E66" i="1"/>
  <c r="F66" i="1"/>
  <c r="E39" i="1"/>
  <c r="F39" i="1"/>
  <c r="G60" i="1"/>
  <c r="I60" i="1"/>
  <c r="E40" i="1"/>
  <c r="F40" i="1"/>
  <c r="G48" i="1"/>
  <c r="I48" i="1"/>
  <c r="G26" i="1"/>
  <c r="I26" i="1"/>
  <c r="G47" i="1"/>
  <c r="I47" i="1"/>
  <c r="G21" i="1"/>
  <c r="H21" i="1"/>
  <c r="E24" i="1"/>
  <c r="F24" i="1"/>
  <c r="E38" i="1"/>
  <c r="F38" i="1"/>
  <c r="P38" i="1"/>
  <c r="R38" i="1" s="1"/>
  <c r="T38" i="1" s="1"/>
  <c r="E59" i="4"/>
  <c r="F59" i="4"/>
  <c r="G59" i="4"/>
  <c r="I59" i="4"/>
  <c r="G32" i="1"/>
  <c r="N32" i="1"/>
  <c r="E32" i="1"/>
  <c r="F32" i="1"/>
  <c r="E37" i="1"/>
  <c r="F37" i="1"/>
  <c r="G38" i="1"/>
  <c r="J38" i="1"/>
  <c r="G54" i="1"/>
  <c r="I54" i="1"/>
  <c r="G37" i="1"/>
  <c r="J37" i="1"/>
  <c r="E65" i="1"/>
  <c r="F65" i="1"/>
  <c r="E51" i="1"/>
  <c r="F51" i="1"/>
  <c r="E45" i="1"/>
  <c r="F45" i="1"/>
  <c r="G45" i="1"/>
  <c r="I45" i="1"/>
  <c r="E63" i="1"/>
  <c r="F63" i="1"/>
  <c r="G26" i="4"/>
  <c r="I26" i="4"/>
  <c r="E32" i="4"/>
  <c r="F32" i="4"/>
  <c r="G32" i="4"/>
  <c r="N32" i="4"/>
  <c r="E37" i="4"/>
  <c r="F37" i="4"/>
  <c r="G41" i="4"/>
  <c r="I41" i="4"/>
  <c r="G48" i="4"/>
  <c r="I48" i="4"/>
  <c r="G50" i="4"/>
  <c r="K50" i="4"/>
  <c r="G55" i="4"/>
  <c r="I55" i="4"/>
  <c r="E60" i="4"/>
  <c r="F60" i="4"/>
  <c r="E64" i="4"/>
  <c r="F64" i="4"/>
  <c r="E68" i="4"/>
  <c r="F68" i="4"/>
  <c r="E71" i="4"/>
  <c r="F71" i="4"/>
  <c r="E27" i="4"/>
  <c r="F27" i="4"/>
  <c r="G27" i="4"/>
  <c r="I27" i="4"/>
  <c r="E30" i="4"/>
  <c r="F30" i="4"/>
  <c r="G30" i="4"/>
  <c r="I30" i="4"/>
  <c r="E42" i="4"/>
  <c r="F42" i="4"/>
  <c r="E44" i="4"/>
  <c r="F44" i="4"/>
  <c r="E49" i="4"/>
  <c r="F49" i="4"/>
  <c r="E51" i="4"/>
  <c r="F51" i="4"/>
  <c r="G54" i="4"/>
  <c r="I54" i="4"/>
  <c r="E56" i="4"/>
  <c r="F56" i="4"/>
  <c r="G56" i="4"/>
  <c r="I56" i="4"/>
  <c r="E61" i="4"/>
  <c r="F61" i="4"/>
  <c r="E63" i="4"/>
  <c r="F63" i="4"/>
  <c r="E67" i="4"/>
  <c r="F67" i="4"/>
  <c r="G39" i="4"/>
  <c r="J39" i="4"/>
  <c r="G23" i="4"/>
  <c r="I23" i="4"/>
  <c r="G24" i="4"/>
  <c r="G29" i="4"/>
  <c r="G22" i="4"/>
  <c r="E33" i="4"/>
  <c r="F33" i="4"/>
  <c r="G46" i="4"/>
  <c r="I46" i="4"/>
  <c r="E48" i="4"/>
  <c r="F48" i="4"/>
  <c r="E58" i="4"/>
  <c r="F58" i="4"/>
  <c r="E65" i="4"/>
  <c r="F65" i="4"/>
  <c r="G68" i="4"/>
  <c r="I68" i="4"/>
  <c r="E74" i="4"/>
  <c r="F74" i="4"/>
  <c r="G75" i="4"/>
  <c r="I75" i="4"/>
  <c r="E23" i="4"/>
  <c r="F23" i="4"/>
  <c r="E28" i="4"/>
  <c r="F28" i="4"/>
  <c r="G28" i="4"/>
  <c r="I28" i="4"/>
  <c r="G38" i="4"/>
  <c r="J38" i="4"/>
  <c r="E47" i="4"/>
  <c r="F47" i="4"/>
  <c r="G47" i="4"/>
  <c r="I47" i="4"/>
  <c r="G51" i="4"/>
  <c r="I51" i="4"/>
  <c r="E62" i="4"/>
  <c r="F62" i="4"/>
  <c r="E66" i="4"/>
  <c r="F66" i="4"/>
  <c r="E69" i="4"/>
  <c r="F69" i="4"/>
  <c r="G74" i="4"/>
  <c r="I74" i="4"/>
  <c r="E53" i="3"/>
  <c r="F53" i="3" s="1"/>
  <c r="G53" i="3" s="1"/>
  <c r="J53" i="3" s="1"/>
  <c r="E87" i="3"/>
  <c r="E56" i="3"/>
  <c r="E74" i="3"/>
  <c r="E44" i="6" s="1"/>
  <c r="E90" i="3"/>
  <c r="E27" i="3"/>
  <c r="E104" i="3"/>
  <c r="F104" i="3" s="1"/>
  <c r="G104" i="3" s="1"/>
  <c r="J104" i="3" s="1"/>
  <c r="G67" i="3"/>
  <c r="J67" i="3" s="1"/>
  <c r="G33" i="3"/>
  <c r="J33" i="3" s="1"/>
  <c r="E102" i="3"/>
  <c r="F102" i="3"/>
  <c r="G102" i="3" s="1"/>
  <c r="J102" i="3" s="1"/>
  <c r="G63" i="3"/>
  <c r="E31" i="1"/>
  <c r="F31" i="1"/>
  <c r="E61" i="1"/>
  <c r="F61" i="1"/>
  <c r="E53" i="1"/>
  <c r="F53" i="1"/>
  <c r="P45" i="1"/>
  <c r="R45" i="1" s="1"/>
  <c r="T45" i="1" s="1"/>
  <c r="G70" i="4"/>
  <c r="I70" i="4"/>
  <c r="G58" i="4"/>
  <c r="I58" i="4"/>
  <c r="E43" i="4"/>
  <c r="F43" i="4"/>
  <c r="E36" i="4"/>
  <c r="F36" i="4"/>
  <c r="G36" i="4"/>
  <c r="I36" i="4"/>
  <c r="F209" i="5"/>
  <c r="H210" i="5"/>
  <c r="H211" i="5"/>
  <c r="H212" i="5"/>
  <c r="F216" i="5"/>
  <c r="F217" i="5"/>
  <c r="H218" i="5"/>
  <c r="F219" i="5"/>
  <c r="L220" i="5"/>
  <c r="F225" i="5"/>
  <c r="G229" i="5"/>
  <c r="I233" i="5"/>
  <c r="F235" i="5"/>
  <c r="F236" i="5"/>
  <c r="H238" i="5"/>
  <c r="J250" i="5"/>
  <c r="J251" i="5"/>
  <c r="I252" i="5"/>
  <c r="F254" i="5"/>
  <c r="F257" i="5"/>
  <c r="F259" i="5"/>
  <c r="F260" i="5"/>
  <c r="K263" i="5"/>
  <c r="H266" i="5"/>
  <c r="K267" i="5"/>
  <c r="L268" i="5"/>
  <c r="F273" i="5"/>
  <c r="I279" i="5"/>
  <c r="I280" i="5"/>
  <c r="I281" i="5"/>
  <c r="L291" i="5"/>
  <c r="L294" i="5"/>
  <c r="K295" i="5"/>
  <c r="L295" i="5"/>
  <c r="G299" i="5"/>
  <c r="J310" i="5"/>
  <c r="K311" i="5"/>
  <c r="I318" i="5"/>
  <c r="I327" i="5"/>
  <c r="K190" i="5"/>
  <c r="F211" i="5"/>
  <c r="F212" i="5"/>
  <c r="H216" i="5"/>
  <c r="F218" i="5"/>
  <c r="G231" i="5"/>
  <c r="I242" i="5"/>
  <c r="J252" i="5"/>
  <c r="H254" i="5"/>
  <c r="G255" i="5"/>
  <c r="J262" i="5"/>
  <c r="L263" i="5"/>
  <c r="F266" i="5"/>
  <c r="H268" i="5"/>
  <c r="G275" i="5"/>
  <c r="I278" i="5"/>
  <c r="J279" i="5"/>
  <c r="J280" i="5"/>
  <c r="K303" i="5"/>
  <c r="H310" i="5"/>
  <c r="F311" i="5"/>
  <c r="L323" i="5"/>
  <c r="I326" i="5"/>
  <c r="K327" i="5"/>
  <c r="J242" i="5"/>
  <c r="I249" i="5"/>
  <c r="L251" i="5"/>
  <c r="K262" i="5"/>
  <c r="J278" i="5"/>
  <c r="K279" i="5"/>
  <c r="K280" i="5"/>
  <c r="J286" i="5"/>
  <c r="J326" i="5"/>
  <c r="L327" i="5"/>
  <c r="H201" i="5"/>
  <c r="F201" i="5"/>
  <c r="I201" i="5"/>
  <c r="L211" i="5"/>
  <c r="L216" i="5"/>
  <c r="G232" i="5"/>
  <c r="I235" i="5"/>
  <c r="G236" i="5"/>
  <c r="H242" i="5"/>
  <c r="H249" i="5"/>
  <c r="H251" i="5"/>
  <c r="L252" i="5"/>
  <c r="I259" i="5"/>
  <c r="G260" i="5"/>
  <c r="J261" i="5"/>
  <c r="F262" i="5"/>
  <c r="L266" i="5"/>
  <c r="K270" i="5"/>
  <c r="G273" i="5"/>
  <c r="H278" i="5"/>
  <c r="L279" i="5"/>
  <c r="L280" i="5"/>
  <c r="H286" i="5"/>
  <c r="L287" i="5"/>
  <c r="K288" i="5"/>
  <c r="L297" i="5"/>
  <c r="F303" i="5"/>
  <c r="I303" i="5"/>
  <c r="K306" i="5"/>
  <c r="H309" i="5"/>
  <c r="L310" i="5"/>
  <c r="L311" i="5"/>
  <c r="L326" i="5"/>
  <c r="F327" i="5"/>
  <c r="I190" i="5"/>
  <c r="I209" i="5"/>
  <c r="G218" i="5"/>
  <c r="J235" i="5"/>
  <c r="I236" i="5"/>
  <c r="F242" i="5"/>
  <c r="F251" i="5"/>
  <c r="J259" i="5"/>
  <c r="I260" i="5"/>
  <c r="J273" i="5"/>
  <c r="H279" i="5"/>
  <c r="F280" i="5"/>
  <c r="F286" i="5"/>
  <c r="H287" i="5"/>
  <c r="H288" i="5"/>
  <c r="I294" i="5"/>
  <c r="I301" i="5"/>
  <c r="L303" i="5"/>
  <c r="H307" i="5"/>
  <c r="F309" i="5"/>
  <c r="I317" i="5"/>
  <c r="L318" i="5"/>
  <c r="J324" i="5"/>
  <c r="K325" i="5"/>
  <c r="F326" i="5"/>
  <c r="J327" i="5"/>
  <c r="F190" i="5"/>
  <c r="K201" i="5"/>
  <c r="H329" i="5"/>
  <c r="I329" i="5"/>
  <c r="L331" i="5"/>
  <c r="K331" i="5"/>
  <c r="I198" i="5"/>
  <c r="F198" i="5"/>
  <c r="L198" i="5"/>
  <c r="J198" i="5"/>
  <c r="I211" i="5"/>
  <c r="J212" i="5"/>
  <c r="J254" i="5"/>
  <c r="I266" i="5"/>
  <c r="I268" i="5"/>
  <c r="L286" i="5"/>
  <c r="J296" i="5"/>
  <c r="F296" i="5"/>
  <c r="I311" i="5"/>
  <c r="K326" i="5"/>
  <c r="J201" i="5"/>
  <c r="J267" i="5"/>
  <c r="H273" i="5"/>
  <c r="K275" i="5"/>
  <c r="I310" i="5"/>
  <c r="J311" i="5"/>
  <c r="J328" i="5"/>
  <c r="F333" i="5"/>
  <c r="K333" i="5"/>
  <c r="L185" i="5"/>
  <c r="L163" i="5"/>
  <c r="L133" i="5"/>
  <c r="L113" i="5"/>
  <c r="L103" i="5"/>
  <c r="F185" i="5"/>
  <c r="F174" i="5"/>
  <c r="F108" i="5"/>
  <c r="K197" i="5"/>
  <c r="K181" i="5"/>
  <c r="K167" i="5"/>
  <c r="K153" i="5"/>
  <c r="K125" i="5"/>
  <c r="K112" i="5"/>
  <c r="K99" i="5"/>
  <c r="I146" i="5"/>
  <c r="I103" i="5"/>
  <c r="J175" i="5"/>
  <c r="J162" i="5"/>
  <c r="J146" i="5"/>
  <c r="J133" i="5"/>
  <c r="J117" i="5"/>
  <c r="I183" i="5"/>
  <c r="J183" i="5"/>
  <c r="H162" i="5"/>
  <c r="L142" i="5"/>
  <c r="J142" i="5"/>
  <c r="H137" i="5"/>
  <c r="I111" i="5"/>
  <c r="H111" i="5"/>
  <c r="F111" i="5"/>
  <c r="K199" i="5"/>
  <c r="K194" i="5"/>
  <c r="G188" i="5"/>
  <c r="G161" i="5"/>
  <c r="G157" i="5"/>
  <c r="G145" i="5"/>
  <c r="G129" i="5"/>
  <c r="G117" i="5"/>
  <c r="G109" i="5"/>
  <c r="G93" i="5"/>
  <c r="G78" i="5"/>
  <c r="L46" i="5"/>
  <c r="G46" i="5"/>
  <c r="J157" i="5"/>
  <c r="F157" i="5"/>
  <c r="J126" i="5"/>
  <c r="L126" i="5"/>
  <c r="F106" i="5"/>
  <c r="L106" i="5"/>
  <c r="H100" i="5"/>
  <c r="K100" i="5"/>
  <c r="J95" i="5"/>
  <c r="I95" i="5"/>
  <c r="L193" i="5"/>
  <c r="G193" i="5"/>
  <c r="L184" i="5"/>
  <c r="K82" i="5"/>
  <c r="L82" i="5"/>
  <c r="G82" i="5"/>
  <c r="K50" i="5"/>
  <c r="J151" i="5"/>
  <c r="I151" i="5"/>
  <c r="F115" i="5"/>
  <c r="H115" i="5"/>
  <c r="I115" i="5"/>
  <c r="G86" i="5"/>
  <c r="L86" i="5"/>
  <c r="K86" i="5"/>
  <c r="G54" i="5"/>
  <c r="G22" i="5"/>
  <c r="I126" i="5"/>
  <c r="I113" i="5"/>
  <c r="J113" i="5"/>
  <c r="K166" i="5"/>
  <c r="L166" i="5"/>
  <c r="I166" i="5"/>
  <c r="F166" i="5"/>
  <c r="J125" i="5"/>
  <c r="F125" i="5"/>
  <c r="H104" i="5"/>
  <c r="J104" i="5"/>
  <c r="K104" i="5"/>
  <c r="I104" i="5"/>
  <c r="I99" i="5"/>
  <c r="J99" i="5"/>
  <c r="G90" i="5"/>
  <c r="K90" i="5"/>
  <c r="L26" i="5"/>
  <c r="G26" i="5"/>
  <c r="K26" i="5"/>
  <c r="L178" i="5"/>
  <c r="L119" i="5"/>
  <c r="L108" i="5"/>
  <c r="L97" i="5"/>
  <c r="F169" i="5"/>
  <c r="K174" i="5"/>
  <c r="K159" i="5"/>
  <c r="K146" i="5"/>
  <c r="K131" i="5"/>
  <c r="K106" i="5"/>
  <c r="I139" i="5"/>
  <c r="I112" i="5"/>
  <c r="I97" i="5"/>
  <c r="J197" i="5"/>
  <c r="J181" i="5"/>
  <c r="J139" i="5"/>
  <c r="J100" i="5"/>
  <c r="I175" i="5"/>
  <c r="L150" i="5"/>
  <c r="K150" i="5"/>
  <c r="I119" i="5"/>
  <c r="J119" i="5"/>
  <c r="F119" i="5"/>
  <c r="J114" i="5"/>
  <c r="K114" i="5"/>
  <c r="L114" i="5"/>
  <c r="H108" i="5"/>
  <c r="H98" i="5"/>
  <c r="L98" i="5"/>
  <c r="G171" i="5"/>
  <c r="G155" i="5"/>
  <c r="G62" i="5"/>
  <c r="K62" i="5"/>
  <c r="L62" i="5"/>
  <c r="I134" i="5"/>
  <c r="K134" i="5"/>
  <c r="F134" i="5"/>
  <c r="L134" i="5"/>
  <c r="K182" i="5"/>
  <c r="K139" i="5"/>
  <c r="K123" i="5"/>
  <c r="G66" i="5"/>
  <c r="G34" i="5"/>
  <c r="L118" i="5"/>
  <c r="K118" i="5"/>
  <c r="L102" i="5"/>
  <c r="H102" i="5"/>
  <c r="I70" i="5"/>
  <c r="J70" i="5"/>
  <c r="F70" i="5"/>
  <c r="H70" i="5"/>
  <c r="J189" i="5"/>
  <c r="F189" i="5"/>
  <c r="J158" i="5"/>
  <c r="L158" i="5"/>
  <c r="H96" i="5"/>
  <c r="K96" i="5"/>
  <c r="L175" i="5"/>
  <c r="J74" i="5"/>
  <c r="L91" i="5"/>
  <c r="L44" i="5"/>
  <c r="L25" i="5"/>
  <c r="J24" i="5"/>
  <c r="K29" i="5"/>
  <c r="K21" i="5"/>
  <c r="H44" i="5"/>
  <c r="H65" i="5"/>
  <c r="I65" i="5"/>
  <c r="F23" i="5"/>
  <c r="H54" i="5"/>
  <c r="I82" i="5"/>
  <c r="I50" i="5"/>
  <c r="F82" i="5"/>
  <c r="F37" i="5"/>
  <c r="F33" i="5"/>
  <c r="H62" i="5"/>
  <c r="I58" i="5"/>
  <c r="J47" i="5"/>
  <c r="I47" i="5"/>
  <c r="J66" i="5"/>
  <c r="J58" i="5"/>
  <c r="H25" i="5"/>
  <c r="I66" i="5"/>
  <c r="F46" i="5"/>
  <c r="I46" i="5"/>
  <c r="F21" i="5"/>
  <c r="J21" i="5"/>
  <c r="L21" i="5"/>
  <c r="H21" i="5"/>
  <c r="K44" i="5"/>
  <c r="K24" i="5"/>
  <c r="H82" i="5"/>
  <c r="F45" i="5"/>
  <c r="F26" i="5"/>
  <c r="I26" i="5"/>
  <c r="I54" i="5"/>
  <c r="F62" i="5"/>
  <c r="F54" i="5"/>
  <c r="I25" i="5"/>
  <c r="I88" i="5"/>
  <c r="H88" i="5"/>
  <c r="F29" i="5"/>
  <c r="J29" i="5"/>
  <c r="L29" i="5"/>
  <c r="H29" i="5"/>
  <c r="E28" i="6"/>
  <c r="G63" i="4"/>
  <c r="I63" i="4"/>
  <c r="G69" i="4"/>
  <c r="I69" i="4"/>
  <c r="G66" i="1"/>
  <c r="I66" i="1"/>
  <c r="P66" i="1"/>
  <c r="G63" i="1"/>
  <c r="I63" i="1"/>
  <c r="G57" i="1"/>
  <c r="I57" i="1"/>
  <c r="P57" i="1"/>
  <c r="R57" i="1" s="1"/>
  <c r="G71" i="4"/>
  <c r="N71" i="4"/>
  <c r="G30" i="1"/>
  <c r="I30" i="1"/>
  <c r="G62" i="1"/>
  <c r="I62" i="1"/>
  <c r="P62" i="1"/>
  <c r="R62" i="1" s="1"/>
  <c r="G25" i="1"/>
  <c r="I25" i="1"/>
  <c r="P25" i="1"/>
  <c r="R25" i="1" s="1"/>
  <c r="G61" i="4"/>
  <c r="I61" i="4"/>
  <c r="G43" i="4"/>
  <c r="I43" i="4"/>
  <c r="G55" i="1"/>
  <c r="I55" i="1"/>
  <c r="P55" i="1"/>
  <c r="G40" i="1"/>
  <c r="I40" i="1"/>
  <c r="G34" i="4"/>
  <c r="I34" i="4"/>
  <c r="G51" i="1"/>
  <c r="I51" i="1"/>
  <c r="G42" i="1"/>
  <c r="I42" i="1"/>
  <c r="G31" i="1"/>
  <c r="I31" i="1"/>
  <c r="I22" i="4"/>
  <c r="G65" i="4"/>
  <c r="I65" i="4"/>
  <c r="G37" i="4"/>
  <c r="I37" i="4"/>
  <c r="R48" i="1"/>
  <c r="T48" i="1" s="1"/>
  <c r="D16" i="4"/>
  <c r="D19" i="4" s="1"/>
  <c r="G49" i="1"/>
  <c r="K49" i="1"/>
  <c r="P49" i="1"/>
  <c r="R49" i="1" s="1"/>
  <c r="T49" i="1" s="1"/>
  <c r="G27" i="1"/>
  <c r="I27" i="1"/>
  <c r="R50" i="1"/>
  <c r="K63" i="3"/>
  <c r="E68" i="6"/>
  <c r="F27" i="3"/>
  <c r="G27" i="3" s="1"/>
  <c r="I27" i="3" s="1"/>
  <c r="P66" i="4"/>
  <c r="R66" i="4" s="1"/>
  <c r="G66" i="4"/>
  <c r="K66" i="4"/>
  <c r="I29" i="4"/>
  <c r="G65" i="1"/>
  <c r="K65" i="1"/>
  <c r="E81" i="6"/>
  <c r="F90" i="3"/>
  <c r="I24" i="4"/>
  <c r="G64" i="4"/>
  <c r="I64" i="4"/>
  <c r="G53" i="1"/>
  <c r="I53" i="1"/>
  <c r="G52" i="4"/>
  <c r="I52" i="4"/>
  <c r="P52" i="4"/>
  <c r="R52" i="4" s="1"/>
  <c r="P23" i="1"/>
  <c r="R23" i="1" s="1"/>
  <c r="G23" i="1"/>
  <c r="D15" i="1"/>
  <c r="C19" i="1" s="1"/>
  <c r="G33" i="4"/>
  <c r="I33" i="4"/>
  <c r="F74" i="3"/>
  <c r="G74" i="3" s="1"/>
  <c r="J74" i="3" s="1"/>
  <c r="P49" i="4"/>
  <c r="R49" i="4" s="1"/>
  <c r="T49" i="4" s="1"/>
  <c r="G49" i="4"/>
  <c r="I49" i="4"/>
  <c r="G60" i="4"/>
  <c r="K60" i="4"/>
  <c r="P36" i="1"/>
  <c r="G36" i="1"/>
  <c r="I36" i="1"/>
  <c r="G28" i="1"/>
  <c r="I28" i="1"/>
  <c r="P28" i="1"/>
  <c r="J100" i="3"/>
  <c r="F56" i="3"/>
  <c r="G56" i="3" s="1"/>
  <c r="J56" i="3" s="1"/>
  <c r="E31" i="6"/>
  <c r="G44" i="4"/>
  <c r="G58" i="1"/>
  <c r="I58" i="1"/>
  <c r="P58" i="1"/>
  <c r="R58" i="1" s="1"/>
  <c r="G34" i="1"/>
  <c r="I34" i="1"/>
  <c r="G29" i="1"/>
  <c r="I29" i="1"/>
  <c r="P29" i="1"/>
  <c r="R29" i="1" s="1"/>
  <c r="T29" i="1"/>
  <c r="G67" i="4"/>
  <c r="I67" i="4"/>
  <c r="F87" i="3"/>
  <c r="E54" i="6"/>
  <c r="G24" i="1"/>
  <c r="I24" i="1"/>
  <c r="G39" i="1"/>
  <c r="I39" i="1"/>
  <c r="P39" i="1"/>
  <c r="R39" i="1" s="1"/>
  <c r="P36" i="4"/>
  <c r="R36" i="4" s="1"/>
  <c r="G46" i="1"/>
  <c r="I46" i="1"/>
  <c r="P59" i="1"/>
  <c r="R59" i="1" s="1"/>
  <c r="G59" i="1"/>
  <c r="K59" i="1"/>
  <c r="G87" i="3"/>
  <c r="K87" i="3"/>
  <c r="I44" i="4"/>
  <c r="G90" i="3"/>
  <c r="K90" i="3"/>
  <c r="R36" i="1"/>
  <c r="R28" i="1"/>
  <c r="I23" i="1"/>
  <c r="R55" i="1"/>
  <c r="R66" i="1"/>
  <c r="C11" i="4"/>
  <c r="C11" i="1"/>
  <c r="C12" i="1"/>
  <c r="C12" i="4"/>
  <c r="P27" i="4" l="1"/>
  <c r="R27" i="4" s="1"/>
  <c r="F66" i="5"/>
  <c r="I30" i="5"/>
  <c r="H74" i="5"/>
  <c r="L38" i="5"/>
  <c r="L66" i="5"/>
  <c r="P42" i="4"/>
  <c r="P73" i="4"/>
  <c r="R73" i="4" s="1"/>
  <c r="L40" i="5"/>
  <c r="K57" i="5"/>
  <c r="K39" i="5"/>
  <c r="J52" i="5"/>
  <c r="G69" i="5"/>
  <c r="I52" i="5"/>
  <c r="H66" i="5"/>
  <c r="F50" i="5"/>
  <c r="I39" i="5"/>
  <c r="W6" i="4"/>
  <c r="W2" i="4"/>
  <c r="L57" i="5"/>
  <c r="J68" i="5"/>
  <c r="I68" i="5"/>
  <c r="H50" i="5"/>
  <c r="F28" i="5"/>
  <c r="I74" i="5"/>
  <c r="L50" i="5"/>
  <c r="P69" i="4"/>
  <c r="R69" i="4" s="1"/>
  <c r="W16" i="4"/>
  <c r="P24" i="1"/>
  <c r="R24" i="1" s="1"/>
  <c r="P34" i="1"/>
  <c r="R34" i="1" s="1"/>
  <c r="P35" i="1"/>
  <c r="R35" i="1" s="1"/>
  <c r="L73" i="5"/>
  <c r="L56" i="5"/>
  <c r="L33" i="5"/>
  <c r="K75" i="5"/>
  <c r="K53" i="5"/>
  <c r="K27" i="5"/>
  <c r="H26" i="5"/>
  <c r="J30" i="5"/>
  <c r="I57" i="5"/>
  <c r="P71" i="4"/>
  <c r="R71" i="4" s="1"/>
  <c r="W13" i="4"/>
  <c r="P82" i="4"/>
  <c r="R82" i="4" s="1"/>
  <c r="P83" i="4"/>
  <c r="R83" i="4" s="1"/>
  <c r="L77" i="5"/>
  <c r="L71" i="5"/>
  <c r="L52" i="5"/>
  <c r="K71" i="5"/>
  <c r="J79" i="5"/>
  <c r="H72" i="5"/>
  <c r="H52" i="5"/>
  <c r="I41" i="5"/>
  <c r="P64" i="4"/>
  <c r="R64" i="4" s="1"/>
  <c r="P34" i="4"/>
  <c r="R34" i="4" s="1"/>
  <c r="T34" i="4" s="1"/>
  <c r="H57" i="5"/>
  <c r="K28" i="5"/>
  <c r="F39" i="5"/>
  <c r="K40" i="5"/>
  <c r="K77" i="5"/>
  <c r="P22" i="1"/>
  <c r="R22" i="1" s="1"/>
  <c r="L68" i="5"/>
  <c r="L51" i="5"/>
  <c r="J75" i="5"/>
  <c r="J41" i="5"/>
  <c r="I61" i="5"/>
  <c r="F41" i="5"/>
  <c r="P60" i="4"/>
  <c r="R60" i="4" s="1"/>
  <c r="P44" i="4"/>
  <c r="R44" i="4" s="1"/>
  <c r="P56" i="4"/>
  <c r="R56" i="4" s="1"/>
  <c r="P57" i="4"/>
  <c r="R57" i="4" s="1"/>
  <c r="P63" i="4"/>
  <c r="R63" i="4" s="1"/>
  <c r="L47" i="5"/>
  <c r="K68" i="5"/>
  <c r="G47" i="5"/>
  <c r="H68" i="5"/>
  <c r="H41" i="5"/>
  <c r="F30" i="5"/>
  <c r="I72" i="5"/>
  <c r="I28" i="5"/>
  <c r="R26" i="3"/>
  <c r="H26" i="3"/>
  <c r="F79" i="3"/>
  <c r="G79" i="3" s="1"/>
  <c r="K79" i="3" s="1"/>
  <c r="E36" i="6"/>
  <c r="E29" i="6"/>
  <c r="E72" i="6"/>
  <c r="P105" i="3"/>
  <c r="G105" i="3"/>
  <c r="C16" i="4"/>
  <c r="D18" i="4" s="1"/>
  <c r="C16" i="1"/>
  <c r="D18" i="1" s="1"/>
  <c r="O40" i="1"/>
  <c r="O58" i="1"/>
  <c r="O22" i="1"/>
  <c r="O47" i="1"/>
  <c r="O56" i="1"/>
  <c r="O63" i="1"/>
  <c r="O21" i="1"/>
  <c r="O54" i="1"/>
  <c r="O25" i="1"/>
  <c r="O50" i="1"/>
  <c r="O23" i="1"/>
  <c r="O26" i="1"/>
  <c r="O46" i="1"/>
  <c r="O34" i="1"/>
  <c r="O41" i="1"/>
  <c r="O38" i="1"/>
  <c r="C15" i="1"/>
  <c r="C18" i="1" s="1"/>
  <c r="O32" i="1"/>
  <c r="O65" i="1"/>
  <c r="O36" i="1"/>
  <c r="O37" i="1"/>
  <c r="O35" i="1"/>
  <c r="O42" i="1"/>
  <c r="O28" i="1"/>
  <c r="O27" i="1"/>
  <c r="O64" i="1"/>
  <c r="O51" i="1"/>
  <c r="O62" i="1"/>
  <c r="O49" i="1"/>
  <c r="O29" i="1"/>
  <c r="O33" i="1"/>
  <c r="O24" i="1"/>
  <c r="O57" i="1"/>
  <c r="O48" i="1"/>
  <c r="O66" i="1"/>
  <c r="O43" i="1"/>
  <c r="O55" i="1"/>
  <c r="O39" i="1"/>
  <c r="O52" i="1"/>
  <c r="O60" i="1"/>
  <c r="O61" i="1"/>
  <c r="O31" i="1"/>
  <c r="O30" i="1"/>
  <c r="O45" i="1"/>
  <c r="O53" i="1"/>
  <c r="O44" i="1"/>
  <c r="O59" i="1"/>
  <c r="O83" i="4"/>
  <c r="O47" i="4"/>
  <c r="O32" i="4"/>
  <c r="O76" i="4"/>
  <c r="O84" i="4"/>
  <c r="O33" i="4"/>
  <c r="O70" i="4"/>
  <c r="O48" i="4"/>
  <c r="O36" i="4"/>
  <c r="O72" i="4"/>
  <c r="O42" i="4"/>
  <c r="O38" i="4"/>
  <c r="O77" i="4"/>
  <c r="O39" i="4"/>
  <c r="O59" i="4"/>
  <c r="O43" i="4"/>
  <c r="O49" i="4"/>
  <c r="O51" i="4"/>
  <c r="O41" i="4"/>
  <c r="O23" i="4"/>
  <c r="O80" i="4"/>
  <c r="O61" i="4"/>
  <c r="O67" i="4"/>
  <c r="O30" i="4"/>
  <c r="O31" i="4"/>
  <c r="O62" i="4"/>
  <c r="O75" i="4"/>
  <c r="O63" i="4"/>
  <c r="O81" i="4"/>
  <c r="O65" i="4"/>
  <c r="O24" i="4"/>
  <c r="O50" i="4"/>
  <c r="O45" i="4"/>
  <c r="O68" i="4"/>
  <c r="O34" i="4"/>
  <c r="O27" i="4"/>
  <c r="O78" i="4"/>
  <c r="O52" i="4"/>
  <c r="O69" i="4"/>
  <c r="O56" i="4"/>
  <c r="O79" i="4"/>
  <c r="O44" i="4"/>
  <c r="O57" i="4"/>
  <c r="O35" i="4"/>
  <c r="O25" i="4"/>
  <c r="O74" i="4"/>
  <c r="O66" i="4"/>
  <c r="O28" i="4"/>
  <c r="O22" i="4"/>
  <c r="O60" i="4"/>
  <c r="C15" i="4"/>
  <c r="O53" i="4"/>
  <c r="O82" i="4"/>
  <c r="O71" i="4"/>
  <c r="O55" i="4"/>
  <c r="O26" i="4"/>
  <c r="O58" i="4"/>
  <c r="O46" i="4"/>
  <c r="O37" i="4"/>
  <c r="O40" i="4"/>
  <c r="O29" i="4"/>
  <c r="O73" i="4"/>
  <c r="O54" i="4"/>
  <c r="O64" i="4"/>
  <c r="O21" i="4"/>
  <c r="L80" i="5"/>
  <c r="J80" i="5"/>
  <c r="I80" i="5"/>
  <c r="K80" i="5"/>
  <c r="F80" i="5"/>
  <c r="H80" i="5"/>
  <c r="J78" i="5"/>
  <c r="F78" i="5"/>
  <c r="K78" i="5"/>
  <c r="I78" i="5"/>
  <c r="H78" i="5"/>
  <c r="L78" i="5"/>
  <c r="W4" i="3"/>
  <c r="W12" i="3"/>
  <c r="P23" i="3"/>
  <c r="R23" i="3" s="1"/>
  <c r="P50" i="3"/>
  <c r="R50" i="3" s="1"/>
  <c r="T50" i="3" s="1"/>
  <c r="P68" i="3"/>
  <c r="R68" i="3" s="1"/>
  <c r="T68" i="3" s="1"/>
  <c r="P88" i="3"/>
  <c r="R88" i="3" s="1"/>
  <c r="T88" i="3" s="1"/>
  <c r="P31" i="3"/>
  <c r="R31" i="3" s="1"/>
  <c r="T31" i="3" s="1"/>
  <c r="P85" i="3"/>
  <c r="R85" i="3" s="1"/>
  <c r="T85" i="3" s="1"/>
  <c r="P64" i="3"/>
  <c r="R64" i="3" s="1"/>
  <c r="T64" i="3" s="1"/>
  <c r="P55" i="3"/>
  <c r="R55" i="3" s="1"/>
  <c r="T55" i="3" s="1"/>
  <c r="P60" i="3"/>
  <c r="R60" i="3" s="1"/>
  <c r="T60" i="3" s="1"/>
  <c r="P36" i="3"/>
  <c r="R36" i="3" s="1"/>
  <c r="T36" i="3" s="1"/>
  <c r="W5" i="3"/>
  <c r="W13" i="3"/>
  <c r="P57" i="3"/>
  <c r="R57" i="3" s="1"/>
  <c r="T57" i="3" s="1"/>
  <c r="P89" i="3"/>
  <c r="R89" i="3" s="1"/>
  <c r="T89" i="3" s="1"/>
  <c r="P63" i="3"/>
  <c r="R63" i="3" s="1"/>
  <c r="T63" i="3" s="1"/>
  <c r="P40" i="3"/>
  <c r="R40" i="3" s="1"/>
  <c r="T40" i="3" s="1"/>
  <c r="P75" i="3"/>
  <c r="R75" i="3" s="1"/>
  <c r="T75" i="3" s="1"/>
  <c r="P59" i="3"/>
  <c r="R59" i="3" s="1"/>
  <c r="T59" i="3" s="1"/>
  <c r="P51" i="3"/>
  <c r="R51" i="3" s="1"/>
  <c r="T51" i="3" s="1"/>
  <c r="P70" i="3"/>
  <c r="R70" i="3" s="1"/>
  <c r="T70" i="3" s="1"/>
  <c r="W20" i="3"/>
  <c r="P86" i="3"/>
  <c r="R86" i="3" s="1"/>
  <c r="T86" i="3" s="1"/>
  <c r="P29" i="3"/>
  <c r="R29" i="3" s="1"/>
  <c r="T29" i="3" s="1"/>
  <c r="P81" i="3"/>
  <c r="R81" i="3" s="1"/>
  <c r="T81" i="3" s="1"/>
  <c r="P32" i="3"/>
  <c r="R32" i="3" s="1"/>
  <c r="T32" i="3" s="1"/>
  <c r="W6" i="3"/>
  <c r="W14" i="3"/>
  <c r="P48" i="3"/>
  <c r="R48" i="3" s="1"/>
  <c r="T48" i="3" s="1"/>
  <c r="P77" i="3"/>
  <c r="R77" i="3" s="1"/>
  <c r="T77" i="3" s="1"/>
  <c r="W21" i="3"/>
  <c r="P28" i="3"/>
  <c r="R28" i="3" s="1"/>
  <c r="T28" i="3" s="1"/>
  <c r="P66" i="3"/>
  <c r="R66" i="3" s="1"/>
  <c r="T66" i="3" s="1"/>
  <c r="P69" i="3"/>
  <c r="R69" i="3" s="1"/>
  <c r="T69" i="3" s="1"/>
  <c r="P93" i="3"/>
  <c r="R93" i="3" s="1"/>
  <c r="T93" i="3" s="1"/>
  <c r="W7" i="3"/>
  <c r="W15" i="3"/>
  <c r="P41" i="3"/>
  <c r="R41" i="3" s="1"/>
  <c r="T41" i="3" s="1"/>
  <c r="P25" i="3"/>
  <c r="R25" i="3" s="1"/>
  <c r="P73" i="3"/>
  <c r="R73" i="3" s="1"/>
  <c r="T73" i="3" s="1"/>
  <c r="P58" i="3"/>
  <c r="R58" i="3" s="1"/>
  <c r="T58" i="3" s="1"/>
  <c r="P24" i="3"/>
  <c r="R24" i="3" s="1"/>
  <c r="P83" i="3"/>
  <c r="R83" i="3" s="1"/>
  <c r="T83" i="3" s="1"/>
  <c r="P47" i="3"/>
  <c r="R47" i="3" s="1"/>
  <c r="T47" i="3" s="1"/>
  <c r="P76" i="3"/>
  <c r="R76" i="3" s="1"/>
  <c r="T76" i="3" s="1"/>
  <c r="W19" i="3"/>
  <c r="P95" i="3"/>
  <c r="R95" i="3" s="1"/>
  <c r="T95" i="3" s="1"/>
  <c r="P84" i="3"/>
  <c r="R84" i="3" s="1"/>
  <c r="T84" i="3" s="1"/>
  <c r="P38" i="3"/>
  <c r="R38" i="3" s="1"/>
  <c r="T38" i="3" s="1"/>
  <c r="P37" i="3"/>
  <c r="R37" i="3" s="1"/>
  <c r="T37" i="3" s="1"/>
  <c r="W9" i="3"/>
  <c r="W17" i="3"/>
  <c r="P49" i="3"/>
  <c r="R49" i="3" s="1"/>
  <c r="T49" i="3" s="1"/>
  <c r="P30" i="3"/>
  <c r="R30" i="3" s="1"/>
  <c r="T30" i="3" s="1"/>
  <c r="P35" i="3"/>
  <c r="R35" i="3" s="1"/>
  <c r="T35" i="3" s="1"/>
  <c r="P52" i="3"/>
  <c r="R52" i="3" s="1"/>
  <c r="T52" i="3" s="1"/>
  <c r="P33" i="3"/>
  <c r="R33" i="3" s="1"/>
  <c r="T33" i="3" s="1"/>
  <c r="P71" i="3"/>
  <c r="R71" i="3" s="1"/>
  <c r="T71" i="3" s="1"/>
  <c r="P21" i="3"/>
  <c r="R21" i="3" s="1"/>
  <c r="P72" i="3"/>
  <c r="R72" i="3" s="1"/>
  <c r="T72" i="3" s="1"/>
  <c r="P39" i="3"/>
  <c r="R39" i="3" s="1"/>
  <c r="T39" i="3" s="1"/>
  <c r="P61" i="3"/>
  <c r="R61" i="3" s="1"/>
  <c r="T61" i="3" s="1"/>
  <c r="P98" i="3"/>
  <c r="R98" i="3" s="1"/>
  <c r="T98" i="3" s="1"/>
  <c r="W10" i="3"/>
  <c r="W18" i="3"/>
  <c r="P82" i="3"/>
  <c r="R82" i="3" s="1"/>
  <c r="T82" i="3" s="1"/>
  <c r="P94" i="3"/>
  <c r="R94" i="3" s="1"/>
  <c r="T94" i="3" s="1"/>
  <c r="P91" i="3"/>
  <c r="R91" i="3" s="1"/>
  <c r="T91" i="3" s="1"/>
  <c r="P45" i="3"/>
  <c r="R45" i="3" s="1"/>
  <c r="T45" i="3" s="1"/>
  <c r="P54" i="3"/>
  <c r="R54" i="3" s="1"/>
  <c r="T54" i="3" s="1"/>
  <c r="P65" i="3"/>
  <c r="R65" i="3" s="1"/>
  <c r="T65" i="3" s="1"/>
  <c r="P43" i="3"/>
  <c r="R43" i="3" s="1"/>
  <c r="T43" i="3" s="1"/>
  <c r="P101" i="3"/>
  <c r="R101" i="3" s="1"/>
  <c r="T101" i="3" s="1"/>
  <c r="W8" i="3"/>
  <c r="P92" i="3"/>
  <c r="R92" i="3" s="1"/>
  <c r="T92" i="3" s="1"/>
  <c r="P62" i="3"/>
  <c r="R62" i="3" s="1"/>
  <c r="T62" i="3" s="1"/>
  <c r="P104" i="3"/>
  <c r="R104" i="3" s="1"/>
  <c r="T104" i="3" s="1"/>
  <c r="W11" i="3"/>
  <c r="P99" i="3"/>
  <c r="R99" i="3" s="1"/>
  <c r="T99" i="3" s="1"/>
  <c r="P102" i="3"/>
  <c r="R102" i="3" s="1"/>
  <c r="T102" i="3" s="1"/>
  <c r="P74" i="3"/>
  <c r="R74" i="3" s="1"/>
  <c r="T74" i="3" s="1"/>
  <c r="W16" i="3"/>
  <c r="P96" i="3"/>
  <c r="R96" i="3" s="1"/>
  <c r="T96" i="3" s="1"/>
  <c r="W2" i="3"/>
  <c r="P100" i="3"/>
  <c r="R100" i="3" s="1"/>
  <c r="T100" i="3" s="1"/>
  <c r="P67" i="3"/>
  <c r="R67" i="3" s="1"/>
  <c r="T67" i="3" s="1"/>
  <c r="P79" i="3"/>
  <c r="R79" i="3" s="1"/>
  <c r="T79" i="3" s="1"/>
  <c r="P42" i="3"/>
  <c r="R42" i="3" s="1"/>
  <c r="T42" i="3" s="1"/>
  <c r="P80" i="3"/>
  <c r="R80" i="3" s="1"/>
  <c r="T80" i="3" s="1"/>
  <c r="P90" i="3"/>
  <c r="R90" i="3" s="1"/>
  <c r="T90" i="3" s="1"/>
  <c r="P78" i="3"/>
  <c r="R78" i="3" s="1"/>
  <c r="T78" i="3" s="1"/>
  <c r="P87" i="3"/>
  <c r="R87" i="3" s="1"/>
  <c r="T87" i="3" s="1"/>
  <c r="P44" i="3"/>
  <c r="R44" i="3" s="1"/>
  <c r="T44" i="3" s="1"/>
  <c r="P103" i="3"/>
  <c r="R103" i="3" s="1"/>
  <c r="T103" i="3" s="1"/>
  <c r="W3" i="3"/>
  <c r="P34" i="3"/>
  <c r="R34" i="3" s="1"/>
  <c r="T34" i="3" s="1"/>
  <c r="P53" i="3"/>
  <c r="R53" i="3" s="1"/>
  <c r="T53" i="3" s="1"/>
  <c r="P46" i="3"/>
  <c r="R46" i="3" s="1"/>
  <c r="T46" i="3" s="1"/>
  <c r="P97" i="3"/>
  <c r="R97" i="3" s="1"/>
  <c r="T97" i="3" s="1"/>
  <c r="P22" i="3"/>
  <c r="D16" i="3"/>
  <c r="D19" i="3" s="1"/>
  <c r="P27" i="3"/>
  <c r="R27" i="3" s="1"/>
  <c r="D15" i="3"/>
  <c r="C19" i="3" s="1"/>
  <c r="P56" i="3"/>
  <c r="R56" i="3" s="1"/>
  <c r="T56" i="3" s="1"/>
  <c r="I55" i="5"/>
  <c r="H55" i="5"/>
  <c r="J55" i="5"/>
  <c r="F55" i="5"/>
  <c r="K30" i="5"/>
  <c r="G30" i="5"/>
  <c r="L30" i="5"/>
  <c r="G76" i="5"/>
  <c r="K76" i="5"/>
  <c r="L76" i="5"/>
  <c r="G70" i="5"/>
  <c r="K70" i="5"/>
  <c r="L70" i="5"/>
  <c r="G58" i="5"/>
  <c r="L58" i="5"/>
  <c r="K58" i="5"/>
  <c r="G45" i="5"/>
  <c r="L45" i="5"/>
  <c r="G32" i="5"/>
  <c r="K32" i="5"/>
  <c r="F73" i="5"/>
  <c r="H73" i="5"/>
  <c r="K73" i="5"/>
  <c r="I73" i="5"/>
  <c r="I67" i="5"/>
  <c r="H67" i="5"/>
  <c r="J67" i="5"/>
  <c r="F67" i="5"/>
  <c r="K67" i="5"/>
  <c r="K51" i="5"/>
  <c r="F51" i="5"/>
  <c r="I51" i="5"/>
  <c r="H51" i="5"/>
  <c r="J51" i="5"/>
  <c r="G74" i="5"/>
  <c r="L74" i="5"/>
  <c r="K74" i="5"/>
  <c r="G63" i="5"/>
  <c r="K63" i="5"/>
  <c r="J34" i="5"/>
  <c r="K34" i="5"/>
  <c r="F34" i="5"/>
  <c r="I34" i="5"/>
  <c r="H34" i="5"/>
  <c r="K61" i="5"/>
  <c r="L61" i="5"/>
  <c r="G61" i="5"/>
  <c r="L55" i="5"/>
  <c r="H38" i="5"/>
  <c r="K38" i="5"/>
  <c r="I38" i="5"/>
  <c r="F38" i="5"/>
  <c r="J38" i="5"/>
  <c r="L79" i="5"/>
  <c r="K79" i="5"/>
  <c r="G79" i="5"/>
  <c r="K54" i="5"/>
  <c r="L54" i="5"/>
  <c r="K48" i="5"/>
  <c r="L48" i="5"/>
  <c r="G48" i="5"/>
  <c r="G23" i="5"/>
  <c r="K23" i="5"/>
  <c r="L23" i="5"/>
  <c r="J76" i="5"/>
  <c r="F76" i="5"/>
  <c r="H76" i="5"/>
  <c r="I76" i="5"/>
  <c r="K59" i="5"/>
  <c r="I59" i="5"/>
  <c r="H59" i="5"/>
  <c r="F59" i="5"/>
  <c r="H48" i="5"/>
  <c r="F48" i="5"/>
  <c r="I48" i="5"/>
  <c r="J48" i="5"/>
  <c r="I42" i="5"/>
  <c r="J42" i="5"/>
  <c r="H42" i="5"/>
  <c r="F42" i="5"/>
  <c r="K42" i="5"/>
  <c r="H22" i="5"/>
  <c r="I22" i="5"/>
  <c r="J22" i="5"/>
  <c r="L22" i="5"/>
  <c r="F22" i="5"/>
  <c r="W9" i="4"/>
  <c r="P79" i="4"/>
  <c r="R79" i="4" s="1"/>
  <c r="W11" i="4"/>
  <c r="P53" i="4"/>
  <c r="R53" i="4" s="1"/>
  <c r="P68" i="4"/>
  <c r="R68" i="4" s="1"/>
  <c r="P61" i="4"/>
  <c r="R61" i="4" s="1"/>
  <c r="P47" i="4"/>
  <c r="R47" i="4" s="1"/>
  <c r="D15" i="4"/>
  <c r="C19" i="4" s="1"/>
  <c r="P28" i="4"/>
  <c r="R28" i="4" s="1"/>
  <c r="P32" i="4"/>
  <c r="R32" i="4" s="1"/>
  <c r="T32" i="4" s="1"/>
  <c r="P24" i="4"/>
  <c r="R24" i="4" s="1"/>
  <c r="P50" i="4"/>
  <c r="R50" i="4" s="1"/>
  <c r="T50" i="4" s="1"/>
  <c r="P29" i="4"/>
  <c r="R29" i="4" s="1"/>
  <c r="T29" i="4" s="1"/>
  <c r="P55" i="4"/>
  <c r="R55" i="4" s="1"/>
  <c r="P41" i="4"/>
  <c r="R41" i="4" s="1"/>
  <c r="W18" i="4"/>
  <c r="P75" i="4"/>
  <c r="R75" i="4" s="1"/>
  <c r="P37" i="4"/>
  <c r="R37" i="4" s="1"/>
  <c r="P65" i="4"/>
  <c r="R65" i="4" s="1"/>
  <c r="W12" i="4"/>
  <c r="P31" i="4"/>
  <c r="R31" i="4" s="1"/>
  <c r="T31" i="4" s="1"/>
  <c r="P21" i="4"/>
  <c r="R21" i="4" s="1"/>
  <c r="P35" i="4"/>
  <c r="R35" i="4" s="1"/>
  <c r="P76" i="4"/>
  <c r="R76" i="4" s="1"/>
  <c r="P46" i="4"/>
  <c r="R46" i="4" s="1"/>
  <c r="T46" i="4" s="1"/>
  <c r="P54" i="4"/>
  <c r="R54" i="4" s="1"/>
  <c r="P45" i="4"/>
  <c r="R45" i="4" s="1"/>
  <c r="T45" i="4" s="1"/>
  <c r="P25" i="4"/>
  <c r="R25" i="4" s="1"/>
  <c r="P72" i="4"/>
  <c r="R72" i="4" s="1"/>
  <c r="P30" i="4"/>
  <c r="R30" i="4" s="1"/>
  <c r="P48" i="4"/>
  <c r="R48" i="4" s="1"/>
  <c r="P62" i="4"/>
  <c r="W8" i="4"/>
  <c r="P81" i="4"/>
  <c r="R81" i="4" s="1"/>
  <c r="P84" i="4"/>
  <c r="R84" i="4" s="1"/>
  <c r="P67" i="4"/>
  <c r="R67" i="4" s="1"/>
  <c r="P23" i="4"/>
  <c r="R23" i="4" s="1"/>
  <c r="P22" i="4"/>
  <c r="P59" i="4"/>
  <c r="R59" i="4" s="1"/>
  <c r="W3" i="4"/>
  <c r="P38" i="4"/>
  <c r="R38" i="4" s="1"/>
  <c r="T38" i="4" s="1"/>
  <c r="W17" i="4"/>
  <c r="P70" i="4"/>
  <c r="R70" i="4" s="1"/>
  <c r="W7" i="4"/>
  <c r="P33" i="4"/>
  <c r="R33" i="4" s="1"/>
  <c r="P58" i="4"/>
  <c r="R58" i="4" s="1"/>
  <c r="W4" i="4"/>
  <c r="P39" i="4"/>
  <c r="R39" i="4" s="1"/>
  <c r="T39" i="4" s="1"/>
  <c r="P80" i="4"/>
  <c r="R80" i="4" s="1"/>
  <c r="P26" i="4"/>
  <c r="R26" i="4" s="1"/>
  <c r="W14" i="4"/>
  <c r="W5" i="4"/>
  <c r="P51" i="4"/>
  <c r="R51" i="4" s="1"/>
  <c r="P74" i="4"/>
  <c r="R74" i="4" s="1"/>
  <c r="P43" i="4"/>
  <c r="R43" i="4" s="1"/>
  <c r="G41" i="5"/>
  <c r="L41" i="5"/>
  <c r="K35" i="5"/>
  <c r="L35" i="5"/>
  <c r="G35" i="5"/>
  <c r="F31" i="5"/>
  <c r="I31" i="5"/>
  <c r="H31" i="5"/>
  <c r="K31" i="5"/>
  <c r="L31" i="5"/>
  <c r="P47" i="1"/>
  <c r="R47" i="1" s="1"/>
  <c r="P63" i="1"/>
  <c r="R63" i="1" s="1"/>
  <c r="P54" i="1"/>
  <c r="R54" i="1" s="1"/>
  <c r="P27" i="1"/>
  <c r="R27" i="1" s="1"/>
  <c r="P40" i="1"/>
  <c r="R40" i="1" s="1"/>
  <c r="P51" i="1"/>
  <c r="R51" i="1" s="1"/>
  <c r="P53" i="1"/>
  <c r="R53" i="1" s="1"/>
  <c r="P60" i="1"/>
  <c r="R60" i="1" s="1"/>
  <c r="P26" i="1"/>
  <c r="R26" i="1" s="1"/>
  <c r="P32" i="1"/>
  <c r="R32" i="1" s="1"/>
  <c r="T32" i="1" s="1"/>
  <c r="P64" i="1"/>
  <c r="R64" i="1" s="1"/>
  <c r="P44" i="1"/>
  <c r="R44" i="1" s="1"/>
  <c r="T44" i="1" s="1"/>
  <c r="P30" i="1"/>
  <c r="R30" i="1" s="1"/>
  <c r="T30" i="1" s="1"/>
  <c r="P31" i="1"/>
  <c r="R31" i="1" s="1"/>
  <c r="T31" i="1" s="1"/>
  <c r="P37" i="1"/>
  <c r="R37" i="1" s="1"/>
  <c r="T37" i="1" s="1"/>
  <c r="P52" i="1"/>
  <c r="R52" i="1" s="1"/>
  <c r="P33" i="1"/>
  <c r="R33" i="1" s="1"/>
  <c r="T33" i="1" s="1"/>
  <c r="D16" i="1"/>
  <c r="D19" i="1" s="1"/>
  <c r="P46" i="1"/>
  <c r="R46" i="1" s="1"/>
  <c r="P65" i="1"/>
  <c r="R65" i="1" s="1"/>
  <c r="P61" i="1"/>
  <c r="P42" i="1"/>
  <c r="R42" i="1" s="1"/>
  <c r="F63" i="5"/>
  <c r="I63" i="5"/>
  <c r="H63" i="5"/>
  <c r="K13" i="5"/>
  <c r="J13" i="5"/>
  <c r="F13" i="5"/>
  <c r="N13" i="5"/>
  <c r="E13" i="5"/>
  <c r="L13" i="5"/>
  <c r="B15" i="5"/>
  <c r="I13" i="5"/>
  <c r="G13" i="5"/>
  <c r="D13" i="5"/>
  <c r="C13" i="5"/>
  <c r="H13" i="5"/>
  <c r="M13" i="5"/>
  <c r="L65" i="5"/>
  <c r="L53" i="5"/>
  <c r="L28" i="5"/>
  <c r="J61" i="5"/>
  <c r="K65" i="5"/>
  <c r="K55" i="5"/>
  <c r="H61" i="5"/>
  <c r="H32" i="5"/>
  <c r="I32" i="5"/>
  <c r="L72" i="5"/>
  <c r="L37" i="5"/>
  <c r="J57" i="5"/>
  <c r="J44" i="5"/>
  <c r="L36" i="5"/>
  <c r="K72" i="5"/>
  <c r="K37" i="5"/>
  <c r="G55" i="5"/>
  <c r="H69" i="5"/>
  <c r="I69" i="5"/>
  <c r="F44" i="5"/>
  <c r="I24" i="5"/>
  <c r="L69" i="5"/>
  <c r="L59" i="5"/>
  <c r="K36" i="5"/>
  <c r="J65" i="5"/>
  <c r="D18" i="5"/>
  <c r="G18" i="5"/>
  <c r="C12" i="3"/>
  <c r="C11" i="3"/>
  <c r="C18" i="5"/>
  <c r="F18" i="5"/>
  <c r="K18" i="5"/>
  <c r="J18" i="5"/>
  <c r="H18" i="5"/>
  <c r="L18" i="5"/>
  <c r="I18" i="5"/>
  <c r="C16" i="3" l="1"/>
  <c r="D18" i="3" s="1"/>
  <c r="O105" i="3"/>
  <c r="O99" i="3"/>
  <c r="O75" i="3"/>
  <c r="O44" i="3"/>
  <c r="O54" i="3"/>
  <c r="O70" i="3"/>
  <c r="O41" i="3"/>
  <c r="O83" i="3"/>
  <c r="O37" i="3"/>
  <c r="O74" i="3"/>
  <c r="O48" i="3"/>
  <c r="O88" i="3"/>
  <c r="O40" i="3"/>
  <c r="O21" i="3"/>
  <c r="O52" i="3"/>
  <c r="O39" i="3"/>
  <c r="O102" i="3"/>
  <c r="O96" i="3"/>
  <c r="O64" i="3"/>
  <c r="O47" i="3"/>
  <c r="O72" i="3"/>
  <c r="O65" i="3"/>
  <c r="O79" i="3"/>
  <c r="O29" i="3"/>
  <c r="O36" i="3"/>
  <c r="O50" i="3"/>
  <c r="O53" i="3"/>
  <c r="O86" i="3"/>
  <c r="O33" i="3"/>
  <c r="O46" i="3"/>
  <c r="O71" i="3"/>
  <c r="O51" i="3"/>
  <c r="O34" i="3"/>
  <c r="O30" i="3"/>
  <c r="O35" i="3"/>
  <c r="C15" i="3"/>
  <c r="C18" i="3" s="1"/>
  <c r="O82" i="3"/>
  <c r="O27" i="3"/>
  <c r="O90" i="3"/>
  <c r="O93" i="3"/>
  <c r="O61" i="3"/>
  <c r="O95" i="3"/>
  <c r="O45" i="3"/>
  <c r="O67" i="3"/>
  <c r="O76" i="3"/>
  <c r="O25" i="3"/>
  <c r="O58" i="3"/>
  <c r="O62" i="3"/>
  <c r="O69" i="3"/>
  <c r="O77" i="3"/>
  <c r="O98" i="3"/>
  <c r="O104" i="3"/>
  <c r="O84" i="3"/>
  <c r="O42" i="3"/>
  <c r="O87" i="3"/>
  <c r="O66" i="3"/>
  <c r="O68" i="3"/>
  <c r="O24" i="3"/>
  <c r="O89" i="3"/>
  <c r="O26" i="3"/>
  <c r="O91" i="3"/>
  <c r="O94" i="3"/>
  <c r="O63" i="3"/>
  <c r="O73" i="3"/>
  <c r="O80" i="3"/>
  <c r="O49" i="3"/>
  <c r="O101" i="3"/>
  <c r="O85" i="3"/>
  <c r="O78" i="3"/>
  <c r="O56" i="3"/>
  <c r="O59" i="3"/>
  <c r="O55" i="3"/>
  <c r="O43" i="3"/>
  <c r="O103" i="3"/>
  <c r="O92" i="3"/>
  <c r="O23" i="3"/>
  <c r="O60" i="3"/>
  <c r="O28" i="3"/>
  <c r="O100" i="3"/>
  <c r="O22" i="3"/>
  <c r="O38" i="3"/>
  <c r="O57" i="3"/>
  <c r="O31" i="3"/>
  <c r="O81" i="3"/>
  <c r="O97" i="3"/>
  <c r="O32" i="3"/>
  <c r="J105" i="3"/>
  <c r="R105" i="3"/>
  <c r="T105" i="3" s="1"/>
  <c r="E14" i="3" s="1"/>
  <c r="O19" i="4"/>
  <c r="O4" i="5"/>
  <c r="O6" i="5"/>
  <c r="O5" i="5"/>
  <c r="O2" i="5"/>
  <c r="O3" i="5"/>
  <c r="O1" i="5"/>
  <c r="E14" i="1"/>
  <c r="C18" i="4"/>
  <c r="F18" i="4"/>
  <c r="F19" i="4" s="1"/>
  <c r="R22" i="4"/>
  <c r="P19" i="4"/>
  <c r="E14" i="4"/>
  <c r="R22" i="3"/>
  <c r="P19" i="3"/>
  <c r="E18" i="5"/>
  <c r="O19" i="3" l="1"/>
  <c r="F18" i="3"/>
  <c r="F19" i="3" s="1"/>
  <c r="O7" i="5"/>
  <c r="E6" i="5" s="1"/>
  <c r="E9" i="5" s="1"/>
  <c r="E10" i="5" s="1"/>
  <c r="P112" i="5"/>
  <c r="P97" i="5"/>
  <c r="P115" i="5"/>
  <c r="P62" i="5"/>
  <c r="P57" i="5"/>
  <c r="P40" i="5"/>
  <c r="P174" i="5"/>
  <c r="P48" i="5"/>
  <c r="P61" i="5"/>
  <c r="P83" i="5"/>
  <c r="P85" i="5"/>
  <c r="P253" i="5"/>
  <c r="P273" i="5"/>
  <c r="P24" i="5"/>
  <c r="P299" i="5"/>
  <c r="P178" i="5"/>
  <c r="P143" i="5"/>
  <c r="P197" i="5"/>
  <c r="P166" i="5"/>
  <c r="P192" i="5"/>
  <c r="P148" i="5"/>
  <c r="P88" i="5"/>
  <c r="P159" i="5"/>
  <c r="P73" i="5"/>
  <c r="P104" i="5"/>
  <c r="P154" i="5"/>
  <c r="P118" i="5"/>
  <c r="P313" i="5"/>
  <c r="P255" i="5"/>
  <c r="P269" i="5"/>
  <c r="P282" i="5"/>
  <c r="P314" i="5"/>
  <c r="P210" i="5"/>
  <c r="P140" i="5"/>
  <c r="P259" i="5"/>
  <c r="P267" i="5"/>
  <c r="P296" i="5"/>
  <c r="P193" i="5"/>
  <c r="P206" i="5"/>
  <c r="P105" i="5"/>
  <c r="P131" i="5"/>
  <c r="P171" i="5"/>
  <c r="P169" i="5"/>
  <c r="P308" i="5"/>
  <c r="P96" i="5"/>
  <c r="P56" i="5"/>
  <c r="P99" i="5"/>
  <c r="P98" i="5"/>
  <c r="P198" i="5"/>
  <c r="P152" i="5"/>
  <c r="P133" i="5"/>
  <c r="P33" i="5"/>
  <c r="P80" i="5"/>
  <c r="P179" i="5"/>
  <c r="P25" i="5"/>
  <c r="P128" i="5"/>
  <c r="P287" i="5"/>
  <c r="P153" i="5"/>
  <c r="P323" i="5"/>
  <c r="P138" i="5"/>
  <c r="P54" i="5"/>
  <c r="P242" i="5"/>
  <c r="P184" i="5"/>
  <c r="P103" i="5"/>
  <c r="P325" i="5"/>
  <c r="P134" i="5"/>
  <c r="P43" i="5"/>
  <c r="P74" i="5"/>
  <c r="P147" i="5"/>
  <c r="P150" i="5"/>
  <c r="P200" i="5"/>
  <c r="P146" i="5"/>
  <c r="P188" i="5"/>
  <c r="P21" i="5"/>
  <c r="P241" i="5"/>
  <c r="P123" i="5"/>
  <c r="P165" i="5"/>
  <c r="P319" i="5"/>
  <c r="P333" i="5"/>
  <c r="P81" i="5"/>
  <c r="P272" i="5"/>
  <c r="P64" i="5"/>
  <c r="P290" i="5"/>
  <c r="P75" i="5"/>
  <c r="P86" i="5"/>
  <c r="P46" i="5"/>
  <c r="P240" i="5"/>
  <c r="P190" i="5"/>
  <c r="P38" i="5"/>
  <c r="P66" i="5"/>
  <c r="P47" i="5"/>
  <c r="P126" i="5"/>
  <c r="P170" i="5"/>
  <c r="P113" i="5"/>
  <c r="P185" i="5"/>
  <c r="P93" i="5"/>
  <c r="P109" i="5"/>
  <c r="P225" i="5"/>
  <c r="P100" i="5"/>
  <c r="P202" i="5"/>
  <c r="P42" i="5"/>
  <c r="P221" i="5"/>
  <c r="P175" i="5"/>
  <c r="P212" i="5"/>
  <c r="P172" i="5"/>
  <c r="P155" i="5"/>
  <c r="P31" i="5"/>
  <c r="P94" i="5"/>
  <c r="P132" i="5"/>
  <c r="P41" i="5"/>
  <c r="P36" i="5"/>
  <c r="P167" i="5"/>
  <c r="P218" i="5"/>
  <c r="P145" i="5"/>
  <c r="P288" i="5"/>
  <c r="P160" i="5"/>
  <c r="P270" i="5"/>
  <c r="P163" i="5"/>
  <c r="P286" i="5"/>
  <c r="P254" i="5"/>
  <c r="P322" i="5"/>
  <c r="P164" i="5"/>
  <c r="P196" i="5"/>
  <c r="P274" i="5"/>
  <c r="P207" i="5"/>
  <c r="P173" i="5"/>
  <c r="P260" i="5"/>
  <c r="P114" i="5"/>
  <c r="P35" i="5"/>
  <c r="P213" i="5"/>
  <c r="P90" i="5"/>
  <c r="P168" i="5"/>
  <c r="P77" i="5"/>
  <c r="P232" i="5"/>
  <c r="P72" i="5"/>
  <c r="P68" i="5"/>
  <c r="P304" i="5"/>
  <c r="P70" i="5"/>
  <c r="P50" i="5"/>
  <c r="P307" i="5"/>
  <c r="P199" i="5"/>
  <c r="P266" i="5"/>
  <c r="P271" i="5"/>
  <c r="P216" i="5"/>
  <c r="P320" i="5"/>
  <c r="P262" i="5"/>
  <c r="P220" i="5"/>
  <c r="P201" i="5"/>
  <c r="P124" i="5"/>
  <c r="P136" i="5"/>
  <c r="P59" i="5"/>
  <c r="P228" i="5"/>
  <c r="P195" i="5"/>
  <c r="P49" i="5"/>
  <c r="P101" i="5"/>
  <c r="P294" i="5"/>
  <c r="P329" i="5"/>
  <c r="P51" i="5"/>
  <c r="P125" i="5"/>
  <c r="P312" i="5"/>
  <c r="P63" i="5"/>
  <c r="P217" i="5"/>
  <c r="P245" i="5"/>
  <c r="P219" i="5"/>
  <c r="P281" i="5"/>
  <c r="P326" i="5"/>
  <c r="P236" i="5"/>
  <c r="P293" i="5"/>
  <c r="P79" i="5"/>
  <c r="P317" i="5"/>
  <c r="P139" i="5"/>
  <c r="P189" i="5"/>
  <c r="P127" i="5"/>
  <c r="P107" i="5"/>
  <c r="P27" i="5"/>
  <c r="P162" i="5"/>
  <c r="P91" i="5"/>
  <c r="P130" i="5"/>
  <c r="P215" i="5"/>
  <c r="P264" i="5"/>
  <c r="P310" i="5"/>
  <c r="P305" i="5"/>
  <c r="P239" i="5"/>
  <c r="P44" i="5"/>
  <c r="P301" i="5"/>
  <c r="P331" i="5"/>
  <c r="P204" i="5"/>
  <c r="P120" i="5"/>
  <c r="P258" i="5"/>
  <c r="P45" i="5"/>
  <c r="P275" i="5"/>
  <c r="P142" i="5"/>
  <c r="P244" i="5"/>
  <c r="P238" i="5"/>
  <c r="P37" i="5"/>
  <c r="P22" i="5"/>
  <c r="P250" i="5"/>
  <c r="P67" i="5"/>
  <c r="P106" i="5"/>
  <c r="P129" i="5"/>
  <c r="P55" i="5"/>
  <c r="P144" i="5"/>
  <c r="P227" i="5"/>
  <c r="P76" i="5"/>
  <c r="P311" i="5"/>
  <c r="P265" i="5"/>
  <c r="P182" i="5"/>
  <c r="P60" i="5"/>
  <c r="P156" i="5"/>
  <c r="P82" i="5"/>
  <c r="P327" i="5"/>
  <c r="P268" i="5"/>
  <c r="P117" i="5"/>
  <c r="P137" i="5"/>
  <c r="P222" i="5"/>
  <c r="P65" i="5"/>
  <c r="P251" i="5"/>
  <c r="P110" i="5"/>
  <c r="P87" i="5"/>
  <c r="P302" i="5"/>
  <c r="P289" i="5"/>
  <c r="P161" i="5"/>
  <c r="P283" i="5"/>
  <c r="P249" i="5"/>
  <c r="P292" i="5"/>
  <c r="P102" i="5"/>
  <c r="P32" i="5"/>
  <c r="P297" i="5"/>
  <c r="P211" i="5"/>
  <c r="P237" i="5"/>
  <c r="P30" i="5"/>
  <c r="P135" i="5"/>
  <c r="P58" i="5"/>
  <c r="P34" i="5"/>
  <c r="P318" i="5"/>
  <c r="P309" i="5"/>
  <c r="P278" i="5"/>
  <c r="P263" i="5"/>
  <c r="P121" i="5"/>
  <c r="P183" i="5"/>
  <c r="P181" i="5"/>
  <c r="P95" i="5"/>
  <c r="P157" i="5"/>
  <c r="P324" i="5"/>
  <c r="P224" i="5"/>
  <c r="P247" i="5"/>
  <c r="P141" i="5"/>
  <c r="P180" i="5"/>
  <c r="P89" i="5"/>
  <c r="P248" i="5"/>
  <c r="P194" i="5"/>
  <c r="P205" i="5"/>
  <c r="P214" i="5"/>
  <c r="P223" i="5"/>
  <c r="P78" i="5"/>
  <c r="P52" i="5"/>
  <c r="P122" i="5"/>
  <c r="P306" i="5"/>
  <c r="P84" i="5"/>
  <c r="P252" i="5"/>
  <c r="P284" i="5"/>
  <c r="P226" i="5"/>
  <c r="P295" i="5"/>
  <c r="P158" i="5"/>
  <c r="P209" i="5"/>
  <c r="P191" i="5"/>
  <c r="P29" i="5"/>
  <c r="P28" i="5"/>
  <c r="P328" i="5"/>
  <c r="P69" i="5"/>
  <c r="P330" i="5"/>
  <c r="P285" i="5"/>
  <c r="P151" i="5"/>
  <c r="P321" i="5"/>
  <c r="P116" i="5"/>
  <c r="P119" i="5"/>
  <c r="P300" i="5"/>
  <c r="P303" i="5"/>
  <c r="P315" i="5"/>
  <c r="P92" i="5"/>
  <c r="P71" i="5"/>
  <c r="P108" i="5"/>
  <c r="P280" i="5"/>
  <c r="P229" i="5"/>
  <c r="P23" i="5"/>
  <c r="P177" i="5"/>
  <c r="P176" i="5"/>
  <c r="P291" i="5"/>
  <c r="P231" i="5"/>
  <c r="P111" i="5"/>
  <c r="P186" i="5"/>
  <c r="P246" i="5"/>
  <c r="P257" i="5"/>
  <c r="P187" i="5"/>
  <c r="P279" i="5"/>
  <c r="P261" i="5"/>
  <c r="P276" i="5"/>
  <c r="P256" i="5"/>
  <c r="P203" i="5"/>
  <c r="P149" i="5"/>
  <c r="P298" i="5"/>
  <c r="P39" i="5"/>
  <c r="P26" i="5"/>
  <c r="P235" i="5"/>
  <c r="P230" i="5"/>
  <c r="P53" i="5"/>
  <c r="P316" i="5"/>
  <c r="P332" i="5"/>
  <c r="P234" i="5"/>
  <c r="P208" i="5"/>
  <c r="P277" i="5"/>
  <c r="P243" i="5"/>
  <c r="P233" i="5"/>
  <c r="E4" i="5"/>
  <c r="O307" i="5"/>
  <c r="O299" i="5"/>
  <c r="O239" i="5"/>
  <c r="O208" i="5"/>
  <c r="O47" i="5"/>
  <c r="O30" i="5"/>
  <c r="O300" i="5"/>
  <c r="O266" i="5"/>
  <c r="O258" i="5"/>
  <c r="O180" i="5"/>
  <c r="O53" i="5"/>
  <c r="O126" i="5"/>
  <c r="O153" i="5"/>
  <c r="O298" i="5"/>
  <c r="O329" i="5"/>
  <c r="O251" i="5"/>
  <c r="O161" i="5"/>
  <c r="O68" i="5"/>
  <c r="O22" i="5"/>
  <c r="O237" i="5"/>
  <c r="O207" i="5"/>
  <c r="O116" i="5"/>
  <c r="O32" i="5"/>
  <c r="O318" i="5"/>
  <c r="O226" i="5"/>
  <c r="O104" i="5"/>
  <c r="O38" i="5"/>
  <c r="O262" i="5"/>
  <c r="O115" i="5"/>
  <c r="O75" i="5"/>
  <c r="O302" i="5"/>
  <c r="O205" i="5"/>
  <c r="O92" i="5"/>
  <c r="O187" i="5"/>
  <c r="O309" i="5"/>
  <c r="O103" i="5"/>
  <c r="O311" i="5"/>
  <c r="O260" i="5"/>
  <c r="O186" i="5"/>
  <c r="O160" i="5"/>
  <c r="O320" i="5"/>
  <c r="O283" i="5"/>
  <c r="O291" i="5"/>
  <c r="O79" i="5"/>
  <c r="O73" i="5"/>
  <c r="O285" i="5"/>
  <c r="O173" i="5"/>
  <c r="O31" i="5"/>
  <c r="O195" i="5"/>
  <c r="O248" i="5"/>
  <c r="O45" i="5"/>
  <c r="O80" i="5"/>
  <c r="O250" i="5"/>
  <c r="O165" i="5"/>
  <c r="O159" i="5"/>
  <c r="O121" i="5"/>
  <c r="O241" i="5"/>
  <c r="O29" i="5"/>
  <c r="O56" i="5"/>
  <c r="O319" i="5"/>
  <c r="O197" i="5"/>
  <c r="O71" i="5"/>
  <c r="O117" i="5"/>
  <c r="O245" i="5"/>
  <c r="O135" i="5"/>
  <c r="O102" i="5"/>
  <c r="O281" i="5"/>
  <c r="O192" i="5"/>
  <c r="O156" i="5"/>
  <c r="O62" i="5"/>
  <c r="O243" i="5"/>
  <c r="O194" i="5"/>
  <c r="O44" i="5"/>
  <c r="O259" i="5"/>
  <c r="O269" i="5"/>
  <c r="O139" i="5"/>
  <c r="O94" i="5"/>
  <c r="O322" i="5"/>
  <c r="O240" i="5"/>
  <c r="O155" i="5"/>
  <c r="O166" i="5"/>
  <c r="O145" i="5"/>
  <c r="O235" i="5"/>
  <c r="O190" i="5"/>
  <c r="O28" i="5"/>
  <c r="O280" i="5"/>
  <c r="O202" i="5"/>
  <c r="O58" i="5"/>
  <c r="O125" i="5"/>
  <c r="O293" i="5"/>
  <c r="O178" i="5"/>
  <c r="O231" i="5"/>
  <c r="O328" i="5"/>
  <c r="O211" i="5"/>
  <c r="O34" i="5"/>
  <c r="O93" i="5"/>
  <c r="O317" i="5"/>
  <c r="O257" i="5"/>
  <c r="O76" i="5"/>
  <c r="O33" i="5"/>
  <c r="O255" i="5"/>
  <c r="O95" i="5"/>
  <c r="O27" i="5"/>
  <c r="O292" i="5"/>
  <c r="O212" i="5"/>
  <c r="O112" i="5"/>
  <c r="O46" i="5"/>
  <c r="O236" i="5"/>
  <c r="O191" i="5"/>
  <c r="O134" i="5"/>
  <c r="O289" i="5"/>
  <c r="O219" i="5"/>
  <c r="O206" i="5"/>
  <c r="O141" i="5"/>
  <c r="O271" i="5"/>
  <c r="O246" i="5"/>
  <c r="O21" i="5"/>
  <c r="O110" i="5"/>
  <c r="O65" i="5"/>
  <c r="O256" i="5"/>
  <c r="O61" i="5"/>
  <c r="O88" i="5"/>
  <c r="O277" i="5"/>
  <c r="O169" i="5"/>
  <c r="O23" i="5"/>
  <c r="O137" i="5"/>
  <c r="O232" i="5"/>
  <c r="O37" i="5"/>
  <c r="O72" i="5"/>
  <c r="O242" i="5"/>
  <c r="O265" i="5"/>
  <c r="O84" i="5"/>
  <c r="O105" i="5"/>
  <c r="O263" i="5"/>
  <c r="O99" i="5"/>
  <c r="O43" i="5"/>
  <c r="O308" i="5"/>
  <c r="O220" i="5"/>
  <c r="O120" i="5"/>
  <c r="O49" i="5"/>
  <c r="O244" i="5"/>
  <c r="O214" i="5"/>
  <c r="O138" i="5"/>
  <c r="O312" i="5"/>
  <c r="O238" i="5"/>
  <c r="O74" i="5"/>
  <c r="O164" i="5"/>
  <c r="O296" i="5"/>
  <c r="O323" i="5"/>
  <c r="O233" i="5"/>
  <c r="O132" i="5"/>
  <c r="O81" i="5"/>
  <c r="O301" i="5"/>
  <c r="O213" i="5"/>
  <c r="O50" i="5"/>
  <c r="O67" i="5"/>
  <c r="O304" i="5"/>
  <c r="O210" i="5"/>
  <c r="O66" i="5"/>
  <c r="O157" i="5"/>
  <c r="O227" i="5"/>
  <c r="O182" i="5"/>
  <c r="O234" i="5"/>
  <c r="O272" i="5"/>
  <c r="O249" i="5"/>
  <c r="O42" i="5"/>
  <c r="O109" i="5"/>
  <c r="O275" i="5"/>
  <c r="O174" i="5"/>
  <c r="O154" i="5"/>
  <c r="O325" i="5"/>
  <c r="O224" i="5"/>
  <c r="O170" i="5"/>
  <c r="O48" i="5"/>
  <c r="O295" i="5"/>
  <c r="O189" i="5"/>
  <c r="O63" i="5"/>
  <c r="O101" i="5"/>
  <c r="O229" i="5"/>
  <c r="O131" i="5"/>
  <c r="O98" i="5"/>
  <c r="O273" i="5"/>
  <c r="O188" i="5"/>
  <c r="O152" i="5"/>
  <c r="O314" i="5"/>
  <c r="O107" i="5"/>
  <c r="O228" i="5"/>
  <c r="O142" i="5"/>
  <c r="O183" i="5"/>
  <c r="O282" i="5"/>
  <c r="O225" i="5"/>
  <c r="O118" i="5"/>
  <c r="O147" i="5"/>
  <c r="O316" i="5"/>
  <c r="O124" i="5"/>
  <c r="O252" i="5"/>
  <c r="O146" i="5"/>
  <c r="O199" i="5"/>
  <c r="O24" i="5"/>
  <c r="O181" i="5"/>
  <c r="O25" i="5"/>
  <c r="O297" i="5"/>
  <c r="O82" i="5"/>
  <c r="O218" i="5"/>
  <c r="O158" i="5"/>
  <c r="O119" i="5"/>
  <c r="O176" i="5"/>
  <c r="O315" i="5"/>
  <c r="O59" i="5"/>
  <c r="O128" i="5"/>
  <c r="O268" i="5"/>
  <c r="O150" i="5"/>
  <c r="O209" i="5"/>
  <c r="O40" i="5"/>
  <c r="O185" i="5"/>
  <c r="O57" i="5"/>
  <c r="O127" i="5"/>
  <c r="O333" i="5"/>
  <c r="O100" i="5"/>
  <c r="O196" i="5"/>
  <c r="O70" i="5"/>
  <c r="O144" i="5"/>
  <c r="O221" i="5"/>
  <c r="O274" i="5"/>
  <c r="O129" i="5"/>
  <c r="O87" i="5"/>
  <c r="O253" i="5"/>
  <c r="O106" i="5"/>
  <c r="O200" i="5"/>
  <c r="O171" i="5"/>
  <c r="O198" i="5"/>
  <c r="O54" i="5"/>
  <c r="O69" i="5"/>
  <c r="O288" i="5"/>
  <c r="O35" i="5"/>
  <c r="O177" i="5"/>
  <c r="O89" i="5"/>
  <c r="O130" i="5"/>
  <c r="O175" i="5"/>
  <c r="O254" i="5"/>
  <c r="O321" i="5"/>
  <c r="O114" i="5"/>
  <c r="O203" i="5"/>
  <c r="O41" i="5"/>
  <c r="O215" i="5"/>
  <c r="O86" i="5"/>
  <c r="O77" i="5"/>
  <c r="O284" i="5"/>
  <c r="O108" i="5"/>
  <c r="O270" i="5"/>
  <c r="O149" i="5"/>
  <c r="O85" i="5"/>
  <c r="O332" i="5"/>
  <c r="O78" i="5"/>
  <c r="O96" i="5"/>
  <c r="O151" i="5"/>
  <c r="O261" i="5"/>
  <c r="O113" i="5"/>
  <c r="O222" i="5"/>
  <c r="O327" i="5"/>
  <c r="O163" i="5"/>
  <c r="O287" i="5"/>
  <c r="O55" i="5"/>
  <c r="O306" i="5"/>
  <c r="O91" i="5"/>
  <c r="O217" i="5"/>
  <c r="O330" i="5"/>
  <c r="O148" i="5"/>
  <c r="O290" i="5"/>
  <c r="O324" i="5"/>
  <c r="O122" i="5"/>
  <c r="O111" i="5"/>
  <c r="O278" i="5"/>
  <c r="O133" i="5"/>
  <c r="O143" i="5"/>
  <c r="O305" i="5"/>
  <c r="O168" i="5"/>
  <c r="O267" i="5"/>
  <c r="O52" i="5"/>
  <c r="O264" i="5"/>
  <c r="O167" i="5"/>
  <c r="O36" i="5"/>
  <c r="O136" i="5"/>
  <c r="O276" i="5"/>
  <c r="O230" i="5"/>
  <c r="O51" i="5"/>
  <c r="O310" i="5"/>
  <c r="O313" i="5"/>
  <c r="O326" i="5"/>
  <c r="O286" i="5"/>
  <c r="O216" i="5"/>
  <c r="O39" i="5"/>
  <c r="O184" i="5"/>
  <c r="O201" i="5"/>
  <c r="O60" i="5"/>
  <c r="O162" i="5"/>
  <c r="O193" i="5"/>
  <c r="O247" i="5"/>
  <c r="O303" i="5"/>
  <c r="O83" i="5"/>
  <c r="O331" i="5"/>
  <c r="O64" i="5"/>
  <c r="O140" i="5"/>
  <c r="O223" i="5"/>
  <c r="O90" i="5"/>
  <c r="O294" i="5"/>
  <c r="O179" i="5"/>
  <c r="O26" i="5"/>
  <c r="O204" i="5"/>
  <c r="O123" i="5"/>
  <c r="O172" i="5"/>
  <c r="O97" i="5"/>
  <c r="O279" i="5"/>
  <c r="Q22" i="5"/>
  <c r="Q206" i="5"/>
  <c r="Q57" i="5"/>
  <c r="Q41" i="5"/>
  <c r="Q278" i="5"/>
  <c r="Q268" i="5"/>
  <c r="Q112" i="5"/>
  <c r="Q252" i="5"/>
  <c r="Q210" i="5"/>
  <c r="Q130" i="5"/>
  <c r="Q332" i="5"/>
  <c r="Q166" i="5"/>
  <c r="Q131" i="5"/>
  <c r="Q69" i="5"/>
  <c r="Q177" i="5"/>
  <c r="Q113" i="5"/>
  <c r="Q234" i="5"/>
  <c r="Q78" i="5"/>
  <c r="Q76" i="5"/>
  <c r="Q292" i="5"/>
  <c r="Q64" i="5"/>
  <c r="Q247" i="5"/>
  <c r="Q83" i="5"/>
  <c r="Q201" i="5"/>
  <c r="Q129" i="5"/>
  <c r="Q295" i="5"/>
  <c r="Q270" i="5"/>
  <c r="Q157" i="5"/>
  <c r="Q254" i="5"/>
  <c r="Q144" i="5"/>
  <c r="Q102" i="5"/>
  <c r="Q288" i="5"/>
  <c r="Q199" i="5"/>
  <c r="Q99" i="5"/>
  <c r="Q306" i="5"/>
  <c r="Q215" i="5"/>
  <c r="Q165" i="5"/>
  <c r="Q310" i="5"/>
  <c r="Q170" i="5"/>
  <c r="Q298" i="5"/>
  <c r="Q198" i="5"/>
  <c r="Q50" i="5"/>
  <c r="Q258" i="5"/>
  <c r="Q321" i="5"/>
  <c r="Q221" i="5"/>
  <c r="Q97" i="5"/>
  <c r="Q77" i="5"/>
  <c r="Q140" i="5"/>
  <c r="Q123" i="5"/>
  <c r="Q239" i="5"/>
  <c r="Q105" i="5"/>
  <c r="Q229" i="5"/>
  <c r="Q101" i="5"/>
  <c r="Q244" i="5"/>
  <c r="Q118" i="5"/>
  <c r="Q65" i="5"/>
  <c r="Q154" i="5"/>
  <c r="Q72" i="5"/>
  <c r="Q151" i="5"/>
  <c r="Q251" i="5"/>
  <c r="Q133" i="5"/>
  <c r="Q250" i="5"/>
  <c r="Q146" i="5"/>
  <c r="Q207" i="5"/>
  <c r="Q27" i="5"/>
  <c r="Q178" i="5"/>
  <c r="Q29" i="5"/>
  <c r="Q193" i="5"/>
  <c r="Q121" i="5"/>
  <c r="Q88" i="5"/>
  <c r="Q311" i="5"/>
  <c r="Q104" i="5"/>
  <c r="Q126" i="5"/>
  <c r="Q261" i="5"/>
  <c r="Q202" i="5"/>
  <c r="Q98" i="5"/>
  <c r="Q304" i="5"/>
  <c r="Q56" i="5"/>
  <c r="Q253" i="5"/>
  <c r="Q180" i="5"/>
  <c r="Q282" i="5"/>
  <c r="Q194" i="5"/>
  <c r="Q325" i="5"/>
  <c r="Q280" i="5"/>
  <c r="Q192" i="5"/>
  <c r="Q46" i="5"/>
  <c r="Q36" i="5"/>
  <c r="Q156" i="5"/>
  <c r="Q331" i="5"/>
  <c r="Q195" i="5"/>
  <c r="Q301" i="5"/>
  <c r="Q267" i="5"/>
  <c r="Q302" i="5"/>
  <c r="Q80" i="5"/>
  <c r="Q273" i="5"/>
  <c r="Q87" i="5"/>
  <c r="Q84" i="5"/>
  <c r="Q205" i="5"/>
  <c r="Q262" i="5"/>
  <c r="Q122" i="5"/>
  <c r="Q81" i="5"/>
  <c r="Q328" i="5"/>
  <c r="Q245" i="5"/>
  <c r="Q286" i="5"/>
  <c r="Q30" i="5"/>
  <c r="Q108" i="5"/>
  <c r="Q61" i="5"/>
  <c r="Q136" i="5"/>
  <c r="Q90" i="5"/>
  <c r="Q132" i="5"/>
  <c r="Q74" i="5"/>
  <c r="Q34" i="5"/>
  <c r="Q187" i="5"/>
  <c r="Q237" i="5"/>
  <c r="Q272" i="5"/>
  <c r="Q143" i="5"/>
  <c r="Q203" i="5"/>
  <c r="Q109" i="5"/>
  <c r="Q225" i="5"/>
  <c r="Q68" i="5"/>
  <c r="Q120" i="5"/>
  <c r="Q219" i="5"/>
  <c r="Q79" i="5"/>
  <c r="Q287" i="5"/>
  <c r="Q271" i="5"/>
  <c r="Q24" i="5"/>
  <c r="Q175" i="5"/>
  <c r="Q224" i="5"/>
  <c r="Q45" i="5"/>
  <c r="Q227" i="5"/>
  <c r="Q291" i="5"/>
  <c r="Q153" i="5"/>
  <c r="Q314" i="5"/>
  <c r="Q149" i="5"/>
  <c r="Q317" i="5"/>
  <c r="Q100" i="5"/>
  <c r="Q200" i="5"/>
  <c r="Q28" i="5"/>
  <c r="Q128" i="5"/>
  <c r="Q204" i="5"/>
  <c r="Q284" i="5"/>
  <c r="Q111" i="5"/>
  <c r="Q312" i="5"/>
  <c r="Q167" i="5"/>
  <c r="Q49" i="5"/>
  <c r="Q308" i="5"/>
  <c r="Q115" i="5"/>
  <c r="Q259" i="5"/>
  <c r="Q214" i="5"/>
  <c r="Q173" i="5"/>
  <c r="Q39" i="5"/>
  <c r="Q242" i="5"/>
  <c r="Q147" i="5"/>
  <c r="Q226" i="5"/>
  <c r="Q257" i="5"/>
  <c r="Q197" i="5"/>
  <c r="Q320" i="5"/>
  <c r="Q171" i="5"/>
  <c r="Q269" i="5"/>
  <c r="Q117" i="5"/>
  <c r="Q333" i="5"/>
  <c r="Q145" i="5"/>
  <c r="Q59" i="5"/>
  <c r="Q309" i="5"/>
  <c r="Q96" i="5"/>
  <c r="Q233" i="5"/>
  <c r="Q243" i="5"/>
  <c r="Q134" i="5"/>
  <c r="Q51" i="5"/>
  <c r="Q94" i="5"/>
  <c r="Q329" i="5"/>
  <c r="Q66" i="5"/>
  <c r="Q150" i="5"/>
  <c r="Q92" i="5"/>
  <c r="Q297" i="5"/>
  <c r="Q296" i="5"/>
  <c r="Q279" i="5"/>
  <c r="Q330" i="5"/>
  <c r="Q163" i="5"/>
  <c r="Q172" i="5"/>
  <c r="Q327" i="5"/>
  <c r="Q55" i="5"/>
  <c r="Q148" i="5"/>
  <c r="Q276" i="5"/>
  <c r="Q142" i="5"/>
  <c r="Q185" i="5"/>
  <c r="Q160" i="5"/>
  <c r="Q223" i="5"/>
  <c r="Q176" i="5"/>
  <c r="Q255" i="5"/>
  <c r="Q277" i="5"/>
  <c r="Q62" i="5"/>
  <c r="Q89" i="5"/>
  <c r="Q152" i="5"/>
  <c r="Q31" i="5"/>
  <c r="Q75" i="5"/>
  <c r="Q319" i="5"/>
  <c r="Q119" i="5"/>
  <c r="Q63" i="5"/>
  <c r="Q289" i="5"/>
  <c r="Q186" i="5"/>
  <c r="Q248" i="5"/>
  <c r="Q181" i="5"/>
  <c r="Q208" i="5"/>
  <c r="Q21" i="5"/>
  <c r="Q249" i="5"/>
  <c r="Q184" i="5"/>
  <c r="Q299" i="5"/>
  <c r="Q91" i="5"/>
  <c r="Q71" i="5"/>
  <c r="Q174" i="5"/>
  <c r="Q32" i="5"/>
  <c r="Q240" i="5"/>
  <c r="Q40" i="5"/>
  <c r="Q162" i="5"/>
  <c r="Q110" i="5"/>
  <c r="Q290" i="5"/>
  <c r="Q220" i="5"/>
  <c r="Q54" i="5"/>
  <c r="Q315" i="5"/>
  <c r="Q116" i="5"/>
  <c r="Q238" i="5"/>
  <c r="Q213" i="5"/>
  <c r="Q60" i="5"/>
  <c r="Q169" i="5"/>
  <c r="Q324" i="5"/>
  <c r="Q73" i="5"/>
  <c r="Q281" i="5"/>
  <c r="Q168" i="5"/>
  <c r="Q323" i="5"/>
  <c r="Q138" i="5"/>
  <c r="Q25" i="5"/>
  <c r="Q70" i="5"/>
  <c r="Q241" i="5"/>
  <c r="Q35" i="5"/>
  <c r="Q236" i="5"/>
  <c r="Q222" i="5"/>
  <c r="Q191" i="5"/>
  <c r="Q263" i="5"/>
  <c r="Q182" i="5"/>
  <c r="Q161" i="5"/>
  <c r="Q189" i="5"/>
  <c r="Q266" i="5"/>
  <c r="Q316" i="5"/>
  <c r="Q139" i="5"/>
  <c r="Q43" i="5"/>
  <c r="Q235" i="5"/>
  <c r="Q127" i="5"/>
  <c r="Q158" i="5"/>
  <c r="Q228" i="5"/>
  <c r="Q264" i="5"/>
  <c r="Q190" i="5"/>
  <c r="Q85" i="5"/>
  <c r="Q283" i="5"/>
  <c r="Q231" i="5"/>
  <c r="Q265" i="5"/>
  <c r="Q216" i="5"/>
  <c r="Q95" i="5"/>
  <c r="Q141" i="5"/>
  <c r="Q159" i="5"/>
  <c r="Q53" i="5"/>
  <c r="Q293" i="5"/>
  <c r="Q155" i="5"/>
  <c r="Q179" i="5"/>
  <c r="Q260" i="5"/>
  <c r="Q211" i="5"/>
  <c r="Q164" i="5"/>
  <c r="Q218" i="5"/>
  <c r="Q44" i="5"/>
  <c r="Q106" i="5"/>
  <c r="Q37" i="5"/>
  <c r="Q67" i="5"/>
  <c r="Q275" i="5"/>
  <c r="Q256" i="5"/>
  <c r="Q42" i="5"/>
  <c r="Q135" i="5"/>
  <c r="Q26" i="5"/>
  <c r="Q38" i="5"/>
  <c r="Q47" i="5"/>
  <c r="Q86" i="5"/>
  <c r="Q124" i="5"/>
  <c r="Q93" i="5"/>
  <c r="Q188" i="5"/>
  <c r="Q326" i="5"/>
  <c r="Q307" i="5"/>
  <c r="Q103" i="5"/>
  <c r="Q303" i="5"/>
  <c r="Q48" i="5"/>
  <c r="Q33" i="5"/>
  <c r="Q212" i="5"/>
  <c r="Q230" i="5"/>
  <c r="Q107" i="5"/>
  <c r="Q183" i="5"/>
  <c r="Q274" i="5"/>
  <c r="Q246" i="5"/>
  <c r="Q58" i="5"/>
  <c r="Q209" i="5"/>
  <c r="Q285" i="5"/>
  <c r="Q322" i="5"/>
  <c r="Q318" i="5"/>
  <c r="Q305" i="5"/>
  <c r="Q23" i="5"/>
  <c r="Q217" i="5"/>
  <c r="Q294" i="5"/>
  <c r="Q137" i="5"/>
  <c r="Q196" i="5"/>
  <c r="Q82" i="5"/>
  <c r="Q313" i="5"/>
  <c r="Q125" i="5"/>
  <c r="Q300" i="5"/>
  <c r="Q114" i="5"/>
  <c r="Q232" i="5"/>
  <c r="Q52" i="5"/>
  <c r="P18" i="5"/>
  <c r="O18" i="5"/>
  <c r="Q18" i="5"/>
  <c r="E5" i="5" l="1"/>
  <c r="M55" i="5" s="1"/>
  <c r="M80" i="5"/>
  <c r="M318" i="5"/>
  <c r="M90" i="5"/>
  <c r="M305" i="5"/>
  <c r="M326" i="5"/>
  <c r="M172" i="5"/>
  <c r="M128" i="5"/>
  <c r="V21" i="5"/>
  <c r="M297" i="5"/>
  <c r="M325" i="5"/>
  <c r="M315" i="5"/>
  <c r="M190" i="5"/>
  <c r="M206" i="5"/>
  <c r="M123" i="5"/>
  <c r="M56" i="5"/>
  <c r="M182" i="5"/>
  <c r="M94" i="5"/>
  <c r="M331" i="5"/>
  <c r="M237" i="5"/>
  <c r="M282" i="5"/>
  <c r="M228" i="5"/>
  <c r="M160" i="5"/>
  <c r="M62" i="5"/>
  <c r="M304" i="5"/>
  <c r="V3" i="5"/>
  <c r="M81" i="5"/>
  <c r="M283" i="5"/>
  <c r="M302" i="5"/>
  <c r="M216" i="5"/>
  <c r="M142" i="5"/>
  <c r="M303" i="5"/>
  <c r="M103" i="5"/>
  <c r="M175" i="5"/>
  <c r="M177" i="5"/>
  <c r="M178" i="5"/>
  <c r="M274" i="5"/>
  <c r="M143" i="5"/>
  <c r="M150" i="5"/>
  <c r="M117" i="5"/>
  <c r="M239" i="5"/>
  <c r="M227" i="5"/>
  <c r="M87" i="5"/>
  <c r="M49" i="5"/>
  <c r="M311" i="5"/>
  <c r="M59" i="5"/>
  <c r="M324" i="5"/>
  <c r="M254" i="5"/>
  <c r="M153" i="5"/>
  <c r="M96" i="5"/>
  <c r="M63" i="5"/>
  <c r="M316" i="5"/>
  <c r="M36" i="5"/>
  <c r="M241" i="5"/>
  <c r="M210" i="5"/>
  <c r="M154" i="5"/>
  <c r="M95" i="5"/>
  <c r="M293" i="5"/>
  <c r="M199" i="5"/>
  <c r="M136" i="5"/>
  <c r="V20" i="5"/>
  <c r="M238" i="5"/>
  <c r="M264" i="5"/>
  <c r="M183" i="5"/>
  <c r="M120" i="5"/>
  <c r="M70" i="5"/>
  <c r="M207" i="5"/>
  <c r="M162" i="5"/>
  <c r="M75" i="5"/>
  <c r="M291" i="5"/>
  <c r="M313" i="5"/>
  <c r="M186" i="5"/>
  <c r="M98" i="5"/>
  <c r="M242" i="5"/>
  <c r="M99" i="5"/>
  <c r="M185" i="5"/>
  <c r="M220" i="5"/>
  <c r="M255" i="5"/>
  <c r="M322" i="5"/>
  <c r="M68" i="5"/>
  <c r="M152" i="5"/>
  <c r="M146" i="5"/>
  <c r="M195" i="5"/>
  <c r="M21" i="5"/>
  <c r="M69" i="5"/>
  <c r="M83" i="5"/>
  <c r="M284" i="5"/>
  <c r="M34" i="5"/>
  <c r="M281" i="5"/>
  <c r="M174" i="5"/>
  <c r="V14" i="5"/>
  <c r="M202" i="5"/>
  <c r="M50" i="5"/>
  <c r="M89" i="5"/>
  <c r="M329" i="5"/>
  <c r="M261" i="5"/>
  <c r="M188" i="5"/>
  <c r="M144" i="5"/>
  <c r="M27" i="5"/>
  <c r="M251" i="5"/>
  <c r="M149" i="5"/>
  <c r="V7" i="5"/>
  <c r="M285" i="5"/>
  <c r="M51" i="5"/>
  <c r="M296" i="5"/>
  <c r="M133" i="5"/>
  <c r="M127" i="5"/>
  <c r="M248" i="5"/>
  <c r="M179" i="5"/>
  <c r="M116" i="5"/>
  <c r="M24" i="5"/>
  <c r="M88" i="5"/>
  <c r="M273" i="5"/>
  <c r="M184" i="5"/>
  <c r="M181" i="5"/>
  <c r="M223" i="5"/>
  <c r="M78" i="5"/>
  <c r="M155" i="5"/>
  <c r="M139" i="5"/>
  <c r="M236" i="5"/>
  <c r="M141" i="5"/>
  <c r="M270" i="5"/>
  <c r="M265" i="5"/>
  <c r="M173" i="5"/>
  <c r="M130" i="5"/>
  <c r="M53" i="5"/>
  <c r="M82" i="5"/>
  <c r="M28" i="5"/>
  <c r="M328" i="5"/>
  <c r="M38" i="5"/>
  <c r="M266" i="5"/>
  <c r="M203" i="5"/>
  <c r="M138" i="5"/>
  <c r="M147" i="5"/>
  <c r="M54" i="5"/>
  <c r="M35" i="5"/>
  <c r="M306" i="5"/>
  <c r="M43" i="5"/>
  <c r="M30" i="5"/>
  <c r="M217" i="5"/>
  <c r="V8" i="5"/>
  <c r="M45" i="5"/>
  <c r="M243" i="5"/>
  <c r="M105" i="5"/>
  <c r="M74" i="5"/>
  <c r="M159" i="5"/>
  <c r="M41" i="5"/>
  <c r="M61" i="5"/>
  <c r="M222" i="5"/>
  <c r="M165" i="5"/>
  <c r="M209" i="5"/>
  <c r="M189" i="5"/>
  <c r="M201" i="5"/>
  <c r="M262" i="5"/>
  <c r="M107" i="5"/>
  <c r="M110" i="5"/>
  <c r="M47" i="5"/>
  <c r="V18" i="5"/>
  <c r="M212" i="5"/>
  <c r="M230" i="5"/>
  <c r="M176" i="5"/>
  <c r="M85" i="5"/>
  <c r="M32" i="5"/>
  <c r="M294" i="5"/>
  <c r="M171" i="5"/>
  <c r="M29" i="5"/>
  <c r="M79" i="5"/>
  <c r="M276" i="5"/>
  <c r="M122" i="5"/>
  <c r="M66" i="5"/>
  <c r="M180" i="5"/>
  <c r="M31" i="5"/>
  <c r="M60" i="5"/>
  <c r="M213" i="5"/>
  <c r="M77" i="5"/>
  <c r="M218" i="5"/>
  <c r="M111" i="5"/>
  <c r="M86" i="5"/>
  <c r="M211" i="5"/>
  <c r="M158" i="5"/>
  <c r="M194" i="5"/>
  <c r="M290" i="5"/>
  <c r="V11" i="5"/>
  <c r="M48" i="5"/>
  <c r="M219" i="5"/>
  <c r="M101" i="5"/>
  <c r="M23" i="5"/>
  <c r="M52" i="5"/>
  <c r="M287" i="5"/>
  <c r="M205" i="5"/>
  <c r="M73" i="5"/>
  <c r="M323" i="5"/>
  <c r="M275" i="5"/>
  <c r="V13" i="5"/>
  <c r="M278" i="5"/>
  <c r="M109" i="5"/>
  <c r="M327" i="5"/>
  <c r="M22" i="5"/>
  <c r="M221" i="5"/>
  <c r="M67" i="5"/>
  <c r="M200" i="5"/>
  <c r="M333" i="5"/>
  <c r="M26" i="5"/>
  <c r="M163" i="5"/>
  <c r="M57" i="5"/>
  <c r="M320" i="5"/>
  <c r="M102" i="5"/>
  <c r="V17" i="5"/>
  <c r="M72" i="5"/>
  <c r="M192" i="5"/>
  <c r="M132" i="5"/>
  <c r="M76" i="5"/>
  <c r="M40" i="5"/>
  <c r="M309" i="5"/>
  <c r="M121" i="5"/>
  <c r="M58" i="5"/>
  <c r="M321" i="5"/>
  <c r="M232" i="5"/>
  <c r="M112" i="5"/>
  <c r="M289" i="5"/>
  <c r="M157" i="5"/>
  <c r="M314" i="5"/>
  <c r="M295" i="5"/>
  <c r="M39" i="5"/>
  <c r="M25" i="5"/>
  <c r="M280" i="5"/>
  <c r="M106" i="5"/>
  <c r="M286" i="5"/>
  <c r="M292" i="5"/>
  <c r="M263" i="5"/>
  <c r="M135" i="5"/>
  <c r="M245" i="5"/>
  <c r="M92" i="5"/>
  <c r="M250" i="5"/>
  <c r="M226" i="5"/>
  <c r="M118" i="5"/>
  <c r="M249" i="5"/>
  <c r="M114" i="5"/>
  <c r="M240" i="5"/>
  <c r="M312" i="5"/>
  <c r="M164" i="5"/>
  <c r="M97" i="5"/>
  <c r="M244" i="5"/>
  <c r="M330" i="5"/>
  <c r="M252" i="5"/>
  <c r="M125" i="5"/>
  <c r="M84" i="5"/>
  <c r="M71" i="5"/>
  <c r="M65" i="5"/>
  <c r="M268" i="5"/>
  <c r="M170" i="5"/>
  <c r="M279" i="5"/>
  <c r="M277" i="5"/>
  <c r="M193" i="5"/>
  <c r="V12" i="5"/>
  <c r="M246" i="5"/>
  <c r="M151" i="5"/>
  <c r="M235" i="5"/>
  <c r="M307" i="5"/>
  <c r="M161" i="5"/>
  <c r="M299" i="5"/>
  <c r="M156" i="5"/>
  <c r="M233" i="5"/>
  <c r="M259" i="5"/>
  <c r="M42" i="5"/>
  <c r="M234" i="5"/>
  <c r="M131" i="5"/>
  <c r="M271" i="5"/>
  <c r="M272" i="5"/>
  <c r="M229" i="5"/>
  <c r="M104" i="5"/>
  <c r="M224" i="5"/>
  <c r="M119" i="5"/>
  <c r="M168" i="5"/>
  <c r="M253" i="5"/>
  <c r="M33" i="5"/>
  <c r="M166" i="5"/>
  <c r="M44" i="5"/>
  <c r="M256" i="5"/>
  <c r="M187" i="5"/>
  <c r="M288" i="5"/>
  <c r="M308" i="5"/>
  <c r="M64" i="5"/>
  <c r="M191" i="5"/>
  <c r="M91" i="5"/>
  <c r="M196" i="5"/>
  <c r="M115" i="5"/>
  <c r="M257" i="5"/>
  <c r="M124" i="5"/>
  <c r="M197" i="5"/>
  <c r="M137" i="5"/>
  <c r="M231" i="5"/>
  <c r="M260" i="5"/>
  <c r="M317" i="5"/>
  <c r="M126" i="5"/>
  <c r="M269" i="5"/>
  <c r="V10" i="5"/>
  <c r="V5" i="5"/>
  <c r="M145" i="5"/>
  <c r="V6" i="5"/>
  <c r="M129" i="5"/>
  <c r="M267" i="5"/>
  <c r="M148" i="5"/>
  <c r="M214" i="5"/>
  <c r="V16" i="5"/>
  <c r="M215" i="5"/>
  <c r="M37" i="5"/>
  <c r="M46" i="5"/>
  <c r="M258" i="5"/>
  <c r="M93" i="5"/>
  <c r="V15" i="5"/>
  <c r="M113" i="5"/>
  <c r="M198" i="5"/>
  <c r="M247" i="5"/>
  <c r="M204" i="5"/>
  <c r="M167" i="5"/>
  <c r="V19" i="5"/>
  <c r="M301" i="5"/>
  <c r="M208" i="5"/>
  <c r="V2" i="5"/>
  <c r="M332" i="5"/>
  <c r="M140" i="5"/>
  <c r="M108" i="5"/>
  <c r="V9" i="5"/>
  <c r="M310" i="5"/>
  <c r="M298" i="5"/>
  <c r="M319" i="5"/>
  <c r="M134" i="5"/>
  <c r="V4" i="5"/>
  <c r="M300" i="5"/>
  <c r="M100" i="5"/>
  <c r="M169" i="5"/>
  <c r="M225" i="5"/>
  <c r="R93" i="5" l="1"/>
  <c r="N93" i="5"/>
  <c r="R196" i="5"/>
  <c r="N196" i="5"/>
  <c r="R44" i="5"/>
  <c r="N44" i="5"/>
  <c r="R193" i="5"/>
  <c r="N193" i="5"/>
  <c r="R263" i="5"/>
  <c r="N263" i="5"/>
  <c r="N320" i="5"/>
  <c r="R320" i="5"/>
  <c r="N290" i="5"/>
  <c r="R290" i="5"/>
  <c r="R147" i="5"/>
  <c r="N147" i="5"/>
  <c r="R53" i="5"/>
  <c r="N53" i="5"/>
  <c r="R255" i="5"/>
  <c r="N255" i="5"/>
  <c r="N238" i="5"/>
  <c r="R238" i="5"/>
  <c r="N59" i="5"/>
  <c r="R59" i="5"/>
  <c r="N326" i="5"/>
  <c r="R326" i="5"/>
  <c r="R310" i="5"/>
  <c r="N310" i="5"/>
  <c r="N258" i="5"/>
  <c r="R258" i="5"/>
  <c r="N91" i="5"/>
  <c r="R91" i="5"/>
  <c r="N299" i="5"/>
  <c r="R299" i="5"/>
  <c r="N252" i="5"/>
  <c r="R252" i="5"/>
  <c r="R292" i="5"/>
  <c r="N292" i="5"/>
  <c r="R57" i="5"/>
  <c r="N57" i="5"/>
  <c r="N194" i="5"/>
  <c r="R194" i="5"/>
  <c r="N222" i="5"/>
  <c r="R222" i="5"/>
  <c r="R78" i="5"/>
  <c r="N78" i="5"/>
  <c r="R50" i="5"/>
  <c r="N50" i="5"/>
  <c r="N36" i="5"/>
  <c r="R36" i="5"/>
  <c r="R190" i="5"/>
  <c r="N190" i="5"/>
  <c r="N191" i="5"/>
  <c r="R191" i="5"/>
  <c r="R38" i="5"/>
  <c r="N38" i="5"/>
  <c r="R270" i="5"/>
  <c r="N270" i="5"/>
  <c r="N184" i="5"/>
  <c r="R184" i="5"/>
  <c r="R133" i="5"/>
  <c r="N133" i="5"/>
  <c r="R144" i="5"/>
  <c r="N144" i="5"/>
  <c r="R174" i="5"/>
  <c r="N174" i="5"/>
  <c r="R146" i="5"/>
  <c r="N146" i="5"/>
  <c r="N242" i="5"/>
  <c r="R242" i="5"/>
  <c r="N70" i="5"/>
  <c r="R70" i="5"/>
  <c r="N293" i="5"/>
  <c r="R293" i="5"/>
  <c r="N96" i="5"/>
  <c r="R96" i="5"/>
  <c r="N227" i="5"/>
  <c r="R227" i="5"/>
  <c r="R175" i="5"/>
  <c r="N175" i="5"/>
  <c r="R94" i="5"/>
  <c r="N94" i="5"/>
  <c r="R297" i="5"/>
  <c r="N297" i="5"/>
  <c r="N80" i="5"/>
  <c r="R80" i="5"/>
  <c r="N178" i="5"/>
  <c r="R178" i="5"/>
  <c r="N90" i="5"/>
  <c r="R90" i="5"/>
  <c r="N100" i="5"/>
  <c r="R100" i="5"/>
  <c r="N37" i="5"/>
  <c r="R37" i="5"/>
  <c r="N137" i="5"/>
  <c r="R137" i="5"/>
  <c r="R131" i="5"/>
  <c r="N131" i="5"/>
  <c r="N170" i="5"/>
  <c r="R170" i="5"/>
  <c r="N106" i="5"/>
  <c r="R106" i="5"/>
  <c r="N132" i="5"/>
  <c r="R132" i="5"/>
  <c r="R23" i="5"/>
  <c r="N23" i="5"/>
  <c r="N180" i="5"/>
  <c r="R180" i="5"/>
  <c r="N41" i="5"/>
  <c r="R41" i="5"/>
  <c r="N266" i="5"/>
  <c r="R266" i="5"/>
  <c r="R127" i="5"/>
  <c r="N127" i="5"/>
  <c r="R27" i="5"/>
  <c r="N27" i="5"/>
  <c r="N99" i="5"/>
  <c r="R99" i="5"/>
  <c r="R199" i="5"/>
  <c r="N199" i="5"/>
  <c r="N81" i="5"/>
  <c r="R81" i="5"/>
  <c r="N331" i="5"/>
  <c r="R331" i="5"/>
  <c r="N72" i="5"/>
  <c r="R72" i="5"/>
  <c r="N200" i="5"/>
  <c r="R200" i="5"/>
  <c r="R275" i="5"/>
  <c r="N275" i="5"/>
  <c r="N219" i="5"/>
  <c r="R219" i="5"/>
  <c r="R111" i="5"/>
  <c r="N111" i="5"/>
  <c r="N122" i="5"/>
  <c r="R122" i="5"/>
  <c r="N176" i="5"/>
  <c r="R176" i="5"/>
  <c r="R201" i="5"/>
  <c r="N201" i="5"/>
  <c r="R74" i="5"/>
  <c r="N74" i="5"/>
  <c r="N306" i="5"/>
  <c r="R306" i="5"/>
  <c r="R328" i="5"/>
  <c r="N328" i="5"/>
  <c r="R141" i="5"/>
  <c r="N141" i="5"/>
  <c r="N273" i="5"/>
  <c r="R273" i="5"/>
  <c r="N296" i="5"/>
  <c r="R296" i="5"/>
  <c r="N188" i="5"/>
  <c r="R188" i="5"/>
  <c r="N281" i="5"/>
  <c r="R281" i="5"/>
  <c r="R152" i="5"/>
  <c r="N152" i="5"/>
  <c r="R98" i="5"/>
  <c r="N98" i="5"/>
  <c r="N120" i="5"/>
  <c r="R120" i="5"/>
  <c r="N95" i="5"/>
  <c r="R95" i="5"/>
  <c r="N153" i="5"/>
  <c r="R153" i="5"/>
  <c r="N239" i="5"/>
  <c r="R239" i="5"/>
  <c r="N103" i="5"/>
  <c r="R103" i="5"/>
  <c r="N304" i="5"/>
  <c r="R304" i="5"/>
  <c r="N182" i="5"/>
  <c r="R182" i="5"/>
  <c r="N55" i="5"/>
  <c r="R55" i="5"/>
  <c r="R301" i="5"/>
  <c r="N301" i="5"/>
  <c r="N317" i="5"/>
  <c r="R317" i="5"/>
  <c r="N156" i="5"/>
  <c r="R156" i="5"/>
  <c r="R114" i="5"/>
  <c r="N114" i="5"/>
  <c r="N309" i="5"/>
  <c r="R309" i="5"/>
  <c r="N205" i="5"/>
  <c r="R205" i="5"/>
  <c r="R29" i="5"/>
  <c r="N29" i="5"/>
  <c r="N45" i="5"/>
  <c r="R45" i="5"/>
  <c r="R116" i="5"/>
  <c r="N116" i="5"/>
  <c r="N83" i="5"/>
  <c r="R83" i="5"/>
  <c r="R241" i="5"/>
  <c r="N241" i="5"/>
  <c r="R216" i="5"/>
  <c r="N216" i="5"/>
  <c r="N206" i="5"/>
  <c r="R206" i="5"/>
  <c r="R260" i="5"/>
  <c r="N260" i="5"/>
  <c r="N166" i="5"/>
  <c r="R166" i="5"/>
  <c r="N277" i="5"/>
  <c r="R277" i="5"/>
  <c r="N157" i="5"/>
  <c r="R157" i="5"/>
  <c r="R327" i="5"/>
  <c r="N327" i="5"/>
  <c r="N60" i="5"/>
  <c r="R60" i="5"/>
  <c r="N47" i="5"/>
  <c r="R47" i="5"/>
  <c r="N138" i="5"/>
  <c r="R138" i="5"/>
  <c r="N179" i="5"/>
  <c r="R179" i="5"/>
  <c r="N69" i="5"/>
  <c r="R69" i="5"/>
  <c r="N75" i="5"/>
  <c r="R75" i="5"/>
  <c r="N311" i="5"/>
  <c r="R311" i="5"/>
  <c r="R302" i="5"/>
  <c r="N302" i="5"/>
  <c r="R282" i="5"/>
  <c r="N282" i="5"/>
  <c r="R169" i="5"/>
  <c r="N169" i="5"/>
  <c r="R167" i="5"/>
  <c r="N167" i="5"/>
  <c r="R33" i="5"/>
  <c r="N33" i="5"/>
  <c r="N161" i="5"/>
  <c r="R161" i="5"/>
  <c r="N330" i="5"/>
  <c r="R330" i="5"/>
  <c r="N118" i="5"/>
  <c r="R118" i="5"/>
  <c r="N289" i="5"/>
  <c r="R289" i="5"/>
  <c r="R163" i="5"/>
  <c r="N163" i="5"/>
  <c r="R52" i="5"/>
  <c r="N52" i="5"/>
  <c r="R31" i="5"/>
  <c r="N31" i="5"/>
  <c r="R110" i="5"/>
  <c r="N110" i="5"/>
  <c r="N217" i="5"/>
  <c r="R217" i="5"/>
  <c r="N173" i="5"/>
  <c r="R173" i="5"/>
  <c r="N248" i="5"/>
  <c r="R248" i="5"/>
  <c r="R202" i="5"/>
  <c r="N202" i="5"/>
  <c r="N185" i="5"/>
  <c r="R185" i="5"/>
  <c r="N136" i="5"/>
  <c r="R136" i="5"/>
  <c r="N49" i="5"/>
  <c r="R49" i="5"/>
  <c r="R283" i="5"/>
  <c r="N283" i="5"/>
  <c r="R315" i="5"/>
  <c r="N315" i="5"/>
  <c r="R204" i="5"/>
  <c r="N204" i="5"/>
  <c r="R145" i="5"/>
  <c r="N145" i="5"/>
  <c r="R253" i="5"/>
  <c r="N253" i="5"/>
  <c r="N307" i="5"/>
  <c r="R307" i="5"/>
  <c r="R226" i="5"/>
  <c r="N226" i="5"/>
  <c r="R112" i="5"/>
  <c r="N112" i="5"/>
  <c r="R278" i="5"/>
  <c r="N278" i="5"/>
  <c r="R211" i="5"/>
  <c r="N211" i="5"/>
  <c r="R107" i="5"/>
  <c r="N107" i="5"/>
  <c r="R30" i="5"/>
  <c r="N30" i="5"/>
  <c r="N181" i="5"/>
  <c r="R181" i="5"/>
  <c r="R207" i="5"/>
  <c r="N207" i="5"/>
  <c r="R63" i="5"/>
  <c r="N63" i="5"/>
  <c r="R177" i="5"/>
  <c r="N177" i="5"/>
  <c r="N325" i="5"/>
  <c r="R325" i="5"/>
  <c r="R140" i="5"/>
  <c r="N140" i="5"/>
  <c r="R215" i="5"/>
  <c r="N215" i="5"/>
  <c r="R197" i="5"/>
  <c r="N197" i="5"/>
  <c r="N234" i="5"/>
  <c r="R234" i="5"/>
  <c r="R268" i="5"/>
  <c r="N268" i="5"/>
  <c r="R250" i="5"/>
  <c r="N250" i="5"/>
  <c r="R232" i="5"/>
  <c r="N232" i="5"/>
  <c r="N333" i="5"/>
  <c r="R333" i="5"/>
  <c r="N101" i="5"/>
  <c r="R101" i="5"/>
  <c r="R66" i="5"/>
  <c r="N66" i="5"/>
  <c r="N262" i="5"/>
  <c r="R262" i="5"/>
  <c r="R159" i="5"/>
  <c r="N159" i="5"/>
  <c r="N332" i="5"/>
  <c r="R332" i="5"/>
  <c r="R198" i="5"/>
  <c r="N198" i="5"/>
  <c r="R124" i="5"/>
  <c r="N124" i="5"/>
  <c r="N288" i="5"/>
  <c r="R288" i="5"/>
  <c r="N119" i="5"/>
  <c r="R119" i="5"/>
  <c r="N42" i="5"/>
  <c r="R42" i="5"/>
  <c r="N151" i="5"/>
  <c r="R151" i="5"/>
  <c r="R65" i="5"/>
  <c r="N65" i="5"/>
  <c r="N164" i="5"/>
  <c r="R164" i="5"/>
  <c r="N92" i="5"/>
  <c r="R92" i="5"/>
  <c r="R25" i="5"/>
  <c r="N25" i="5"/>
  <c r="N321" i="5"/>
  <c r="R321" i="5"/>
  <c r="R134" i="5"/>
  <c r="N134" i="5"/>
  <c r="R113" i="5"/>
  <c r="N113" i="5"/>
  <c r="N214" i="5"/>
  <c r="R214" i="5"/>
  <c r="N269" i="5"/>
  <c r="R269" i="5"/>
  <c r="N257" i="5"/>
  <c r="R257" i="5"/>
  <c r="N187" i="5"/>
  <c r="R187" i="5"/>
  <c r="R224" i="5"/>
  <c r="N224" i="5"/>
  <c r="N259" i="5"/>
  <c r="R259" i="5"/>
  <c r="N246" i="5"/>
  <c r="R246" i="5"/>
  <c r="R71" i="5"/>
  <c r="N71" i="5"/>
  <c r="N312" i="5"/>
  <c r="R312" i="5"/>
  <c r="N245" i="5"/>
  <c r="R245" i="5"/>
  <c r="R39" i="5"/>
  <c r="N39" i="5"/>
  <c r="N58" i="5"/>
  <c r="R58" i="5"/>
  <c r="N67" i="5"/>
  <c r="R67" i="5"/>
  <c r="N323" i="5"/>
  <c r="R323" i="5"/>
  <c r="R48" i="5"/>
  <c r="N48" i="5"/>
  <c r="N218" i="5"/>
  <c r="R218" i="5"/>
  <c r="R276" i="5"/>
  <c r="N276" i="5"/>
  <c r="R230" i="5"/>
  <c r="N230" i="5"/>
  <c r="N189" i="5"/>
  <c r="R189" i="5"/>
  <c r="R105" i="5"/>
  <c r="N105" i="5"/>
  <c r="N35" i="5"/>
  <c r="R35" i="5"/>
  <c r="N28" i="5"/>
  <c r="R28" i="5"/>
  <c r="R236" i="5"/>
  <c r="N236" i="5"/>
  <c r="N88" i="5"/>
  <c r="R88" i="5"/>
  <c r="R51" i="5"/>
  <c r="N51" i="5"/>
  <c r="R261" i="5"/>
  <c r="N261" i="5"/>
  <c r="N34" i="5"/>
  <c r="R34" i="5"/>
  <c r="R68" i="5"/>
  <c r="N68" i="5"/>
  <c r="R186" i="5"/>
  <c r="N186" i="5"/>
  <c r="N183" i="5"/>
  <c r="R183" i="5"/>
  <c r="R154" i="5"/>
  <c r="N154" i="5"/>
  <c r="N254" i="5"/>
  <c r="R254" i="5"/>
  <c r="N117" i="5"/>
  <c r="R117" i="5"/>
  <c r="R303" i="5"/>
  <c r="N303" i="5"/>
  <c r="N62" i="5"/>
  <c r="R62" i="5"/>
  <c r="N56" i="5"/>
  <c r="R56" i="5"/>
  <c r="R128" i="5"/>
  <c r="N128" i="5"/>
  <c r="R298" i="5"/>
  <c r="N298" i="5"/>
  <c r="R267" i="5"/>
  <c r="N267" i="5"/>
  <c r="N229" i="5"/>
  <c r="R229" i="5"/>
  <c r="N125" i="5"/>
  <c r="R125" i="5"/>
  <c r="N314" i="5"/>
  <c r="R314" i="5"/>
  <c r="R22" i="5"/>
  <c r="N22" i="5"/>
  <c r="N213" i="5"/>
  <c r="R213" i="5"/>
  <c r="R165" i="5"/>
  <c r="N165" i="5"/>
  <c r="R155" i="5"/>
  <c r="N155" i="5"/>
  <c r="R89" i="5"/>
  <c r="N89" i="5"/>
  <c r="N291" i="5"/>
  <c r="R291" i="5"/>
  <c r="R143" i="5"/>
  <c r="N143" i="5"/>
  <c r="N228" i="5"/>
  <c r="R228" i="5"/>
  <c r="R225" i="5"/>
  <c r="N225" i="5"/>
  <c r="R129" i="5"/>
  <c r="N129" i="5"/>
  <c r="N272" i="5"/>
  <c r="R272" i="5"/>
  <c r="R249" i="5"/>
  <c r="N249" i="5"/>
  <c r="N40" i="5"/>
  <c r="R40" i="5"/>
  <c r="R287" i="5"/>
  <c r="N287" i="5"/>
  <c r="N171" i="5"/>
  <c r="R171" i="5"/>
  <c r="N130" i="5"/>
  <c r="R130" i="5"/>
  <c r="N149" i="5"/>
  <c r="R149" i="5"/>
  <c r="N220" i="5"/>
  <c r="R220" i="5"/>
  <c r="N274" i="5"/>
  <c r="R274" i="5"/>
  <c r="R305" i="5"/>
  <c r="N305" i="5"/>
  <c r="N46" i="5"/>
  <c r="R46" i="5"/>
  <c r="N231" i="5"/>
  <c r="R231" i="5"/>
  <c r="R271" i="5"/>
  <c r="N271" i="5"/>
  <c r="N279" i="5"/>
  <c r="R279" i="5"/>
  <c r="N286" i="5"/>
  <c r="R286" i="5"/>
  <c r="R76" i="5"/>
  <c r="N76" i="5"/>
  <c r="R109" i="5"/>
  <c r="N109" i="5"/>
  <c r="R158" i="5"/>
  <c r="N158" i="5"/>
  <c r="R294" i="5"/>
  <c r="N294" i="5"/>
  <c r="R61" i="5"/>
  <c r="N61" i="5"/>
  <c r="N203" i="5"/>
  <c r="R203" i="5"/>
  <c r="N223" i="5"/>
  <c r="R223" i="5"/>
  <c r="R251" i="5"/>
  <c r="N251" i="5"/>
  <c r="R21" i="5"/>
  <c r="N21" i="5"/>
  <c r="N162" i="5"/>
  <c r="R162" i="5"/>
  <c r="N316" i="5"/>
  <c r="R316" i="5"/>
  <c r="N237" i="5"/>
  <c r="R237" i="5"/>
  <c r="N108" i="5"/>
  <c r="R108" i="5"/>
  <c r="R64" i="5"/>
  <c r="N64" i="5"/>
  <c r="N244" i="5"/>
  <c r="R244" i="5"/>
  <c r="R26" i="5"/>
  <c r="N26" i="5"/>
  <c r="N32" i="5"/>
  <c r="R32" i="5"/>
  <c r="R265" i="5"/>
  <c r="N265" i="5"/>
  <c r="N195" i="5"/>
  <c r="R195" i="5"/>
  <c r="N87" i="5"/>
  <c r="R87" i="5"/>
  <c r="N318" i="5"/>
  <c r="R318" i="5"/>
  <c r="R300" i="5"/>
  <c r="N300" i="5"/>
  <c r="N247" i="5"/>
  <c r="R247" i="5"/>
  <c r="R308" i="5"/>
  <c r="N308" i="5"/>
  <c r="N168" i="5"/>
  <c r="R168" i="5"/>
  <c r="N235" i="5"/>
  <c r="R235" i="5"/>
  <c r="N97" i="5"/>
  <c r="R97" i="5"/>
  <c r="N280" i="5"/>
  <c r="R280" i="5"/>
  <c r="R192" i="5"/>
  <c r="N192" i="5"/>
  <c r="N86" i="5"/>
  <c r="R86" i="5"/>
  <c r="N85" i="5"/>
  <c r="R85" i="5"/>
  <c r="R43" i="5"/>
  <c r="N43" i="5"/>
  <c r="N319" i="5"/>
  <c r="R319" i="5"/>
  <c r="R208" i="5"/>
  <c r="N208" i="5"/>
  <c r="R148" i="5"/>
  <c r="N148" i="5"/>
  <c r="N126" i="5"/>
  <c r="R126" i="5"/>
  <c r="R115" i="5"/>
  <c r="N115" i="5"/>
  <c r="N256" i="5"/>
  <c r="R256" i="5"/>
  <c r="R104" i="5"/>
  <c r="N104" i="5"/>
  <c r="N233" i="5"/>
  <c r="R233" i="5"/>
  <c r="R84" i="5"/>
  <c r="N84" i="5"/>
  <c r="R240" i="5"/>
  <c r="N240" i="5"/>
  <c r="N135" i="5"/>
  <c r="R135" i="5"/>
  <c r="N295" i="5"/>
  <c r="R295" i="5"/>
  <c r="N121" i="5"/>
  <c r="R121" i="5"/>
  <c r="R102" i="5"/>
  <c r="N102" i="5"/>
  <c r="N221" i="5"/>
  <c r="R221" i="5"/>
  <c r="R73" i="5"/>
  <c r="N73" i="5"/>
  <c r="N77" i="5"/>
  <c r="R77" i="5"/>
  <c r="N79" i="5"/>
  <c r="R79" i="5"/>
  <c r="N212" i="5"/>
  <c r="R212" i="5"/>
  <c r="N209" i="5"/>
  <c r="R209" i="5"/>
  <c r="R243" i="5"/>
  <c r="N243" i="5"/>
  <c r="R54" i="5"/>
  <c r="N54" i="5"/>
  <c r="R82" i="5"/>
  <c r="N82" i="5"/>
  <c r="N139" i="5"/>
  <c r="R139" i="5"/>
  <c r="N24" i="5"/>
  <c r="R24" i="5"/>
  <c r="N285" i="5"/>
  <c r="R285" i="5"/>
  <c r="R329" i="5"/>
  <c r="N329" i="5"/>
  <c r="R284" i="5"/>
  <c r="N284" i="5"/>
  <c r="N322" i="5"/>
  <c r="R322" i="5"/>
  <c r="N313" i="5"/>
  <c r="R313" i="5"/>
  <c r="R264" i="5"/>
  <c r="N264" i="5"/>
  <c r="R210" i="5"/>
  <c r="N210" i="5"/>
  <c r="R324" i="5"/>
  <c r="N324" i="5"/>
  <c r="R150" i="5"/>
  <c r="N150" i="5"/>
  <c r="R142" i="5"/>
  <c r="N142" i="5"/>
  <c r="N160" i="5"/>
  <c r="R160" i="5"/>
  <c r="R123" i="5"/>
  <c r="N123" i="5"/>
  <c r="N172" i="5"/>
  <c r="R172" i="5"/>
  <c r="N18" i="5"/>
  <c r="E7" i="5" l="1"/>
  <c r="F4" i="5" l="1"/>
  <c r="H4" i="5" s="1"/>
  <c r="F5" i="5"/>
  <c r="H5" i="5" s="1"/>
  <c r="F6" i="5"/>
  <c r="H6" i="5" s="1"/>
  <c r="F9" i="5" s="1"/>
  <c r="F10" i="5" s="1"/>
  <c r="F8" i="5"/>
  <c r="G9" i="5" l="1"/>
</calcChain>
</file>

<file path=xl/sharedStrings.xml><?xml version="1.0" encoding="utf-8"?>
<sst xmlns="http://schemas.openxmlformats.org/spreadsheetml/2006/main" count="1197" uniqueCount="495">
  <si>
    <t>JAVSO..44..164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</si>
  <si>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</si>
  <si>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</si>
  <si>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</si>
  <si>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</si>
  <si>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</si>
  <si>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</si>
  <si>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</si>
  <si>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</si>
  <si>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</si>
  <si>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</si>
  <si>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</si>
  <si>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</si>
  <si>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</si>
  <si>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</si>
  <si>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</si>
  <si>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</si>
  <si>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</si>
  <si>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</si>
  <si>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</si>
  <si>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</si>
  <si>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</si>
  <si>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</si>
  <si>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</si>
  <si>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</si>
  <si>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</si>
  <si>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</si>
  <si>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</si>
  <si>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</si>
  <si>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Yang, et al 2001</t>
  </si>
  <si>
    <t>II</t>
  </si>
  <si>
    <t>I</t>
  </si>
  <si>
    <t>Yang 2001</t>
  </si>
  <si>
    <t>IBVS 4383</t>
  </si>
  <si>
    <t>IBVS 4472</t>
  </si>
  <si>
    <t>IBVS 4562</t>
  </si>
  <si>
    <t>IBVS 4712</t>
  </si>
  <si>
    <t>IBVS 4912</t>
  </si>
  <si>
    <t>Yang, Y., et al., 2001, A&amp;A 370, 507-502</t>
  </si>
  <si>
    <t>IBVS</t>
  </si>
  <si>
    <t>Nelson</t>
  </si>
  <si>
    <t>Diethelm R</t>
  </si>
  <si>
    <t>BBSAG Bull.117</t>
  </si>
  <si>
    <t>B</t>
  </si>
  <si>
    <t>Misc</t>
  </si>
  <si>
    <t>IBVS 5493</t>
  </si>
  <si>
    <t>IBVS 5484</t>
  </si>
  <si>
    <t>IBVS 5296</t>
  </si>
  <si>
    <t>IBVS 5603</t>
  </si>
  <si>
    <t>EW/KW</t>
  </si>
  <si>
    <t>IBVS 5643</t>
  </si>
  <si>
    <t>Or &gt;&gt;&gt;&gt;&gt;&gt;</t>
  </si>
  <si>
    <t>Quad</t>
  </si>
  <si>
    <t>UY UMa / gsc 3854-0035</t>
  </si>
  <si>
    <t>IBVS 5657</t>
  </si>
  <si>
    <t># of data points:</t>
  </si>
  <si>
    <t>IBVS 5731</t>
  </si>
  <si>
    <t>IBVS 5438</t>
  </si>
  <si>
    <t>IBVS 5760</t>
  </si>
  <si>
    <t>IBVS 5802</t>
  </si>
  <si>
    <t>RHN 2009</t>
  </si>
  <si>
    <t>Start of linear fit (row #)</t>
  </si>
  <si>
    <t>IBVS 5874</t>
  </si>
  <si>
    <t>IBVS 5894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</si>
  <si>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</si>
  <si>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</si>
  <si>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</si>
  <si>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</si>
  <si>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</si>
  <si>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</si>
  <si>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</si>
  <si>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</si>
  <si>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</si>
  <si>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</si>
  <si>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</si>
  <si>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</si>
  <si>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</si>
  <si>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</si>
  <si>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</si>
  <si>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</si>
  <si>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</si>
  <si>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</si>
  <si>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</si>
  <si>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</si>
  <si>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</si>
  <si>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</si>
  <si>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</si>
  <si>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</si>
  <si>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</si>
  <si>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</si>
  <si>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</si>
  <si>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</si>
  <si>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</si>
  <si>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</si>
  <si>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</si>
  <si>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</si>
  <si>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</si>
  <si>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</si>
  <si>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</si>
  <si>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</si>
  <si>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</si>
  <si>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</si>
  <si>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</si>
  <si>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</si>
  <si>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</si>
  <si>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</si>
  <si>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</si>
  <si>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</si>
  <si>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</si>
  <si>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</si>
  <si>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</si>
  <si>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</si>
  <si>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</si>
  <si>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</si>
  <si>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</si>
  <si>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</si>
  <si>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</si>
  <si>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</si>
  <si>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</si>
  <si>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</si>
  <si>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</si>
  <si>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</si>
  <si>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</si>
  <si>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</si>
  <si>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</si>
  <si>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</si>
  <si>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</si>
  <si>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</si>
  <si>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</si>
  <si>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</si>
  <si>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</si>
  <si>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</si>
  <si>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</si>
  <si>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</si>
  <si>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</si>
  <si>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</si>
  <si>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 xml:space="preserve">Coeff. Correlation = </t>
  </si>
  <si>
    <t>IBVS 5929</t>
  </si>
  <si>
    <t>IBVS 5938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</si>
  <si>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</si>
  <si>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</si>
  <si>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</si>
  <si>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</si>
  <si>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</si>
  <si>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</si>
  <si>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</si>
  <si>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</si>
  <si>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</si>
  <si>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5974</t>
  </si>
  <si>
    <t>OEJV 0137</t>
  </si>
  <si>
    <t>IBVS 5918</t>
  </si>
  <si>
    <t>.0010</t>
  </si>
  <si>
    <t>IBVS 5992</t>
  </si>
  <si>
    <t>IBVS 6029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</si>
  <si>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</si>
  <si>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</si>
  <si>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</si>
  <si>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</si>
  <si>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</si>
  <si>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</si>
  <si>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</si>
  <si>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</si>
  <si>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</si>
  <si>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</si>
  <si>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</si>
  <si>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</si>
  <si>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</si>
  <si>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</si>
  <si>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</si>
  <si>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</si>
  <si>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2013JAVSO..41..122</t>
  </si>
  <si>
    <t>OEJV 0160</t>
  </si>
  <si>
    <t>IBVS 6118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</si>
  <si>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</si>
  <si>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</si>
  <si>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</si>
  <si>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</si>
  <si>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</si>
  <si>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</si>
  <si>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2425716.344 </t>
  </si>
  <si>
    <t> 14.04.1929 20:15 </t>
  </si>
  <si>
    <t> 0.182 </t>
  </si>
  <si>
    <t>P </t>
  </si>
  <si>
    <t> S.Beljawsky </t>
  </si>
  <si>
    <t> PZ 4.196 </t>
  </si>
  <si>
    <t>2425737.329 </t>
  </si>
  <si>
    <t> 05.05.1929 19:53 </t>
  </si>
  <si>
    <t> 0.110 </t>
  </si>
  <si>
    <t>2426040.323 </t>
  </si>
  <si>
    <t> 04.03.1930 19:45 </t>
  </si>
  <si>
    <t> 0.035 </t>
  </si>
  <si>
    <t>2426093.284 </t>
  </si>
  <si>
    <t> 26.04.1930 18:48 </t>
  </si>
  <si>
    <t> -0.022 </t>
  </si>
  <si>
    <t>2426450.313 </t>
  </si>
  <si>
    <t> 18.04.1931 19:30 </t>
  </si>
  <si>
    <t> -0.021 </t>
  </si>
  <si>
    <t>2427586.466 </t>
  </si>
  <si>
    <t> 28.05.1934 23:11 </t>
  </si>
  <si>
    <t> 0.000 </t>
  </si>
  <si>
    <t>? </t>
  </si>
  <si>
    <t>  </t>
  </si>
  <si>
    <t> GCVS 85 </t>
  </si>
  <si>
    <t>2449399.5829 </t>
  </si>
  <si>
    <t> 16.02.1994 01:59 </t>
  </si>
  <si>
    <t> 0.0527 </t>
  </si>
  <si>
    <t>E </t>
  </si>
  <si>
    <t>o</t>
  </si>
  <si>
    <t> F.Agerer </t>
  </si>
  <si>
    <t>BAVM 68 </t>
  </si>
  <si>
    <t>2449439.4417 </t>
  </si>
  <si>
    <t> 27.03.1994 22:36 </t>
  </si>
  <si>
    <t> 0.0538 </t>
  </si>
  <si>
    <t>2449439.6300 </t>
  </si>
  <si>
    <t> 28.03.1994 03:07 </t>
  </si>
  <si>
    <t> 0.0541 </t>
  </si>
  <si>
    <t>2449486.4447 </t>
  </si>
  <si>
    <t> 13.05.1994 22:40 </t>
  </si>
  <si>
    <t> 0.0548 </t>
  </si>
  <si>
    <t>2449498.4776 </t>
  </si>
  <si>
    <t> 25.05.1994 23:27 </t>
  </si>
  <si>
    <t> 0.0552 </t>
  </si>
  <si>
    <t>2449776.541 </t>
  </si>
  <si>
    <t> 28.02.1995 00:59 </t>
  </si>
  <si>
    <t> 0.055 </t>
  </si>
  <si>
    <t>BAVM 91 </t>
  </si>
  <si>
    <t>2450113.6407 </t>
  </si>
  <si>
    <t> 31.01.1996 03:22 </t>
  </si>
  <si>
    <t> 0.0561 </t>
  </si>
  <si>
    <t>2450142.4061 </t>
  </si>
  <si>
    <t> 28.02.1996 21:44 </t>
  </si>
  <si>
    <t> 0.0563 </t>
  </si>
  <si>
    <t> W.Moschner </t>
  </si>
  <si>
    <t>BAVM 99 </t>
  </si>
  <si>
    <t>2450142.5929 </t>
  </si>
  <si>
    <t> 29.02.1996 02:13 </t>
  </si>
  <si>
    <t> 0.0551 </t>
  </si>
  <si>
    <t>2450152.3668 </t>
  </si>
  <si>
    <t> 09.03.1996 20:48 </t>
  </si>
  <si>
    <t> 0.0526 </t>
  </si>
  <si>
    <t>2450192.4160 </t>
  </si>
  <si>
    <t> 18.04.1996 21:59 </t>
  </si>
  <si>
    <t>2450445.6650 </t>
  </si>
  <si>
    <t> 28.12.1996 03:57 </t>
  </si>
  <si>
    <t> 0.0583 </t>
  </si>
  <si>
    <t>BAVM 102 </t>
  </si>
  <si>
    <t>2450570.5012 </t>
  </si>
  <si>
    <t> 02.05.1997 00:01 </t>
  </si>
  <si>
    <t> 0.0572 </t>
  </si>
  <si>
    <t>BAVM 118 </t>
  </si>
  <si>
    <t>2450898.3909 </t>
  </si>
  <si>
    <t> 25.03.1998 21:22 </t>
  </si>
  <si>
    <t> 0.0609 </t>
  </si>
  <si>
    <t>2450898.5770 </t>
  </si>
  <si>
    <t> 26.03.1998 01:50 </t>
  </si>
  <si>
    <t> 0.0590 </t>
  </si>
  <si>
    <t>2450901.3973 </t>
  </si>
  <si>
    <t> 28.03.1998 21:32 </t>
  </si>
  <si>
    <t> 0.0592 </t>
  </si>
  <si>
    <t>?</t>
  </si>
  <si>
    <t> R.Diethelm </t>
  </si>
  <si>
    <t> BBS 117 </t>
  </si>
  <si>
    <t>2450944.4531 </t>
  </si>
  <si>
    <t> 10.05.1998 22:52 </t>
  </si>
  <si>
    <t> 0.0612 </t>
  </si>
  <si>
    <t>2451209.5455 </t>
  </si>
  <si>
    <t> 31.01.1999 01:05 </t>
  </si>
  <si>
    <t> 0.0623 </t>
  </si>
  <si>
    <t> D.Husar </t>
  </si>
  <si>
    <t>BAVM 128 </t>
  </si>
  <si>
    <t>2451236.4310 </t>
  </si>
  <si>
    <t> 26.02.1999 22:20 </t>
  </si>
  <si>
    <t> 0.0627 </t>
  </si>
  <si>
    <t>2451236.6203 </t>
  </si>
  <si>
    <t> 27.02.1999 02:53 </t>
  </si>
  <si>
    <t> 0.0640 </t>
  </si>
  <si>
    <t>2451671.4867 </t>
  </si>
  <si>
    <t> 06.05.2000 23:40 </t>
  </si>
  <si>
    <t> 0.0679 </t>
  </si>
  <si>
    <t>BAVM 152 </t>
  </si>
  <si>
    <t>2451956.5095 </t>
  </si>
  <si>
    <t> 16.02.2001 00:13 </t>
  </si>
  <si>
    <t> 0.0705 </t>
  </si>
  <si>
    <t>2452041.4825 </t>
  </si>
  <si>
    <t> 11.05.2001 23:34 </t>
  </si>
  <si>
    <t> 0.0639 </t>
  </si>
  <si>
    <t>-I</t>
  </si>
  <si>
    <t> K.Poschinger </t>
  </si>
  <si>
    <t>2452337.4173 </t>
  </si>
  <si>
    <t> 03.03.2002 22:00 </t>
  </si>
  <si>
    <t>65824</t>
  </si>
  <si>
    <t> 0.0741 </t>
  </si>
  <si>
    <t>2452337.6079 </t>
  </si>
  <si>
    <t> 04.03.2002 02:35 </t>
  </si>
  <si>
    <t>65824.5</t>
  </si>
  <si>
    <t> 0.0767 </t>
  </si>
  <si>
    <t>2452369.3812 </t>
  </si>
  <si>
    <t> 04.04.2002 21:08 </t>
  </si>
  <si>
    <t>65909</t>
  </si>
  <si>
    <t> K.&amp; M.Rätz </t>
  </si>
  <si>
    <t>BAVM 158 </t>
  </si>
  <si>
    <t>2452408.4861 </t>
  </si>
  <si>
    <t> 13.05.2002 23:39 </t>
  </si>
  <si>
    <t>66013</t>
  </si>
  <si>
    <t> 0.0759 </t>
  </si>
  <si>
    <t>2452408.4887 </t>
  </si>
  <si>
    <t> 13.05.2002 23:43 </t>
  </si>
  <si>
    <t> 0.0785 </t>
  </si>
  <si>
    <t>B;V</t>
  </si>
  <si>
    <t>2452415.6308 </t>
  </si>
  <si>
    <t> 21.05.2002 03:08 </t>
  </si>
  <si>
    <t>66032</t>
  </si>
  <si>
    <t> 0.0763 </t>
  </si>
  <si>
    <t>C </t>
  </si>
  <si>
    <t>V </t>
  </si>
  <si>
    <t> S.Dvorak </t>
  </si>
  <si>
    <t> JAAVSO 41;122 </t>
  </si>
  <si>
    <t>2452693.5108 </t>
  </si>
  <si>
    <t> 23.02.2003 00:15 </t>
  </si>
  <si>
    <t>66771</t>
  </si>
  <si>
    <t> 0.0805 </t>
  </si>
  <si>
    <t> BBS 129 </t>
  </si>
  <si>
    <t>2452717.5758 </t>
  </si>
  <si>
    <t> 19.03.2003 01:49 </t>
  </si>
  <si>
    <t>66835</t>
  </si>
  <si>
    <t> 0.0804 </t>
  </si>
  <si>
    <t>2452739.0087 </t>
  </si>
  <si>
    <t> 09.04.2003 12:12 </t>
  </si>
  <si>
    <t>66892</t>
  </si>
  <si>
    <t> Nakajima </t>
  </si>
  <si>
    <t>VSB 42 </t>
  </si>
  <si>
    <t>2452739.1984 </t>
  </si>
  <si>
    <t> 09.04.2003 16:45 </t>
  </si>
  <si>
    <t>66892.5</t>
  </si>
  <si>
    <t> 0.0821 </t>
  </si>
  <si>
    <t>2452746.5298 </t>
  </si>
  <si>
    <t> 17.04.2003 00:42 </t>
  </si>
  <si>
    <t>66912</t>
  </si>
  <si>
    <t> 0.0812 </t>
  </si>
  <si>
    <t>2452757.8106 </t>
  </si>
  <si>
    <t> 28.04.2003 07:27 </t>
  </si>
  <si>
    <t>66942</t>
  </si>
  <si>
    <t> 0.0815 </t>
  </si>
  <si>
    <t> R.Nelson </t>
  </si>
  <si>
    <t>IBVS 5493 </t>
  </si>
  <si>
    <t>2453028.5463 </t>
  </si>
  <si>
    <t> 24.01.2004 01:06 </t>
  </si>
  <si>
    <t>67662</t>
  </si>
  <si>
    <t> 0.0857 </t>
  </si>
  <si>
    <t>BAVM 172 </t>
  </si>
  <si>
    <t>2453110.5203 </t>
  </si>
  <si>
    <t> 15.04.2004 00:29 </t>
  </si>
  <si>
    <t>67880</t>
  </si>
  <si>
    <t> 0.0882 </t>
  </si>
  <si>
    <t> v.Poschinger </t>
  </si>
  <si>
    <t>2453116.5376 </t>
  </si>
  <si>
    <t> 21.04.2004 00:54 </t>
  </si>
  <si>
    <t>67896</t>
  </si>
  <si>
    <t> 0.0893 </t>
  </si>
  <si>
    <t>2453141.727 </t>
  </si>
  <si>
    <t> 16.05.2004 05:26 </t>
  </si>
  <si>
    <t>67963</t>
  </si>
  <si>
    <t> 0.086 </t>
  </si>
  <si>
    <t>IBVS 5603 </t>
  </si>
  <si>
    <t>2453151.5066 </t>
  </si>
  <si>
    <t> 26.05.2004 00:09 </t>
  </si>
  <si>
    <t>67989</t>
  </si>
  <si>
    <t> 0.0888 </t>
  </si>
  <si>
    <t>BAVM 173 </t>
  </si>
  <si>
    <t>2453155.4520 </t>
  </si>
  <si>
    <t> 29.05.2004 22:50 </t>
  </si>
  <si>
    <t>67999.5</t>
  </si>
  <si>
    <t> 0.0860 </t>
  </si>
  <si>
    <t>2453460.5966 </t>
  </si>
  <si>
    <t> 31.03.2005 02:19 </t>
  </si>
  <si>
    <t>68811</t>
  </si>
  <si>
    <t> 0.0936 </t>
  </si>
  <si>
    <t>2453464.5473 </t>
  </si>
  <si>
    <t> 04.04.2005 01:08 </t>
  </si>
  <si>
    <t>68821.5</t>
  </si>
  <si>
    <t> 0.0962 </t>
  </si>
  <si>
    <t>2453503.4576 </t>
  </si>
  <si>
    <t> 12.05.2005 22:58 </t>
  </si>
  <si>
    <t>68925</t>
  </si>
  <si>
    <t>2453785.8517 </t>
  </si>
  <si>
    <t> 19.02.2006 08:26 </t>
  </si>
  <si>
    <t>69676</t>
  </si>
  <si>
    <t> 0.0949 </t>
  </si>
  <si>
    <t>IBVS 5760 </t>
  </si>
  <si>
    <t>2453834.3601 </t>
  </si>
  <si>
    <t> 08.04.2006 20:38 </t>
  </si>
  <si>
    <t>69805</t>
  </si>
  <si>
    <t> 0.0972 </t>
  </si>
  <si>
    <t>BAVM 178 </t>
  </si>
  <si>
    <t>2454115.6130 </t>
  </si>
  <si>
    <t> 15.01.2007 02:42 </t>
  </si>
  <si>
    <t>70553</t>
  </si>
  <si>
    <t> 0.0902 </t>
  </si>
  <si>
    <t> U.Schmidt </t>
  </si>
  <si>
    <t>BAVM 186 </t>
  </si>
  <si>
    <t>2454531.3126 </t>
  </si>
  <si>
    <t> 05.03.2008 19:30 </t>
  </si>
  <si>
    <t>71658.5</t>
  </si>
  <si>
    <t> 0.1041 </t>
  </si>
  <si>
    <t>Ic</t>
  </si>
  <si>
    <t> K.Nakajima </t>
  </si>
  <si>
    <t>VSB 48 </t>
  </si>
  <si>
    <t>2454533.1914 </t>
  </si>
  <si>
    <t> 07.03.2008 16:35 </t>
  </si>
  <si>
    <t>71663.5</t>
  </si>
  <si>
    <t> 0.1028 </t>
  </si>
  <si>
    <t>2454534.1331 </t>
  </si>
  <si>
    <t> 08.03.2008 15:11 </t>
  </si>
  <si>
    <t>71666</t>
  </si>
  <si>
    <t> 0.1044 </t>
  </si>
  <si>
    <t>2454570.4193 </t>
  </si>
  <si>
    <t> 13.04.2008 22:03 </t>
  </si>
  <si>
    <t>71762.5</t>
  </si>
  <si>
    <t> 0.1051 </t>
  </si>
  <si>
    <t>BAVM 201 </t>
  </si>
  <si>
    <t>2454570.6066 </t>
  </si>
  <si>
    <t> 14.04.2008 02:33 </t>
  </si>
  <si>
    <t>71763</t>
  </si>
  <si>
    <t>2454592.4164 </t>
  </si>
  <si>
    <t> 05.05.2008 21:59 </t>
  </si>
  <si>
    <t>71821</t>
  </si>
  <si>
    <t> 0.1053 </t>
  </si>
  <si>
    <t> H.Jungbluth </t>
  </si>
  <si>
    <t>2454857.8866 </t>
  </si>
  <si>
    <t> 26.01.2009 09:16 </t>
  </si>
  <si>
    <t>72527</t>
  </si>
  <si>
    <t> 0.1082 </t>
  </si>
  <si>
    <t>IBVS 5929 </t>
  </si>
  <si>
    <t>2454880.8244 </t>
  </si>
  <si>
    <t> 18.02.2009 07:47 </t>
  </si>
  <si>
    <t>72588</t>
  </si>
  <si>
    <t> 0.1090 </t>
  </si>
  <si>
    <t>IBVS 5938 </t>
  </si>
  <si>
    <t>2454886.8404 </t>
  </si>
  <si>
    <t> 24.02.2009 08:10 </t>
  </si>
  <si>
    <t>72604</t>
  </si>
  <si>
    <t> 0.1087 </t>
  </si>
  <si>
    <t>2454956.4040 </t>
  </si>
  <si>
    <t> 04.05.2009 21:41 </t>
  </si>
  <si>
    <t>72789</t>
  </si>
  <si>
    <t> 0.1094 </t>
  </si>
  <si>
    <t>BAVM 209 </t>
  </si>
  <si>
    <t>2454957.7182 </t>
  </si>
  <si>
    <t> 06.05.2009 05:14 </t>
  </si>
  <si>
    <t>72792.5</t>
  </si>
  <si>
    <t> 0.1075 </t>
  </si>
  <si>
    <t>IBVS 5894 </t>
  </si>
  <si>
    <t>2455235.4131 </t>
  </si>
  <si>
    <t> 07.02.2010 21:54 </t>
  </si>
  <si>
    <t>73531</t>
  </si>
  <si>
    <t> 0.1146 </t>
  </si>
  <si>
    <t> L.Brát </t>
  </si>
  <si>
    <t>OEJV 0137 </t>
  </si>
  <si>
    <t>2455262.8617 </t>
  </si>
  <si>
    <t> 07.03.2010 08:40 </t>
  </si>
  <si>
    <t>73604</t>
  </si>
  <si>
    <t> 0.1140 </t>
  </si>
  <si>
    <t>IBVS 5974 </t>
  </si>
  <si>
    <t>2455631.9258 </t>
  </si>
  <si>
    <t> 11.03.2011 10:13 </t>
  </si>
  <si>
    <t>74585.5</t>
  </si>
  <si>
    <t> 0.1184 </t>
  </si>
  <si>
    <t>IBVS 5992 </t>
  </si>
  <si>
    <t>2455684.7568 </t>
  </si>
  <si>
    <t> 03.05.2011 06:09 </t>
  </si>
  <si>
    <t>74726</t>
  </si>
  <si>
    <t> 0.1192 </t>
  </si>
  <si>
    <t>2455998.9224 </t>
  </si>
  <si>
    <t> 12.03.2012 10:08 </t>
  </si>
  <si>
    <t>75561.5</t>
  </si>
  <si>
    <t> 0.1234 </t>
  </si>
  <si>
    <t>IBVS 6029 </t>
  </si>
  <si>
    <t>2456155.35005 </t>
  </si>
  <si>
    <t> 15.08.2012 20:24 </t>
  </si>
  <si>
    <t>75977.5</t>
  </si>
  <si>
    <t> 0.12841 </t>
  </si>
  <si>
    <t> K.Ho?kova </t>
  </si>
  <si>
    <t>OEJV 0160 </t>
  </si>
  <si>
    <t>2456355.3936 </t>
  </si>
  <si>
    <t> 03.03.2013 21:26 </t>
  </si>
  <si>
    <t>76509.5</t>
  </si>
  <si>
    <t> 0.1314 </t>
  </si>
  <si>
    <t>BAVM 234 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</si>
  <si>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</si>
  <si>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</si>
  <si>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</si>
  <si>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IBVS 6157</t>
  </si>
  <si>
    <t>IBVS 6196</t>
  </si>
  <si>
    <t>OEJV 0179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</si>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</sst>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4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i/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3"/>
        <bgColor indexed="8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1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31" fillId="0" borderId="0"/>
    <xf numFmtId="0" fontId="9" fillId="0" borderId="0"/>
    <xf numFmtId="0" fontId="6" fillId="0" borderId="0"/>
    <xf numFmtId="0" fontId="31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21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5" xfId="0" applyBorder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0" xfId="0" applyAlignment="1">
      <alignment horizontal="center" wrapText="1"/>
    </xf>
    <xf numFmtId="0" fontId="14" fillId="0" borderId="0" xfId="0" applyFont="1" applyAlignment="1"/>
    <xf numFmtId="0" fontId="5" fillId="0" borderId="5" xfId="0" applyFont="1" applyBorder="1" applyAlignment="1">
      <alignment horizontal="left" vertical="center"/>
    </xf>
    <xf numFmtId="0" fontId="5" fillId="0" borderId="5" xfId="0" applyFont="1" applyBorder="1">
      <alignment vertical="top"/>
    </xf>
    <xf numFmtId="0" fontId="5" fillId="0" borderId="5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/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1" fillId="24" borderId="0" xfId="28" applyNumberFormat="1" applyFont="1" applyFill="1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7" fillId="0" borderId="16" xfId="0" applyFont="1" applyBorder="1" applyAlignment="1"/>
    <xf numFmtId="0" fontId="7" fillId="0" borderId="17" xfId="0" applyFont="1" applyBorder="1" applyAlignment="1"/>
    <xf numFmtId="0" fontId="18" fillId="0" borderId="0" xfId="0" applyFont="1" applyAlignment="1"/>
    <xf numFmtId="0" fontId="19" fillId="0" borderId="0" xfId="0" applyFont="1">
      <alignment vertical="top"/>
    </xf>
    <xf numFmtId="0" fontId="7" fillId="0" borderId="0" xfId="0" applyFont="1">
      <alignment vertical="top"/>
    </xf>
    <xf numFmtId="0" fontId="21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8" xfId="0" applyFont="1" applyBorder="1">
      <alignment vertical="top"/>
    </xf>
    <xf numFmtId="0" fontId="22" fillId="0" borderId="19" xfId="0" applyFont="1" applyBorder="1">
      <alignment vertical="top"/>
    </xf>
    <xf numFmtId="0" fontId="12" fillId="0" borderId="11" xfId="0" applyFont="1" applyBorder="1">
      <alignment vertical="top"/>
    </xf>
    <xf numFmtId="165" fontId="12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0" xfId="0" applyFont="1" applyBorder="1">
      <alignment vertical="top"/>
    </xf>
    <xf numFmtId="0" fontId="22" fillId="0" borderId="21" xfId="0" applyFont="1" applyBorder="1">
      <alignment vertical="top"/>
    </xf>
    <xf numFmtId="0" fontId="12" fillId="0" borderId="12" xfId="0" applyFont="1" applyBorder="1">
      <alignment vertical="top"/>
    </xf>
    <xf numFmtId="165" fontId="12" fillId="0" borderId="12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22" fillId="0" borderId="23" xfId="0" applyFont="1" applyBorder="1">
      <alignment vertical="top"/>
    </xf>
    <xf numFmtId="0" fontId="12" fillId="0" borderId="13" xfId="0" applyFont="1" applyBorder="1">
      <alignment vertical="top"/>
    </xf>
    <xf numFmtId="165" fontId="12" fillId="0" borderId="13" xfId="0" applyNumberFormat="1" applyFont="1" applyBorder="1" applyAlignment="1">
      <alignment horizontal="center"/>
    </xf>
    <xf numFmtId="0" fontId="21" fillId="0" borderId="10" xfId="0" applyFont="1" applyBorder="1">
      <alignment vertical="top"/>
    </xf>
    <xf numFmtId="0" fontId="0" fillId="0" borderId="10" xfId="0" applyBorder="1">
      <alignment vertical="top"/>
    </xf>
    <xf numFmtId="0" fontId="22" fillId="0" borderId="0" xfId="0" applyFont="1">
      <alignment vertical="top"/>
    </xf>
    <xf numFmtId="165" fontId="12" fillId="0" borderId="0" xfId="0" applyNumberFormat="1" applyFont="1" applyAlignment="1">
      <alignment horizontal="center"/>
    </xf>
    <xf numFmtId="0" fontId="11" fillId="0" borderId="0" xfId="0" applyFont="1">
      <alignment vertical="top"/>
    </xf>
    <xf numFmtId="166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0" fontId="12" fillId="0" borderId="0" xfId="0" applyFont="1">
      <alignment vertical="top"/>
    </xf>
    <xf numFmtId="0" fontId="23" fillId="0" borderId="0" xfId="0" applyFont="1" applyAlignment="1">
      <alignment horizontal="center"/>
    </xf>
    <xf numFmtId="0" fontId="18" fillId="0" borderId="0" xfId="0" applyFont="1">
      <alignment vertical="top"/>
    </xf>
    <xf numFmtId="0" fontId="24" fillId="0" borderId="0" xfId="0" applyFont="1" applyAlignment="1">
      <alignment horizontal="center"/>
    </xf>
    <xf numFmtId="0" fontId="9" fillId="0" borderId="0" xfId="0" applyFont="1">
      <alignment vertical="top"/>
    </xf>
    <xf numFmtId="0" fontId="13" fillId="0" borderId="10" xfId="0" applyFont="1" applyBorder="1" applyAlignment="1">
      <alignment horizontal="center"/>
    </xf>
    <xf numFmtId="0" fontId="23" fillId="25" borderId="5" xfId="0" applyFont="1" applyFill="1" applyBorder="1">
      <alignment vertical="top"/>
    </xf>
    <xf numFmtId="0" fontId="12" fillId="0" borderId="24" xfId="0" applyFont="1" applyBorder="1">
      <alignment vertical="top"/>
    </xf>
    <xf numFmtId="11" fontId="0" fillId="0" borderId="0" xfId="0" applyNumberFormat="1" applyAlignment="1"/>
    <xf numFmtId="0" fontId="12" fillId="0" borderId="0" xfId="0" applyFont="1" applyAlignment="1">
      <alignment horizontal="left"/>
    </xf>
    <xf numFmtId="0" fontId="5" fillId="0" borderId="0" xfId="0" applyFont="1">
      <alignment vertical="top"/>
    </xf>
    <xf numFmtId="166" fontId="12" fillId="0" borderId="0" xfId="0" applyNumberFormat="1" applyFont="1" applyAlignment="1"/>
    <xf numFmtId="0" fontId="25" fillId="0" borderId="0" xfId="0" applyFo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/>
    <xf numFmtId="0" fontId="25" fillId="0" borderId="0" xfId="0" applyFont="1" applyAlignment="1">
      <alignment horizontal="center" wrapText="1"/>
    </xf>
    <xf numFmtId="0" fontId="13" fillId="0" borderId="0" xfId="0" applyFont="1">
      <alignment vertical="top"/>
    </xf>
    <xf numFmtId="0" fontId="23" fillId="0" borderId="0" xfId="0" applyFont="1">
      <alignment vertical="top"/>
    </xf>
    <xf numFmtId="0" fontId="23" fillId="0" borderId="0" xfId="0" applyFont="1" applyAlignment="1"/>
    <xf numFmtId="0" fontId="14" fillId="0" borderId="0" xfId="0" applyFont="1">
      <alignment vertical="top"/>
    </xf>
    <xf numFmtId="0" fontId="10" fillId="0" borderId="0" xfId="0" applyFont="1">
      <alignment vertical="top"/>
    </xf>
    <xf numFmtId="22" fontId="12" fillId="0" borderId="0" xfId="0" applyNumberFormat="1" applyFont="1">
      <alignment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8" fillId="0" borderId="5" xfId="0" applyFont="1" applyBorder="1" applyAlignment="1"/>
    <xf numFmtId="0" fontId="25" fillId="0" borderId="5" xfId="0" applyFont="1" applyBorder="1" applyAlignment="1">
      <alignment horizontal="left" vertical="center"/>
    </xf>
    <xf numFmtId="0" fontId="25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left"/>
    </xf>
    <xf numFmtId="0" fontId="27" fillId="0" borderId="5" xfId="0" applyFont="1" applyBorder="1" applyAlignment="1">
      <alignment horizontal="left" vertical="center"/>
    </xf>
    <xf numFmtId="0" fontId="0" fillId="0" borderId="25" xfId="0" applyBorder="1" applyAlignment="1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8" fillId="0" borderId="0" xfId="0" applyFont="1">
      <alignment vertical="top"/>
    </xf>
    <xf numFmtId="0" fontId="23" fillId="25" borderId="24" xfId="0" applyFont="1" applyFill="1" applyBorder="1">
      <alignment vertical="top"/>
    </xf>
    <xf numFmtId="0" fontId="29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30" fillId="0" borderId="0" xfId="39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6" borderId="26" xfId="0" applyFont="1" applyFill="1" applyBorder="1" applyAlignment="1">
      <alignment horizontal="left" vertical="top" wrapText="1" indent="1"/>
    </xf>
    <xf numFmtId="0" fontId="5" fillId="26" borderId="26" xfId="0" applyFont="1" applyFill="1" applyBorder="1" applyAlignment="1">
      <alignment horizontal="center" vertical="top" wrapText="1"/>
    </xf>
    <xf numFmtId="0" fontId="5" fillId="26" borderId="26" xfId="0" applyFont="1" applyFill="1" applyBorder="1" applyAlignment="1">
      <alignment horizontal="right" vertical="top" wrapText="1"/>
    </xf>
    <xf numFmtId="0" fontId="30" fillId="26" borderId="26" xfId="39" applyFill="1" applyBorder="1" applyAlignment="1" applyProtection="1">
      <alignment horizontal="right" vertical="top" wrapText="1"/>
    </xf>
    <xf numFmtId="0" fontId="0" fillId="26" borderId="26" xfId="0" applyFill="1" applyBorder="1" applyAlignment="1">
      <alignment horizontal="left" wrapText="1" indent="1"/>
    </xf>
    <xf numFmtId="0" fontId="0" fillId="26" borderId="26" xfId="0" applyFill="1" applyBorder="1" applyAlignment="1">
      <alignment horizontal="center" wrapText="1"/>
    </xf>
    <xf numFmtId="0" fontId="0" fillId="26" borderId="26" xfId="0" applyFill="1" applyBorder="1" applyAlignment="1">
      <alignment horizontal="right" wrapText="1"/>
    </xf>
    <xf numFmtId="0" fontId="30" fillId="26" borderId="26" xfId="39" applyFill="1" applyBorder="1" applyAlignment="1" applyProtection="1">
      <alignment horizontal="right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43" applyFont="1" applyAlignment="1">
      <alignment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5" fillId="0" borderId="0" xfId="44" applyFont="1"/>
    <xf numFmtId="0" fontId="5" fillId="0" borderId="0" xfId="44" applyFont="1" applyAlignment="1">
      <alignment horizontal="center"/>
    </xf>
    <xf numFmtId="0" fontId="5" fillId="0" borderId="0" xfId="44" applyFont="1" applyAlignment="1">
      <alignment horizontal="left"/>
    </xf>
    <xf numFmtId="0" fontId="45" fillId="0" borderId="0" xfId="45" applyFont="1" applyAlignment="1">
      <alignment horizontal="left" vertical="center"/>
    </xf>
    <xf numFmtId="0" fontId="45" fillId="0" borderId="0" xfId="45" applyFont="1" applyAlignment="1">
      <alignment horizontal="center" vertical="center"/>
    </xf>
    <xf numFmtId="0" fontId="4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22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2" fillId="27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2" fillId="27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8" fillId="0" borderId="0" xfId="0" applyFont="1" applyAlignment="1">
      <alignment vertical="center"/>
    </xf>
    <xf numFmtId="0" fontId="25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24" borderId="0" xfId="28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0" fillId="28" borderId="0" xfId="0" applyFill="1" applyAlignment="1">
      <alignment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vertical="center" wrapText="1"/>
    </xf>
    <xf numFmtId="0" fontId="5" fillId="0" borderId="0" xfId="44" applyFont="1" applyAlignment="1">
      <alignment vertical="center"/>
    </xf>
    <xf numFmtId="0" fontId="5" fillId="0" borderId="0" xfId="44" applyFont="1" applyAlignment="1">
      <alignment horizontal="center" vertical="center"/>
    </xf>
    <xf numFmtId="0" fontId="5" fillId="0" borderId="0" xfId="44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167" fontId="46" fillId="0" borderId="0" xfId="0" applyNumberFormat="1" applyFont="1" applyAlignment="1">
      <alignment horizontal="left" vertical="center"/>
    </xf>
    <xf numFmtId="0" fontId="46" fillId="0" borderId="0" xfId="0" applyFont="1" applyAlignment="1">
      <alignment horizontal="left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rmal_A_2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UMa- O-C Diagr.</a:t>
            </a:r>
          </a:p>
        </c:rich>
      </c:tx>
      <c:layout>
        <c:manualLayout>
          <c:xMode val="edge"/>
          <c:yMode val="edge"/>
          <c:x val="0.39865799996476947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940345100373"/>
          <c:y val="0.15238142479360364"/>
          <c:w val="0.84161128985639277"/>
          <c:h val="0.64762105537281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5">
                  <c:v>0.18800800000099116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7E-4055-BDBF-4D842F247F0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Active!$D$22:$D$36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2.0000000000000001E-4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0">
                  <c:v>0.32082400000217604</c:v>
                </c:pt>
                <c:pt idx="1">
                  <c:v>0.43693600000187871</c:v>
                </c:pt>
                <c:pt idx="2">
                  <c:v>0.36203999999997905</c:v>
                </c:pt>
                <c:pt idx="3">
                  <c:v>0.30478399999992689</c:v>
                </c:pt>
                <c:pt idx="4">
                  <c:v>0.30659199999718112</c:v>
                </c:pt>
                <c:pt idx="6">
                  <c:v>0.3272480000014184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7E-4055-BDBF-4D842F247F0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7">
                  <c:v>3.9560000004712492E-3</c:v>
                </c:pt>
                <c:pt idx="8">
                  <c:v>5.0600000031408854E-3</c:v>
                </c:pt>
                <c:pt idx="9">
                  <c:v>5.3520000001299195E-3</c:v>
                </c:pt>
                <c:pt idx="10">
                  <c:v>6.0599999997066334E-3</c:v>
                </c:pt>
                <c:pt idx="11">
                  <c:v>6.4480000000912696E-3</c:v>
                </c:pt>
                <c:pt idx="12">
                  <c:v>6.0159999993629754E-3</c:v>
                </c:pt>
                <c:pt idx="13">
                  <c:v>7.3720000073080882E-3</c:v>
                </c:pt>
                <c:pt idx="14">
                  <c:v>7.5480000014067627E-3</c:v>
                </c:pt>
                <c:pt idx="15">
                  <c:v>6.3400000071851537E-3</c:v>
                </c:pt>
                <c:pt idx="16">
                  <c:v>3.8239999994402751E-3</c:v>
                </c:pt>
                <c:pt idx="17">
                  <c:v>7.3199999969801866E-3</c:v>
                </c:pt>
                <c:pt idx="18">
                  <c:v>9.5440000004600734E-3</c:v>
                </c:pt>
                <c:pt idx="19">
                  <c:v>8.4320000023581088E-3</c:v>
                </c:pt>
                <c:pt idx="20">
                  <c:v>1.2179999997897539E-2</c:v>
                </c:pt>
                <c:pt idx="21">
                  <c:v>1.0271999992255587E-2</c:v>
                </c:pt>
                <c:pt idx="22">
                  <c:v>1.0451999994984362E-2</c:v>
                </c:pt>
                <c:pt idx="23">
                  <c:v>6.4199999978882261E-3</c:v>
                </c:pt>
                <c:pt idx="24">
                  <c:v>1.2419999999110587E-2</c:v>
                </c:pt>
                <c:pt idx="25">
                  <c:v>1.3539999999920838E-2</c:v>
                </c:pt>
                <c:pt idx="26">
                  <c:v>1.3895999996748287E-2</c:v>
                </c:pt>
                <c:pt idx="27">
                  <c:v>1.5187999997579027E-2</c:v>
                </c:pt>
                <c:pt idx="30">
                  <c:v>1.9083999999566004E-2</c:v>
                </c:pt>
                <c:pt idx="31">
                  <c:v>2.1756000001914799E-2</c:v>
                </c:pt>
                <c:pt idx="32">
                  <c:v>1.5139999995881226E-2</c:v>
                </c:pt>
                <c:pt idx="33">
                  <c:v>2.5347999995574355E-2</c:v>
                </c:pt>
                <c:pt idx="34">
                  <c:v>2.7939999999944121E-2</c:v>
                </c:pt>
                <c:pt idx="35">
                  <c:v>2.7887999996892177E-2</c:v>
                </c:pt>
                <c:pt idx="36">
                  <c:v>2.7124000000185333E-2</c:v>
                </c:pt>
                <c:pt idx="37">
                  <c:v>2.8423999996448401E-2</c:v>
                </c:pt>
                <c:pt idx="38">
                  <c:v>2.9723999999987427E-2</c:v>
                </c:pt>
                <c:pt idx="39">
                  <c:v>2.7519999996002298E-2</c:v>
                </c:pt>
                <c:pt idx="40">
                  <c:v>3.1695999998191837E-2</c:v>
                </c:pt>
                <c:pt idx="41">
                  <c:v>3.1671999997342937E-2</c:v>
                </c:pt>
                <c:pt idx="44">
                  <c:v>3.2439999995403923E-2</c:v>
                </c:pt>
                <c:pt idx="46">
                  <c:v>3.6940000005415641E-2</c:v>
                </c:pt>
                <c:pt idx="47">
                  <c:v>3.9451999989978503E-2</c:v>
                </c:pt>
                <c:pt idx="48">
                  <c:v>4.0496000001439825E-2</c:v>
                </c:pt>
                <c:pt idx="50">
                  <c:v>4.0008000003581401E-2</c:v>
                </c:pt>
                <c:pt idx="51">
                  <c:v>3.7239999997837003E-2</c:v>
                </c:pt>
                <c:pt idx="52">
                  <c:v>4.4856000000436325E-2</c:v>
                </c:pt>
                <c:pt idx="53">
                  <c:v>4.738799999904586E-2</c:v>
                </c:pt>
                <c:pt idx="54">
                  <c:v>4.0031999997154344E-2</c:v>
                </c:pt>
                <c:pt idx="56">
                  <c:v>4.8451999995450024E-2</c:v>
                </c:pt>
                <c:pt idx="57">
                  <c:v>4.1383999996469356E-2</c:v>
                </c:pt>
                <c:pt idx="61">
                  <c:v>5.6332000000111293E-2</c:v>
                </c:pt>
                <c:pt idx="62">
                  <c:v>5.5624000000534579E-2</c:v>
                </c:pt>
                <c:pt idx="63">
                  <c:v>5.6496000004699454E-2</c:v>
                </c:pt>
                <c:pt idx="67">
                  <c:v>6.060799999977462E-2</c:v>
                </c:pt>
                <c:pt idx="77">
                  <c:v>8.2679999999527354E-2</c:v>
                </c:pt>
                <c:pt idx="78">
                  <c:v>9.515599999576807E-2</c:v>
                </c:pt>
                <c:pt idx="79">
                  <c:v>9.584799999720417E-2</c:v>
                </c:pt>
                <c:pt idx="80">
                  <c:v>9.5227999998314772E-2</c:v>
                </c:pt>
                <c:pt idx="81">
                  <c:v>9.7143999999389052E-2</c:v>
                </c:pt>
                <c:pt idx="82">
                  <c:v>0.10354799999186071</c:v>
                </c:pt>
                <c:pt idx="83">
                  <c:v>0.10609399999520974</c:v>
                </c:pt>
                <c:pt idx="84">
                  <c:v>0.15634400000271853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7E-4055-BDBF-4D842F247F0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2">
                    <c:v>8.9999999999999998E-4</c:v>
                  </c:pt>
                  <c:pt idx="23">
                    <c:v>5.9999999999999995E-4</c:v>
                  </c:pt>
                  <c:pt idx="25">
                    <c:v>4.7000000000000002E-3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  <c:pt idx="32">
                    <c:v>6.4000000000000003E-3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1.1000000000000001E-3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4.1999999999999997E-3</c:v>
                  </c:pt>
                  <c:pt idx="48">
                    <c:v>9.9000000000000008E-3</c:v>
                  </c:pt>
                  <c:pt idx="49">
                    <c:v>1E-3</c:v>
                  </c:pt>
                  <c:pt idx="50">
                    <c:v>5.8999999999999999E-3</c:v>
                  </c:pt>
                  <c:pt idx="51">
                    <c:v>6.3E-3</c:v>
                  </c:pt>
                  <c:pt idx="52">
                    <c:v>7.0000000000000001E-3</c:v>
                  </c:pt>
                  <c:pt idx="53">
                    <c:v>1.12E-2</c:v>
                  </c:pt>
                  <c:pt idx="54">
                    <c:v>8.5000000000000006E-3</c:v>
                  </c:pt>
                  <c:pt idx="55">
                    <c:v>2.9999999999999997E-4</c:v>
                  </c:pt>
                  <c:pt idx="56">
                    <c:v>8.9999999999999998E-4</c:v>
                  </c:pt>
                  <c:pt idx="57">
                    <c:v>2.3999999999999998E-3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2">
                    <c:v>8.9999999999999998E-4</c:v>
                  </c:pt>
                  <c:pt idx="23">
                    <c:v>5.9999999999999995E-4</c:v>
                  </c:pt>
                  <c:pt idx="25">
                    <c:v>4.7000000000000002E-3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  <c:pt idx="32">
                    <c:v>6.4000000000000003E-3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1.1000000000000001E-3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4.1999999999999997E-3</c:v>
                  </c:pt>
                  <c:pt idx="48">
                    <c:v>9.9000000000000008E-3</c:v>
                  </c:pt>
                  <c:pt idx="49">
                    <c:v>1E-3</c:v>
                  </c:pt>
                  <c:pt idx="50">
                    <c:v>5.8999999999999999E-3</c:v>
                  </c:pt>
                  <c:pt idx="51">
                    <c:v>6.3E-3</c:v>
                  </c:pt>
                  <c:pt idx="52">
                    <c:v>7.0000000000000001E-3</c:v>
                  </c:pt>
                  <c:pt idx="53">
                    <c:v>1.12E-2</c:v>
                  </c:pt>
                  <c:pt idx="54">
                    <c:v>8.5000000000000006E-3</c:v>
                  </c:pt>
                  <c:pt idx="55">
                    <c:v>2.9999999999999997E-4</c:v>
                  </c:pt>
                  <c:pt idx="56">
                    <c:v>8.9999999999999998E-4</c:v>
                  </c:pt>
                  <c:pt idx="57">
                    <c:v>2.3999999999999998E-3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28">
                  <c:v>1.4672000004793517E-2</c:v>
                </c:pt>
                <c:pt idx="29">
                  <c:v>1.3832000004185829E-2</c:v>
                </c:pt>
                <c:pt idx="42">
                  <c:v>3.1660000000556465E-2</c:v>
                </c:pt>
                <c:pt idx="43">
                  <c:v>3.3351999998558313E-2</c:v>
                </c:pt>
                <c:pt idx="45">
                  <c:v>3.2759999994596001E-2</c:v>
                </c:pt>
                <c:pt idx="49">
                  <c:v>3.6823999995249324E-2</c:v>
                </c:pt>
                <c:pt idx="55">
                  <c:v>4.6115999997709878E-2</c:v>
                </c:pt>
                <c:pt idx="58">
                  <c:v>5.5295999998634215E-2</c:v>
                </c:pt>
                <c:pt idx="59">
                  <c:v>5.4016000001865905E-2</c:v>
                </c:pt>
                <c:pt idx="60">
                  <c:v>5.5675999996310566E-2</c:v>
                </c:pt>
                <c:pt idx="64">
                  <c:v>5.9399999998277053E-2</c:v>
                </c:pt>
                <c:pt idx="65">
                  <c:v>6.0224000000744127E-2</c:v>
                </c:pt>
                <c:pt idx="66">
                  <c:v>5.9968000001390465E-2</c:v>
                </c:pt>
                <c:pt idx="68">
                  <c:v>5.8751999997184612E-2</c:v>
                </c:pt>
                <c:pt idx="69">
                  <c:v>6.5836000001581851E-2</c:v>
                </c:pt>
                <c:pt idx="70">
                  <c:v>6.5886000003956724E-2</c:v>
                </c:pt>
                <c:pt idx="71">
                  <c:v>6.526799999846844E-2</c:v>
                </c:pt>
                <c:pt idx="72">
                  <c:v>6.526799999846844E-2</c:v>
                </c:pt>
                <c:pt idx="73">
                  <c:v>6.9663999995100312E-2</c:v>
                </c:pt>
                <c:pt idx="74">
                  <c:v>7.0416000002296641E-2</c:v>
                </c:pt>
                <c:pt idx="75">
                  <c:v>7.464800000161631E-2</c:v>
                </c:pt>
                <c:pt idx="76">
                  <c:v>7.9642000004241709E-2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7E-4055-BDBF-4D842F247F01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2">
                    <c:v>8.9999999999999998E-4</c:v>
                  </c:pt>
                  <c:pt idx="23">
                    <c:v>5.9999999999999995E-4</c:v>
                  </c:pt>
                  <c:pt idx="25">
                    <c:v>4.7000000000000002E-3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  <c:pt idx="32">
                    <c:v>6.4000000000000003E-3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1.1000000000000001E-3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4.1999999999999997E-3</c:v>
                  </c:pt>
                  <c:pt idx="48">
                    <c:v>9.9000000000000008E-3</c:v>
                  </c:pt>
                  <c:pt idx="49">
                    <c:v>1E-3</c:v>
                  </c:pt>
                  <c:pt idx="50">
                    <c:v>5.8999999999999999E-3</c:v>
                  </c:pt>
                  <c:pt idx="51">
                    <c:v>6.3E-3</c:v>
                  </c:pt>
                  <c:pt idx="52">
                    <c:v>7.0000000000000001E-3</c:v>
                  </c:pt>
                  <c:pt idx="53">
                    <c:v>1.12E-2</c:v>
                  </c:pt>
                  <c:pt idx="54">
                    <c:v>8.5000000000000006E-3</c:v>
                  </c:pt>
                  <c:pt idx="55">
                    <c:v>2.9999999999999997E-4</c:v>
                  </c:pt>
                  <c:pt idx="56">
                    <c:v>8.9999999999999998E-4</c:v>
                  </c:pt>
                  <c:pt idx="57">
                    <c:v>2.3999999999999998E-3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2">
                    <c:v>8.9999999999999998E-4</c:v>
                  </c:pt>
                  <c:pt idx="23">
                    <c:v>5.9999999999999995E-4</c:v>
                  </c:pt>
                  <c:pt idx="25">
                    <c:v>4.7000000000000002E-3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  <c:pt idx="32">
                    <c:v>6.4000000000000003E-3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1.1000000000000001E-3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4.1999999999999997E-3</c:v>
                  </c:pt>
                  <c:pt idx="48">
                    <c:v>9.9000000000000008E-3</c:v>
                  </c:pt>
                  <c:pt idx="49">
                    <c:v>1E-3</c:v>
                  </c:pt>
                  <c:pt idx="50">
                    <c:v>5.8999999999999999E-3</c:v>
                  </c:pt>
                  <c:pt idx="51">
                    <c:v>6.3E-3</c:v>
                  </c:pt>
                  <c:pt idx="52">
                    <c:v>7.0000000000000001E-3</c:v>
                  </c:pt>
                  <c:pt idx="53">
                    <c:v>1.12E-2</c:v>
                  </c:pt>
                  <c:pt idx="54">
                    <c:v>8.5000000000000006E-3</c:v>
                  </c:pt>
                  <c:pt idx="55">
                    <c:v>2.9999999999999997E-4</c:v>
                  </c:pt>
                  <c:pt idx="56">
                    <c:v>8.9999999999999998E-4</c:v>
                  </c:pt>
                  <c:pt idx="57">
                    <c:v>2.3999999999999998E-3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7E-4055-BDBF-4D842F247F01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-0.38574621567271422</c:v>
                </c:pt>
                <c:pt idx="1">
                  <c:v>-0.38542536700326324</c:v>
                </c:pt>
                <c:pt idx="2">
                  <c:v>-0.38076583497484012</c:v>
                </c:pt>
                <c:pt idx="3">
                  <c:v>-0.37995070592272145</c:v>
                </c:pt>
                <c:pt idx="4">
                  <c:v>-0.37446159219941161</c:v>
                </c:pt>
                <c:pt idx="5">
                  <c:v>-0.35726872836252532</c:v>
                </c:pt>
                <c:pt idx="6">
                  <c:v>-0.35699412814993214</c:v>
                </c:pt>
                <c:pt idx="7">
                  <c:v>-2.1623443245612439E-2</c:v>
                </c:pt>
                <c:pt idx="8">
                  <c:v>-2.1010651192246654E-2</c:v>
                </c:pt>
                <c:pt idx="9">
                  <c:v>-2.1007760663693031E-2</c:v>
                </c:pt>
                <c:pt idx="10">
                  <c:v>-2.0288019053843531E-2</c:v>
                </c:pt>
                <c:pt idx="11">
                  <c:v>-2.010302522641233E-2</c:v>
                </c:pt>
                <c:pt idx="12">
                  <c:v>-1.5827933495619673E-2</c:v>
                </c:pt>
                <c:pt idx="13">
                  <c:v>-1.0645215798992747E-2</c:v>
                </c:pt>
                <c:pt idx="14">
                  <c:v>-1.0202964930290048E-2</c:v>
                </c:pt>
                <c:pt idx="15">
                  <c:v>-1.0200074401736425E-2</c:v>
                </c:pt>
                <c:pt idx="16">
                  <c:v>-1.0049766916948588E-2</c:v>
                </c:pt>
                <c:pt idx="17">
                  <c:v>-9.4340843350291803E-3</c:v>
                </c:pt>
                <c:pt idx="18">
                  <c:v>-5.5405423733133063E-3</c:v>
                </c:pt>
                <c:pt idx="19">
                  <c:v>-3.6212314137147317E-3</c:v>
                </c:pt>
                <c:pt idx="20">
                  <c:v>1.4198503837852261E-3</c:v>
                </c:pt>
                <c:pt idx="21">
                  <c:v>1.422740912338849E-3</c:v>
                </c:pt>
                <c:pt idx="22">
                  <c:v>1.4660988406430264E-3</c:v>
                </c:pt>
                <c:pt idx="23">
                  <c:v>2.1280298794202346E-3</c:v>
                </c:pt>
                <c:pt idx="24">
                  <c:v>2.1280298794202346E-3</c:v>
                </c:pt>
                <c:pt idx="25">
                  <c:v>6.2036751400136869E-3</c:v>
                </c:pt>
                <c:pt idx="26">
                  <c:v>6.6170207231802669E-3</c:v>
                </c:pt>
                <c:pt idx="27">
                  <c:v>6.6199112517338343E-3</c:v>
                </c:pt>
                <c:pt idx="28">
                  <c:v>6.7702187365216715E-3</c:v>
                </c:pt>
                <c:pt idx="29">
                  <c:v>6.7846713792897861E-3</c:v>
                </c:pt>
                <c:pt idx="30">
                  <c:v>1.3305703796239243E-2</c:v>
                </c:pt>
                <c:pt idx="31">
                  <c:v>1.768774508351556E-2</c:v>
                </c:pt>
                <c:pt idx="32">
                  <c:v>1.899426398974835E-2</c:v>
                </c:pt>
                <c:pt idx="33">
                  <c:v>2.3543955933134186E-2</c:v>
                </c:pt>
                <c:pt idx="34">
                  <c:v>2.3546846461687809E-2</c:v>
                </c:pt>
                <c:pt idx="35">
                  <c:v>2.4035345787248308E-2</c:v>
                </c:pt>
                <c:pt idx="36">
                  <c:v>2.4636575726399657E-2</c:v>
                </c:pt>
                <c:pt idx="37">
                  <c:v>2.4636575726399657E-2</c:v>
                </c:pt>
                <c:pt idx="38">
                  <c:v>2.4636575726399657E-2</c:v>
                </c:pt>
                <c:pt idx="39">
                  <c:v>2.4746415811436939E-2</c:v>
                </c:pt>
                <c:pt idx="40">
                  <c:v>2.9018617013675974E-2</c:v>
                </c:pt>
                <c:pt idx="41">
                  <c:v>2.9388604668538376E-2</c:v>
                </c:pt>
                <c:pt idx="42">
                  <c:v>2.9718124923650169E-2</c:v>
                </c:pt>
                <c:pt idx="43">
                  <c:v>2.9721015452203792E-2</c:v>
                </c:pt>
                <c:pt idx="44">
                  <c:v>2.9833746065794642E-2</c:v>
                </c:pt>
                <c:pt idx="45">
                  <c:v>3.0007177779011407E-2</c:v>
                </c:pt>
                <c:pt idx="46">
                  <c:v>3.4169538896213214E-2</c:v>
                </c:pt>
                <c:pt idx="47">
                  <c:v>3.5429809345588203E-2</c:v>
                </c:pt>
                <c:pt idx="48">
                  <c:v>3.5522306259303804E-2</c:v>
                </c:pt>
                <c:pt idx="49">
                  <c:v>3.5909637085487833E-2</c:v>
                </c:pt>
                <c:pt idx="50">
                  <c:v>3.605994457027567E-2</c:v>
                </c:pt>
                <c:pt idx="51">
                  <c:v>3.612064566990153E-2</c:v>
                </c:pt>
                <c:pt idx="52">
                  <c:v>4.081197351241439E-2</c:v>
                </c:pt>
                <c:pt idx="53">
                  <c:v>4.087267461204025E-2</c:v>
                </c:pt>
                <c:pt idx="54">
                  <c:v>4.1471014022637975E-2</c:v>
                </c:pt>
                <c:pt idx="55">
                  <c:v>4.5812587910163738E-2</c:v>
                </c:pt>
                <c:pt idx="56">
                  <c:v>4.6558344276995733E-2</c:v>
                </c:pt>
                <c:pt idx="57">
                  <c:v>5.0882574993199814E-2</c:v>
                </c:pt>
                <c:pt idx="58">
                  <c:v>5.7273533625236739E-2</c:v>
                </c:pt>
                <c:pt idx="59">
                  <c:v>5.7302438910772857E-2</c:v>
                </c:pt>
                <c:pt idx="60">
                  <c:v>5.7316891553540916E-2</c:v>
                </c:pt>
                <c:pt idx="61">
                  <c:v>5.7874763564388088E-2</c:v>
                </c:pt>
                <c:pt idx="62">
                  <c:v>5.787765409294171E-2</c:v>
                </c:pt>
                <c:pt idx="63">
                  <c:v>5.8212955405160749E-2</c:v>
                </c:pt>
                <c:pt idx="64">
                  <c:v>6.2294381722861392E-2</c:v>
                </c:pt>
                <c:pt idx="65">
                  <c:v>6.2647026206402112E-2</c:v>
                </c:pt>
                <c:pt idx="66">
                  <c:v>6.2739523120117713E-2</c:v>
                </c:pt>
                <c:pt idx="67">
                  <c:v>6.3809018684954255E-2</c:v>
                </c:pt>
                <c:pt idx="68">
                  <c:v>6.382925238482956E-2</c:v>
                </c:pt>
                <c:pt idx="69">
                  <c:v>6.8098563058515027E-2</c:v>
                </c:pt>
                <c:pt idx="70">
                  <c:v>6.8098563058515027E-2</c:v>
                </c:pt>
                <c:pt idx="71">
                  <c:v>6.852058022734242E-2</c:v>
                </c:pt>
                <c:pt idx="72">
                  <c:v>6.852058022734242E-2</c:v>
                </c:pt>
                <c:pt idx="73">
                  <c:v>7.4194687778083468E-2</c:v>
                </c:pt>
                <c:pt idx="74">
                  <c:v>7.5006926301648513E-2</c:v>
                </c:pt>
                <c:pt idx="75">
                  <c:v>7.9836999514734774E-2</c:v>
                </c:pt>
                <c:pt idx="76">
                  <c:v>8.2241919271340225E-2</c:v>
                </c:pt>
                <c:pt idx="77">
                  <c:v>8.5317441652383808E-2</c:v>
                </c:pt>
                <c:pt idx="78">
                  <c:v>9.6454648169452206E-2</c:v>
                </c:pt>
                <c:pt idx="79">
                  <c:v>9.6457538698005774E-2</c:v>
                </c:pt>
                <c:pt idx="80">
                  <c:v>9.7079002337032483E-2</c:v>
                </c:pt>
                <c:pt idx="81">
                  <c:v>9.7940379846008951E-2</c:v>
                </c:pt>
                <c:pt idx="82">
                  <c:v>0.10238312223291113</c:v>
                </c:pt>
                <c:pt idx="83">
                  <c:v>0.10252186760348453</c:v>
                </c:pt>
                <c:pt idx="84">
                  <c:v>0.13544498782912923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7E-4055-BDBF-4D842F247F01}"/>
            </c:ext>
          </c:extLst>
        </c:ser>
        <c:ser>
          <c:idx val="8"/>
          <c:order val="6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Active!$V$2:$V$22</c:f>
              <c:numCache>
                <c:formatCode>General</c:formatCode>
                <c:ptCount val="21"/>
                <c:pt idx="0">
                  <c:v>-10000</c:v>
                </c:pt>
                <c:pt idx="1">
                  <c:v>-5000</c:v>
                </c:pt>
                <c:pt idx="2">
                  <c:v>0</c:v>
                </c:pt>
                <c:pt idx="3">
                  <c:v>5000</c:v>
                </c:pt>
                <c:pt idx="4">
                  <c:v>10000</c:v>
                </c:pt>
                <c:pt idx="5">
                  <c:v>15000</c:v>
                </c:pt>
                <c:pt idx="6">
                  <c:v>20000</c:v>
                </c:pt>
                <c:pt idx="7">
                  <c:v>25000</c:v>
                </c:pt>
                <c:pt idx="8">
                  <c:v>30000</c:v>
                </c:pt>
                <c:pt idx="9">
                  <c:v>35000</c:v>
                </c:pt>
                <c:pt idx="10">
                  <c:v>40000</c:v>
                </c:pt>
                <c:pt idx="11">
                  <c:v>45000</c:v>
                </c:pt>
                <c:pt idx="12">
                  <c:v>50000</c:v>
                </c:pt>
                <c:pt idx="13">
                  <c:v>55000</c:v>
                </c:pt>
                <c:pt idx="14">
                  <c:v>60000</c:v>
                </c:pt>
                <c:pt idx="15">
                  <c:v>65000</c:v>
                </c:pt>
                <c:pt idx="16">
                  <c:v>70000</c:v>
                </c:pt>
                <c:pt idx="17">
                  <c:v>75000</c:v>
                </c:pt>
                <c:pt idx="18">
                  <c:v>80000</c:v>
                </c:pt>
                <c:pt idx="19">
                  <c:v>85000</c:v>
                </c:pt>
              </c:numCache>
            </c:numRef>
          </c:xVal>
          <c:yVal>
            <c:numRef>
              <c:f>Active!$W$2:$W$22</c:f>
              <c:numCache>
                <c:formatCode>General</c:formatCode>
                <c:ptCount val="21"/>
                <c:pt idx="0">
                  <c:v>0.36335389962462766</c:v>
                </c:pt>
                <c:pt idx="1">
                  <c:v>0.30150174923632239</c:v>
                </c:pt>
                <c:pt idx="2">
                  <c:v>0.2452489765723268</c:v>
                </c:pt>
                <c:pt idx="3">
                  <c:v>0.19459558163264093</c:v>
                </c:pt>
                <c:pt idx="4">
                  <c:v>0.14954156441726477</c:v>
                </c:pt>
                <c:pt idx="5">
                  <c:v>0.11008692492619834</c:v>
                </c:pt>
                <c:pt idx="6">
                  <c:v>7.6231663159441576E-2</c:v>
                </c:pt>
                <c:pt idx="7">
                  <c:v>4.7975779116994549E-2</c:v>
                </c:pt>
                <c:pt idx="8">
                  <c:v>2.5319272798857179E-2</c:v>
                </c:pt>
                <c:pt idx="9">
                  <c:v>8.2621442050295202E-3</c:v>
                </c:pt>
                <c:pt idx="10">
                  <c:v>-3.1956066644884262E-3</c:v>
                </c:pt>
                <c:pt idx="11">
                  <c:v>-9.0539798096966884E-3</c:v>
                </c:pt>
                <c:pt idx="12">
                  <c:v>-9.3129752305951552E-3</c:v>
                </c:pt>
                <c:pt idx="13">
                  <c:v>-3.9725929271841043E-3</c:v>
                </c:pt>
                <c:pt idx="14">
                  <c:v>6.9671671005367974E-3</c:v>
                </c:pt>
                <c:pt idx="15">
                  <c:v>2.3506304852567328E-2</c:v>
                </c:pt>
                <c:pt idx="16">
                  <c:v>4.5644820328907598E-2</c:v>
                </c:pt>
                <c:pt idx="17">
                  <c:v>7.3382713529557497E-2</c:v>
                </c:pt>
                <c:pt idx="18">
                  <c:v>0.10671998445451725</c:v>
                </c:pt>
                <c:pt idx="19">
                  <c:v>0.14565663310378663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7E-4055-BDBF-4D842F247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875192"/>
        <c:axId val="1"/>
      </c:scatterChart>
      <c:valAx>
        <c:axId val="1208875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2108721309169"/>
              <c:y val="0.86349472982543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79865771812082E-2"/>
              <c:y val="0.38095371411906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875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85248991527067"/>
          <c:y val="0.91746331708536433"/>
          <c:w val="0.51275195969631315"/>
          <c:h val="6.34923967837353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18.  UY UMa -- [27568.466, 0.376016]</a:t>
            </a:r>
          </a:p>
        </c:rich>
      </c:tx>
      <c:layout>
        <c:manualLayout>
          <c:xMode val="edge"/>
          <c:yMode val="edge"/>
          <c:x val="0.16509458723319961"/>
          <c:y val="0.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49069097634483"/>
          <c:y val="0.14400028125054931"/>
          <c:w val="0.83726511514353064"/>
          <c:h val="0.716001398440231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Active!$G$21:$G$980</c:f>
              <c:numCache>
                <c:formatCode>General</c:formatCode>
                <c:ptCount val="960"/>
                <c:pt idx="0">
                  <c:v>0.32082400000217604</c:v>
                </c:pt>
                <c:pt idx="1">
                  <c:v>0.43693600000187871</c:v>
                </c:pt>
                <c:pt idx="2">
                  <c:v>0.36203999999997905</c:v>
                </c:pt>
                <c:pt idx="3">
                  <c:v>0.30478399999992689</c:v>
                </c:pt>
                <c:pt idx="4">
                  <c:v>0.30659199999718112</c:v>
                </c:pt>
                <c:pt idx="5">
                  <c:v>0.18800800000099116</c:v>
                </c:pt>
                <c:pt idx="6">
                  <c:v>0.3272480000014184</c:v>
                </c:pt>
                <c:pt idx="7">
                  <c:v>3.9560000004712492E-3</c:v>
                </c:pt>
                <c:pt idx="8">
                  <c:v>5.0600000031408854E-3</c:v>
                </c:pt>
                <c:pt idx="9">
                  <c:v>5.3520000001299195E-3</c:v>
                </c:pt>
                <c:pt idx="10">
                  <c:v>6.0599999997066334E-3</c:v>
                </c:pt>
                <c:pt idx="11">
                  <c:v>6.4480000000912696E-3</c:v>
                </c:pt>
                <c:pt idx="12">
                  <c:v>6.0159999993629754E-3</c:v>
                </c:pt>
                <c:pt idx="13">
                  <c:v>7.3720000073080882E-3</c:v>
                </c:pt>
                <c:pt idx="14">
                  <c:v>7.5480000014067627E-3</c:v>
                </c:pt>
                <c:pt idx="15">
                  <c:v>6.3400000071851537E-3</c:v>
                </c:pt>
                <c:pt idx="16">
                  <c:v>3.8239999994402751E-3</c:v>
                </c:pt>
                <c:pt idx="17">
                  <c:v>7.3199999969801866E-3</c:v>
                </c:pt>
                <c:pt idx="18">
                  <c:v>9.5440000004600734E-3</c:v>
                </c:pt>
                <c:pt idx="19">
                  <c:v>8.4320000023581088E-3</c:v>
                </c:pt>
                <c:pt idx="20">
                  <c:v>1.2179999997897539E-2</c:v>
                </c:pt>
                <c:pt idx="21">
                  <c:v>1.0271999992255587E-2</c:v>
                </c:pt>
                <c:pt idx="22">
                  <c:v>1.0451999994984362E-2</c:v>
                </c:pt>
                <c:pt idx="23">
                  <c:v>6.4199999978882261E-3</c:v>
                </c:pt>
                <c:pt idx="24">
                  <c:v>1.2419999999110587E-2</c:v>
                </c:pt>
                <c:pt idx="25">
                  <c:v>1.3539999999920838E-2</c:v>
                </c:pt>
                <c:pt idx="26">
                  <c:v>1.3895999996748287E-2</c:v>
                </c:pt>
                <c:pt idx="27">
                  <c:v>1.5187999997579027E-2</c:v>
                </c:pt>
                <c:pt idx="28">
                  <c:v>1.4672000004793517E-2</c:v>
                </c:pt>
                <c:pt idx="29">
                  <c:v>1.3832000004185829E-2</c:v>
                </c:pt>
                <c:pt idx="30">
                  <c:v>1.9083999999566004E-2</c:v>
                </c:pt>
                <c:pt idx="31">
                  <c:v>2.1756000001914799E-2</c:v>
                </c:pt>
                <c:pt idx="32">
                  <c:v>1.5139999995881226E-2</c:v>
                </c:pt>
                <c:pt idx="33">
                  <c:v>2.5347999995574355E-2</c:v>
                </c:pt>
                <c:pt idx="34">
                  <c:v>2.7939999999944121E-2</c:v>
                </c:pt>
                <c:pt idx="35">
                  <c:v>2.7887999996892177E-2</c:v>
                </c:pt>
                <c:pt idx="36">
                  <c:v>2.7124000000185333E-2</c:v>
                </c:pt>
                <c:pt idx="37">
                  <c:v>2.8423999996448401E-2</c:v>
                </c:pt>
                <c:pt idx="38">
                  <c:v>2.9723999999987427E-2</c:v>
                </c:pt>
                <c:pt idx="39">
                  <c:v>2.7519999996002298E-2</c:v>
                </c:pt>
                <c:pt idx="40">
                  <c:v>3.1695999998191837E-2</c:v>
                </c:pt>
                <c:pt idx="41">
                  <c:v>3.1671999997342937E-2</c:v>
                </c:pt>
                <c:pt idx="42">
                  <c:v>3.1660000000556465E-2</c:v>
                </c:pt>
                <c:pt idx="43">
                  <c:v>3.3351999998558313E-2</c:v>
                </c:pt>
                <c:pt idx="44">
                  <c:v>3.2439999995403923E-2</c:v>
                </c:pt>
                <c:pt idx="45">
                  <c:v>3.2759999994596001E-2</c:v>
                </c:pt>
                <c:pt idx="46">
                  <c:v>3.6940000005415641E-2</c:v>
                </c:pt>
                <c:pt idx="47">
                  <c:v>3.9451999989978503E-2</c:v>
                </c:pt>
                <c:pt idx="48">
                  <c:v>4.0496000001439825E-2</c:v>
                </c:pt>
                <c:pt idx="49">
                  <c:v>3.6823999995249324E-2</c:v>
                </c:pt>
                <c:pt idx="50">
                  <c:v>4.0008000003581401E-2</c:v>
                </c:pt>
                <c:pt idx="51">
                  <c:v>3.7239999997837003E-2</c:v>
                </c:pt>
                <c:pt idx="52">
                  <c:v>4.4856000000436325E-2</c:v>
                </c:pt>
                <c:pt idx="53">
                  <c:v>4.738799999904586E-2</c:v>
                </c:pt>
                <c:pt idx="54">
                  <c:v>4.0031999997154344E-2</c:v>
                </c:pt>
                <c:pt idx="55">
                  <c:v>4.6115999997709878E-2</c:v>
                </c:pt>
                <c:pt idx="56">
                  <c:v>4.8451999995450024E-2</c:v>
                </c:pt>
                <c:pt idx="57">
                  <c:v>4.1383999996469356E-2</c:v>
                </c:pt>
                <c:pt idx="58">
                  <c:v>5.5295999998634215E-2</c:v>
                </c:pt>
                <c:pt idx="59">
                  <c:v>5.4016000001865905E-2</c:v>
                </c:pt>
                <c:pt idx="60">
                  <c:v>5.5675999996310566E-2</c:v>
                </c:pt>
                <c:pt idx="61">
                  <c:v>5.6332000000111293E-2</c:v>
                </c:pt>
                <c:pt idx="62">
                  <c:v>5.5624000000534579E-2</c:v>
                </c:pt>
                <c:pt idx="63">
                  <c:v>5.6496000004699454E-2</c:v>
                </c:pt>
                <c:pt idx="64">
                  <c:v>5.9399999998277053E-2</c:v>
                </c:pt>
                <c:pt idx="65">
                  <c:v>6.0224000000744127E-2</c:v>
                </c:pt>
                <c:pt idx="66">
                  <c:v>5.9968000001390465E-2</c:v>
                </c:pt>
                <c:pt idx="67">
                  <c:v>6.060799999977462E-2</c:v>
                </c:pt>
                <c:pt idx="68">
                  <c:v>5.8751999997184612E-2</c:v>
                </c:pt>
                <c:pt idx="69">
                  <c:v>6.5836000001581851E-2</c:v>
                </c:pt>
                <c:pt idx="70">
                  <c:v>6.5886000003956724E-2</c:v>
                </c:pt>
                <c:pt idx="71">
                  <c:v>6.526799999846844E-2</c:v>
                </c:pt>
                <c:pt idx="72">
                  <c:v>6.526799999846844E-2</c:v>
                </c:pt>
                <c:pt idx="73">
                  <c:v>6.9663999995100312E-2</c:v>
                </c:pt>
                <c:pt idx="74">
                  <c:v>7.0416000002296641E-2</c:v>
                </c:pt>
                <c:pt idx="75">
                  <c:v>7.464800000161631E-2</c:v>
                </c:pt>
                <c:pt idx="76">
                  <c:v>7.9642000004241709E-2</c:v>
                </c:pt>
                <c:pt idx="77">
                  <c:v>8.2679999999527354E-2</c:v>
                </c:pt>
                <c:pt idx="78">
                  <c:v>9.515599999576807E-2</c:v>
                </c:pt>
                <c:pt idx="79">
                  <c:v>9.584799999720417E-2</c:v>
                </c:pt>
                <c:pt idx="80">
                  <c:v>9.5227999998314772E-2</c:v>
                </c:pt>
                <c:pt idx="81">
                  <c:v>9.7143999999389052E-2</c:v>
                </c:pt>
                <c:pt idx="82">
                  <c:v>0.10354799999186071</c:v>
                </c:pt>
                <c:pt idx="83">
                  <c:v>0.10609399999520974</c:v>
                </c:pt>
                <c:pt idx="84">
                  <c:v>0.15634400000271853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50-4892-ADBF-2752D18D90E6}"/>
            </c:ext>
          </c:extLst>
        </c:ser>
        <c:ser>
          <c:idx val="8"/>
          <c:order val="1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Active!$P$21:$P$980</c:f>
              <c:numCache>
                <c:formatCode>General</c:formatCode>
                <c:ptCount val="960"/>
                <c:pt idx="0">
                  <c:v>0.30063428303665418</c:v>
                </c:pt>
                <c:pt idx="1">
                  <c:v>0.29998005931384192</c:v>
                </c:pt>
                <c:pt idx="2">
                  <c:v>0.29055684125075293</c:v>
                </c:pt>
                <c:pt idx="3">
                  <c:v>0.28892331601877758</c:v>
                </c:pt>
                <c:pt idx="4">
                  <c:v>0.27803904284048853</c:v>
                </c:pt>
                <c:pt idx="6">
                  <c:v>0.24474676496509737</c:v>
                </c:pt>
                <c:pt idx="7">
                  <c:v>2.0554240252502742E-3</c:v>
                </c:pt>
                <c:pt idx="8">
                  <c:v>2.3018766511072042E-3</c:v>
                </c:pt>
                <c:pt idx="9">
                  <c:v>2.3030451268305496E-3</c:v>
                </c:pt>
                <c:pt idx="10">
                  <c:v>2.5957383882723728E-3</c:v>
                </c:pt>
                <c:pt idx="11">
                  <c:v>2.6715296184603998E-3</c:v>
                </c:pt>
                <c:pt idx="12">
                  <c:v>4.4869091941195371E-3</c:v>
                </c:pt>
                <c:pt idx="13">
                  <c:v>6.8519532759079849E-3</c:v>
                </c:pt>
                <c:pt idx="14">
                  <c:v>7.062102591063657E-3</c:v>
                </c:pt>
                <c:pt idx="15">
                  <c:v>7.0634804275201968E-3</c:v>
                </c:pt>
                <c:pt idx="16">
                  <c:v>7.135205082683449E-3</c:v>
                </c:pt>
                <c:pt idx="17">
                  <c:v>7.4305805891731747E-3</c:v>
                </c:pt>
                <c:pt idx="18">
                  <c:v>9.3573490733384057E-3</c:v>
                </c:pt>
                <c:pt idx="19">
                  <c:v>1.0344528733958192E-2</c:v>
                </c:pt>
                <c:pt idx="20">
                  <c:v>1.3054936449046095E-2</c:v>
                </c:pt>
                <c:pt idx="21">
                  <c:v>1.305653943648083E-2</c:v>
                </c:pt>
                <c:pt idx="22">
                  <c:v>1.3080590967256167E-2</c:v>
                </c:pt>
                <c:pt idx="23">
                  <c:v>1.3449342024573985E-2</c:v>
                </c:pt>
                <c:pt idx="24">
                  <c:v>1.3449342024573985E-2</c:v>
                </c:pt>
                <c:pt idx="25">
                  <c:v>1.578451849664686E-2</c:v>
                </c:pt>
                <c:pt idx="26">
                  <c:v>1.6027565971934887E-2</c:v>
                </c:pt>
                <c:pt idx="27">
                  <c:v>1.6029269636181176E-2</c:v>
                </c:pt>
                <c:pt idx="28">
                  <c:v>1.6117937336412924E-2</c:v>
                </c:pt>
                <c:pt idx="29">
                  <c:v>1.6126471055933067E-2</c:v>
                </c:pt>
                <c:pt idx="30">
                  <c:v>2.011969228086008E-2</c:v>
                </c:pt>
                <c:pt idx="31">
                  <c:v>2.2963176366618043E-2</c:v>
                </c:pt>
                <c:pt idx="32">
                  <c:v>2.3835874015089686E-2</c:v>
                </c:pt>
                <c:pt idx="33">
                  <c:v>2.6964149758711753E-2</c:v>
                </c:pt>
                <c:pt idx="34">
                  <c:v>2.6966181322517491E-2</c:v>
                </c:pt>
                <c:pt idx="35">
                  <c:v>2.7310319956311058E-2</c:v>
                </c:pt>
                <c:pt idx="36">
                  <c:v>2.7736070601921292E-2</c:v>
                </c:pt>
                <c:pt idx="37">
                  <c:v>2.7736070601921292E-2</c:v>
                </c:pt>
                <c:pt idx="38">
                  <c:v>2.7736070601921292E-2</c:v>
                </c:pt>
                <c:pt idx="39">
                  <c:v>2.7814113684784092E-2</c:v>
                </c:pt>
                <c:pt idx="40">
                  <c:v>3.0912310027577328E-2</c:v>
                </c:pt>
                <c:pt idx="41">
                  <c:v>3.1186379995548186E-2</c:v>
                </c:pt>
                <c:pt idx="42">
                  <c:v>3.1431245938935537E-2</c:v>
                </c:pt>
                <c:pt idx="43">
                  <c:v>3.1433397105449568E-2</c:v>
                </c:pt>
                <c:pt idx="44">
                  <c:v>3.151733627464226E-2</c:v>
                </c:pt>
                <c:pt idx="45">
                  <c:v>3.1646639759533857E-2</c:v>
                </c:pt>
                <c:pt idx="46">
                  <c:v>3.4810396676357991E-2</c:v>
                </c:pt>
                <c:pt idx="47">
                  <c:v>3.5791211628154462E-2</c:v>
                </c:pt>
                <c:pt idx="48">
                  <c:v>3.5863617328038999E-2</c:v>
                </c:pt>
                <c:pt idx="49">
                  <c:v>3.6167438959095688E-2</c:v>
                </c:pt>
                <c:pt idx="50">
                  <c:v>3.6285610676457414E-2</c:v>
                </c:pt>
                <c:pt idx="51">
                  <c:v>3.6333376789237426E-2</c:v>
                </c:pt>
                <c:pt idx="52">
                  <c:v>4.0099716568285038E-2</c:v>
                </c:pt>
                <c:pt idx="53">
                  <c:v>4.0149415810230793E-2</c:v>
                </c:pt>
                <c:pt idx="54">
                  <c:v>4.0640629679136286E-2</c:v>
                </c:pt>
                <c:pt idx="55">
                  <c:v>4.4276762213373289E-2</c:v>
                </c:pt>
                <c:pt idx="56">
                  <c:v>4.4914057060420731E-2</c:v>
                </c:pt>
                <c:pt idx="57">
                  <c:v>4.8682842507062674E-2</c:v>
                </c:pt>
                <c:pt idx="58">
                  <c:v>5.4482353158529451E-2</c:v>
                </c:pt>
                <c:pt idx="59">
                  <c:v>5.4509205230174107E-2</c:v>
                </c:pt>
                <c:pt idx="60">
                  <c:v>5.4522633365763129E-2</c:v>
                </c:pt>
                <c:pt idx="61">
                  <c:v>5.504202927259938E-2</c:v>
                </c:pt>
                <c:pt idx="62">
                  <c:v>5.5044725874497602E-2</c:v>
                </c:pt>
                <c:pt idx="63">
                  <c:v>5.5357911668453608E-2</c:v>
                </c:pt>
                <c:pt idx="64">
                  <c:v>5.9230543041697614E-2</c:v>
                </c:pt>
                <c:pt idx="65">
                  <c:v>5.9570386730559366E-2</c:v>
                </c:pt>
                <c:pt idx="66">
                  <c:v>5.9659664027452486E-2</c:v>
                </c:pt>
                <c:pt idx="67">
                  <c:v>6.0696097029993124E-2</c:v>
                </c:pt>
                <c:pt idx="68">
                  <c:v>6.0715779105722234E-2</c:v>
                </c:pt>
                <c:pt idx="69">
                  <c:v>6.4930062568816727E-2</c:v>
                </c:pt>
                <c:pt idx="70">
                  <c:v>6.4930062568816727E-2</c:v>
                </c:pt>
                <c:pt idx="71">
                  <c:v>6.535327443863248E-2</c:v>
                </c:pt>
                <c:pt idx="72">
                  <c:v>6.535327443863248E-2</c:v>
                </c:pt>
                <c:pt idx="73">
                  <c:v>7.1159351184644559E-2</c:v>
                </c:pt>
                <c:pt idx="74">
                  <c:v>7.2008134696651793E-2</c:v>
                </c:pt>
                <c:pt idx="75">
                  <c:v>7.7146847067626423E-2</c:v>
                </c:pt>
                <c:pt idx="76">
                  <c:v>7.9763743350311112E-2</c:v>
                </c:pt>
                <c:pt idx="77">
                  <c:v>8.3166830451716023E-2</c:v>
                </c:pt>
                <c:pt idx="78">
                  <c:v>9.6020634316087428E-2</c:v>
                </c:pt>
                <c:pt idx="79">
                  <c:v>9.6024078266930268E-2</c:v>
                </c:pt>
                <c:pt idx="80">
                  <c:v>9.6765827873682708E-2</c:v>
                </c:pt>
                <c:pt idx="81">
                  <c:v>9.7798207324974351E-2</c:v>
                </c:pt>
                <c:pt idx="82">
                  <c:v>0.103201891813132</c:v>
                </c:pt>
                <c:pt idx="83">
                  <c:v>0.10337277708995873</c:v>
                </c:pt>
                <c:pt idx="84">
                  <c:v>0.14756983085025033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50-4892-ADBF-2752D18D9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875552"/>
        <c:axId val="1"/>
      </c:scatterChart>
      <c:valAx>
        <c:axId val="1208875552"/>
        <c:scaling>
          <c:orientation val="minMax"/>
          <c:max val="100000"/>
          <c:min val="58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0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8755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UMa- O-C Diagr.</a:t>
            </a:r>
          </a:p>
        </c:rich>
      </c:tx>
      <c:layout>
        <c:manualLayout>
          <c:xMode val="edge"/>
          <c:yMode val="edge"/>
          <c:x val="0.39812332439678283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8391420911528"/>
          <c:y val="0.15189896889056456"/>
          <c:w val="0.83780160857908847"/>
          <c:h val="0.64873517963678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5">
                  <c:v>0.18800800000099116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B1-4E6A-8C5A-750363619E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Active!$D$22:$D$36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2.0000000000000001E-4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0">
                  <c:v>0.32082400000217604</c:v>
                </c:pt>
                <c:pt idx="1">
                  <c:v>0.43693600000187871</c:v>
                </c:pt>
                <c:pt idx="2">
                  <c:v>0.36203999999997905</c:v>
                </c:pt>
                <c:pt idx="3">
                  <c:v>0.30478399999992689</c:v>
                </c:pt>
                <c:pt idx="4">
                  <c:v>0.30659199999718112</c:v>
                </c:pt>
                <c:pt idx="6">
                  <c:v>0.3272480000014184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B1-4E6A-8C5A-750363619E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7">
                  <c:v>3.9560000004712492E-3</c:v>
                </c:pt>
                <c:pt idx="8">
                  <c:v>5.0600000031408854E-3</c:v>
                </c:pt>
                <c:pt idx="9">
                  <c:v>5.3520000001299195E-3</c:v>
                </c:pt>
                <c:pt idx="10">
                  <c:v>6.0599999997066334E-3</c:v>
                </c:pt>
                <c:pt idx="11">
                  <c:v>6.4480000000912696E-3</c:v>
                </c:pt>
                <c:pt idx="12">
                  <c:v>6.0159999993629754E-3</c:v>
                </c:pt>
                <c:pt idx="13">
                  <c:v>7.3720000073080882E-3</c:v>
                </c:pt>
                <c:pt idx="14">
                  <c:v>7.5480000014067627E-3</c:v>
                </c:pt>
                <c:pt idx="15">
                  <c:v>6.3400000071851537E-3</c:v>
                </c:pt>
                <c:pt idx="16">
                  <c:v>3.8239999994402751E-3</c:v>
                </c:pt>
                <c:pt idx="17">
                  <c:v>7.3199999969801866E-3</c:v>
                </c:pt>
                <c:pt idx="18">
                  <c:v>9.5440000004600734E-3</c:v>
                </c:pt>
                <c:pt idx="19">
                  <c:v>8.4320000023581088E-3</c:v>
                </c:pt>
                <c:pt idx="20">
                  <c:v>1.2179999997897539E-2</c:v>
                </c:pt>
                <c:pt idx="21">
                  <c:v>1.0271999992255587E-2</c:v>
                </c:pt>
                <c:pt idx="22">
                  <c:v>1.0451999994984362E-2</c:v>
                </c:pt>
                <c:pt idx="23">
                  <c:v>6.4199999978882261E-3</c:v>
                </c:pt>
                <c:pt idx="24">
                  <c:v>1.2419999999110587E-2</c:v>
                </c:pt>
                <c:pt idx="25">
                  <c:v>1.3539999999920838E-2</c:v>
                </c:pt>
                <c:pt idx="26">
                  <c:v>1.3895999996748287E-2</c:v>
                </c:pt>
                <c:pt idx="27">
                  <c:v>1.5187999997579027E-2</c:v>
                </c:pt>
                <c:pt idx="30">
                  <c:v>1.9083999999566004E-2</c:v>
                </c:pt>
                <c:pt idx="31">
                  <c:v>2.1756000001914799E-2</c:v>
                </c:pt>
                <c:pt idx="32">
                  <c:v>1.5139999995881226E-2</c:v>
                </c:pt>
                <c:pt idx="33">
                  <c:v>2.5347999995574355E-2</c:v>
                </c:pt>
                <c:pt idx="34">
                  <c:v>2.7939999999944121E-2</c:v>
                </c:pt>
                <c:pt idx="35">
                  <c:v>2.7887999996892177E-2</c:v>
                </c:pt>
                <c:pt idx="36">
                  <c:v>2.7124000000185333E-2</c:v>
                </c:pt>
                <c:pt idx="37">
                  <c:v>2.8423999996448401E-2</c:v>
                </c:pt>
                <c:pt idx="38">
                  <c:v>2.9723999999987427E-2</c:v>
                </c:pt>
                <c:pt idx="39">
                  <c:v>2.7519999996002298E-2</c:v>
                </c:pt>
                <c:pt idx="40">
                  <c:v>3.1695999998191837E-2</c:v>
                </c:pt>
                <c:pt idx="41">
                  <c:v>3.1671999997342937E-2</c:v>
                </c:pt>
                <c:pt idx="44">
                  <c:v>3.2439999995403923E-2</c:v>
                </c:pt>
                <c:pt idx="46">
                  <c:v>3.6940000005415641E-2</c:v>
                </c:pt>
                <c:pt idx="47">
                  <c:v>3.9451999989978503E-2</c:v>
                </c:pt>
                <c:pt idx="48">
                  <c:v>4.0496000001439825E-2</c:v>
                </c:pt>
                <c:pt idx="50">
                  <c:v>4.0008000003581401E-2</c:v>
                </c:pt>
                <c:pt idx="51">
                  <c:v>3.7239999997837003E-2</c:v>
                </c:pt>
                <c:pt idx="52">
                  <c:v>4.4856000000436325E-2</c:v>
                </c:pt>
                <c:pt idx="53">
                  <c:v>4.738799999904586E-2</c:v>
                </c:pt>
                <c:pt idx="54">
                  <c:v>4.0031999997154344E-2</c:v>
                </c:pt>
                <c:pt idx="56">
                  <c:v>4.8451999995450024E-2</c:v>
                </c:pt>
                <c:pt idx="57">
                  <c:v>4.1383999996469356E-2</c:v>
                </c:pt>
                <c:pt idx="61">
                  <c:v>5.6332000000111293E-2</c:v>
                </c:pt>
                <c:pt idx="62">
                  <c:v>5.5624000000534579E-2</c:v>
                </c:pt>
                <c:pt idx="63">
                  <c:v>5.6496000004699454E-2</c:v>
                </c:pt>
                <c:pt idx="67">
                  <c:v>6.060799999977462E-2</c:v>
                </c:pt>
                <c:pt idx="77">
                  <c:v>8.2679999999527354E-2</c:v>
                </c:pt>
                <c:pt idx="78">
                  <c:v>9.515599999576807E-2</c:v>
                </c:pt>
                <c:pt idx="79">
                  <c:v>9.584799999720417E-2</c:v>
                </c:pt>
                <c:pt idx="80">
                  <c:v>9.5227999998314772E-2</c:v>
                </c:pt>
                <c:pt idx="81">
                  <c:v>9.7143999999389052E-2</c:v>
                </c:pt>
                <c:pt idx="82">
                  <c:v>0.10354799999186071</c:v>
                </c:pt>
                <c:pt idx="83">
                  <c:v>0.10609399999520974</c:v>
                </c:pt>
                <c:pt idx="84">
                  <c:v>0.15634400000271853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B1-4E6A-8C5A-750363619E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2">
                    <c:v>8.9999999999999998E-4</c:v>
                  </c:pt>
                  <c:pt idx="23">
                    <c:v>5.9999999999999995E-4</c:v>
                  </c:pt>
                  <c:pt idx="25">
                    <c:v>4.7000000000000002E-3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  <c:pt idx="32">
                    <c:v>6.4000000000000003E-3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1.1000000000000001E-3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4.1999999999999997E-3</c:v>
                  </c:pt>
                  <c:pt idx="48">
                    <c:v>9.9000000000000008E-3</c:v>
                  </c:pt>
                  <c:pt idx="49">
                    <c:v>1E-3</c:v>
                  </c:pt>
                  <c:pt idx="50">
                    <c:v>5.8999999999999999E-3</c:v>
                  </c:pt>
                  <c:pt idx="51">
                    <c:v>6.3E-3</c:v>
                  </c:pt>
                  <c:pt idx="52">
                    <c:v>7.0000000000000001E-3</c:v>
                  </c:pt>
                  <c:pt idx="53">
                    <c:v>1.12E-2</c:v>
                  </c:pt>
                  <c:pt idx="54">
                    <c:v>8.5000000000000006E-3</c:v>
                  </c:pt>
                  <c:pt idx="55">
                    <c:v>2.9999999999999997E-4</c:v>
                  </c:pt>
                  <c:pt idx="56">
                    <c:v>8.9999999999999998E-4</c:v>
                  </c:pt>
                  <c:pt idx="57">
                    <c:v>2.3999999999999998E-3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2">
                    <c:v>8.9999999999999998E-4</c:v>
                  </c:pt>
                  <c:pt idx="23">
                    <c:v>5.9999999999999995E-4</c:v>
                  </c:pt>
                  <c:pt idx="25">
                    <c:v>4.7000000000000002E-3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  <c:pt idx="32">
                    <c:v>6.4000000000000003E-3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1.1000000000000001E-3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4.1999999999999997E-3</c:v>
                  </c:pt>
                  <c:pt idx="48">
                    <c:v>9.9000000000000008E-3</c:v>
                  </c:pt>
                  <c:pt idx="49">
                    <c:v>1E-3</c:v>
                  </c:pt>
                  <c:pt idx="50">
                    <c:v>5.8999999999999999E-3</c:v>
                  </c:pt>
                  <c:pt idx="51">
                    <c:v>6.3E-3</c:v>
                  </c:pt>
                  <c:pt idx="52">
                    <c:v>7.0000000000000001E-3</c:v>
                  </c:pt>
                  <c:pt idx="53">
                    <c:v>1.12E-2</c:v>
                  </c:pt>
                  <c:pt idx="54">
                    <c:v>8.5000000000000006E-3</c:v>
                  </c:pt>
                  <c:pt idx="55">
                    <c:v>2.9999999999999997E-4</c:v>
                  </c:pt>
                  <c:pt idx="56">
                    <c:v>8.9999999999999998E-4</c:v>
                  </c:pt>
                  <c:pt idx="57">
                    <c:v>2.3999999999999998E-3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28">
                  <c:v>1.4672000004793517E-2</c:v>
                </c:pt>
                <c:pt idx="29">
                  <c:v>1.3832000004185829E-2</c:v>
                </c:pt>
                <c:pt idx="42">
                  <c:v>3.1660000000556465E-2</c:v>
                </c:pt>
                <c:pt idx="43">
                  <c:v>3.3351999998558313E-2</c:v>
                </c:pt>
                <c:pt idx="45">
                  <c:v>3.2759999994596001E-2</c:v>
                </c:pt>
                <c:pt idx="49">
                  <c:v>3.6823999995249324E-2</c:v>
                </c:pt>
                <c:pt idx="55">
                  <c:v>4.6115999997709878E-2</c:v>
                </c:pt>
                <c:pt idx="58">
                  <c:v>5.5295999998634215E-2</c:v>
                </c:pt>
                <c:pt idx="59">
                  <c:v>5.4016000001865905E-2</c:v>
                </c:pt>
                <c:pt idx="60">
                  <c:v>5.5675999996310566E-2</c:v>
                </c:pt>
                <c:pt idx="64">
                  <c:v>5.9399999998277053E-2</c:v>
                </c:pt>
                <c:pt idx="65">
                  <c:v>6.0224000000744127E-2</c:v>
                </c:pt>
                <c:pt idx="66">
                  <c:v>5.9968000001390465E-2</c:v>
                </c:pt>
                <c:pt idx="68">
                  <c:v>5.8751999997184612E-2</c:v>
                </c:pt>
                <c:pt idx="69">
                  <c:v>6.5836000001581851E-2</c:v>
                </c:pt>
                <c:pt idx="70">
                  <c:v>6.5886000003956724E-2</c:v>
                </c:pt>
                <c:pt idx="71">
                  <c:v>6.526799999846844E-2</c:v>
                </c:pt>
                <c:pt idx="72">
                  <c:v>6.526799999846844E-2</c:v>
                </c:pt>
                <c:pt idx="73">
                  <c:v>6.9663999995100312E-2</c:v>
                </c:pt>
                <c:pt idx="74">
                  <c:v>7.0416000002296641E-2</c:v>
                </c:pt>
                <c:pt idx="75">
                  <c:v>7.464800000161631E-2</c:v>
                </c:pt>
                <c:pt idx="76">
                  <c:v>7.9642000004241709E-2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B1-4E6A-8C5A-750363619E6B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2">
                    <c:v>8.9999999999999998E-4</c:v>
                  </c:pt>
                  <c:pt idx="23">
                    <c:v>5.9999999999999995E-4</c:v>
                  </c:pt>
                  <c:pt idx="25">
                    <c:v>4.7000000000000002E-3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  <c:pt idx="32">
                    <c:v>6.4000000000000003E-3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1.1000000000000001E-3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4.1999999999999997E-3</c:v>
                  </c:pt>
                  <c:pt idx="48">
                    <c:v>9.9000000000000008E-3</c:v>
                  </c:pt>
                  <c:pt idx="49">
                    <c:v>1E-3</c:v>
                  </c:pt>
                  <c:pt idx="50">
                    <c:v>5.8999999999999999E-3</c:v>
                  </c:pt>
                  <c:pt idx="51">
                    <c:v>6.3E-3</c:v>
                  </c:pt>
                  <c:pt idx="52">
                    <c:v>7.0000000000000001E-3</c:v>
                  </c:pt>
                  <c:pt idx="53">
                    <c:v>1.12E-2</c:v>
                  </c:pt>
                  <c:pt idx="54">
                    <c:v>8.5000000000000006E-3</c:v>
                  </c:pt>
                  <c:pt idx="55">
                    <c:v>2.9999999999999997E-4</c:v>
                  </c:pt>
                  <c:pt idx="56">
                    <c:v>8.9999999999999998E-4</c:v>
                  </c:pt>
                  <c:pt idx="57">
                    <c:v>2.3999999999999998E-3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2">
                    <c:v>8.9999999999999998E-4</c:v>
                  </c:pt>
                  <c:pt idx="23">
                    <c:v>5.9999999999999995E-4</c:v>
                  </c:pt>
                  <c:pt idx="25">
                    <c:v>4.7000000000000002E-3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  <c:pt idx="32">
                    <c:v>6.4000000000000003E-3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1.1000000000000001E-3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4.1999999999999997E-3</c:v>
                  </c:pt>
                  <c:pt idx="48">
                    <c:v>9.9000000000000008E-3</c:v>
                  </c:pt>
                  <c:pt idx="49">
                    <c:v>1E-3</c:v>
                  </c:pt>
                  <c:pt idx="50">
                    <c:v>5.8999999999999999E-3</c:v>
                  </c:pt>
                  <c:pt idx="51">
                    <c:v>6.3E-3</c:v>
                  </c:pt>
                  <c:pt idx="52">
                    <c:v>7.0000000000000001E-3</c:v>
                  </c:pt>
                  <c:pt idx="53">
                    <c:v>1.12E-2</c:v>
                  </c:pt>
                  <c:pt idx="54">
                    <c:v>8.5000000000000006E-3</c:v>
                  </c:pt>
                  <c:pt idx="55">
                    <c:v>2.9999999999999997E-4</c:v>
                  </c:pt>
                  <c:pt idx="56">
                    <c:v>8.9999999999999998E-4</c:v>
                  </c:pt>
                  <c:pt idx="57">
                    <c:v>2.3999999999999998E-3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B1-4E6A-8C5A-750363619E6B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-0.38574621567271422</c:v>
                </c:pt>
                <c:pt idx="1">
                  <c:v>-0.38542536700326324</c:v>
                </c:pt>
                <c:pt idx="2">
                  <c:v>-0.38076583497484012</c:v>
                </c:pt>
                <c:pt idx="3">
                  <c:v>-0.37995070592272145</c:v>
                </c:pt>
                <c:pt idx="4">
                  <c:v>-0.37446159219941161</c:v>
                </c:pt>
                <c:pt idx="5">
                  <c:v>-0.35726872836252532</c:v>
                </c:pt>
                <c:pt idx="6">
                  <c:v>-0.35699412814993214</c:v>
                </c:pt>
                <c:pt idx="7">
                  <c:v>-2.1623443245612439E-2</c:v>
                </c:pt>
                <c:pt idx="8">
                  <c:v>-2.1010651192246654E-2</c:v>
                </c:pt>
                <c:pt idx="9">
                  <c:v>-2.1007760663693031E-2</c:v>
                </c:pt>
                <c:pt idx="10">
                  <c:v>-2.0288019053843531E-2</c:v>
                </c:pt>
                <c:pt idx="11">
                  <c:v>-2.010302522641233E-2</c:v>
                </c:pt>
                <c:pt idx="12">
                  <c:v>-1.5827933495619673E-2</c:v>
                </c:pt>
                <c:pt idx="13">
                  <c:v>-1.0645215798992747E-2</c:v>
                </c:pt>
                <c:pt idx="14">
                  <c:v>-1.0202964930290048E-2</c:v>
                </c:pt>
                <c:pt idx="15">
                  <c:v>-1.0200074401736425E-2</c:v>
                </c:pt>
                <c:pt idx="16">
                  <c:v>-1.0049766916948588E-2</c:v>
                </c:pt>
                <c:pt idx="17">
                  <c:v>-9.4340843350291803E-3</c:v>
                </c:pt>
                <c:pt idx="18">
                  <c:v>-5.5405423733133063E-3</c:v>
                </c:pt>
                <c:pt idx="19">
                  <c:v>-3.6212314137147317E-3</c:v>
                </c:pt>
                <c:pt idx="20">
                  <c:v>1.4198503837852261E-3</c:v>
                </c:pt>
                <c:pt idx="21">
                  <c:v>1.422740912338849E-3</c:v>
                </c:pt>
                <c:pt idx="22">
                  <c:v>1.4660988406430264E-3</c:v>
                </c:pt>
                <c:pt idx="23">
                  <c:v>2.1280298794202346E-3</c:v>
                </c:pt>
                <c:pt idx="24">
                  <c:v>2.1280298794202346E-3</c:v>
                </c:pt>
                <c:pt idx="25">
                  <c:v>6.2036751400136869E-3</c:v>
                </c:pt>
                <c:pt idx="26">
                  <c:v>6.6170207231802669E-3</c:v>
                </c:pt>
                <c:pt idx="27">
                  <c:v>6.6199112517338343E-3</c:v>
                </c:pt>
                <c:pt idx="28">
                  <c:v>6.7702187365216715E-3</c:v>
                </c:pt>
                <c:pt idx="29">
                  <c:v>6.7846713792897861E-3</c:v>
                </c:pt>
                <c:pt idx="30">
                  <c:v>1.3305703796239243E-2</c:v>
                </c:pt>
                <c:pt idx="31">
                  <c:v>1.768774508351556E-2</c:v>
                </c:pt>
                <c:pt idx="32">
                  <c:v>1.899426398974835E-2</c:v>
                </c:pt>
                <c:pt idx="33">
                  <c:v>2.3543955933134186E-2</c:v>
                </c:pt>
                <c:pt idx="34">
                  <c:v>2.3546846461687809E-2</c:v>
                </c:pt>
                <c:pt idx="35">
                  <c:v>2.4035345787248308E-2</c:v>
                </c:pt>
                <c:pt idx="36">
                  <c:v>2.4636575726399657E-2</c:v>
                </c:pt>
                <c:pt idx="37">
                  <c:v>2.4636575726399657E-2</c:v>
                </c:pt>
                <c:pt idx="38">
                  <c:v>2.4636575726399657E-2</c:v>
                </c:pt>
                <c:pt idx="39">
                  <c:v>2.4746415811436939E-2</c:v>
                </c:pt>
                <c:pt idx="40">
                  <c:v>2.9018617013675974E-2</c:v>
                </c:pt>
                <c:pt idx="41">
                  <c:v>2.9388604668538376E-2</c:v>
                </c:pt>
                <c:pt idx="42">
                  <c:v>2.9718124923650169E-2</c:v>
                </c:pt>
                <c:pt idx="43">
                  <c:v>2.9721015452203792E-2</c:v>
                </c:pt>
                <c:pt idx="44">
                  <c:v>2.9833746065794642E-2</c:v>
                </c:pt>
                <c:pt idx="45">
                  <c:v>3.0007177779011407E-2</c:v>
                </c:pt>
                <c:pt idx="46">
                  <c:v>3.4169538896213214E-2</c:v>
                </c:pt>
                <c:pt idx="47">
                  <c:v>3.5429809345588203E-2</c:v>
                </c:pt>
                <c:pt idx="48">
                  <c:v>3.5522306259303804E-2</c:v>
                </c:pt>
                <c:pt idx="49">
                  <c:v>3.5909637085487833E-2</c:v>
                </c:pt>
                <c:pt idx="50">
                  <c:v>3.605994457027567E-2</c:v>
                </c:pt>
                <c:pt idx="51">
                  <c:v>3.612064566990153E-2</c:v>
                </c:pt>
                <c:pt idx="52">
                  <c:v>4.081197351241439E-2</c:v>
                </c:pt>
                <c:pt idx="53">
                  <c:v>4.087267461204025E-2</c:v>
                </c:pt>
                <c:pt idx="54">
                  <c:v>4.1471014022637975E-2</c:v>
                </c:pt>
                <c:pt idx="55">
                  <c:v>4.5812587910163738E-2</c:v>
                </c:pt>
                <c:pt idx="56">
                  <c:v>4.6558344276995733E-2</c:v>
                </c:pt>
                <c:pt idx="57">
                  <c:v>5.0882574993199814E-2</c:v>
                </c:pt>
                <c:pt idx="58">
                  <c:v>5.7273533625236739E-2</c:v>
                </c:pt>
                <c:pt idx="59">
                  <c:v>5.7302438910772857E-2</c:v>
                </c:pt>
                <c:pt idx="60">
                  <c:v>5.7316891553540916E-2</c:v>
                </c:pt>
                <c:pt idx="61">
                  <c:v>5.7874763564388088E-2</c:v>
                </c:pt>
                <c:pt idx="62">
                  <c:v>5.787765409294171E-2</c:v>
                </c:pt>
                <c:pt idx="63">
                  <c:v>5.8212955405160749E-2</c:v>
                </c:pt>
                <c:pt idx="64">
                  <c:v>6.2294381722861392E-2</c:v>
                </c:pt>
                <c:pt idx="65">
                  <c:v>6.2647026206402112E-2</c:v>
                </c:pt>
                <c:pt idx="66">
                  <c:v>6.2739523120117713E-2</c:v>
                </c:pt>
                <c:pt idx="67">
                  <c:v>6.3809018684954255E-2</c:v>
                </c:pt>
                <c:pt idx="68">
                  <c:v>6.382925238482956E-2</c:v>
                </c:pt>
                <c:pt idx="69">
                  <c:v>6.8098563058515027E-2</c:v>
                </c:pt>
                <c:pt idx="70">
                  <c:v>6.8098563058515027E-2</c:v>
                </c:pt>
                <c:pt idx="71">
                  <c:v>6.852058022734242E-2</c:v>
                </c:pt>
                <c:pt idx="72">
                  <c:v>6.852058022734242E-2</c:v>
                </c:pt>
                <c:pt idx="73">
                  <c:v>7.4194687778083468E-2</c:v>
                </c:pt>
                <c:pt idx="74">
                  <c:v>7.5006926301648513E-2</c:v>
                </c:pt>
                <c:pt idx="75">
                  <c:v>7.9836999514734774E-2</c:v>
                </c:pt>
                <c:pt idx="76">
                  <c:v>8.2241919271340225E-2</c:v>
                </c:pt>
                <c:pt idx="77">
                  <c:v>8.5317441652383808E-2</c:v>
                </c:pt>
                <c:pt idx="78">
                  <c:v>9.6454648169452206E-2</c:v>
                </c:pt>
                <c:pt idx="79">
                  <c:v>9.6457538698005774E-2</c:v>
                </c:pt>
                <c:pt idx="80">
                  <c:v>9.7079002337032483E-2</c:v>
                </c:pt>
                <c:pt idx="81">
                  <c:v>9.7940379846008951E-2</c:v>
                </c:pt>
                <c:pt idx="82">
                  <c:v>0.10238312223291113</c:v>
                </c:pt>
                <c:pt idx="83">
                  <c:v>0.10252186760348453</c:v>
                </c:pt>
                <c:pt idx="84">
                  <c:v>0.13544498782912923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B1-4E6A-8C5A-750363619E6B}"/>
            </c:ext>
          </c:extLst>
        </c:ser>
        <c:ser>
          <c:idx val="8"/>
          <c:order val="6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Active!$V$2:$V$22</c:f>
              <c:numCache>
                <c:formatCode>General</c:formatCode>
                <c:ptCount val="21"/>
                <c:pt idx="0">
                  <c:v>-10000</c:v>
                </c:pt>
                <c:pt idx="1">
                  <c:v>-5000</c:v>
                </c:pt>
                <c:pt idx="2">
                  <c:v>0</c:v>
                </c:pt>
                <c:pt idx="3">
                  <c:v>5000</c:v>
                </c:pt>
                <c:pt idx="4">
                  <c:v>10000</c:v>
                </c:pt>
                <c:pt idx="5">
                  <c:v>15000</c:v>
                </c:pt>
                <c:pt idx="6">
                  <c:v>20000</c:v>
                </c:pt>
                <c:pt idx="7">
                  <c:v>25000</c:v>
                </c:pt>
                <c:pt idx="8">
                  <c:v>30000</c:v>
                </c:pt>
                <c:pt idx="9">
                  <c:v>35000</c:v>
                </c:pt>
                <c:pt idx="10">
                  <c:v>40000</c:v>
                </c:pt>
                <c:pt idx="11">
                  <c:v>45000</c:v>
                </c:pt>
                <c:pt idx="12">
                  <c:v>50000</c:v>
                </c:pt>
                <c:pt idx="13">
                  <c:v>55000</c:v>
                </c:pt>
                <c:pt idx="14">
                  <c:v>60000</c:v>
                </c:pt>
                <c:pt idx="15">
                  <c:v>65000</c:v>
                </c:pt>
                <c:pt idx="16">
                  <c:v>70000</c:v>
                </c:pt>
                <c:pt idx="17">
                  <c:v>75000</c:v>
                </c:pt>
                <c:pt idx="18">
                  <c:v>80000</c:v>
                </c:pt>
                <c:pt idx="19">
                  <c:v>85000</c:v>
                </c:pt>
              </c:numCache>
            </c:numRef>
          </c:xVal>
          <c:yVal>
            <c:numRef>
              <c:f>Active!$W$2:$W$22</c:f>
              <c:numCache>
                <c:formatCode>General</c:formatCode>
                <c:ptCount val="21"/>
                <c:pt idx="0">
                  <c:v>0.36335389962462766</c:v>
                </c:pt>
                <c:pt idx="1">
                  <c:v>0.30150174923632239</c:v>
                </c:pt>
                <c:pt idx="2">
                  <c:v>0.2452489765723268</c:v>
                </c:pt>
                <c:pt idx="3">
                  <c:v>0.19459558163264093</c:v>
                </c:pt>
                <c:pt idx="4">
                  <c:v>0.14954156441726477</c:v>
                </c:pt>
                <c:pt idx="5">
                  <c:v>0.11008692492619834</c:v>
                </c:pt>
                <c:pt idx="6">
                  <c:v>7.6231663159441576E-2</c:v>
                </c:pt>
                <c:pt idx="7">
                  <c:v>4.7975779116994549E-2</c:v>
                </c:pt>
                <c:pt idx="8">
                  <c:v>2.5319272798857179E-2</c:v>
                </c:pt>
                <c:pt idx="9">
                  <c:v>8.2621442050295202E-3</c:v>
                </c:pt>
                <c:pt idx="10">
                  <c:v>-3.1956066644884262E-3</c:v>
                </c:pt>
                <c:pt idx="11">
                  <c:v>-9.0539798096966884E-3</c:v>
                </c:pt>
                <c:pt idx="12">
                  <c:v>-9.3129752305951552E-3</c:v>
                </c:pt>
                <c:pt idx="13">
                  <c:v>-3.9725929271841043E-3</c:v>
                </c:pt>
                <c:pt idx="14">
                  <c:v>6.9671671005367974E-3</c:v>
                </c:pt>
                <c:pt idx="15">
                  <c:v>2.3506304852567328E-2</c:v>
                </c:pt>
                <c:pt idx="16">
                  <c:v>4.5644820328907598E-2</c:v>
                </c:pt>
                <c:pt idx="17">
                  <c:v>7.3382713529557497E-2</c:v>
                </c:pt>
                <c:pt idx="18">
                  <c:v>0.10671998445451725</c:v>
                </c:pt>
                <c:pt idx="19">
                  <c:v>0.14565663310378663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B1-4E6A-8C5A-750363619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404336"/>
        <c:axId val="1"/>
      </c:scatterChart>
      <c:valAx>
        <c:axId val="1120404336"/>
        <c:scaling>
          <c:orientation val="minMax"/>
          <c:max val="85000"/>
          <c:min val="5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2868632707776"/>
              <c:y val="0.863925379580716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  <c:max val="0.15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16890080428951E-2"/>
              <c:y val="0.379747499916940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404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418230563002683"/>
          <c:y val="0.91772284793514725"/>
          <c:w val="0.51206434316353899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UMa- O-C Diagr.</a:t>
            </a:r>
          </a:p>
        </c:rich>
      </c:tx>
      <c:layout>
        <c:manualLayout>
          <c:xMode val="edge"/>
          <c:yMode val="edge"/>
          <c:x val="0.3608064376568313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6779341194735"/>
          <c:y val="0.14814859468012961"/>
          <c:w val="0.78754719613380719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(old)'!$H$21:$H$985</c:f>
              <c:numCache>
                <c:formatCode>General</c:formatCode>
                <c:ptCount val="9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72-4177-A059-C3E29F7D4FB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(old)'!$D$22:$D$38</c:f>
                <c:numCache>
                  <c:formatCode>General</c:formatCode>
                  <c:ptCount val="17"/>
                  <c:pt idx="0">
                    <c:v>1E-3</c:v>
                  </c:pt>
                  <c:pt idx="1">
                    <c:v>2.0000000000000001E-4</c:v>
                  </c:pt>
                  <c:pt idx="6">
                    <c:v>1E-3</c:v>
                  </c:pt>
                  <c:pt idx="7">
                    <c:v>2.9999999999999997E-4</c:v>
                  </c:pt>
                  <c:pt idx="10">
                    <c:v>8.9999999999999998E-4</c:v>
                  </c:pt>
                  <c:pt idx="12">
                    <c:v>4.7000000000000002E-3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(old)'!$I$21:$I$985</c:f>
              <c:numCache>
                <c:formatCode>General</c:formatCode>
                <c:ptCount val="965"/>
                <c:pt idx="1">
                  <c:v>6.0159999993629754E-3</c:v>
                </c:pt>
                <c:pt idx="2">
                  <c:v>7.3720000073080882E-3</c:v>
                </c:pt>
                <c:pt idx="3">
                  <c:v>7.5480000014067627E-3</c:v>
                </c:pt>
                <c:pt idx="4">
                  <c:v>6.3400000071851537E-3</c:v>
                </c:pt>
                <c:pt idx="5">
                  <c:v>3.8239999994402751E-3</c:v>
                </c:pt>
                <c:pt idx="6">
                  <c:v>7.3199999969801866E-3</c:v>
                </c:pt>
                <c:pt idx="7">
                  <c:v>9.5440000004600734E-3</c:v>
                </c:pt>
                <c:pt idx="8">
                  <c:v>8.4320000023581088E-3</c:v>
                </c:pt>
                <c:pt idx="9">
                  <c:v>1.2179999997897539E-2</c:v>
                </c:pt>
                <c:pt idx="10">
                  <c:v>1.0271999992255587E-2</c:v>
                </c:pt>
                <c:pt idx="12">
                  <c:v>1.2419999999110587E-2</c:v>
                </c:pt>
                <c:pt idx="13">
                  <c:v>1.3539999999920838E-2</c:v>
                </c:pt>
                <c:pt idx="14">
                  <c:v>1.3895999996748287E-2</c:v>
                </c:pt>
                <c:pt idx="15">
                  <c:v>1.5187999997579027E-2</c:v>
                </c:pt>
                <c:pt idx="18">
                  <c:v>1.9083999999566004E-2</c:v>
                </c:pt>
                <c:pt idx="19">
                  <c:v>2.1756000001914799E-2</c:v>
                </c:pt>
                <c:pt idx="20">
                  <c:v>1.5139999995881226E-2</c:v>
                </c:pt>
                <c:pt idx="21">
                  <c:v>2.5347999995574355E-2</c:v>
                </c:pt>
                <c:pt idx="22">
                  <c:v>2.7939999999944121E-2</c:v>
                </c:pt>
                <c:pt idx="23">
                  <c:v>2.7887999996892177E-2</c:v>
                </c:pt>
                <c:pt idx="24">
                  <c:v>2.8423999996448401E-2</c:v>
                </c:pt>
                <c:pt idx="25">
                  <c:v>3.1695999998191837E-2</c:v>
                </c:pt>
                <c:pt idx="26">
                  <c:v>3.1671999997342937E-2</c:v>
                </c:pt>
                <c:pt idx="27">
                  <c:v>3.2439999995403923E-2</c:v>
                </c:pt>
                <c:pt idx="29">
                  <c:v>3.6940000005415641E-2</c:v>
                </c:pt>
                <c:pt idx="30">
                  <c:v>3.9451999989978503E-2</c:v>
                </c:pt>
                <c:pt idx="31">
                  <c:v>4.0496000001439825E-2</c:v>
                </c:pt>
                <c:pt idx="32">
                  <c:v>3.6823999995249324E-2</c:v>
                </c:pt>
                <c:pt idx="33">
                  <c:v>4.0008000003581401E-2</c:v>
                </c:pt>
                <c:pt idx="34">
                  <c:v>3.7239999997837003E-2</c:v>
                </c:pt>
                <c:pt idx="35">
                  <c:v>4.4856000000436325E-2</c:v>
                </c:pt>
                <c:pt idx="36">
                  <c:v>4.738799999904586E-2</c:v>
                </c:pt>
                <c:pt idx="37">
                  <c:v>4.0031999997154344E-2</c:v>
                </c:pt>
                <c:pt idx="39">
                  <c:v>4.8451999995450024E-2</c:v>
                </c:pt>
                <c:pt idx="40">
                  <c:v>4.1383999996469356E-2</c:v>
                </c:pt>
                <c:pt idx="41">
                  <c:v>5.6332000000111293E-2</c:v>
                </c:pt>
                <c:pt idx="42">
                  <c:v>5.5624000000534579E-2</c:v>
                </c:pt>
                <c:pt idx="43">
                  <c:v>5.6496000004699454E-2</c:v>
                </c:pt>
                <c:pt idx="45">
                  <c:v>5.8751999997184612E-2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72-4177-A059-C3E29F7D4FB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Yang 2001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 (old)'!$D$21:$D$38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(old)'!$J$21:$J$985</c:f>
              <c:numCache>
                <c:formatCode>General</c:formatCode>
                <c:ptCount val="965"/>
                <c:pt idx="16">
                  <c:v>1.4672000004793517E-2</c:v>
                </c:pt>
                <c:pt idx="17">
                  <c:v>1.3832000004185829E-2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72-4177-A059-C3E29F7D4FB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(old)'!$K$21:$K$985</c:f>
              <c:numCache>
                <c:formatCode>General</c:formatCode>
                <c:ptCount val="965"/>
                <c:pt idx="28">
                  <c:v>3.2759999994596001E-2</c:v>
                </c:pt>
                <c:pt idx="38">
                  <c:v>4.6115999997709878E-2</c:v>
                </c:pt>
                <c:pt idx="44">
                  <c:v>5.9399999998277053E-2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72-4177-A059-C3E29F7D4FB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72-4177-A059-C3E29F7D4FB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72-4177-A059-C3E29F7D4FB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(old)'!$N$21:$N$985</c:f>
              <c:numCache>
                <c:formatCode>General</c:formatCode>
                <c:ptCount val="965"/>
                <c:pt idx="11">
                  <c:v>1.0451999994984362E-2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72-4177-A059-C3E29F7D4FB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(old)'!$O$21:$O$985</c:f>
              <c:numCache>
                <c:formatCode>General</c:formatCode>
                <c:ptCount val="965"/>
                <c:pt idx="0">
                  <c:v>-0.25443096802601334</c:v>
                </c:pt>
                <c:pt idx="1">
                  <c:v>-2.0286844652089853E-4</c:v>
                </c:pt>
                <c:pt idx="2">
                  <c:v>3.6560835149601623E-3</c:v>
                </c:pt>
                <c:pt idx="3">
                  <c:v>3.985375009721237E-3</c:v>
                </c:pt>
                <c:pt idx="4">
                  <c:v>3.9875272417131402E-3</c:v>
                </c:pt>
                <c:pt idx="5">
                  <c:v>4.0994433052920498E-3</c:v>
                </c:pt>
                <c:pt idx="6">
                  <c:v>4.5578687195672596E-3</c:v>
                </c:pt>
                <c:pt idx="7">
                  <c:v>7.4569252126598928E-3</c:v>
                </c:pt>
                <c:pt idx="8">
                  <c:v>8.8860072552831015E-3</c:v>
                </c:pt>
                <c:pt idx="9">
                  <c:v>1.2639499849160962E-2</c:v>
                </c:pt>
                <c:pt idx="10">
                  <c:v>1.2641652081152865E-2</c:v>
                </c:pt>
                <c:pt idx="11">
                  <c:v>1.2673935561031413E-2</c:v>
                </c:pt>
                <c:pt idx="12">
                  <c:v>1.3166796687177074E-2</c:v>
                </c:pt>
                <c:pt idx="13">
                  <c:v>1.6201443795759496E-2</c:v>
                </c:pt>
                <c:pt idx="14">
                  <c:v>1.6509212970601539E-2</c:v>
                </c:pt>
                <c:pt idx="15">
                  <c:v>1.6511365202593442E-2</c:v>
                </c:pt>
                <c:pt idx="16">
                  <c:v>1.6623281266172407E-2</c:v>
                </c:pt>
                <c:pt idx="17">
                  <c:v>1.6634042426131923E-2</c:v>
                </c:pt>
                <c:pt idx="18">
                  <c:v>2.1489477799863821E-2</c:v>
                </c:pt>
                <c:pt idx="19">
                  <c:v>2.4752261499587924E-2</c:v>
                </c:pt>
                <c:pt idx="20">
                  <c:v>2.5725070359927826E-2</c:v>
                </c:pt>
                <c:pt idx="21">
                  <c:v>2.9112683515182258E-2</c:v>
                </c:pt>
                <c:pt idx="22">
                  <c:v>2.9114835747174161E-2</c:v>
                </c:pt>
                <c:pt idx="23">
                  <c:v>2.9478562953805687E-2</c:v>
                </c:pt>
                <c:pt idx="24">
                  <c:v>2.9926227208121381E-2</c:v>
                </c:pt>
                <c:pt idx="25">
                  <c:v>3.3189010907845484E-2</c:v>
                </c:pt>
                <c:pt idx="26">
                  <c:v>3.3464496602809035E-2</c:v>
                </c:pt>
                <c:pt idx="27">
                  <c:v>3.3795940329561958E-2</c:v>
                </c:pt>
                <c:pt idx="28">
                  <c:v>3.3925074249076148E-2</c:v>
                </c:pt>
                <c:pt idx="29">
                  <c:v>3.7024288317415666E-2</c:v>
                </c:pt>
                <c:pt idx="30">
                  <c:v>3.7962661465885117E-2</c:v>
                </c:pt>
                <c:pt idx="31">
                  <c:v>3.8031532889626019E-2</c:v>
                </c:pt>
                <c:pt idx="32">
                  <c:v>3.8319931976540933E-2</c:v>
                </c:pt>
                <c:pt idx="33">
                  <c:v>3.8431848040119843E-2</c:v>
                </c:pt>
                <c:pt idx="34">
                  <c:v>3.8477044911949809E-2</c:v>
                </c:pt>
                <c:pt idx="35">
                  <c:v>4.1970117434807441E-2</c:v>
                </c:pt>
                <c:pt idx="36">
                  <c:v>4.2015314306637408E-2</c:v>
                </c:pt>
                <c:pt idx="37">
                  <c:v>4.2460826328961199E-2</c:v>
                </c:pt>
                <c:pt idx="38">
                  <c:v>4.5693478780798713E-2</c:v>
                </c:pt>
                <c:pt idx="39">
                  <c:v>4.624875463470951E-2</c:v>
                </c:pt>
                <c:pt idx="40">
                  <c:v>4.9468493694595606E-2</c:v>
                </c:pt>
                <c:pt idx="41">
                  <c:v>5.467474288300761E-2</c:v>
                </c:pt>
                <c:pt idx="42">
                  <c:v>5.4676895114999513E-2</c:v>
                </c:pt>
                <c:pt idx="43">
                  <c:v>5.492655402606017E-2</c:v>
                </c:pt>
                <c:pt idx="44">
                  <c:v>5.7965505598626454E-2</c:v>
                </c:pt>
                <c:pt idx="45">
                  <c:v>5.9108340786326652E-2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72-4177-A059-C3E29F7D4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849240"/>
        <c:axId val="1"/>
      </c:scatterChart>
      <c:valAx>
        <c:axId val="1248849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48522780804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13553113553112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8849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2271062271062272E-2"/>
          <c:y val="0.91975308641975306"/>
          <c:w val="0.9926739926739927"/>
          <c:h val="0.98148148148148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UMa- O-C Diagr.</a:t>
            </a:r>
          </a:p>
        </c:rich>
      </c:tx>
      <c:layout>
        <c:manualLayout>
          <c:xMode val="edge"/>
          <c:yMode val="edge"/>
          <c:x val="0.3731095965945432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53793373976967"/>
          <c:y val="0.14634168126798494"/>
          <c:w val="0.80336200380941747"/>
          <c:h val="0.652439995653099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(old)'!$H$21:$H$985</c:f>
              <c:numCache>
                <c:formatCode>General</c:formatCode>
                <c:ptCount val="9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38-4C05-B1D1-B191C584ECB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(old)'!$D$22:$D$38</c:f>
                <c:numCache>
                  <c:formatCode>General</c:formatCode>
                  <c:ptCount val="17"/>
                  <c:pt idx="0">
                    <c:v>1E-3</c:v>
                  </c:pt>
                  <c:pt idx="1">
                    <c:v>2.0000000000000001E-4</c:v>
                  </c:pt>
                  <c:pt idx="6">
                    <c:v>1E-3</c:v>
                  </c:pt>
                  <c:pt idx="7">
                    <c:v>2.9999999999999997E-4</c:v>
                  </c:pt>
                  <c:pt idx="10">
                    <c:v>8.9999999999999998E-4</c:v>
                  </c:pt>
                  <c:pt idx="12">
                    <c:v>4.7000000000000002E-3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(old)'!$I$21:$I$985</c:f>
              <c:numCache>
                <c:formatCode>General</c:formatCode>
                <c:ptCount val="965"/>
                <c:pt idx="1">
                  <c:v>6.0159999993629754E-3</c:v>
                </c:pt>
                <c:pt idx="2">
                  <c:v>7.3720000073080882E-3</c:v>
                </c:pt>
                <c:pt idx="3">
                  <c:v>7.5480000014067627E-3</c:v>
                </c:pt>
                <c:pt idx="4">
                  <c:v>6.3400000071851537E-3</c:v>
                </c:pt>
                <c:pt idx="5">
                  <c:v>3.8239999994402751E-3</c:v>
                </c:pt>
                <c:pt idx="6">
                  <c:v>7.3199999969801866E-3</c:v>
                </c:pt>
                <c:pt idx="7">
                  <c:v>9.5440000004600734E-3</c:v>
                </c:pt>
                <c:pt idx="8">
                  <c:v>8.4320000023581088E-3</c:v>
                </c:pt>
                <c:pt idx="9">
                  <c:v>1.2179999997897539E-2</c:v>
                </c:pt>
                <c:pt idx="10">
                  <c:v>1.0271999992255587E-2</c:v>
                </c:pt>
                <c:pt idx="12">
                  <c:v>1.2419999999110587E-2</c:v>
                </c:pt>
                <c:pt idx="13">
                  <c:v>1.3539999999920838E-2</c:v>
                </c:pt>
                <c:pt idx="14">
                  <c:v>1.3895999996748287E-2</c:v>
                </c:pt>
                <c:pt idx="15">
                  <c:v>1.5187999997579027E-2</c:v>
                </c:pt>
                <c:pt idx="18">
                  <c:v>1.9083999999566004E-2</c:v>
                </c:pt>
                <c:pt idx="19">
                  <c:v>2.1756000001914799E-2</c:v>
                </c:pt>
                <c:pt idx="20">
                  <c:v>1.5139999995881226E-2</c:v>
                </c:pt>
                <c:pt idx="21">
                  <c:v>2.5347999995574355E-2</c:v>
                </c:pt>
                <c:pt idx="22">
                  <c:v>2.7939999999944121E-2</c:v>
                </c:pt>
                <c:pt idx="23">
                  <c:v>2.7887999996892177E-2</c:v>
                </c:pt>
                <c:pt idx="24">
                  <c:v>2.8423999996448401E-2</c:v>
                </c:pt>
                <c:pt idx="25">
                  <c:v>3.1695999998191837E-2</c:v>
                </c:pt>
                <c:pt idx="26">
                  <c:v>3.1671999997342937E-2</c:v>
                </c:pt>
                <c:pt idx="27">
                  <c:v>3.2439999995403923E-2</c:v>
                </c:pt>
                <c:pt idx="29">
                  <c:v>3.6940000005415641E-2</c:v>
                </c:pt>
                <c:pt idx="30">
                  <c:v>3.9451999989978503E-2</c:v>
                </c:pt>
                <c:pt idx="31">
                  <c:v>4.0496000001439825E-2</c:v>
                </c:pt>
                <c:pt idx="32">
                  <c:v>3.6823999995249324E-2</c:v>
                </c:pt>
                <c:pt idx="33">
                  <c:v>4.0008000003581401E-2</c:v>
                </c:pt>
                <c:pt idx="34">
                  <c:v>3.7239999997837003E-2</c:v>
                </c:pt>
                <c:pt idx="35">
                  <c:v>4.4856000000436325E-2</c:v>
                </c:pt>
                <c:pt idx="36">
                  <c:v>4.738799999904586E-2</c:v>
                </c:pt>
                <c:pt idx="37">
                  <c:v>4.0031999997154344E-2</c:v>
                </c:pt>
                <c:pt idx="39">
                  <c:v>4.8451999995450024E-2</c:v>
                </c:pt>
                <c:pt idx="40">
                  <c:v>4.1383999996469356E-2</c:v>
                </c:pt>
                <c:pt idx="41">
                  <c:v>5.6332000000111293E-2</c:v>
                </c:pt>
                <c:pt idx="42">
                  <c:v>5.5624000000534579E-2</c:v>
                </c:pt>
                <c:pt idx="43">
                  <c:v>5.6496000004699454E-2</c:v>
                </c:pt>
                <c:pt idx="45">
                  <c:v>5.8751999997184612E-2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38-4C05-B1D1-B191C584ECB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Yang 2001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 (old)'!$D$21:$D$38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(old)'!$J$21:$J$985</c:f>
              <c:numCache>
                <c:formatCode>General</c:formatCode>
                <c:ptCount val="965"/>
                <c:pt idx="16">
                  <c:v>1.4672000004793517E-2</c:v>
                </c:pt>
                <c:pt idx="17">
                  <c:v>1.3832000004185829E-2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38-4C05-B1D1-B191C584ECB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(old)'!$K$21:$K$985</c:f>
              <c:numCache>
                <c:formatCode>General</c:formatCode>
                <c:ptCount val="965"/>
                <c:pt idx="28">
                  <c:v>3.2759999994596001E-2</c:v>
                </c:pt>
                <c:pt idx="38">
                  <c:v>4.6115999997709878E-2</c:v>
                </c:pt>
                <c:pt idx="44">
                  <c:v>5.9399999998277053E-2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38-4C05-B1D1-B191C584ECB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38-4C05-B1D1-B191C584ECB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38-4C05-B1D1-B191C584ECB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(old)'!$N$21:$N$985</c:f>
              <c:numCache>
                <c:formatCode>General</c:formatCode>
                <c:ptCount val="965"/>
                <c:pt idx="11">
                  <c:v>1.0451999994984362E-2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38-4C05-B1D1-B191C584ECB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(old)'!$O$21:$O$985</c:f>
              <c:numCache>
                <c:formatCode>General</c:formatCode>
                <c:ptCount val="965"/>
                <c:pt idx="0">
                  <c:v>-0.25443096802601334</c:v>
                </c:pt>
                <c:pt idx="1">
                  <c:v>-2.0286844652089853E-4</c:v>
                </c:pt>
                <c:pt idx="2">
                  <c:v>3.6560835149601623E-3</c:v>
                </c:pt>
                <c:pt idx="3">
                  <c:v>3.985375009721237E-3</c:v>
                </c:pt>
                <c:pt idx="4">
                  <c:v>3.9875272417131402E-3</c:v>
                </c:pt>
                <c:pt idx="5">
                  <c:v>4.0994433052920498E-3</c:v>
                </c:pt>
                <c:pt idx="6">
                  <c:v>4.5578687195672596E-3</c:v>
                </c:pt>
                <c:pt idx="7">
                  <c:v>7.4569252126598928E-3</c:v>
                </c:pt>
                <c:pt idx="8">
                  <c:v>8.8860072552831015E-3</c:v>
                </c:pt>
                <c:pt idx="9">
                  <c:v>1.2639499849160962E-2</c:v>
                </c:pt>
                <c:pt idx="10">
                  <c:v>1.2641652081152865E-2</c:v>
                </c:pt>
                <c:pt idx="11">
                  <c:v>1.2673935561031413E-2</c:v>
                </c:pt>
                <c:pt idx="12">
                  <c:v>1.3166796687177074E-2</c:v>
                </c:pt>
                <c:pt idx="13">
                  <c:v>1.6201443795759496E-2</c:v>
                </c:pt>
                <c:pt idx="14">
                  <c:v>1.6509212970601539E-2</c:v>
                </c:pt>
                <c:pt idx="15">
                  <c:v>1.6511365202593442E-2</c:v>
                </c:pt>
                <c:pt idx="16">
                  <c:v>1.6623281266172407E-2</c:v>
                </c:pt>
                <c:pt idx="17">
                  <c:v>1.6634042426131923E-2</c:v>
                </c:pt>
                <c:pt idx="18">
                  <c:v>2.1489477799863821E-2</c:v>
                </c:pt>
                <c:pt idx="19">
                  <c:v>2.4752261499587924E-2</c:v>
                </c:pt>
                <c:pt idx="20">
                  <c:v>2.5725070359927826E-2</c:v>
                </c:pt>
                <c:pt idx="21">
                  <c:v>2.9112683515182258E-2</c:v>
                </c:pt>
                <c:pt idx="22">
                  <c:v>2.9114835747174161E-2</c:v>
                </c:pt>
                <c:pt idx="23">
                  <c:v>2.9478562953805687E-2</c:v>
                </c:pt>
                <c:pt idx="24">
                  <c:v>2.9926227208121381E-2</c:v>
                </c:pt>
                <c:pt idx="25">
                  <c:v>3.3189010907845484E-2</c:v>
                </c:pt>
                <c:pt idx="26">
                  <c:v>3.3464496602809035E-2</c:v>
                </c:pt>
                <c:pt idx="27">
                  <c:v>3.3795940329561958E-2</c:v>
                </c:pt>
                <c:pt idx="28">
                  <c:v>3.3925074249076148E-2</c:v>
                </c:pt>
                <c:pt idx="29">
                  <c:v>3.7024288317415666E-2</c:v>
                </c:pt>
                <c:pt idx="30">
                  <c:v>3.7962661465885117E-2</c:v>
                </c:pt>
                <c:pt idx="31">
                  <c:v>3.8031532889626019E-2</c:v>
                </c:pt>
                <c:pt idx="32">
                  <c:v>3.8319931976540933E-2</c:v>
                </c:pt>
                <c:pt idx="33">
                  <c:v>3.8431848040119843E-2</c:v>
                </c:pt>
                <c:pt idx="34">
                  <c:v>3.8477044911949809E-2</c:v>
                </c:pt>
                <c:pt idx="35">
                  <c:v>4.1970117434807441E-2</c:v>
                </c:pt>
                <c:pt idx="36">
                  <c:v>4.2015314306637408E-2</c:v>
                </c:pt>
                <c:pt idx="37">
                  <c:v>4.2460826328961199E-2</c:v>
                </c:pt>
                <c:pt idx="38">
                  <c:v>4.5693478780798713E-2</c:v>
                </c:pt>
                <c:pt idx="39">
                  <c:v>4.624875463470951E-2</c:v>
                </c:pt>
                <c:pt idx="40">
                  <c:v>4.9468493694595606E-2</c:v>
                </c:pt>
                <c:pt idx="41">
                  <c:v>5.467474288300761E-2</c:v>
                </c:pt>
                <c:pt idx="42">
                  <c:v>5.4676895114999513E-2</c:v>
                </c:pt>
                <c:pt idx="43">
                  <c:v>5.492655402606017E-2</c:v>
                </c:pt>
                <c:pt idx="44">
                  <c:v>5.7965505598626454E-2</c:v>
                </c:pt>
                <c:pt idx="45">
                  <c:v>5.9108340786326652E-2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38-4C05-B1D1-B191C584ECB8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(old)'!$P$21:$P$985</c:f>
              <c:numCache>
                <c:formatCode>General</c:formatCode>
                <c:ptCount val="965"/>
                <c:pt idx="1">
                  <c:v>1.5014766209567876E-3</c:v>
                </c:pt>
                <c:pt idx="2">
                  <c:v>4.7041476072085531E-3</c:v>
                </c:pt>
                <c:pt idx="3">
                  <c:v>4.9818408311083917E-3</c:v>
                </c:pt>
                <c:pt idx="4">
                  <c:v>4.9836580970829825E-3</c:v>
                </c:pt>
                <c:pt idx="5">
                  <c:v>5.0781966876242979E-3</c:v>
                </c:pt>
                <c:pt idx="6">
                  <c:v>5.4662760922347398E-3</c:v>
                </c:pt>
                <c:pt idx="7">
                  <c:v>7.9515458565151131E-3</c:v>
                </c:pt>
                <c:pt idx="8">
                  <c:v>9.1964013315700699E-3</c:v>
                </c:pt>
                <c:pt idx="9">
                  <c:v>1.2528131012258498E-2</c:v>
                </c:pt>
                <c:pt idx="10">
                  <c:v>1.2530067215395957E-2</c:v>
                </c:pt>
                <c:pt idx="11">
                  <c:v>1.2559113811937833E-2</c:v>
                </c:pt>
                <c:pt idx="12">
                  <c:v>1.3003384897272818E-2</c:v>
                </c:pt>
                <c:pt idx="13">
                  <c:v>1.5773031539673799E-2</c:v>
                </c:pt>
                <c:pt idx="14">
                  <c:v>1.605720921818915E-2</c:v>
                </c:pt>
                <c:pt idx="15">
                  <c:v>1.6059198604370328E-2</c:v>
                </c:pt>
                <c:pt idx="16">
                  <c:v>1.6162687445655188E-2</c:v>
                </c:pt>
                <c:pt idx="17">
                  <c:v>1.6172642510786372E-2</c:v>
                </c:pt>
                <c:pt idx="18">
                  <c:v>2.0739806418665463E-2</c:v>
                </c:pt>
                <c:pt idx="19">
                  <c:v>2.3893447351952452E-2</c:v>
                </c:pt>
                <c:pt idx="20">
                  <c:v>2.4846870758407663E-2</c:v>
                </c:pt>
                <c:pt idx="21">
                  <c:v>2.8214140523478703E-2</c:v>
                </c:pt>
                <c:pt idx="22">
                  <c:v>2.8216303124289493E-2</c:v>
                </c:pt>
                <c:pt idx="23">
                  <c:v>2.8582207563668E-2</c:v>
                </c:pt>
                <c:pt idx="24">
                  <c:v>2.9033711222526681E-2</c:v>
                </c:pt>
                <c:pt idx="25">
                  <c:v>3.2363131876419787E-2</c:v>
                </c:pt>
                <c:pt idx="26">
                  <c:v>3.2647356094686969E-2</c:v>
                </c:pt>
                <c:pt idx="27">
                  <c:v>3.2989955635716606E-2</c:v>
                </c:pt>
                <c:pt idx="28">
                  <c:v>3.3123625873563656E-2</c:v>
                </c:pt>
                <c:pt idx="29">
                  <c:v>3.6363656902934166E-2</c:v>
                </c:pt>
                <c:pt idx="30">
                  <c:v>3.7356763162804091E-2</c:v>
                </c:pt>
                <c:pt idx="31">
                  <c:v>3.7429873183197793E-2</c:v>
                </c:pt>
                <c:pt idx="32">
                  <c:v>3.7736350371245175E-2</c:v>
                </c:pt>
                <c:pt idx="33">
                  <c:v>3.7855424861401754E-2</c:v>
                </c:pt>
                <c:pt idx="34">
                  <c:v>3.7903535308576902E-2</c:v>
                </c:pt>
                <c:pt idx="35">
                  <c:v>4.1661247105774374E-2</c:v>
                </c:pt>
                <c:pt idx="36">
                  <c:v>4.171037873837885E-2</c:v>
                </c:pt>
                <c:pt idx="37">
                  <c:v>4.2195374265030172E-2</c:v>
                </c:pt>
                <c:pt idx="38">
                  <c:v>4.5752483985198156E-2</c:v>
                </c:pt>
                <c:pt idx="39">
                  <c:v>4.6370207795853463E-2</c:v>
                </c:pt>
                <c:pt idx="40">
                  <c:v>4.9990855598952083E-2</c:v>
                </c:pt>
                <c:pt idx="41">
                  <c:v>5.598542791307079E-2</c:v>
                </c:pt>
                <c:pt idx="42">
                  <c:v>5.5987941823676057E-2</c:v>
                </c:pt>
                <c:pt idx="43">
                  <c:v>5.6279756176987966E-2</c:v>
                </c:pt>
                <c:pt idx="44">
                  <c:v>5.9863750115978831E-2</c:v>
                </c:pt>
                <c:pt idx="45">
                  <c:v>6.1226814017801279E-2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38-4C05-B1D1-B191C584E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879512"/>
        <c:axId val="1"/>
      </c:scatterChart>
      <c:valAx>
        <c:axId val="1208879512"/>
        <c:scaling>
          <c:orientation val="minMax"/>
          <c:min val="5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294170581618474"/>
              <c:y val="0.87195249983995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20168067226892E-2"/>
              <c:y val="0.38109820113949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879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8655462184873951E-2"/>
          <c:y val="0.92073170731707321"/>
          <c:w val="0.99327731092436977"/>
          <c:h val="0.981707317073170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UMa -- O-C Diagr</a:t>
            </a:r>
          </a:p>
        </c:rich>
      </c:tx>
      <c:layout>
        <c:manualLayout>
          <c:xMode val="edge"/>
          <c:yMode val="edge"/>
          <c:x val="0.40415191690782237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934144552885279E-2"/>
          <c:y val="0.11085985097463033"/>
          <c:w val="0.90354198090990934"/>
          <c:h val="0.7647067271311235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Q_Fit!$D$21:$D$201</c:f>
              <c:numCache>
                <c:formatCode>General</c:formatCode>
                <c:ptCount val="181"/>
                <c:pt idx="0">
                  <c:v>5.8059000000000003</c:v>
                </c:pt>
                <c:pt idx="1">
                  <c:v>5.8164999999999996</c:v>
                </c:pt>
                <c:pt idx="2">
                  <c:v>5.8165500000000003</c:v>
                </c:pt>
                <c:pt idx="3">
                  <c:v>5.8289999999999997</c:v>
                </c:pt>
                <c:pt idx="4">
                  <c:v>5.8322000000000003</c:v>
                </c:pt>
                <c:pt idx="5">
                  <c:v>5.9061500000000002</c:v>
                </c:pt>
                <c:pt idx="6">
                  <c:v>5.9958</c:v>
                </c:pt>
                <c:pt idx="7">
                  <c:v>6.00345</c:v>
                </c:pt>
                <c:pt idx="8">
                  <c:v>6.0034999999999998</c:v>
                </c:pt>
                <c:pt idx="9">
                  <c:v>6.0061</c:v>
                </c:pt>
                <c:pt idx="10">
                  <c:v>6.01675</c:v>
                </c:pt>
                <c:pt idx="11">
                  <c:v>6.0841000000000003</c:v>
                </c:pt>
                <c:pt idx="12">
                  <c:v>6.1173000000000002</c:v>
                </c:pt>
                <c:pt idx="13">
                  <c:v>6.2045000000000003</c:v>
                </c:pt>
                <c:pt idx="14">
                  <c:v>6.2045500000000002</c:v>
                </c:pt>
                <c:pt idx="15">
                  <c:v>6.2053000000000003</c:v>
                </c:pt>
                <c:pt idx="16">
                  <c:v>6.2167500000000002</c:v>
                </c:pt>
                <c:pt idx="17">
                  <c:v>6.2167500000000002</c:v>
                </c:pt>
                <c:pt idx="18">
                  <c:v>6.2872500000000002</c:v>
                </c:pt>
                <c:pt idx="19">
                  <c:v>6.2944000000000004</c:v>
                </c:pt>
                <c:pt idx="20">
                  <c:v>6.2944500000000003</c:v>
                </c:pt>
                <c:pt idx="21">
                  <c:v>6.2970499999999996</c:v>
                </c:pt>
                <c:pt idx="22">
                  <c:v>6.2972999999999999</c:v>
                </c:pt>
                <c:pt idx="23">
                  <c:v>6.4100999999999999</c:v>
                </c:pt>
                <c:pt idx="24">
                  <c:v>6.4859</c:v>
                </c:pt>
                <c:pt idx="25">
                  <c:v>6.5084999999999997</c:v>
                </c:pt>
                <c:pt idx="26">
                  <c:v>6.5872000000000002</c:v>
                </c:pt>
                <c:pt idx="27">
                  <c:v>6.58725</c:v>
                </c:pt>
                <c:pt idx="28">
                  <c:v>6.5956999999999999</c:v>
                </c:pt>
                <c:pt idx="29">
                  <c:v>6.6060999999999996</c:v>
                </c:pt>
                <c:pt idx="30">
                  <c:v>6.6060999999999996</c:v>
                </c:pt>
                <c:pt idx="31">
                  <c:v>6.6060999999999996</c:v>
                </c:pt>
                <c:pt idx="32">
                  <c:v>6.6079999999999997</c:v>
                </c:pt>
                <c:pt idx="33">
                  <c:v>6.6818999999999997</c:v>
                </c:pt>
                <c:pt idx="34">
                  <c:v>6.6882999999999999</c:v>
                </c:pt>
                <c:pt idx="35">
                  <c:v>6.694</c:v>
                </c:pt>
                <c:pt idx="36">
                  <c:v>6.6940499999999998</c:v>
                </c:pt>
                <c:pt idx="37">
                  <c:v>6.6959999999999997</c:v>
                </c:pt>
                <c:pt idx="38">
                  <c:v>6.6989999999999998</c:v>
                </c:pt>
                <c:pt idx="39">
                  <c:v>6.7709999999999999</c:v>
                </c:pt>
                <c:pt idx="40">
                  <c:v>6.7927999999999997</c:v>
                </c:pt>
                <c:pt idx="41">
                  <c:v>6.7944000000000004</c:v>
                </c:pt>
                <c:pt idx="42">
                  <c:v>6.8010999999999999</c:v>
                </c:pt>
                <c:pt idx="43">
                  <c:v>6.8037000000000001</c:v>
                </c:pt>
                <c:pt idx="44">
                  <c:v>6.8047500000000003</c:v>
                </c:pt>
                <c:pt idx="45">
                  <c:v>6.8859000000000004</c:v>
                </c:pt>
                <c:pt idx="46">
                  <c:v>6.8869499999999997</c:v>
                </c:pt>
                <c:pt idx="47">
                  <c:v>6.8973000000000004</c:v>
                </c:pt>
                <c:pt idx="48">
                  <c:v>6.9724000000000004</c:v>
                </c:pt>
                <c:pt idx="49">
                  <c:v>6.9852999999999996</c:v>
                </c:pt>
                <c:pt idx="50">
                  <c:v>7.0601000000000003</c:v>
                </c:pt>
                <c:pt idx="51">
                  <c:v>7.1706500000000002</c:v>
                </c:pt>
                <c:pt idx="52">
                  <c:v>7.1711499999999999</c:v>
                </c:pt>
                <c:pt idx="53">
                  <c:v>7.1714000000000002</c:v>
                </c:pt>
                <c:pt idx="54">
                  <c:v>7.1810499999999999</c:v>
                </c:pt>
                <c:pt idx="55">
                  <c:v>7.1810999999999998</c:v>
                </c:pt>
                <c:pt idx="56">
                  <c:v>7.1868999999999996</c:v>
                </c:pt>
                <c:pt idx="57">
                  <c:v>7.2575000000000003</c:v>
                </c:pt>
                <c:pt idx="58">
                  <c:v>7.2636000000000003</c:v>
                </c:pt>
                <c:pt idx="59">
                  <c:v>7.2652000000000001</c:v>
                </c:pt>
                <c:pt idx="60">
                  <c:v>7.2836999999999996</c:v>
                </c:pt>
                <c:pt idx="61">
                  <c:v>7.2840499999999997</c:v>
                </c:pt>
                <c:pt idx="62">
                  <c:v>7.3578999999999999</c:v>
                </c:pt>
                <c:pt idx="63">
                  <c:v>7.3578999999999999</c:v>
                </c:pt>
                <c:pt idx="64">
                  <c:v>7.3651999999999997</c:v>
                </c:pt>
                <c:pt idx="65">
                  <c:v>7.3651999999999997</c:v>
                </c:pt>
                <c:pt idx="66">
                  <c:v>7.4633500000000002</c:v>
                </c:pt>
                <c:pt idx="67">
                  <c:v>7.4774000000000003</c:v>
                </c:pt>
                <c:pt idx="68">
                  <c:v>7.5609500000000001</c:v>
                </c:pt>
                <c:pt idx="69">
                  <c:v>7.6025499999999999</c:v>
                </c:pt>
                <c:pt idx="70">
                  <c:v>7.6557500000000003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</c:numCache>
            </c:numRef>
          </c:xVal>
          <c:yVal>
            <c:numRef>
              <c:f>Q_Fit!$E$21:$E$201</c:f>
              <c:numCache>
                <c:formatCode>General</c:formatCode>
                <c:ptCount val="181"/>
                <c:pt idx="0">
                  <c:v>3.9560000004712492E-3</c:v>
                </c:pt>
                <c:pt idx="1">
                  <c:v>5.0600000031408854E-3</c:v>
                </c:pt>
                <c:pt idx="2">
                  <c:v>5.3520000001299195E-3</c:v>
                </c:pt>
                <c:pt idx="3">
                  <c:v>6.0599999997066334E-3</c:v>
                </c:pt>
                <c:pt idx="4">
                  <c:v>6.4480000000912696E-3</c:v>
                </c:pt>
                <c:pt idx="5">
                  <c:v>6.0159999993629754E-3</c:v>
                </c:pt>
                <c:pt idx="6">
                  <c:v>7.3720000073080882E-3</c:v>
                </c:pt>
                <c:pt idx="7">
                  <c:v>7.5480000014067627E-3</c:v>
                </c:pt>
                <c:pt idx="8">
                  <c:v>6.3400000071851537E-3</c:v>
                </c:pt>
                <c:pt idx="9">
                  <c:v>3.8239999994402751E-3</c:v>
                </c:pt>
                <c:pt idx="10">
                  <c:v>7.3199999969801866E-3</c:v>
                </c:pt>
                <c:pt idx="11">
                  <c:v>9.5440000004600734E-3</c:v>
                </c:pt>
                <c:pt idx="12">
                  <c:v>8.4320000023581088E-3</c:v>
                </c:pt>
                <c:pt idx="13">
                  <c:v>1.2179999997897539E-2</c:v>
                </c:pt>
                <c:pt idx="14">
                  <c:v>1.0271999992255587E-2</c:v>
                </c:pt>
                <c:pt idx="15">
                  <c:v>1.0451999994984362E-2</c:v>
                </c:pt>
                <c:pt idx="16">
                  <c:v>6.4199999978882261E-3</c:v>
                </c:pt>
                <c:pt idx="17">
                  <c:v>1.2419999999110587E-2</c:v>
                </c:pt>
                <c:pt idx="18">
                  <c:v>1.3539999999920838E-2</c:v>
                </c:pt>
                <c:pt idx="19">
                  <c:v>1.3895999996748287E-2</c:v>
                </c:pt>
                <c:pt idx="20">
                  <c:v>1.5187999997579027E-2</c:v>
                </c:pt>
                <c:pt idx="21">
                  <c:v>1.4672000004793517E-2</c:v>
                </c:pt>
                <c:pt idx="22">
                  <c:v>1.3832000004185829E-2</c:v>
                </c:pt>
                <c:pt idx="23">
                  <c:v>1.9083999999566004E-2</c:v>
                </c:pt>
                <c:pt idx="24">
                  <c:v>2.1756000001914799E-2</c:v>
                </c:pt>
                <c:pt idx="25">
                  <c:v>1.5139999995881226E-2</c:v>
                </c:pt>
                <c:pt idx="26">
                  <c:v>2.5347999995574355E-2</c:v>
                </c:pt>
                <c:pt idx="27">
                  <c:v>2.7939999999944121E-2</c:v>
                </c:pt>
                <c:pt idx="28">
                  <c:v>2.7887999996892177E-2</c:v>
                </c:pt>
                <c:pt idx="29">
                  <c:v>2.7124000000185333E-2</c:v>
                </c:pt>
                <c:pt idx="30">
                  <c:v>2.8423999996448401E-2</c:v>
                </c:pt>
                <c:pt idx="31">
                  <c:v>2.9723999999987427E-2</c:v>
                </c:pt>
                <c:pt idx="32">
                  <c:v>2.7519999996002298E-2</c:v>
                </c:pt>
                <c:pt idx="33">
                  <c:v>3.1695999998191837E-2</c:v>
                </c:pt>
                <c:pt idx="34">
                  <c:v>3.1671999997342937E-2</c:v>
                </c:pt>
                <c:pt idx="35">
                  <c:v>3.1660000000556465E-2</c:v>
                </c:pt>
                <c:pt idx="36">
                  <c:v>3.3351999998558313E-2</c:v>
                </c:pt>
                <c:pt idx="37">
                  <c:v>3.2439999995403923E-2</c:v>
                </c:pt>
                <c:pt idx="38">
                  <c:v>3.2759999994596001E-2</c:v>
                </c:pt>
                <c:pt idx="39">
                  <c:v>3.6940000005415641E-2</c:v>
                </c:pt>
                <c:pt idx="40">
                  <c:v>3.9451999989978503E-2</c:v>
                </c:pt>
                <c:pt idx="41">
                  <c:v>4.0496000001439825E-2</c:v>
                </c:pt>
                <c:pt idx="42">
                  <c:v>3.6823999995249324E-2</c:v>
                </c:pt>
                <c:pt idx="43">
                  <c:v>4.0008000003581401E-2</c:v>
                </c:pt>
                <c:pt idx="44">
                  <c:v>3.7239999997837003E-2</c:v>
                </c:pt>
                <c:pt idx="45">
                  <c:v>4.4856000000436325E-2</c:v>
                </c:pt>
                <c:pt idx="46">
                  <c:v>4.738799999904586E-2</c:v>
                </c:pt>
                <c:pt idx="47">
                  <c:v>4.0031999997154344E-2</c:v>
                </c:pt>
                <c:pt idx="48">
                  <c:v>4.6115999997709878E-2</c:v>
                </c:pt>
                <c:pt idx="49">
                  <c:v>4.8451999995450024E-2</c:v>
                </c:pt>
                <c:pt idx="50">
                  <c:v>4.1383999996469356E-2</c:v>
                </c:pt>
                <c:pt idx="51">
                  <c:v>5.5295999998634215E-2</c:v>
                </c:pt>
                <c:pt idx="52">
                  <c:v>5.4016000001865905E-2</c:v>
                </c:pt>
                <c:pt idx="53">
                  <c:v>5.5675999996310566E-2</c:v>
                </c:pt>
                <c:pt idx="54">
                  <c:v>5.6332000000111293E-2</c:v>
                </c:pt>
                <c:pt idx="55">
                  <c:v>5.5624000000534579E-2</c:v>
                </c:pt>
                <c:pt idx="56">
                  <c:v>5.6496000004699454E-2</c:v>
                </c:pt>
                <c:pt idx="57">
                  <c:v>5.9399999998277053E-2</c:v>
                </c:pt>
                <c:pt idx="58">
                  <c:v>6.0224000000744127E-2</c:v>
                </c:pt>
                <c:pt idx="59">
                  <c:v>5.9968000001390465E-2</c:v>
                </c:pt>
                <c:pt idx="60">
                  <c:v>6.060799999977462E-2</c:v>
                </c:pt>
                <c:pt idx="61">
                  <c:v>5.8751999997184612E-2</c:v>
                </c:pt>
                <c:pt idx="62">
                  <c:v>6.5836000001581851E-2</c:v>
                </c:pt>
                <c:pt idx="63">
                  <c:v>6.5886000003956724E-2</c:v>
                </c:pt>
                <c:pt idx="64">
                  <c:v>6.526799999846844E-2</c:v>
                </c:pt>
                <c:pt idx="65">
                  <c:v>6.526799999846844E-2</c:v>
                </c:pt>
                <c:pt idx="66">
                  <c:v>6.9663999995100312E-2</c:v>
                </c:pt>
                <c:pt idx="67">
                  <c:v>7.0416000002296641E-2</c:v>
                </c:pt>
                <c:pt idx="68">
                  <c:v>7.464800000161631E-2</c:v>
                </c:pt>
                <c:pt idx="69">
                  <c:v>7.9642000004241709E-2</c:v>
                </c:pt>
                <c:pt idx="70">
                  <c:v>8.2679999999527354E-2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17-4C82-91A0-94839E3F0E30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Q_Fit!$U$2:$U$28</c:f>
              <c:numCache>
                <c:formatCode>General</c:formatCode>
                <c:ptCount val="27"/>
                <c:pt idx="0">
                  <c:v>5.8</c:v>
                </c:pt>
                <c:pt idx="1">
                  <c:v>5.9</c:v>
                </c:pt>
                <c:pt idx="2">
                  <c:v>6</c:v>
                </c:pt>
                <c:pt idx="3">
                  <c:v>6.1</c:v>
                </c:pt>
                <c:pt idx="4">
                  <c:v>6.2</c:v>
                </c:pt>
                <c:pt idx="5">
                  <c:v>6.3</c:v>
                </c:pt>
                <c:pt idx="6">
                  <c:v>6.4</c:v>
                </c:pt>
                <c:pt idx="7">
                  <c:v>6.5</c:v>
                </c:pt>
                <c:pt idx="8">
                  <c:v>6.6</c:v>
                </c:pt>
                <c:pt idx="9">
                  <c:v>6.7</c:v>
                </c:pt>
                <c:pt idx="10">
                  <c:v>6.8000000000000096</c:v>
                </c:pt>
                <c:pt idx="11">
                  <c:v>6.9000000000000101</c:v>
                </c:pt>
                <c:pt idx="12">
                  <c:v>7.0000000000000098</c:v>
                </c:pt>
                <c:pt idx="13">
                  <c:v>7.1000000000000103</c:v>
                </c:pt>
                <c:pt idx="14">
                  <c:v>7.2000000000000099</c:v>
                </c:pt>
                <c:pt idx="15">
                  <c:v>7.3000000000000096</c:v>
                </c:pt>
                <c:pt idx="16">
                  <c:v>7.4000000000000101</c:v>
                </c:pt>
                <c:pt idx="17">
                  <c:v>7.5000000000000098</c:v>
                </c:pt>
                <c:pt idx="18">
                  <c:v>7.6000000000000103</c:v>
                </c:pt>
                <c:pt idx="19">
                  <c:v>7.7000000000000099</c:v>
                </c:pt>
              </c:numCache>
            </c:numRef>
          </c:xVal>
          <c:yVal>
            <c:numRef>
              <c:f>Q_Fit!$V$2:$V$28</c:f>
              <c:numCache>
                <c:formatCode>General</c:formatCode>
                <c:ptCount val="27"/>
                <c:pt idx="0">
                  <c:v>2.2519258275151555E-3</c:v>
                </c:pt>
                <c:pt idx="1">
                  <c:v>4.5556436372189979E-3</c:v>
                </c:pt>
                <c:pt idx="2">
                  <c:v>7.0960656748123574E-3</c:v>
                </c:pt>
                <c:pt idx="3">
                  <c:v>9.8731919402952895E-3</c:v>
                </c:pt>
                <c:pt idx="4">
                  <c:v>1.2887022433667628E-2</c:v>
                </c:pt>
                <c:pt idx="5">
                  <c:v>1.6137557154929427E-2</c:v>
                </c:pt>
                <c:pt idx="6">
                  <c:v>1.9624796104080744E-2</c:v>
                </c:pt>
                <c:pt idx="7">
                  <c:v>2.3348739281121467E-2</c:v>
                </c:pt>
                <c:pt idx="8">
                  <c:v>2.7309386686051762E-2</c:v>
                </c:pt>
                <c:pt idx="9">
                  <c:v>3.1506738318871519E-2</c:v>
                </c:pt>
                <c:pt idx="10">
                  <c:v>3.5940794179581181E-2</c:v>
                </c:pt>
                <c:pt idx="11">
                  <c:v>4.0611554268179972E-2</c:v>
                </c:pt>
                <c:pt idx="12">
                  <c:v>4.5519018584668114E-2</c:v>
                </c:pt>
                <c:pt idx="13">
                  <c:v>5.0663187129045828E-2</c:v>
                </c:pt>
                <c:pt idx="14">
                  <c:v>5.6044059901313004E-2</c:v>
                </c:pt>
                <c:pt idx="15">
                  <c:v>6.1661636901469641E-2</c:v>
                </c:pt>
                <c:pt idx="16">
                  <c:v>6.7515918129515851E-2</c:v>
                </c:pt>
                <c:pt idx="17">
                  <c:v>7.3606903585451411E-2</c:v>
                </c:pt>
                <c:pt idx="18">
                  <c:v>7.9934593269276544E-2</c:v>
                </c:pt>
                <c:pt idx="19">
                  <c:v>8.6498987180991138E-2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17-4C82-91A0-94839E3F0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409736"/>
        <c:axId val="1"/>
      </c:scatterChart>
      <c:valAx>
        <c:axId val="1120409736"/>
        <c:scaling>
          <c:orientation val="minMax"/>
          <c:max val="7.8"/>
          <c:min val="5.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009844923230744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380138003111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40973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769230769230771"/>
          <c:y val="0.93891402714932126"/>
          <c:w val="0.44566544566544569"/>
          <c:h val="0.98868778280542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UMa- O-C Diagr.</a:t>
            </a:r>
          </a:p>
        </c:rich>
      </c:tx>
      <c:layout>
        <c:manualLayout>
          <c:xMode val="edge"/>
          <c:yMode val="edge"/>
          <c:x val="0.36080643765683135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8890347574598"/>
          <c:y val="0.14860681114551083"/>
          <c:w val="0.79487321656295884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(3)'!$H$21:$H$981</c:f>
              <c:numCache>
                <c:formatCode>General</c:formatCode>
                <c:ptCount val="961"/>
                <c:pt idx="0">
                  <c:v>0.18800800000099116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56-465D-822E-030F3E87EC5E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(3)'!$D$22:$D$37</c:f>
                <c:numCache>
                  <c:formatCode>General</c:formatCode>
                  <c:ptCount val="16"/>
                  <c:pt idx="0">
                    <c:v>1E-3</c:v>
                  </c:pt>
                  <c:pt idx="1">
                    <c:v>2.0000000000000001E-4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(3)'!$I$21:$I$981</c:f>
              <c:numCache>
                <c:formatCode>General</c:formatCode>
                <c:ptCount val="961"/>
                <c:pt idx="1">
                  <c:v>6.0159999993629754E-3</c:v>
                </c:pt>
                <c:pt idx="2">
                  <c:v>7.3720000073080882E-3</c:v>
                </c:pt>
                <c:pt idx="3">
                  <c:v>7.5480000014067627E-3</c:v>
                </c:pt>
                <c:pt idx="4">
                  <c:v>6.3400000071851537E-3</c:v>
                </c:pt>
                <c:pt idx="5">
                  <c:v>3.8239999994402751E-3</c:v>
                </c:pt>
                <c:pt idx="6">
                  <c:v>7.3199999969801866E-3</c:v>
                </c:pt>
                <c:pt idx="7">
                  <c:v>9.5440000004600734E-3</c:v>
                </c:pt>
                <c:pt idx="8">
                  <c:v>8.4320000023581088E-3</c:v>
                </c:pt>
                <c:pt idx="9">
                  <c:v>1.2179999997897539E-2</c:v>
                </c:pt>
                <c:pt idx="10">
                  <c:v>1.0271999992255587E-2</c:v>
                </c:pt>
                <c:pt idx="12">
                  <c:v>6.4199999978882261E-3</c:v>
                </c:pt>
                <c:pt idx="13">
                  <c:v>1.2419999999110587E-2</c:v>
                </c:pt>
                <c:pt idx="14">
                  <c:v>1.3539999999920838E-2</c:v>
                </c:pt>
                <c:pt idx="15">
                  <c:v>1.3895999996748287E-2</c:v>
                </c:pt>
                <c:pt idx="16">
                  <c:v>1.5187999997579027E-2</c:v>
                </c:pt>
                <c:pt idx="19">
                  <c:v>1.9083999999566004E-2</c:v>
                </c:pt>
                <c:pt idx="20">
                  <c:v>2.1756000001914799E-2</c:v>
                </c:pt>
                <c:pt idx="21">
                  <c:v>1.5139999995881226E-2</c:v>
                </c:pt>
                <c:pt idx="22">
                  <c:v>2.5347999995574355E-2</c:v>
                </c:pt>
                <c:pt idx="23">
                  <c:v>2.7939999999944121E-2</c:v>
                </c:pt>
                <c:pt idx="24">
                  <c:v>2.7887999996892177E-2</c:v>
                </c:pt>
                <c:pt idx="25">
                  <c:v>2.8423999996448401E-2</c:v>
                </c:pt>
                <c:pt idx="26">
                  <c:v>3.1695999998191837E-2</c:v>
                </c:pt>
                <c:pt idx="27">
                  <c:v>3.1671999997342937E-2</c:v>
                </c:pt>
                <c:pt idx="28">
                  <c:v>3.2439999995403923E-2</c:v>
                </c:pt>
                <c:pt idx="30">
                  <c:v>3.6940000005415641E-2</c:v>
                </c:pt>
                <c:pt idx="31">
                  <c:v>3.9451999989978503E-2</c:v>
                </c:pt>
                <c:pt idx="32">
                  <c:v>4.0496000001439825E-2</c:v>
                </c:pt>
                <c:pt idx="33">
                  <c:v>3.6823999995249324E-2</c:v>
                </c:pt>
                <c:pt idx="34">
                  <c:v>4.0008000003581401E-2</c:v>
                </c:pt>
                <c:pt idx="35">
                  <c:v>3.7239999997837003E-2</c:v>
                </c:pt>
                <c:pt idx="36">
                  <c:v>4.4856000000436325E-2</c:v>
                </c:pt>
                <c:pt idx="37">
                  <c:v>4.738799999904586E-2</c:v>
                </c:pt>
                <c:pt idx="38">
                  <c:v>4.0031999997154344E-2</c:v>
                </c:pt>
                <c:pt idx="40">
                  <c:v>4.8451999995450024E-2</c:v>
                </c:pt>
                <c:pt idx="41">
                  <c:v>4.1383999996469356E-2</c:v>
                </c:pt>
                <c:pt idx="42">
                  <c:v>5.6332000000111293E-2</c:v>
                </c:pt>
                <c:pt idx="43">
                  <c:v>5.5624000000534579E-2</c:v>
                </c:pt>
                <c:pt idx="44">
                  <c:v>5.6496000004699454E-2</c:v>
                </c:pt>
                <c:pt idx="46">
                  <c:v>6.0224000000744127E-2</c:v>
                </c:pt>
                <c:pt idx="47">
                  <c:v>5.9968000001390465E-2</c:v>
                </c:pt>
                <c:pt idx="48">
                  <c:v>6.060799999977462E-2</c:v>
                </c:pt>
                <c:pt idx="49">
                  <c:v>5.8751999997184612E-2</c:v>
                </c:pt>
                <c:pt idx="51">
                  <c:v>6.526799999846844E-2</c:v>
                </c:pt>
                <c:pt idx="52">
                  <c:v>6.526799999846844E-2</c:v>
                </c:pt>
                <c:pt idx="53">
                  <c:v>6.9663999995100312E-2</c:v>
                </c:pt>
                <c:pt idx="54">
                  <c:v>7.0416000002296641E-2</c:v>
                </c:pt>
                <c:pt idx="55">
                  <c:v>7.464800000161631E-2</c:v>
                </c:pt>
                <c:pt idx="56">
                  <c:v>7.9642000004241709E-2</c:v>
                </c:pt>
                <c:pt idx="57">
                  <c:v>8.2679999999527354E-2</c:v>
                </c:pt>
                <c:pt idx="58">
                  <c:v>-9.2779999999038409E-2</c:v>
                </c:pt>
                <c:pt idx="59">
                  <c:v>-9.0863999997964129E-2</c:v>
                </c:pt>
                <c:pt idx="60">
                  <c:v>-8.4460000005492475E-2</c:v>
                </c:pt>
                <c:pt idx="61">
                  <c:v>-8.1914000009419397E-2</c:v>
                </c:pt>
                <c:pt idx="62">
                  <c:v>-9.2852000001585111E-2</c:v>
                </c:pt>
                <c:pt idx="63">
                  <c:v>-9.2160000000149012E-2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56-465D-822E-030F3E87EC5E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Yang 2001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 (3)'!$D$21:$D$37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(3)'!$J$21:$J$981</c:f>
              <c:numCache>
                <c:formatCode>General</c:formatCode>
                <c:ptCount val="961"/>
                <c:pt idx="17">
                  <c:v>1.4672000004793517E-2</c:v>
                </c:pt>
                <c:pt idx="18">
                  <c:v>1.3832000004185829E-2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56-465D-822E-030F3E87EC5E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plus>
            <c:min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(3)'!$K$21:$K$981</c:f>
              <c:numCache>
                <c:formatCode>General</c:formatCode>
                <c:ptCount val="961"/>
                <c:pt idx="29">
                  <c:v>3.2759999994596001E-2</c:v>
                </c:pt>
                <c:pt idx="39">
                  <c:v>4.6115999997709878E-2</c:v>
                </c:pt>
                <c:pt idx="45">
                  <c:v>5.9399999998277053E-2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56-465D-822E-030F3E87EC5E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plus>
            <c:min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56-465D-822E-030F3E87EC5E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plus>
            <c:min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56-465D-822E-030F3E87EC5E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plus>
            <c:min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(3)'!$N$21:$N$981</c:f>
              <c:numCache>
                <c:formatCode>General</c:formatCode>
                <c:ptCount val="961"/>
                <c:pt idx="11">
                  <c:v>1.0451999994984362E-2</c:v>
                </c:pt>
                <c:pt idx="50">
                  <c:v>6.5886000003956724E-2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56-465D-822E-030F3E87EC5E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(3)'!$O$21:$O$981</c:f>
              <c:numCache>
                <c:formatCode>General</c:formatCode>
                <c:ptCount val="961"/>
                <c:pt idx="0">
                  <c:v>0.46055741006885043</c:v>
                </c:pt>
                <c:pt idx="1">
                  <c:v>0.10570091058023784</c:v>
                </c:pt>
                <c:pt idx="2">
                  <c:v>0.1003145563797106</c:v>
                </c:pt>
                <c:pt idx="3">
                  <c:v>9.985492883220326E-2</c:v>
                </c:pt>
                <c:pt idx="4">
                  <c:v>9.9851924730585573E-2</c:v>
                </c:pt>
                <c:pt idx="5">
                  <c:v>9.969571144646544E-2</c:v>
                </c:pt>
                <c:pt idx="6">
                  <c:v>9.9055837801896363E-2</c:v>
                </c:pt>
                <c:pt idx="7">
                  <c:v>9.5009312922861133E-2</c:v>
                </c:pt>
                <c:pt idx="8">
                  <c:v>9.3014589448711604E-2</c:v>
                </c:pt>
                <c:pt idx="9">
                  <c:v>8.7775436227451376E-2</c:v>
                </c:pt>
                <c:pt idx="10">
                  <c:v>8.7772432125833688E-2</c:v>
                </c:pt>
                <c:pt idx="11">
                  <c:v>8.7727370601568266E-2</c:v>
                </c:pt>
                <c:pt idx="12">
                  <c:v>8.7039431331116079E-2</c:v>
                </c:pt>
                <c:pt idx="13">
                  <c:v>8.7039431331116079E-2</c:v>
                </c:pt>
                <c:pt idx="14">
                  <c:v>8.2803648050166045E-2</c:v>
                </c:pt>
                <c:pt idx="15">
                  <c:v>8.237406151883564E-2</c:v>
                </c:pt>
                <c:pt idx="16">
                  <c:v>8.2371057417217952E-2</c:v>
                </c:pt>
                <c:pt idx="17">
                  <c:v>8.221484413309782E-2</c:v>
                </c:pt>
                <c:pt idx="18">
                  <c:v>8.2199823625009327E-2</c:v>
                </c:pt>
                <c:pt idx="19">
                  <c:v>7.5422570375489273E-2</c:v>
                </c:pt>
                <c:pt idx="20">
                  <c:v>7.0868352323063544E-2</c:v>
                </c:pt>
                <c:pt idx="21">
                  <c:v>6.951049839186535E-2</c:v>
                </c:pt>
                <c:pt idx="22">
                  <c:v>6.4782042445613308E-2</c:v>
                </c:pt>
                <c:pt idx="23">
                  <c:v>6.4779038343995621E-2</c:v>
                </c:pt>
                <c:pt idx="24">
                  <c:v>6.4271345170605121E-2</c:v>
                </c:pt>
                <c:pt idx="25">
                  <c:v>6.3646492034124591E-2</c:v>
                </c:pt>
                <c:pt idx="26">
                  <c:v>5.9092273981698862E-2</c:v>
                </c:pt>
                <c:pt idx="27">
                  <c:v>5.8707748974633878E-2</c:v>
                </c:pt>
                <c:pt idx="28">
                  <c:v>5.8245117325508855E-2</c:v>
                </c:pt>
                <c:pt idx="29">
                  <c:v>5.8064871228447112E-2</c:v>
                </c:pt>
                <c:pt idx="30">
                  <c:v>5.3738964898966235E-2</c:v>
                </c:pt>
                <c:pt idx="31">
                  <c:v>5.242917659365115E-2</c:v>
                </c:pt>
                <c:pt idx="32">
                  <c:v>5.2333045341884932E-2</c:v>
                </c:pt>
                <c:pt idx="33">
                  <c:v>5.1930495725113768E-2</c:v>
                </c:pt>
                <c:pt idx="34">
                  <c:v>5.1774282440993635E-2</c:v>
                </c:pt>
                <c:pt idx="35">
                  <c:v>5.1711196307022034E-2</c:v>
                </c:pt>
                <c:pt idx="36">
                  <c:v>4.6835539381502977E-2</c:v>
                </c:pt>
                <c:pt idx="37">
                  <c:v>4.6772453247531376E-2</c:v>
                </c:pt>
                <c:pt idx="38">
                  <c:v>4.6150604212668478E-2</c:v>
                </c:pt>
                <c:pt idx="39">
                  <c:v>4.1638443582890483E-2</c:v>
                </c:pt>
                <c:pt idx="40">
                  <c:v>4.086338536552514E-2</c:v>
                </c:pt>
                <c:pt idx="41">
                  <c:v>3.6369249345453325E-2</c:v>
                </c:pt>
                <c:pt idx="42">
                  <c:v>2.9102327532248951E-2</c:v>
                </c:pt>
                <c:pt idx="43">
                  <c:v>2.9099323430631263E-2</c:v>
                </c:pt>
                <c:pt idx="44">
                  <c:v>2.8750847642978639E-2</c:v>
                </c:pt>
                <c:pt idx="45">
                  <c:v>2.4509056158793174E-2</c:v>
                </c:pt>
                <c:pt idx="46">
                  <c:v>2.414255576143437E-2</c:v>
                </c:pt>
                <c:pt idx="47">
                  <c:v>2.4046424509668152E-2</c:v>
                </c:pt>
                <c:pt idx="48">
                  <c:v>2.2934906911120989E-2</c:v>
                </c:pt>
                <c:pt idx="49">
                  <c:v>2.2913878199797122E-2</c:v>
                </c:pt>
                <c:pt idx="50">
                  <c:v>1.8476820110461478E-2</c:v>
                </c:pt>
                <c:pt idx="51">
                  <c:v>1.803822127427801E-2</c:v>
                </c:pt>
                <c:pt idx="52">
                  <c:v>1.803822127427801E-2</c:v>
                </c:pt>
                <c:pt idx="53">
                  <c:v>1.2141169798742579E-2</c:v>
                </c:pt>
                <c:pt idx="54">
                  <c:v>1.129701724417026E-2</c:v>
                </c:pt>
                <c:pt idx="55">
                  <c:v>6.2771634410018207E-3</c:v>
                </c:pt>
                <c:pt idx="56">
                  <c:v>3.7777508950794791E-3</c:v>
                </c:pt>
                <c:pt idx="57">
                  <c:v>5.8138677385194404E-4</c:v>
                </c:pt>
                <c:pt idx="58">
                  <c:v>-1.1645306810167011E-2</c:v>
                </c:pt>
                <c:pt idx="59">
                  <c:v>-1.2540529092240127E-2</c:v>
                </c:pt>
                <c:pt idx="60">
                  <c:v>-1.7157833278637458E-2</c:v>
                </c:pt>
                <c:pt idx="61">
                  <c:v>-1.7302030156286841E-2</c:v>
                </c:pt>
                <c:pt idx="62">
                  <c:v>-1.0996420860744871E-2</c:v>
                </c:pt>
                <c:pt idx="63">
                  <c:v>-1.0999424962362558E-2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56-465D-822E-030F3E87EC5E}"/>
            </c:ext>
          </c:extLst>
        </c:ser>
        <c:ser>
          <c:idx val="8"/>
          <c:order val="8"/>
          <c:tx>
            <c:strRef>
              <c:f>'A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 (3)'!$V$2:$V$18</c:f>
              <c:numCache>
                <c:formatCode>General</c:formatCode>
                <c:ptCount val="17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</c:numCache>
            </c:numRef>
          </c:xVal>
          <c:yVal>
            <c:numRef>
              <c:f>'A (3)'!$W$2:$W$18</c:f>
              <c:numCache>
                <c:formatCode>General</c:formatCode>
                <c:ptCount val="17"/>
                <c:pt idx="0">
                  <c:v>0.18788075101348406</c:v>
                </c:pt>
                <c:pt idx="1">
                  <c:v>0.14484486709236338</c:v>
                </c:pt>
                <c:pt idx="2">
                  <c:v>0.10687518379210799</c:v>
                </c:pt>
                <c:pt idx="3">
                  <c:v>7.3971701112717864E-2</c:v>
                </c:pt>
                <c:pt idx="4">
                  <c:v>4.6134419054193007E-2</c:v>
                </c:pt>
                <c:pt idx="5">
                  <c:v>2.3363337616533433E-2</c:v>
                </c:pt>
                <c:pt idx="6">
                  <c:v>5.6584567997391283E-3</c:v>
                </c:pt>
                <c:pt idx="7">
                  <c:v>-6.9802233961899079E-3</c:v>
                </c:pt>
                <c:pt idx="8">
                  <c:v>-1.4552702971253662E-2</c:v>
                </c:pt>
                <c:pt idx="9">
                  <c:v>-1.7058981925452132E-2</c:v>
                </c:pt>
                <c:pt idx="10">
                  <c:v>-1.4499060258785335E-2</c:v>
                </c:pt>
                <c:pt idx="11">
                  <c:v>-6.8729379712532679E-3</c:v>
                </c:pt>
                <c:pt idx="12">
                  <c:v>5.8193849371440676E-3</c:v>
                </c:pt>
                <c:pt idx="13">
                  <c:v>2.3577908466406672E-2</c:v>
                </c:pt>
                <c:pt idx="14">
                  <c:v>4.6402632616534545E-2</c:v>
                </c:pt>
                <c:pt idx="15">
                  <c:v>7.4293557387527687E-2</c:v>
                </c:pt>
                <c:pt idx="16">
                  <c:v>0.10725068277938621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756-465D-822E-030F3E87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842040"/>
        <c:axId val="1"/>
      </c:scatterChart>
      <c:valAx>
        <c:axId val="1248842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48447790180074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13553113553112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8842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736263736263737"/>
          <c:y val="0.86068111455108354"/>
          <c:w val="0.9432234432234432"/>
          <c:h val="0.9845201238390092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UMa- O-C Diagr.</a:t>
            </a:r>
          </a:p>
        </c:rich>
      </c:tx>
      <c:layout>
        <c:manualLayout>
          <c:xMode val="edge"/>
          <c:yMode val="edge"/>
          <c:x val="0.37310959659454329"/>
          <c:y val="3.78006872852233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04218507269653"/>
          <c:y val="0.16151256950899884"/>
          <c:w val="0.74285775247649066"/>
          <c:h val="0.611685901544719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(3)'!$H$21:$H$981</c:f>
              <c:numCache>
                <c:formatCode>General</c:formatCode>
                <c:ptCount val="961"/>
                <c:pt idx="0">
                  <c:v>0.18800800000099116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27-4B9D-B66D-C0F6260B6D48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(3)'!$D$22:$D$37</c:f>
                <c:numCache>
                  <c:formatCode>General</c:formatCode>
                  <c:ptCount val="16"/>
                  <c:pt idx="0">
                    <c:v>1E-3</c:v>
                  </c:pt>
                  <c:pt idx="1">
                    <c:v>2.0000000000000001E-4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(3)'!$I$21:$I$981</c:f>
              <c:numCache>
                <c:formatCode>General</c:formatCode>
                <c:ptCount val="961"/>
                <c:pt idx="1">
                  <c:v>6.0159999993629754E-3</c:v>
                </c:pt>
                <c:pt idx="2">
                  <c:v>7.3720000073080882E-3</c:v>
                </c:pt>
                <c:pt idx="3">
                  <c:v>7.5480000014067627E-3</c:v>
                </c:pt>
                <c:pt idx="4">
                  <c:v>6.3400000071851537E-3</c:v>
                </c:pt>
                <c:pt idx="5">
                  <c:v>3.8239999994402751E-3</c:v>
                </c:pt>
                <c:pt idx="6">
                  <c:v>7.3199999969801866E-3</c:v>
                </c:pt>
                <c:pt idx="7">
                  <c:v>9.5440000004600734E-3</c:v>
                </c:pt>
                <c:pt idx="8">
                  <c:v>8.4320000023581088E-3</c:v>
                </c:pt>
                <c:pt idx="9">
                  <c:v>1.2179999997897539E-2</c:v>
                </c:pt>
                <c:pt idx="10">
                  <c:v>1.0271999992255587E-2</c:v>
                </c:pt>
                <c:pt idx="12">
                  <c:v>6.4199999978882261E-3</c:v>
                </c:pt>
                <c:pt idx="13">
                  <c:v>1.2419999999110587E-2</c:v>
                </c:pt>
                <c:pt idx="14">
                  <c:v>1.3539999999920838E-2</c:v>
                </c:pt>
                <c:pt idx="15">
                  <c:v>1.3895999996748287E-2</c:v>
                </c:pt>
                <c:pt idx="16">
                  <c:v>1.5187999997579027E-2</c:v>
                </c:pt>
                <c:pt idx="19">
                  <c:v>1.9083999999566004E-2</c:v>
                </c:pt>
                <c:pt idx="20">
                  <c:v>2.1756000001914799E-2</c:v>
                </c:pt>
                <c:pt idx="21">
                  <c:v>1.5139999995881226E-2</c:v>
                </c:pt>
                <c:pt idx="22">
                  <c:v>2.5347999995574355E-2</c:v>
                </c:pt>
                <c:pt idx="23">
                  <c:v>2.7939999999944121E-2</c:v>
                </c:pt>
                <c:pt idx="24">
                  <c:v>2.7887999996892177E-2</c:v>
                </c:pt>
                <c:pt idx="25">
                  <c:v>2.8423999996448401E-2</c:v>
                </c:pt>
                <c:pt idx="26">
                  <c:v>3.1695999998191837E-2</c:v>
                </c:pt>
                <c:pt idx="27">
                  <c:v>3.1671999997342937E-2</c:v>
                </c:pt>
                <c:pt idx="28">
                  <c:v>3.2439999995403923E-2</c:v>
                </c:pt>
                <c:pt idx="30">
                  <c:v>3.6940000005415641E-2</c:v>
                </c:pt>
                <c:pt idx="31">
                  <c:v>3.9451999989978503E-2</c:v>
                </c:pt>
                <c:pt idx="32">
                  <c:v>4.0496000001439825E-2</c:v>
                </c:pt>
                <c:pt idx="33">
                  <c:v>3.6823999995249324E-2</c:v>
                </c:pt>
                <c:pt idx="34">
                  <c:v>4.0008000003581401E-2</c:v>
                </c:pt>
                <c:pt idx="35">
                  <c:v>3.7239999997837003E-2</c:v>
                </c:pt>
                <c:pt idx="36">
                  <c:v>4.4856000000436325E-2</c:v>
                </c:pt>
                <c:pt idx="37">
                  <c:v>4.738799999904586E-2</c:v>
                </c:pt>
                <c:pt idx="38">
                  <c:v>4.0031999997154344E-2</c:v>
                </c:pt>
                <c:pt idx="40">
                  <c:v>4.8451999995450024E-2</c:v>
                </c:pt>
                <c:pt idx="41">
                  <c:v>4.1383999996469356E-2</c:v>
                </c:pt>
                <c:pt idx="42">
                  <c:v>5.6332000000111293E-2</c:v>
                </c:pt>
                <c:pt idx="43">
                  <c:v>5.5624000000534579E-2</c:v>
                </c:pt>
                <c:pt idx="44">
                  <c:v>5.6496000004699454E-2</c:v>
                </c:pt>
                <c:pt idx="46">
                  <c:v>6.0224000000744127E-2</c:v>
                </c:pt>
                <c:pt idx="47">
                  <c:v>5.9968000001390465E-2</c:v>
                </c:pt>
                <c:pt idx="48">
                  <c:v>6.060799999977462E-2</c:v>
                </c:pt>
                <c:pt idx="49">
                  <c:v>5.8751999997184612E-2</c:v>
                </c:pt>
                <c:pt idx="51">
                  <c:v>6.526799999846844E-2</c:v>
                </c:pt>
                <c:pt idx="52">
                  <c:v>6.526799999846844E-2</c:v>
                </c:pt>
                <c:pt idx="53">
                  <c:v>6.9663999995100312E-2</c:v>
                </c:pt>
                <c:pt idx="54">
                  <c:v>7.0416000002296641E-2</c:v>
                </c:pt>
                <c:pt idx="55">
                  <c:v>7.464800000161631E-2</c:v>
                </c:pt>
                <c:pt idx="56">
                  <c:v>7.9642000004241709E-2</c:v>
                </c:pt>
                <c:pt idx="57">
                  <c:v>8.2679999999527354E-2</c:v>
                </c:pt>
                <c:pt idx="58">
                  <c:v>-9.2779999999038409E-2</c:v>
                </c:pt>
                <c:pt idx="59">
                  <c:v>-9.0863999997964129E-2</c:v>
                </c:pt>
                <c:pt idx="60">
                  <c:v>-8.4460000005492475E-2</c:v>
                </c:pt>
                <c:pt idx="61">
                  <c:v>-8.1914000009419397E-2</c:v>
                </c:pt>
                <c:pt idx="62">
                  <c:v>-9.2852000001585111E-2</c:v>
                </c:pt>
                <c:pt idx="63">
                  <c:v>-9.2160000000149012E-2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27-4B9D-B66D-C0F6260B6D48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Yang 2001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 (3)'!$D$21:$D$37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(3)'!$J$21:$J$981</c:f>
              <c:numCache>
                <c:formatCode>General</c:formatCode>
                <c:ptCount val="961"/>
                <c:pt idx="17">
                  <c:v>1.4672000004793517E-2</c:v>
                </c:pt>
                <c:pt idx="18">
                  <c:v>1.3832000004185829E-2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27-4B9D-B66D-C0F6260B6D48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plus>
            <c:min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(3)'!$K$21:$K$981</c:f>
              <c:numCache>
                <c:formatCode>General</c:formatCode>
                <c:ptCount val="961"/>
                <c:pt idx="29">
                  <c:v>3.2759999994596001E-2</c:v>
                </c:pt>
                <c:pt idx="39">
                  <c:v>4.6115999997709878E-2</c:v>
                </c:pt>
                <c:pt idx="45">
                  <c:v>5.9399999998277053E-2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27-4B9D-B66D-C0F6260B6D48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plus>
            <c:min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27-4B9D-B66D-C0F6260B6D48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plus>
            <c:min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27-4B9D-B66D-C0F6260B6D48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plus>
            <c:min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(3)'!$N$21:$N$981</c:f>
              <c:numCache>
                <c:formatCode>General</c:formatCode>
                <c:ptCount val="961"/>
                <c:pt idx="11">
                  <c:v>1.0451999994984362E-2</c:v>
                </c:pt>
                <c:pt idx="50">
                  <c:v>6.5886000003956724E-2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27-4B9D-B66D-C0F6260B6D48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(3)'!$O$21:$O$981</c:f>
              <c:numCache>
                <c:formatCode>General</c:formatCode>
                <c:ptCount val="961"/>
                <c:pt idx="0">
                  <c:v>0.46055741006885043</c:v>
                </c:pt>
                <c:pt idx="1">
                  <c:v>0.10570091058023784</c:v>
                </c:pt>
                <c:pt idx="2">
                  <c:v>0.1003145563797106</c:v>
                </c:pt>
                <c:pt idx="3">
                  <c:v>9.985492883220326E-2</c:v>
                </c:pt>
                <c:pt idx="4">
                  <c:v>9.9851924730585573E-2</c:v>
                </c:pt>
                <c:pt idx="5">
                  <c:v>9.969571144646544E-2</c:v>
                </c:pt>
                <c:pt idx="6">
                  <c:v>9.9055837801896363E-2</c:v>
                </c:pt>
                <c:pt idx="7">
                  <c:v>9.5009312922861133E-2</c:v>
                </c:pt>
                <c:pt idx="8">
                  <c:v>9.3014589448711604E-2</c:v>
                </c:pt>
                <c:pt idx="9">
                  <c:v>8.7775436227451376E-2</c:v>
                </c:pt>
                <c:pt idx="10">
                  <c:v>8.7772432125833688E-2</c:v>
                </c:pt>
                <c:pt idx="11">
                  <c:v>8.7727370601568266E-2</c:v>
                </c:pt>
                <c:pt idx="12">
                  <c:v>8.7039431331116079E-2</c:v>
                </c:pt>
                <c:pt idx="13">
                  <c:v>8.7039431331116079E-2</c:v>
                </c:pt>
                <c:pt idx="14">
                  <c:v>8.2803648050166045E-2</c:v>
                </c:pt>
                <c:pt idx="15">
                  <c:v>8.237406151883564E-2</c:v>
                </c:pt>
                <c:pt idx="16">
                  <c:v>8.2371057417217952E-2</c:v>
                </c:pt>
                <c:pt idx="17">
                  <c:v>8.221484413309782E-2</c:v>
                </c:pt>
                <c:pt idx="18">
                  <c:v>8.2199823625009327E-2</c:v>
                </c:pt>
                <c:pt idx="19">
                  <c:v>7.5422570375489273E-2</c:v>
                </c:pt>
                <c:pt idx="20">
                  <c:v>7.0868352323063544E-2</c:v>
                </c:pt>
                <c:pt idx="21">
                  <c:v>6.951049839186535E-2</c:v>
                </c:pt>
                <c:pt idx="22">
                  <c:v>6.4782042445613308E-2</c:v>
                </c:pt>
                <c:pt idx="23">
                  <c:v>6.4779038343995621E-2</c:v>
                </c:pt>
                <c:pt idx="24">
                  <c:v>6.4271345170605121E-2</c:v>
                </c:pt>
                <c:pt idx="25">
                  <c:v>6.3646492034124591E-2</c:v>
                </c:pt>
                <c:pt idx="26">
                  <c:v>5.9092273981698862E-2</c:v>
                </c:pt>
                <c:pt idx="27">
                  <c:v>5.8707748974633878E-2</c:v>
                </c:pt>
                <c:pt idx="28">
                  <c:v>5.8245117325508855E-2</c:v>
                </c:pt>
                <c:pt idx="29">
                  <c:v>5.8064871228447112E-2</c:v>
                </c:pt>
                <c:pt idx="30">
                  <c:v>5.3738964898966235E-2</c:v>
                </c:pt>
                <c:pt idx="31">
                  <c:v>5.242917659365115E-2</c:v>
                </c:pt>
                <c:pt idx="32">
                  <c:v>5.2333045341884932E-2</c:v>
                </c:pt>
                <c:pt idx="33">
                  <c:v>5.1930495725113768E-2</c:v>
                </c:pt>
                <c:pt idx="34">
                  <c:v>5.1774282440993635E-2</c:v>
                </c:pt>
                <c:pt idx="35">
                  <c:v>5.1711196307022034E-2</c:v>
                </c:pt>
                <c:pt idx="36">
                  <c:v>4.6835539381502977E-2</c:v>
                </c:pt>
                <c:pt idx="37">
                  <c:v>4.6772453247531376E-2</c:v>
                </c:pt>
                <c:pt idx="38">
                  <c:v>4.6150604212668478E-2</c:v>
                </c:pt>
                <c:pt idx="39">
                  <c:v>4.1638443582890483E-2</c:v>
                </c:pt>
                <c:pt idx="40">
                  <c:v>4.086338536552514E-2</c:v>
                </c:pt>
                <c:pt idx="41">
                  <c:v>3.6369249345453325E-2</c:v>
                </c:pt>
                <c:pt idx="42">
                  <c:v>2.9102327532248951E-2</c:v>
                </c:pt>
                <c:pt idx="43">
                  <c:v>2.9099323430631263E-2</c:v>
                </c:pt>
                <c:pt idx="44">
                  <c:v>2.8750847642978639E-2</c:v>
                </c:pt>
                <c:pt idx="45">
                  <c:v>2.4509056158793174E-2</c:v>
                </c:pt>
                <c:pt idx="46">
                  <c:v>2.414255576143437E-2</c:v>
                </c:pt>
                <c:pt idx="47">
                  <c:v>2.4046424509668152E-2</c:v>
                </c:pt>
                <c:pt idx="48">
                  <c:v>2.2934906911120989E-2</c:v>
                </c:pt>
                <c:pt idx="49">
                  <c:v>2.2913878199797122E-2</c:v>
                </c:pt>
                <c:pt idx="50">
                  <c:v>1.8476820110461478E-2</c:v>
                </c:pt>
                <c:pt idx="51">
                  <c:v>1.803822127427801E-2</c:v>
                </c:pt>
                <c:pt idx="52">
                  <c:v>1.803822127427801E-2</c:v>
                </c:pt>
                <c:pt idx="53">
                  <c:v>1.2141169798742579E-2</c:v>
                </c:pt>
                <c:pt idx="54">
                  <c:v>1.129701724417026E-2</c:v>
                </c:pt>
                <c:pt idx="55">
                  <c:v>6.2771634410018207E-3</c:v>
                </c:pt>
                <c:pt idx="56">
                  <c:v>3.7777508950794791E-3</c:v>
                </c:pt>
                <c:pt idx="57">
                  <c:v>5.8138677385194404E-4</c:v>
                </c:pt>
                <c:pt idx="58">
                  <c:v>-1.1645306810167011E-2</c:v>
                </c:pt>
                <c:pt idx="59">
                  <c:v>-1.2540529092240127E-2</c:v>
                </c:pt>
                <c:pt idx="60">
                  <c:v>-1.7157833278637458E-2</c:v>
                </c:pt>
                <c:pt idx="61">
                  <c:v>-1.7302030156286841E-2</c:v>
                </c:pt>
                <c:pt idx="62">
                  <c:v>-1.0996420860744871E-2</c:v>
                </c:pt>
                <c:pt idx="63">
                  <c:v>-1.0999424962362558E-2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27-4B9D-B66D-C0F6260B6D48}"/>
            </c:ext>
          </c:extLst>
        </c:ser>
        <c:ser>
          <c:idx val="8"/>
          <c:order val="8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(3)'!$P$21:$P$981</c:f>
              <c:numCache>
                <c:formatCode>General</c:formatCode>
                <c:ptCount val="961"/>
                <c:pt idx="0">
                  <c:v>0.18788530793723823</c:v>
                </c:pt>
                <c:pt idx="1">
                  <c:v>3.0508173906056979E-3</c:v>
                </c:pt>
                <c:pt idx="2">
                  <c:v>5.6916701176638052E-3</c:v>
                </c:pt>
                <c:pt idx="3">
                  <c:v>5.9245609582597725E-3</c:v>
                </c:pt>
                <c:pt idx="4">
                  <c:v>5.9260870215910866E-3</c:v>
                </c:pt>
                <c:pt idx="5">
                  <c:v>6.0055121270639611E-3</c:v>
                </c:pt>
                <c:pt idx="6">
                  <c:v>6.3322793867983118E-3</c:v>
                </c:pt>
                <c:pt idx="7">
                  <c:v>8.4519656713777924E-3</c:v>
                </c:pt>
                <c:pt idx="8">
                  <c:v>9.530683871362966E-3</c:v>
                </c:pt>
                <c:pt idx="9">
                  <c:v>1.247032258667502E-2</c:v>
                </c:pt>
                <c:pt idx="10">
                  <c:v>1.2472052361933272E-2</c:v>
                </c:pt>
                <c:pt idx="11">
                  <c:v>1.2498005070248286E-2</c:v>
                </c:pt>
                <c:pt idx="12">
                  <c:v>1.2895631812319064E-2</c:v>
                </c:pt>
                <c:pt idx="13">
                  <c:v>1.2895631812319064E-2</c:v>
                </c:pt>
                <c:pt idx="14">
                  <c:v>1.5402440967095254E-2</c:v>
                </c:pt>
                <c:pt idx="15">
                  <c:v>1.5662303124077681E-2</c:v>
                </c:pt>
                <c:pt idx="16">
                  <c:v>1.566412398962308E-2</c:v>
                </c:pt>
                <c:pt idx="17">
                  <c:v>1.5758878810230637E-2</c:v>
                </c:pt>
                <c:pt idx="18">
                  <c:v>1.5767997070009532E-2</c:v>
                </c:pt>
                <c:pt idx="19">
                  <c:v>2.0011364668189202E-2</c:v>
                </c:pt>
                <c:pt idx="20">
                  <c:v>2.3007699096818157E-2</c:v>
                </c:pt>
                <c:pt idx="21">
                  <c:v>2.3923598137671309E-2</c:v>
                </c:pt>
                <c:pt idx="22">
                  <c:v>2.7193812821907526E-2</c:v>
                </c:pt>
                <c:pt idx="23">
                  <c:v>2.7195930364161292E-2</c:v>
                </c:pt>
                <c:pt idx="24">
                  <c:v>2.7554522764772771E-2</c:v>
                </c:pt>
                <c:pt idx="25">
                  <c:v>2.7997853613772439E-2</c:v>
                </c:pt>
                <c:pt idx="26">
                  <c:v>3.1295258159937722E-2</c:v>
                </c:pt>
                <c:pt idx="27">
                  <c:v>3.1578997440699808E-2</c:v>
                </c:pt>
                <c:pt idx="28">
                  <c:v>3.1921471337669594E-2</c:v>
                </c:pt>
                <c:pt idx="29">
                  <c:v>3.2055227976179157E-2</c:v>
                </c:pt>
                <c:pt idx="30">
                  <c:v>3.5320102267115405E-2</c:v>
                </c:pt>
                <c:pt idx="31">
                  <c:v>3.6329352789004066E-2</c:v>
                </c:pt>
                <c:pt idx="32">
                  <c:v>3.6403805578905768E-2</c:v>
                </c:pt>
                <c:pt idx="33">
                  <c:v>3.6716140099451955E-2</c:v>
                </c:pt>
                <c:pt idx="34">
                  <c:v>3.6837589541723059E-2</c:v>
                </c:pt>
                <c:pt idx="35">
                  <c:v>3.6886675264298618E-2</c:v>
                </c:pt>
                <c:pt idx="36">
                  <c:v>4.0747888881244587E-2</c:v>
                </c:pt>
                <c:pt idx="37">
                  <c:v>4.0798723658922564E-2</c:v>
                </c:pt>
                <c:pt idx="38">
                  <c:v>4.1301004846628353E-2</c:v>
                </c:pt>
                <c:pt idx="39">
                  <c:v>4.5010599164281573E-2</c:v>
                </c:pt>
                <c:pt idx="40">
                  <c:v>4.5659302087978415E-2</c:v>
                </c:pt>
                <c:pt idx="41">
                  <c:v>4.9487241451303066E-2</c:v>
                </c:pt>
                <c:pt idx="42">
                  <c:v>5.5916831872577288E-2</c:v>
                </c:pt>
                <c:pt idx="43">
                  <c:v>5.5919551127478984E-2</c:v>
                </c:pt>
                <c:pt idx="44">
                  <c:v>5.6235328488431768E-2</c:v>
                </c:pt>
                <c:pt idx="45">
                  <c:v>6.0133753743557838E-2</c:v>
                </c:pt>
                <c:pt idx="46">
                  <c:v>6.0475327167127724E-2</c:v>
                </c:pt>
                <c:pt idx="47">
                  <c:v>6.0565045027444031E-2</c:v>
                </c:pt>
                <c:pt idx="48">
                  <c:v>6.1606175520754258E-2</c:v>
                </c:pt>
                <c:pt idx="49">
                  <c:v>6.1625939432658317E-2</c:v>
                </c:pt>
                <c:pt idx="50">
                  <c:v>6.5851647059544105E-2</c:v>
                </c:pt>
                <c:pt idx="51">
                  <c:v>6.6275356493834814E-2</c:v>
                </c:pt>
                <c:pt idx="52">
                  <c:v>6.6275356493834814E-2</c:v>
                </c:pt>
                <c:pt idx="53">
                  <c:v>7.2077086418386116E-2</c:v>
                </c:pt>
                <c:pt idx="54">
                  <c:v>7.2923566679105545E-2</c:v>
                </c:pt>
                <c:pt idx="55">
                  <c:v>7.8039886927657398E-2</c:v>
                </c:pt>
                <c:pt idx="56">
                  <c:v>8.0640082354717757E-2</c:v>
                </c:pt>
                <c:pt idx="57">
                  <c:v>8.401643362298894E-2</c:v>
                </c:pt>
                <c:pt idx="58">
                  <c:v>9.7460912812265543E-2</c:v>
                </c:pt>
                <c:pt idx="59">
                  <c:v>9.847827219544536E-2</c:v>
                </c:pt>
                <c:pt idx="60">
                  <c:v>0.10379696855594311</c:v>
                </c:pt>
                <c:pt idx="61">
                  <c:v>0.10396499686117311</c:v>
                </c:pt>
                <c:pt idx="62">
                  <c:v>9.6726310306632146E-2</c:v>
                </c:pt>
                <c:pt idx="63">
                  <c:v>9.6729705797992449E-2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27-4B9D-B66D-C0F6260B6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842760"/>
        <c:axId val="1"/>
      </c:scatterChart>
      <c:valAx>
        <c:axId val="1248842760"/>
        <c:scaling>
          <c:orientation val="minMax"/>
          <c:min val="5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7983246211870576"/>
              <c:y val="0.85910941544678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9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20168067226892E-2"/>
              <c:y val="0.36426225072381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8842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8655462184873951E-2"/>
          <c:y val="0.9106529209621993"/>
          <c:w val="0.99327731092436977"/>
          <c:h val="0.9793814432989690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UMa -- [27568.466, 0.376016]</a:t>
            </a:r>
          </a:p>
        </c:rich>
      </c:tx>
      <c:layout>
        <c:manualLayout>
          <c:xMode val="edge"/>
          <c:yMode val="edge"/>
          <c:x val="0.23311592586874352"/>
          <c:y val="1.355013550135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0019467463804"/>
          <c:y val="0.10569133662383719"/>
          <c:w val="0.75599289384381352"/>
          <c:h val="0.79946011035979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(3)'!$G$21:$G$981</c:f>
              <c:numCache>
                <c:formatCode>General</c:formatCode>
                <c:ptCount val="961"/>
                <c:pt idx="0">
                  <c:v>0.18800800000099116</c:v>
                </c:pt>
                <c:pt idx="1">
                  <c:v>6.0159999993629754E-3</c:v>
                </c:pt>
                <c:pt idx="2">
                  <c:v>7.3720000073080882E-3</c:v>
                </c:pt>
                <c:pt idx="3">
                  <c:v>7.5480000014067627E-3</c:v>
                </c:pt>
                <c:pt idx="4">
                  <c:v>6.3400000071851537E-3</c:v>
                </c:pt>
                <c:pt idx="5">
                  <c:v>3.8239999994402751E-3</c:v>
                </c:pt>
                <c:pt idx="6">
                  <c:v>7.3199999969801866E-3</c:v>
                </c:pt>
                <c:pt idx="7">
                  <c:v>9.5440000004600734E-3</c:v>
                </c:pt>
                <c:pt idx="8">
                  <c:v>8.4320000023581088E-3</c:v>
                </c:pt>
                <c:pt idx="9">
                  <c:v>1.2179999997897539E-2</c:v>
                </c:pt>
                <c:pt idx="10">
                  <c:v>1.0271999992255587E-2</c:v>
                </c:pt>
                <c:pt idx="11">
                  <c:v>1.0451999994984362E-2</c:v>
                </c:pt>
                <c:pt idx="12">
                  <c:v>6.4199999978882261E-3</c:v>
                </c:pt>
                <c:pt idx="13">
                  <c:v>1.2419999999110587E-2</c:v>
                </c:pt>
                <c:pt idx="14">
                  <c:v>1.3539999999920838E-2</c:v>
                </c:pt>
                <c:pt idx="15">
                  <c:v>1.3895999996748287E-2</c:v>
                </c:pt>
                <c:pt idx="16">
                  <c:v>1.5187999997579027E-2</c:v>
                </c:pt>
                <c:pt idx="17">
                  <c:v>1.4672000004793517E-2</c:v>
                </c:pt>
                <c:pt idx="18">
                  <c:v>1.3832000004185829E-2</c:v>
                </c:pt>
                <c:pt idx="19">
                  <c:v>1.9083999999566004E-2</c:v>
                </c:pt>
                <c:pt idx="20">
                  <c:v>2.1756000001914799E-2</c:v>
                </c:pt>
                <c:pt idx="22">
                  <c:v>2.5347999995574355E-2</c:v>
                </c:pt>
                <c:pt idx="23">
                  <c:v>2.7939999999944121E-2</c:v>
                </c:pt>
                <c:pt idx="24">
                  <c:v>2.7887999996892177E-2</c:v>
                </c:pt>
                <c:pt idx="25">
                  <c:v>2.8423999996448401E-2</c:v>
                </c:pt>
                <c:pt idx="26">
                  <c:v>3.1695999998191837E-2</c:v>
                </c:pt>
                <c:pt idx="27">
                  <c:v>3.1671999997342937E-2</c:v>
                </c:pt>
                <c:pt idx="28">
                  <c:v>3.2439999995403923E-2</c:v>
                </c:pt>
                <c:pt idx="29">
                  <c:v>3.2759999994596001E-2</c:v>
                </c:pt>
                <c:pt idx="30">
                  <c:v>3.6940000005415641E-2</c:v>
                </c:pt>
                <c:pt idx="31">
                  <c:v>3.9451999989978503E-2</c:v>
                </c:pt>
                <c:pt idx="32">
                  <c:v>4.0496000001439825E-2</c:v>
                </c:pt>
                <c:pt idx="33">
                  <c:v>3.6823999995249324E-2</c:v>
                </c:pt>
                <c:pt idx="34">
                  <c:v>4.0008000003581401E-2</c:v>
                </c:pt>
                <c:pt idx="35">
                  <c:v>3.7239999997837003E-2</c:v>
                </c:pt>
                <c:pt idx="36">
                  <c:v>4.4856000000436325E-2</c:v>
                </c:pt>
                <c:pt idx="37">
                  <c:v>4.738799999904586E-2</c:v>
                </c:pt>
                <c:pt idx="38">
                  <c:v>4.0031999997154344E-2</c:v>
                </c:pt>
                <c:pt idx="39">
                  <c:v>4.6115999997709878E-2</c:v>
                </c:pt>
                <c:pt idx="40">
                  <c:v>4.8451999995450024E-2</c:v>
                </c:pt>
                <c:pt idx="42">
                  <c:v>5.6332000000111293E-2</c:v>
                </c:pt>
                <c:pt idx="43">
                  <c:v>5.5624000000534579E-2</c:v>
                </c:pt>
                <c:pt idx="44">
                  <c:v>5.6496000004699454E-2</c:v>
                </c:pt>
                <c:pt idx="45">
                  <c:v>5.9399999998277053E-2</c:v>
                </c:pt>
                <c:pt idx="46">
                  <c:v>6.0224000000744127E-2</c:v>
                </c:pt>
                <c:pt idx="47">
                  <c:v>5.9968000001390465E-2</c:v>
                </c:pt>
                <c:pt idx="48">
                  <c:v>6.060799999977462E-2</c:v>
                </c:pt>
                <c:pt idx="49">
                  <c:v>5.8751999997184612E-2</c:v>
                </c:pt>
                <c:pt idx="50">
                  <c:v>6.5886000003956724E-2</c:v>
                </c:pt>
                <c:pt idx="51">
                  <c:v>6.526799999846844E-2</c:v>
                </c:pt>
                <c:pt idx="52">
                  <c:v>6.526799999846844E-2</c:v>
                </c:pt>
                <c:pt idx="53">
                  <c:v>6.9663999995100312E-2</c:v>
                </c:pt>
                <c:pt idx="54">
                  <c:v>7.0416000002296641E-2</c:v>
                </c:pt>
                <c:pt idx="55">
                  <c:v>7.464800000161631E-2</c:v>
                </c:pt>
                <c:pt idx="56">
                  <c:v>7.9642000004241709E-2</c:v>
                </c:pt>
                <c:pt idx="57">
                  <c:v>8.2679999999527354E-2</c:v>
                </c:pt>
                <c:pt idx="58">
                  <c:v>-9.2779999999038409E-2</c:v>
                </c:pt>
                <c:pt idx="59">
                  <c:v>-9.0863999997964129E-2</c:v>
                </c:pt>
                <c:pt idx="60">
                  <c:v>-8.4460000005492475E-2</c:v>
                </c:pt>
                <c:pt idx="61">
                  <c:v>-8.1914000009419397E-2</c:v>
                </c:pt>
                <c:pt idx="62">
                  <c:v>-9.2852000001585111E-2</c:v>
                </c:pt>
                <c:pt idx="63">
                  <c:v>-9.2160000000149012E-2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2D-4665-97B5-65B16C1668EF}"/>
            </c:ext>
          </c:extLst>
        </c:ser>
        <c:ser>
          <c:idx val="8"/>
          <c:order val="1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(3)'!$P$21:$P$981</c:f>
              <c:numCache>
                <c:formatCode>General</c:formatCode>
                <c:ptCount val="961"/>
                <c:pt idx="0">
                  <c:v>0.18788530793723823</c:v>
                </c:pt>
                <c:pt idx="1">
                  <c:v>3.0508173906056979E-3</c:v>
                </c:pt>
                <c:pt idx="2">
                  <c:v>5.6916701176638052E-3</c:v>
                </c:pt>
                <c:pt idx="3">
                  <c:v>5.9245609582597725E-3</c:v>
                </c:pt>
                <c:pt idx="4">
                  <c:v>5.9260870215910866E-3</c:v>
                </c:pt>
                <c:pt idx="5">
                  <c:v>6.0055121270639611E-3</c:v>
                </c:pt>
                <c:pt idx="6">
                  <c:v>6.3322793867983118E-3</c:v>
                </c:pt>
                <c:pt idx="7">
                  <c:v>8.4519656713777924E-3</c:v>
                </c:pt>
                <c:pt idx="8">
                  <c:v>9.530683871362966E-3</c:v>
                </c:pt>
                <c:pt idx="9">
                  <c:v>1.247032258667502E-2</c:v>
                </c:pt>
                <c:pt idx="10">
                  <c:v>1.2472052361933272E-2</c:v>
                </c:pt>
                <c:pt idx="11">
                  <c:v>1.2498005070248286E-2</c:v>
                </c:pt>
                <c:pt idx="12">
                  <c:v>1.2895631812319064E-2</c:v>
                </c:pt>
                <c:pt idx="13">
                  <c:v>1.2895631812319064E-2</c:v>
                </c:pt>
                <c:pt idx="14">
                  <c:v>1.5402440967095254E-2</c:v>
                </c:pt>
                <c:pt idx="15">
                  <c:v>1.5662303124077681E-2</c:v>
                </c:pt>
                <c:pt idx="16">
                  <c:v>1.566412398962308E-2</c:v>
                </c:pt>
                <c:pt idx="17">
                  <c:v>1.5758878810230637E-2</c:v>
                </c:pt>
                <c:pt idx="18">
                  <c:v>1.5767997070009532E-2</c:v>
                </c:pt>
                <c:pt idx="19">
                  <c:v>2.0011364668189202E-2</c:v>
                </c:pt>
                <c:pt idx="20">
                  <c:v>2.3007699096818157E-2</c:v>
                </c:pt>
                <c:pt idx="21">
                  <c:v>2.3923598137671309E-2</c:v>
                </c:pt>
                <c:pt idx="22">
                  <c:v>2.7193812821907526E-2</c:v>
                </c:pt>
                <c:pt idx="23">
                  <c:v>2.7195930364161292E-2</c:v>
                </c:pt>
                <c:pt idx="24">
                  <c:v>2.7554522764772771E-2</c:v>
                </c:pt>
                <c:pt idx="25">
                  <c:v>2.7997853613772439E-2</c:v>
                </c:pt>
                <c:pt idx="26">
                  <c:v>3.1295258159937722E-2</c:v>
                </c:pt>
                <c:pt idx="27">
                  <c:v>3.1578997440699808E-2</c:v>
                </c:pt>
                <c:pt idx="28">
                  <c:v>3.1921471337669594E-2</c:v>
                </c:pt>
                <c:pt idx="29">
                  <c:v>3.2055227976179157E-2</c:v>
                </c:pt>
                <c:pt idx="30">
                  <c:v>3.5320102267115405E-2</c:v>
                </c:pt>
                <c:pt idx="31">
                  <c:v>3.6329352789004066E-2</c:v>
                </c:pt>
                <c:pt idx="32">
                  <c:v>3.6403805578905768E-2</c:v>
                </c:pt>
                <c:pt idx="33">
                  <c:v>3.6716140099451955E-2</c:v>
                </c:pt>
                <c:pt idx="34">
                  <c:v>3.6837589541723059E-2</c:v>
                </c:pt>
                <c:pt idx="35">
                  <c:v>3.6886675264298618E-2</c:v>
                </c:pt>
                <c:pt idx="36">
                  <c:v>4.0747888881244587E-2</c:v>
                </c:pt>
                <c:pt idx="37">
                  <c:v>4.0798723658922564E-2</c:v>
                </c:pt>
                <c:pt idx="38">
                  <c:v>4.1301004846628353E-2</c:v>
                </c:pt>
                <c:pt idx="39">
                  <c:v>4.5010599164281573E-2</c:v>
                </c:pt>
                <c:pt idx="40">
                  <c:v>4.5659302087978415E-2</c:v>
                </c:pt>
                <c:pt idx="41">
                  <c:v>4.9487241451303066E-2</c:v>
                </c:pt>
                <c:pt idx="42">
                  <c:v>5.5916831872577288E-2</c:v>
                </c:pt>
                <c:pt idx="43">
                  <c:v>5.5919551127478984E-2</c:v>
                </c:pt>
                <c:pt idx="44">
                  <c:v>5.6235328488431768E-2</c:v>
                </c:pt>
                <c:pt idx="45">
                  <c:v>6.0133753743557838E-2</c:v>
                </c:pt>
                <c:pt idx="46">
                  <c:v>6.0475327167127724E-2</c:v>
                </c:pt>
                <c:pt idx="47">
                  <c:v>6.0565045027444031E-2</c:v>
                </c:pt>
                <c:pt idx="48">
                  <c:v>6.1606175520754258E-2</c:v>
                </c:pt>
                <c:pt idx="49">
                  <c:v>6.1625939432658317E-2</c:v>
                </c:pt>
                <c:pt idx="50">
                  <c:v>6.5851647059544105E-2</c:v>
                </c:pt>
                <c:pt idx="51">
                  <c:v>6.6275356493834814E-2</c:v>
                </c:pt>
                <c:pt idx="52">
                  <c:v>6.6275356493834814E-2</c:v>
                </c:pt>
                <c:pt idx="53">
                  <c:v>7.2077086418386116E-2</c:v>
                </c:pt>
                <c:pt idx="54">
                  <c:v>7.2923566679105545E-2</c:v>
                </c:pt>
                <c:pt idx="55">
                  <c:v>7.8039886927657398E-2</c:v>
                </c:pt>
                <c:pt idx="56">
                  <c:v>8.0640082354717757E-2</c:v>
                </c:pt>
                <c:pt idx="57">
                  <c:v>8.401643362298894E-2</c:v>
                </c:pt>
                <c:pt idx="58">
                  <c:v>9.7460912812265543E-2</c:v>
                </c:pt>
                <c:pt idx="59">
                  <c:v>9.847827219544536E-2</c:v>
                </c:pt>
                <c:pt idx="60">
                  <c:v>0.10379696855594311</c:v>
                </c:pt>
                <c:pt idx="61">
                  <c:v>0.10396499686117311</c:v>
                </c:pt>
                <c:pt idx="62">
                  <c:v>9.6726310306632146E-2</c:v>
                </c:pt>
                <c:pt idx="63">
                  <c:v>9.6729705797992449E-2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2D-4665-97B5-65B16C16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846720"/>
        <c:axId val="1"/>
      </c:scatterChart>
      <c:valAx>
        <c:axId val="1248846720"/>
        <c:scaling>
          <c:orientation val="minMax"/>
          <c:min val="5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9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8846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247650</xdr:colOff>
      <xdr:row>17</xdr:row>
      <xdr:rowOff>104775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08597BBD-34D7-ECC0-B234-53624B610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390524</xdr:colOff>
      <xdr:row>0</xdr:row>
      <xdr:rowOff>114300</xdr:rowOff>
    </xdr:from>
    <xdr:to>
      <xdr:col>27</xdr:col>
      <xdr:colOff>133349</xdr:colOff>
      <xdr:row>18</xdr:row>
      <xdr:rowOff>38100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608B4241-B6E4-FA46-6D8C-9E38953AE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685800</xdr:colOff>
      <xdr:row>21</xdr:row>
      <xdr:rowOff>0</xdr:rowOff>
    </xdr:from>
    <xdr:to>
      <xdr:col>17</xdr:col>
      <xdr:colOff>390525</xdr:colOff>
      <xdr:row>39</xdr:row>
      <xdr:rowOff>85725</xdr:rowOff>
    </xdr:to>
    <xdr:graphicFrame macro="">
      <xdr:nvGraphicFramePr>
        <xdr:cNvPr id="50186" name="Chart 4">
          <a:extLst>
            <a:ext uri="{FF2B5EF4-FFF2-40B4-BE49-F238E27FC236}">
              <a16:creationId xmlns:a16="http://schemas.microsoft.com/office/drawing/2014/main" id="{257BEBAA-C1E0-5871-3080-7F084F282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390525</xdr:colOff>
      <xdr:row>0</xdr:row>
      <xdr:rowOff>0</xdr:rowOff>
    </xdr:from>
    <xdr:to>
      <xdr:col>24</xdr:col>
      <xdr:colOff>133350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C7C1703-17AD-424C-77AF-4ECC697F5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0</xdr:row>
      <xdr:rowOff>47625</xdr:rowOff>
    </xdr:from>
    <xdr:to>
      <xdr:col>16</xdr:col>
      <xdr:colOff>180975</xdr:colOff>
      <xdr:row>18</xdr:row>
      <xdr:rowOff>104775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7BA43B8-A568-A7A3-F0A4-832F53A07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12</xdr:row>
      <xdr:rowOff>114300</xdr:rowOff>
    </xdr:from>
    <xdr:to>
      <xdr:col>18</xdr:col>
      <xdr:colOff>523875</xdr:colOff>
      <xdr:row>38</xdr:row>
      <xdr:rowOff>85725</xdr:rowOff>
    </xdr:to>
    <xdr:graphicFrame macro="">
      <xdr:nvGraphicFramePr>
        <xdr:cNvPr id="55299" name="Chart 1">
          <a:extLst>
            <a:ext uri="{FF2B5EF4-FFF2-40B4-BE49-F238E27FC236}">
              <a16:creationId xmlns:a16="http://schemas.microsoft.com/office/drawing/2014/main" id="{DD276FA5-A5F1-B80D-CD06-6E31C98E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514350</xdr:colOff>
      <xdr:row>15</xdr:row>
      <xdr:rowOff>57150</xdr:rowOff>
    </xdr:from>
    <xdr:to>
      <xdr:col>27</xdr:col>
      <xdr:colOff>228600</xdr:colOff>
      <xdr:row>34</xdr:row>
      <xdr:rowOff>9525</xdr:rowOff>
    </xdr:to>
    <xdr:graphicFrame macro="">
      <xdr:nvGraphicFramePr>
        <xdr:cNvPr id="53255" name="Chart 1">
          <a:extLst>
            <a:ext uri="{FF2B5EF4-FFF2-40B4-BE49-F238E27FC236}">
              <a16:creationId xmlns:a16="http://schemas.microsoft.com/office/drawing/2014/main" id="{5E3F95F4-4839-8892-0481-62F353DF6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0</xdr:row>
      <xdr:rowOff>47625</xdr:rowOff>
    </xdr:from>
    <xdr:to>
      <xdr:col>16</xdr:col>
      <xdr:colOff>180975</xdr:colOff>
      <xdr:row>16</xdr:row>
      <xdr:rowOff>95250</xdr:rowOff>
    </xdr:to>
    <xdr:graphicFrame macro="">
      <xdr:nvGraphicFramePr>
        <xdr:cNvPr id="53256" name="Chart 2">
          <a:extLst>
            <a:ext uri="{FF2B5EF4-FFF2-40B4-BE49-F238E27FC236}">
              <a16:creationId xmlns:a16="http://schemas.microsoft.com/office/drawing/2014/main" id="{E51560E1-B9B1-E635-4725-F6CDB88BC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1038225</xdr:colOff>
      <xdr:row>23</xdr:row>
      <xdr:rowOff>114300</xdr:rowOff>
    </xdr:from>
    <xdr:to>
      <xdr:col>13</xdr:col>
      <xdr:colOff>285750</xdr:colOff>
      <xdr:row>45</xdr:row>
      <xdr:rowOff>66675</xdr:rowOff>
    </xdr:to>
    <xdr:graphicFrame macro="">
      <xdr:nvGraphicFramePr>
        <xdr:cNvPr id="53257" name="Chart 3">
          <a:extLst>
            <a:ext uri="{FF2B5EF4-FFF2-40B4-BE49-F238E27FC236}">
              <a16:creationId xmlns:a16="http://schemas.microsoft.com/office/drawing/2014/main" id="{2388E1FE-B904-93F4-E22A-0E65F164D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02" TargetMode="External"/><Relationship Id="rId18" Type="http://schemas.openxmlformats.org/officeDocument/2006/relationships/hyperlink" Target="http://www.bav-astro.de/sfs/BAVM_link.php?BAVMnr=128" TargetMode="External"/><Relationship Id="rId26" Type="http://schemas.openxmlformats.org/officeDocument/2006/relationships/hyperlink" Target="http://www.bav-astro.de/sfs/BAVM_link.php?BAVMnr=158" TargetMode="External"/><Relationship Id="rId39" Type="http://schemas.openxmlformats.org/officeDocument/2006/relationships/hyperlink" Target="http://www.bav-astro.de/sfs/BAVM_link.php?BAVMnr=173" TargetMode="External"/><Relationship Id="rId21" Type="http://schemas.openxmlformats.org/officeDocument/2006/relationships/hyperlink" Target="http://www.bav-astro.de/sfs/BAVM_link.php?BAVMnr=152" TargetMode="External"/><Relationship Id="rId34" Type="http://schemas.openxmlformats.org/officeDocument/2006/relationships/hyperlink" Target="http://www.bav-astro.de/sfs/BAVM_link.php?BAVMnr=172" TargetMode="External"/><Relationship Id="rId42" Type="http://schemas.openxmlformats.org/officeDocument/2006/relationships/hyperlink" Target="http://www.bav-astro.de/sfs/BAVM_link.php?BAVMnr=173" TargetMode="External"/><Relationship Id="rId47" Type="http://schemas.openxmlformats.org/officeDocument/2006/relationships/hyperlink" Target="http://vsolj.cetus-net.org/no48.pdf" TargetMode="External"/><Relationship Id="rId50" Type="http://schemas.openxmlformats.org/officeDocument/2006/relationships/hyperlink" Target="http://www.bav-astro.de/sfs/BAVM_link.php?BAVMnr=201" TargetMode="External"/><Relationship Id="rId55" Type="http://schemas.openxmlformats.org/officeDocument/2006/relationships/hyperlink" Target="http://www.bav-astro.de/sfs/BAVM_link.php?BAVMnr=209" TargetMode="External"/><Relationship Id="rId63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91" TargetMode="External"/><Relationship Id="rId2" Type="http://schemas.openxmlformats.org/officeDocument/2006/relationships/hyperlink" Target="http://www.bav-astro.de/sfs/BAVM_link.php?BAVMnr=68" TargetMode="External"/><Relationship Id="rId16" Type="http://schemas.openxmlformats.org/officeDocument/2006/relationships/hyperlink" Target="http://www.bav-astro.de/sfs/BAVM_link.php?BAVMnr=118" TargetMode="External"/><Relationship Id="rId20" Type="http://schemas.openxmlformats.org/officeDocument/2006/relationships/hyperlink" Target="http://www.bav-astro.de/sfs/BAVM_link.php?BAVMnr=128" TargetMode="External"/><Relationship Id="rId29" Type="http://schemas.openxmlformats.org/officeDocument/2006/relationships/hyperlink" Target="http://www.bav-astro.de/sfs/BAVM_link.php?BAVMnr=158" TargetMode="External"/><Relationship Id="rId41" Type="http://schemas.openxmlformats.org/officeDocument/2006/relationships/hyperlink" Target="http://www.bav-astro.de/sfs/BAVM_link.php?BAVMnr=173" TargetMode="External"/><Relationship Id="rId54" Type="http://schemas.openxmlformats.org/officeDocument/2006/relationships/hyperlink" Target="http://www.konkoly.hu/cgi-bin/IBVS?5938" TargetMode="External"/><Relationship Id="rId6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68" TargetMode="External"/><Relationship Id="rId11" Type="http://schemas.openxmlformats.org/officeDocument/2006/relationships/hyperlink" Target="http://www.bav-astro.de/sfs/BAVM_link.php?BAVMnr=99" TargetMode="External"/><Relationship Id="rId24" Type="http://schemas.openxmlformats.org/officeDocument/2006/relationships/hyperlink" Target="http://www.bav-astro.de/sfs/BAVM_link.php?BAVMnr=152" TargetMode="External"/><Relationship Id="rId32" Type="http://schemas.openxmlformats.org/officeDocument/2006/relationships/hyperlink" Target="http://www.bav-astro.de/sfs/BAVM_link.php?BAVMnr=158" TargetMode="External"/><Relationship Id="rId37" Type="http://schemas.openxmlformats.org/officeDocument/2006/relationships/hyperlink" Target="http://www.konkoly.hu/cgi-bin/IBVS?5603" TargetMode="External"/><Relationship Id="rId40" Type="http://schemas.openxmlformats.org/officeDocument/2006/relationships/hyperlink" Target="http://www.bav-astro.de/sfs/BAVM_link.php?BAVMnr=173" TargetMode="External"/><Relationship Id="rId45" Type="http://schemas.openxmlformats.org/officeDocument/2006/relationships/hyperlink" Target="http://www.bav-astro.de/sfs/BAVM_link.php?BAVMnr=186" TargetMode="External"/><Relationship Id="rId53" Type="http://schemas.openxmlformats.org/officeDocument/2006/relationships/hyperlink" Target="http://www.konkoly.hu/cgi-bin/IBVS?5938" TargetMode="External"/><Relationship Id="rId58" Type="http://schemas.openxmlformats.org/officeDocument/2006/relationships/hyperlink" Target="http://www.konkoly.hu/cgi-bin/IBVS?5974" TargetMode="External"/><Relationship Id="rId5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www.bav-astro.de/sfs/BAVM_link.php?BAVMnr=118" TargetMode="External"/><Relationship Id="rId23" Type="http://schemas.openxmlformats.org/officeDocument/2006/relationships/hyperlink" Target="http://www.bav-astro.de/sfs/BAVM_link.php?BAVMnr=152" TargetMode="External"/><Relationship Id="rId28" Type="http://schemas.openxmlformats.org/officeDocument/2006/relationships/hyperlink" Target="http://www.bav-astro.de/sfs/BAVM_link.php?BAVMnr=158" TargetMode="External"/><Relationship Id="rId36" Type="http://schemas.openxmlformats.org/officeDocument/2006/relationships/hyperlink" Target="http://www.bav-astro.de/sfs/BAVM_link.php?BAVMnr=172" TargetMode="External"/><Relationship Id="rId49" Type="http://schemas.openxmlformats.org/officeDocument/2006/relationships/hyperlink" Target="http://www.bav-astro.de/sfs/BAVM_link.php?BAVMnr=201" TargetMode="External"/><Relationship Id="rId57" Type="http://schemas.openxmlformats.org/officeDocument/2006/relationships/hyperlink" Target="http://var.astro.cz/oejv/issues/oejv0137.pdf" TargetMode="External"/><Relationship Id="rId61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bav-astro.de/sfs/BAVM_link.php?BAVMnr=99" TargetMode="External"/><Relationship Id="rId19" Type="http://schemas.openxmlformats.org/officeDocument/2006/relationships/hyperlink" Target="http://www.bav-astro.de/sfs/BAVM_link.php?BAVMnr=128" TargetMode="External"/><Relationship Id="rId31" Type="http://schemas.openxmlformats.org/officeDocument/2006/relationships/hyperlink" Target="http://vsolj.cetus-net.org/no42.pdf" TargetMode="External"/><Relationship Id="rId44" Type="http://schemas.openxmlformats.org/officeDocument/2006/relationships/hyperlink" Target="http://www.bav-astro.de/sfs/BAVM_link.php?BAVMnr=178" TargetMode="External"/><Relationship Id="rId52" Type="http://schemas.openxmlformats.org/officeDocument/2006/relationships/hyperlink" Target="http://www.konkoly.hu/cgi-bin/IBVS?5929" TargetMode="External"/><Relationship Id="rId6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bav-astro.de/sfs/BAVM_link.php?BAVMnr=99" TargetMode="External"/><Relationship Id="rId14" Type="http://schemas.openxmlformats.org/officeDocument/2006/relationships/hyperlink" Target="http://www.bav-astro.de/sfs/BAVM_link.php?BAVMnr=118" TargetMode="External"/><Relationship Id="rId22" Type="http://schemas.openxmlformats.org/officeDocument/2006/relationships/hyperlink" Target="http://www.bav-astro.de/sfs/BAVM_link.php?BAVMnr=152" TargetMode="External"/><Relationship Id="rId27" Type="http://schemas.openxmlformats.org/officeDocument/2006/relationships/hyperlink" Target="http://www.bav-astro.de/sfs/BAVM_link.php?BAVMnr=158" TargetMode="External"/><Relationship Id="rId30" Type="http://schemas.openxmlformats.org/officeDocument/2006/relationships/hyperlink" Target="http://vsolj.cetus-net.org/no42.pdf" TargetMode="External"/><Relationship Id="rId35" Type="http://schemas.openxmlformats.org/officeDocument/2006/relationships/hyperlink" Target="http://www.bav-astro.de/sfs/BAVM_link.php?BAVMnr=172" TargetMode="External"/><Relationship Id="rId43" Type="http://schemas.openxmlformats.org/officeDocument/2006/relationships/hyperlink" Target="http://www.konkoly.hu/cgi-bin/IBVS?5760" TargetMode="External"/><Relationship Id="rId48" Type="http://schemas.openxmlformats.org/officeDocument/2006/relationships/hyperlink" Target="http://vsolj.cetus-net.org/no48.pdf" TargetMode="External"/><Relationship Id="rId56" Type="http://schemas.openxmlformats.org/officeDocument/2006/relationships/hyperlink" Target="http://www.konkoly.hu/cgi-bin/IBVS?5894" TargetMode="External"/><Relationship Id="rId8" Type="http://schemas.openxmlformats.org/officeDocument/2006/relationships/hyperlink" Target="http://www.bav-astro.de/sfs/BAVM_link.php?BAVMnr=91" TargetMode="External"/><Relationship Id="rId51" Type="http://schemas.openxmlformats.org/officeDocument/2006/relationships/hyperlink" Target="http://www.bav-astro.de/sfs/BAVM_link.php?BAVMnr=201" TargetMode="External"/><Relationship Id="rId3" Type="http://schemas.openxmlformats.org/officeDocument/2006/relationships/hyperlink" Target="http://www.bav-astro.de/sfs/BAVM_link.php?BAVMnr=68" TargetMode="External"/><Relationship Id="rId12" Type="http://schemas.openxmlformats.org/officeDocument/2006/relationships/hyperlink" Target="http://www.bav-astro.de/sfs/BAVM_link.php?BAVMnr=99" TargetMode="External"/><Relationship Id="rId17" Type="http://schemas.openxmlformats.org/officeDocument/2006/relationships/hyperlink" Target="http://www.bav-astro.de/sfs/BAVM_link.php?BAVMnr=118" TargetMode="External"/><Relationship Id="rId25" Type="http://schemas.openxmlformats.org/officeDocument/2006/relationships/hyperlink" Target="http://www.bav-astro.de/sfs/BAVM_link.php?BAVMnr=152" TargetMode="External"/><Relationship Id="rId33" Type="http://schemas.openxmlformats.org/officeDocument/2006/relationships/hyperlink" Target="http://www.konkoly.hu/cgi-bin/IBVS?5493" TargetMode="External"/><Relationship Id="rId38" Type="http://schemas.openxmlformats.org/officeDocument/2006/relationships/hyperlink" Target="http://www.bav-astro.de/sfs/BAVM_link.php?BAVMnr=173" TargetMode="External"/><Relationship Id="rId46" Type="http://schemas.openxmlformats.org/officeDocument/2006/relationships/hyperlink" Target="http://vsolj.cetus-net.org/no48.pdf" TargetMode="External"/><Relationship Id="rId59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2545"/>
  <sheetViews>
    <sheetView tabSelected="1" workbookViewId="0">
      <pane xSplit="14" ySplit="21" topLeftCell="O86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5" width="9.42578125" customWidth="1"/>
    <col min="6" max="6" width="17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53</v>
      </c>
      <c r="V1" s="7" t="s">
        <v>11</v>
      </c>
      <c r="W1" s="9" t="s">
        <v>23</v>
      </c>
    </row>
    <row r="2" spans="1:23" s="152" customFormat="1" ht="12.95" customHeight="1" x14ac:dyDescent="0.2">
      <c r="A2" s="152" t="s">
        <v>26</v>
      </c>
      <c r="B2" s="30" t="s">
        <v>49</v>
      </c>
      <c r="E2" s="152" t="s">
        <v>38</v>
      </c>
      <c r="V2" s="152">
        <v>-10000</v>
      </c>
      <c r="W2" s="152">
        <f>+D$11+D$12*V2+D$13*V2^2</f>
        <v>0.36335389962462766</v>
      </c>
    </row>
    <row r="3" spans="1:23" s="152" customFormat="1" ht="12.95" customHeight="1" thickBot="1" x14ac:dyDescent="0.25">
      <c r="V3" s="152">
        <v>-5000</v>
      </c>
      <c r="W3" s="152">
        <f t="shared" ref="W3:W21" si="0">+D$11+D$12*V3+D$13*V3^2</f>
        <v>0.30150174923632239</v>
      </c>
    </row>
    <row r="4" spans="1:23" s="152" customFormat="1" ht="12.95" customHeight="1" x14ac:dyDescent="0.2">
      <c r="A4" s="153" t="s">
        <v>1</v>
      </c>
      <c r="C4" s="154">
        <v>27568.466</v>
      </c>
      <c r="D4" s="155">
        <v>0.37601600000000002</v>
      </c>
      <c r="V4" s="152">
        <v>0</v>
      </c>
      <c r="W4" s="152">
        <f t="shared" si="0"/>
        <v>0.2452489765723268</v>
      </c>
    </row>
    <row r="5" spans="1:23" s="152" customFormat="1" ht="12.95" customHeight="1" x14ac:dyDescent="0.2">
      <c r="A5" s="156" t="s">
        <v>139</v>
      </c>
      <c r="C5" s="157">
        <v>-9.5</v>
      </c>
      <c r="D5" s="152" t="s">
        <v>140</v>
      </c>
      <c r="V5" s="152">
        <v>5000</v>
      </c>
      <c r="W5" s="152">
        <f t="shared" si="0"/>
        <v>0.19459558163264093</v>
      </c>
    </row>
    <row r="6" spans="1:23" s="152" customFormat="1" ht="12.95" customHeight="1" x14ac:dyDescent="0.2">
      <c r="A6" s="153" t="s">
        <v>2</v>
      </c>
      <c r="V6" s="152">
        <v>10000</v>
      </c>
      <c r="W6" s="152">
        <f t="shared" si="0"/>
        <v>0.14954156441726477</v>
      </c>
    </row>
    <row r="7" spans="1:23" s="152" customFormat="1" ht="12.95" customHeight="1" x14ac:dyDescent="0.2">
      <c r="A7" s="152" t="s">
        <v>3</v>
      </c>
      <c r="C7" s="152">
        <f>+C4</f>
        <v>27568.466</v>
      </c>
      <c r="V7" s="152">
        <v>15000</v>
      </c>
      <c r="W7" s="152">
        <f t="shared" si="0"/>
        <v>0.11008692492619834</v>
      </c>
    </row>
    <row r="8" spans="1:23" s="152" customFormat="1" ht="12.95" customHeight="1" x14ac:dyDescent="0.2">
      <c r="A8" s="152" t="s">
        <v>4</v>
      </c>
      <c r="C8" s="152">
        <f>+D4</f>
        <v>0.37601600000000002</v>
      </c>
      <c r="V8" s="152">
        <v>20000</v>
      </c>
      <c r="W8" s="152">
        <f t="shared" si="0"/>
        <v>7.6231663159441576E-2</v>
      </c>
    </row>
    <row r="9" spans="1:23" s="152" customFormat="1" ht="12.95" customHeight="1" x14ac:dyDescent="0.2">
      <c r="A9" s="156" t="s">
        <v>61</v>
      </c>
      <c r="B9" s="158">
        <v>60</v>
      </c>
      <c r="C9" s="156" t="str">
        <f>"F"&amp;B9</f>
        <v>F60</v>
      </c>
      <c r="D9" s="156" t="str">
        <f>"G"&amp;B9</f>
        <v>G60</v>
      </c>
      <c r="V9" s="152">
        <v>25000</v>
      </c>
      <c r="W9" s="152">
        <f t="shared" si="0"/>
        <v>4.7975779116994549E-2</v>
      </c>
    </row>
    <row r="10" spans="1:23" s="152" customFormat="1" ht="12.95" customHeight="1" thickBot="1" x14ac:dyDescent="0.25">
      <c r="C10" s="159" t="s">
        <v>21</v>
      </c>
      <c r="D10" s="159" t="s">
        <v>22</v>
      </c>
      <c r="V10" s="152">
        <v>30000</v>
      </c>
      <c r="W10" s="152">
        <f t="shared" si="0"/>
        <v>2.5319272798857179E-2</v>
      </c>
    </row>
    <row r="11" spans="1:23" s="152" customFormat="1" ht="12.95" customHeight="1" x14ac:dyDescent="0.2">
      <c r="A11" s="152" t="s">
        <v>17</v>
      </c>
      <c r="C11" s="160">
        <f ca="1">INTERCEPT(INDIRECT(D9):G1000,INDIRECT(C9):$F1000)</f>
        <v>-0.3572658378339717</v>
      </c>
      <c r="D11" s="161">
        <f>E11*F11</f>
        <v>0.2452489765723268</v>
      </c>
      <c r="E11" s="162">
        <v>0.2452489765723268</v>
      </c>
      <c r="F11" s="152">
        <v>1</v>
      </c>
      <c r="V11" s="152">
        <v>35000</v>
      </c>
      <c r="W11" s="152">
        <f t="shared" si="0"/>
        <v>8.2621442050295202E-3</v>
      </c>
    </row>
    <row r="12" spans="1:23" s="152" customFormat="1" ht="12.95" customHeight="1" x14ac:dyDescent="0.2">
      <c r="A12" s="152" t="s">
        <v>18</v>
      </c>
      <c r="C12" s="160">
        <f ca="1">SLOPE(INDIRECT(D9):G1000,INDIRECT(C9):$F1000)</f>
        <v>5.7810571072247068E-6</v>
      </c>
      <c r="D12" s="161">
        <f>E12*F12</f>
        <v>-1.0690616760368142E-5</v>
      </c>
      <c r="E12" s="163">
        <v>-0.10690616760368142</v>
      </c>
      <c r="F12" s="164">
        <v>1E-4</v>
      </c>
      <c r="V12" s="152">
        <v>40000</v>
      </c>
      <c r="W12" s="152">
        <f t="shared" si="0"/>
        <v>-3.1956066644884262E-3</v>
      </c>
    </row>
    <row r="13" spans="1:23" s="152" customFormat="1" ht="12.95" customHeight="1" thickBot="1" x14ac:dyDescent="0.25">
      <c r="A13" s="152" t="s">
        <v>20</v>
      </c>
      <c r="C13" s="161" t="s">
        <v>15</v>
      </c>
      <c r="D13" s="161">
        <f>E13*F13</f>
        <v>1.1198755448619403E-10</v>
      </c>
      <c r="E13" s="165">
        <v>1.1198755448619403E-2</v>
      </c>
      <c r="F13" s="164">
        <v>1E-8</v>
      </c>
      <c r="V13" s="152">
        <v>45000</v>
      </c>
      <c r="W13" s="152">
        <f t="shared" si="0"/>
        <v>-9.0539798096966884E-3</v>
      </c>
    </row>
    <row r="14" spans="1:23" s="152" customFormat="1" ht="12.95" customHeight="1" x14ac:dyDescent="0.2">
      <c r="A14" s="152" t="s">
        <v>25</v>
      </c>
      <c r="E14" s="152">
        <f>+SUM(T21:T979)</f>
        <v>3.9783730030825771E-4</v>
      </c>
      <c r="V14" s="152">
        <v>50000</v>
      </c>
      <c r="W14" s="152">
        <f t="shared" si="0"/>
        <v>-9.3129752305951552E-3</v>
      </c>
    </row>
    <row r="15" spans="1:23" s="152" customFormat="1" ht="12.95" customHeight="1" x14ac:dyDescent="0.2">
      <c r="A15" s="166" t="s">
        <v>19</v>
      </c>
      <c r="C15" s="167">
        <f ca="1">(C7+C11)+(C8+C12)*INT(MAX(F21:F3514))</f>
        <v>59615.693090097309</v>
      </c>
      <c r="D15" s="168">
        <f>+C7+INT(MAX(F21:F1569))*C8+D11+D12*INT(MAX(F21:F4004))+D13*INT(MAX(F21:F4031)^2)</f>
        <v>59615.705223176126</v>
      </c>
      <c r="E15" s="160" t="s">
        <v>141</v>
      </c>
      <c r="F15" s="157">
        <v>1</v>
      </c>
      <c r="V15" s="152">
        <v>55000</v>
      </c>
      <c r="W15" s="152">
        <f t="shared" si="0"/>
        <v>-3.9725929271841043E-3</v>
      </c>
    </row>
    <row r="16" spans="1:23" s="152" customFormat="1" ht="12.95" customHeight="1" x14ac:dyDescent="0.2">
      <c r="A16" s="153" t="s">
        <v>5</v>
      </c>
      <c r="C16" s="169">
        <f ca="1">+C8+C12</f>
        <v>0.37602178105710726</v>
      </c>
      <c r="D16" s="170">
        <f>+C8+D12+2*D13*MAX(F21:F115)</f>
        <v>0.3760243984458147</v>
      </c>
      <c r="E16" s="160" t="s">
        <v>142</v>
      </c>
      <c r="F16" s="171">
        <f ca="1">NOW()+15018.5+$C$5/24</f>
        <v>60312.715162499997</v>
      </c>
      <c r="V16" s="152">
        <v>60000</v>
      </c>
      <c r="W16" s="152">
        <f t="shared" si="0"/>
        <v>6.9671671005367974E-3</v>
      </c>
    </row>
    <row r="17" spans="1:23" s="152" customFormat="1" ht="12.95" customHeight="1" thickBot="1" x14ac:dyDescent="0.25">
      <c r="A17" s="160" t="s">
        <v>55</v>
      </c>
      <c r="C17" s="152">
        <f>COUNT(C21:C2172)</f>
        <v>85</v>
      </c>
      <c r="E17" s="160" t="s">
        <v>143</v>
      </c>
      <c r="F17" s="171">
        <f ca="1">ROUND(2*(F16-$C$7)/$C$8,0)/2+F15</f>
        <v>87083</v>
      </c>
      <c r="V17" s="152">
        <v>65000</v>
      </c>
      <c r="W17" s="152">
        <f t="shared" si="0"/>
        <v>2.3506304852567328E-2</v>
      </c>
    </row>
    <row r="18" spans="1:23" s="152" customFormat="1" ht="12.95" customHeight="1" thickTop="1" thickBot="1" x14ac:dyDescent="0.25">
      <c r="A18" s="153" t="s">
        <v>146</v>
      </c>
      <c r="C18" s="172">
        <f ca="1">+C15</f>
        <v>59615.693090097309</v>
      </c>
      <c r="D18" s="173">
        <f ca="1">C16</f>
        <v>0.37602178105710726</v>
      </c>
      <c r="E18" s="160" t="s">
        <v>144</v>
      </c>
      <c r="F18" s="168">
        <f ca="1">ROUND(2*(F16-$C$15)/$C$16,0)/2+F15</f>
        <v>1854.5</v>
      </c>
      <c r="V18" s="152">
        <v>70000</v>
      </c>
      <c r="W18" s="152">
        <f t="shared" si="0"/>
        <v>4.5644820328907598E-2</v>
      </c>
    </row>
    <row r="19" spans="1:23" s="152" customFormat="1" ht="12.95" customHeight="1" thickBot="1" x14ac:dyDescent="0.25">
      <c r="A19" s="153" t="s">
        <v>147</v>
      </c>
      <c r="C19" s="174">
        <f>D15</f>
        <v>59615.705223176126</v>
      </c>
      <c r="D19" s="175">
        <f>+D16</f>
        <v>0.3760243984458147</v>
      </c>
      <c r="E19" s="160" t="s">
        <v>145</v>
      </c>
      <c r="F19" s="176">
        <f ca="1">+$C$15+$C$16*F18-15018.5-$C$5/24</f>
        <v>45294.921316401051</v>
      </c>
      <c r="M19" s="152" t="s">
        <v>136</v>
      </c>
      <c r="O19" s="177">
        <f ca="1">CORREL($G22:$G61,O22:O61)</f>
        <v>-0.9568973719642766</v>
      </c>
      <c r="P19" s="177">
        <f>CORREL($G22:$G61,P22:P61)</f>
        <v>0.99030980317348505</v>
      </c>
      <c r="S19" s="152">
        <f>COUNT(S22:S76)</f>
        <v>55</v>
      </c>
      <c r="V19" s="152">
        <v>75000</v>
      </c>
      <c r="W19" s="152">
        <f t="shared" si="0"/>
        <v>7.3382713529557497E-2</v>
      </c>
    </row>
    <row r="20" spans="1:23" s="152" customFormat="1" ht="12.95" customHeight="1" thickBot="1" x14ac:dyDescent="0.25">
      <c r="A20" s="159" t="s">
        <v>7</v>
      </c>
      <c r="B20" s="159" t="s">
        <v>8</v>
      </c>
      <c r="C20" s="159" t="s">
        <v>9</v>
      </c>
      <c r="D20" s="159" t="s">
        <v>14</v>
      </c>
      <c r="E20" s="159" t="s">
        <v>10</v>
      </c>
      <c r="F20" s="159" t="s">
        <v>11</v>
      </c>
      <c r="G20" s="159" t="s">
        <v>12</v>
      </c>
      <c r="H20" s="178" t="s">
        <v>177</v>
      </c>
      <c r="I20" s="178" t="s">
        <v>178</v>
      </c>
      <c r="J20" s="178" t="s">
        <v>175</v>
      </c>
      <c r="K20" s="178" t="s">
        <v>174</v>
      </c>
      <c r="L20" s="178" t="s">
        <v>27</v>
      </c>
      <c r="M20" s="178" t="s">
        <v>28</v>
      </c>
      <c r="N20" s="178" t="s">
        <v>44</v>
      </c>
      <c r="O20" s="178" t="s">
        <v>24</v>
      </c>
      <c r="P20" s="179" t="s">
        <v>23</v>
      </c>
      <c r="Q20" s="159" t="s">
        <v>16</v>
      </c>
      <c r="R20" s="179" t="s">
        <v>488</v>
      </c>
      <c r="S20" s="180" t="s">
        <v>489</v>
      </c>
      <c r="T20" s="179" t="s">
        <v>490</v>
      </c>
      <c r="V20" s="152">
        <v>80000</v>
      </c>
      <c r="W20" s="152">
        <f t="shared" si="0"/>
        <v>0.10671998445451725</v>
      </c>
    </row>
    <row r="21" spans="1:23" s="152" customFormat="1" ht="12.95" customHeight="1" x14ac:dyDescent="0.2">
      <c r="A21" s="168" t="s">
        <v>184</v>
      </c>
      <c r="B21" s="117" t="s">
        <v>31</v>
      </c>
      <c r="C21" s="116">
        <v>25716.344000000001</v>
      </c>
      <c r="D21" s="116" t="s">
        <v>178</v>
      </c>
      <c r="E21" s="181">
        <f t="shared" ref="E21:E52" si="1">+(C21-C$7)/C$8</f>
        <v>-4925.6467809880414</v>
      </c>
      <c r="F21" s="182">
        <f>ROUND(2*E21,0)/2-1</f>
        <v>-4926.5</v>
      </c>
      <c r="G21" s="152">
        <f t="shared" ref="G21:G52" si="2">+C21-(C$7+F21*C$8)</f>
        <v>0.32082400000217604</v>
      </c>
      <c r="I21" s="152">
        <f>G21</f>
        <v>0.32082400000217604</v>
      </c>
      <c r="O21" s="152">
        <f t="shared" ref="O21:O52" ca="1" si="3">+C$11+C$12*F21</f>
        <v>-0.38574621567271422</v>
      </c>
      <c r="P21" s="152">
        <f>+D$11+D$12*F21+D$13*F21^2</f>
        <v>0.30063428303665418</v>
      </c>
      <c r="Q21" s="183">
        <f t="shared" ref="Q21:Q52" si="4">+C21-15018.5</f>
        <v>10697.844000000001</v>
      </c>
      <c r="R21" s="152">
        <f t="shared" ref="R21:R52" si="5">+(P21-G21)^2</f>
        <v>4.0762467114788096E-4</v>
      </c>
      <c r="S21" s="152">
        <v>0.1</v>
      </c>
      <c r="V21" s="152">
        <v>85000</v>
      </c>
      <c r="W21" s="152">
        <f t="shared" si="0"/>
        <v>0.14565663310378663</v>
      </c>
    </row>
    <row r="22" spans="1:23" s="152" customFormat="1" ht="12.95" customHeight="1" x14ac:dyDescent="0.2">
      <c r="A22" s="168" t="s">
        <v>184</v>
      </c>
      <c r="B22" s="117" t="s">
        <v>31</v>
      </c>
      <c r="C22" s="116">
        <v>25737.329000000002</v>
      </c>
      <c r="D22" s="116" t="s">
        <v>178</v>
      </c>
      <c r="E22" s="181">
        <f t="shared" si="1"/>
        <v>-4869.8379856176298</v>
      </c>
      <c r="F22" s="182">
        <f>ROUND(2*E22,0)/2-1</f>
        <v>-4871</v>
      </c>
      <c r="G22" s="152">
        <f t="shared" si="2"/>
        <v>0.43693600000187871</v>
      </c>
      <c r="I22" s="152">
        <f>G22</f>
        <v>0.43693600000187871</v>
      </c>
      <c r="O22" s="152">
        <f t="shared" ca="1" si="3"/>
        <v>-0.38542536700326324</v>
      </c>
      <c r="P22" s="152">
        <f>+D$11+D$12*F22+D$13*F22^2</f>
        <v>0.29998005931384192</v>
      </c>
      <c r="Q22" s="183">
        <f t="shared" si="4"/>
        <v>10718.829000000002</v>
      </c>
      <c r="R22" s="152">
        <f t="shared" si="5"/>
        <v>1.8756929689745051E-2</v>
      </c>
      <c r="S22" s="152">
        <v>0.1</v>
      </c>
    </row>
    <row r="23" spans="1:23" s="152" customFormat="1" ht="12.95" customHeight="1" x14ac:dyDescent="0.2">
      <c r="A23" s="168" t="s">
        <v>184</v>
      </c>
      <c r="B23" s="161" t="s">
        <v>31</v>
      </c>
      <c r="C23" s="184">
        <v>26040.323</v>
      </c>
      <c r="D23" s="184" t="s">
        <v>178</v>
      </c>
      <c r="E23" s="181">
        <f t="shared" si="1"/>
        <v>-4064.0371686311219</v>
      </c>
      <c r="F23" s="182">
        <f>ROUND(2*E23,0)/2-1</f>
        <v>-4065</v>
      </c>
      <c r="G23" s="152">
        <f t="shared" si="2"/>
        <v>0.36203999999997905</v>
      </c>
      <c r="I23" s="152">
        <f>G23</f>
        <v>0.36203999999997905</v>
      </c>
      <c r="O23" s="152">
        <f t="shared" ca="1" si="3"/>
        <v>-0.38076583497484012</v>
      </c>
      <c r="P23" s="152">
        <f>+D$11+D$12*F23+D$13*F23^2</f>
        <v>0.29055684125075293</v>
      </c>
      <c r="Q23" s="183">
        <f t="shared" si="4"/>
        <v>11021.823</v>
      </c>
      <c r="R23" s="152">
        <f t="shared" si="5"/>
        <v>5.1098419847670625E-3</v>
      </c>
      <c r="S23" s="152">
        <v>0.1</v>
      </c>
    </row>
    <row r="24" spans="1:23" s="152" customFormat="1" ht="12.95" customHeight="1" x14ac:dyDescent="0.2">
      <c r="A24" s="168" t="s">
        <v>184</v>
      </c>
      <c r="B24" s="161" t="s">
        <v>31</v>
      </c>
      <c r="C24" s="184">
        <v>26093.284</v>
      </c>
      <c r="D24" s="184" t="s">
        <v>178</v>
      </c>
      <c r="E24" s="181">
        <f t="shared" si="1"/>
        <v>-3923.1894387472889</v>
      </c>
      <c r="F24" s="182">
        <f>ROUND(2*E24,0)/2-1</f>
        <v>-3924</v>
      </c>
      <c r="G24" s="152">
        <f t="shared" si="2"/>
        <v>0.30478399999992689</v>
      </c>
      <c r="I24" s="152">
        <f>G24</f>
        <v>0.30478399999992689</v>
      </c>
      <c r="O24" s="152">
        <f t="shared" ca="1" si="3"/>
        <v>-0.37995070592272145</v>
      </c>
      <c r="P24" s="152">
        <f>+D$11+D$12*F24+D$13*F24^2</f>
        <v>0.28892331601877758</v>
      </c>
      <c r="Q24" s="183">
        <f t="shared" si="4"/>
        <v>11074.784</v>
      </c>
      <c r="R24" s="152">
        <f t="shared" si="5"/>
        <v>2.515612963498865E-4</v>
      </c>
      <c r="S24" s="152">
        <v>0.1</v>
      </c>
    </row>
    <row r="25" spans="1:23" s="152" customFormat="1" ht="12.95" customHeight="1" x14ac:dyDescent="0.2">
      <c r="A25" s="168" t="s">
        <v>184</v>
      </c>
      <c r="B25" s="161" t="s">
        <v>30</v>
      </c>
      <c r="C25" s="184">
        <v>26450.312999999998</v>
      </c>
      <c r="D25" s="184" t="s">
        <v>178</v>
      </c>
      <c r="E25" s="181">
        <f t="shared" si="1"/>
        <v>-2973.6846304412634</v>
      </c>
      <c r="F25" s="182">
        <f>ROUND(2*E25,0)/2-1</f>
        <v>-2974.5</v>
      </c>
      <c r="G25" s="152">
        <f t="shared" si="2"/>
        <v>0.30659199999718112</v>
      </c>
      <c r="I25" s="152">
        <f>G25</f>
        <v>0.30659199999718112</v>
      </c>
      <c r="O25" s="152">
        <f t="shared" ca="1" si="3"/>
        <v>-0.37446159219941161</v>
      </c>
      <c r="P25" s="152">
        <f>+D$11+D$12*F25+D$13*F25^2</f>
        <v>0.27803904284048853</v>
      </c>
      <c r="Q25" s="183">
        <f t="shared" si="4"/>
        <v>11431.812999999998</v>
      </c>
      <c r="R25" s="152">
        <f t="shared" si="5"/>
        <v>8.1527136239192279E-4</v>
      </c>
      <c r="S25" s="152">
        <v>0.1</v>
      </c>
    </row>
    <row r="26" spans="1:23" s="152" customFormat="1" ht="12.95" customHeight="1" x14ac:dyDescent="0.2">
      <c r="A26" s="152" t="s">
        <v>13</v>
      </c>
      <c r="B26" s="161"/>
      <c r="C26" s="184">
        <v>27568.466</v>
      </c>
      <c r="D26" s="184" t="s">
        <v>15</v>
      </c>
      <c r="E26" s="152">
        <f t="shared" si="1"/>
        <v>0</v>
      </c>
      <c r="F26" s="152">
        <f>ROUND(2*E26,0)/2-0.5</f>
        <v>-0.5</v>
      </c>
      <c r="G26" s="152">
        <f t="shared" si="2"/>
        <v>0.18800800000099116</v>
      </c>
      <c r="H26" s="152">
        <f>G26</f>
        <v>0.18800800000099116</v>
      </c>
      <c r="O26" s="152">
        <f t="shared" ca="1" si="3"/>
        <v>-0.35726872836252532</v>
      </c>
      <c r="Q26" s="183">
        <f t="shared" si="4"/>
        <v>12549.966</v>
      </c>
      <c r="R26" s="152">
        <f t="shared" si="5"/>
        <v>3.5347008064372694E-2</v>
      </c>
      <c r="S26" s="152">
        <v>0.1</v>
      </c>
    </row>
    <row r="27" spans="1:23" s="152" customFormat="1" ht="12.95" customHeight="1" thickBot="1" x14ac:dyDescent="0.25">
      <c r="A27" s="168" t="s">
        <v>202</v>
      </c>
      <c r="B27" s="161" t="s">
        <v>31</v>
      </c>
      <c r="C27" s="184">
        <v>27586.466</v>
      </c>
      <c r="D27" s="184" t="s">
        <v>178</v>
      </c>
      <c r="E27" s="181">
        <f t="shared" si="1"/>
        <v>47.870303391345047</v>
      </c>
      <c r="F27" s="185">
        <f>ROUND(2*E27,0)/2-1</f>
        <v>47</v>
      </c>
      <c r="G27" s="186">
        <f t="shared" si="2"/>
        <v>0.3272480000014184</v>
      </c>
      <c r="I27" s="152">
        <f>G27</f>
        <v>0.3272480000014184</v>
      </c>
      <c r="O27" s="152">
        <f t="shared" ca="1" si="3"/>
        <v>-0.35699412814993214</v>
      </c>
      <c r="P27" s="152">
        <f t="shared" ref="P27:P58" si="6">+D$11+D$12*F27+D$13*F27^2</f>
        <v>0.24474676496509737</v>
      </c>
      <c r="Q27" s="183">
        <f t="shared" si="4"/>
        <v>12567.966</v>
      </c>
      <c r="R27" s="152">
        <f t="shared" si="5"/>
        <v>6.8064537825182859E-3</v>
      </c>
      <c r="S27" s="152">
        <v>0.1</v>
      </c>
    </row>
    <row r="28" spans="1:23" s="152" customFormat="1" ht="12.95" customHeight="1" x14ac:dyDescent="0.2">
      <c r="A28" s="168" t="s">
        <v>209</v>
      </c>
      <c r="B28" s="161" t="s">
        <v>31</v>
      </c>
      <c r="C28" s="184">
        <v>49399.582900000001</v>
      </c>
      <c r="D28" s="184" t="s">
        <v>178</v>
      </c>
      <c r="E28" s="181">
        <f t="shared" si="1"/>
        <v>58059.010520828902</v>
      </c>
      <c r="F28" s="152">
        <f t="shared" ref="F28:F59" si="7">ROUND(2*E28,0)/2</f>
        <v>58059</v>
      </c>
      <c r="G28" s="152">
        <f t="shared" si="2"/>
        <v>3.9560000004712492E-3</v>
      </c>
      <c r="J28" s="152">
        <f t="shared" ref="J28:J48" si="8">G28</f>
        <v>3.9560000004712492E-3</v>
      </c>
      <c r="O28" s="152">
        <f t="shared" ca="1" si="3"/>
        <v>-2.1623443245612439E-2</v>
      </c>
      <c r="P28" s="152">
        <f t="shared" si="6"/>
        <v>2.0554240252502742E-3</v>
      </c>
      <c r="Q28" s="183">
        <f t="shared" si="4"/>
        <v>34381.082900000001</v>
      </c>
      <c r="R28" s="152">
        <f t="shared" si="5"/>
        <v>3.6121890375871601E-6</v>
      </c>
      <c r="S28" s="152">
        <v>1</v>
      </c>
      <c r="T28" s="152">
        <f t="shared" ref="T28:T59" si="9">S28*R28</f>
        <v>3.6121890375871601E-6</v>
      </c>
    </row>
    <row r="29" spans="1:23" s="152" customFormat="1" ht="12.95" customHeight="1" x14ac:dyDescent="0.2">
      <c r="A29" s="168" t="s">
        <v>209</v>
      </c>
      <c r="B29" s="161" t="s">
        <v>31</v>
      </c>
      <c r="C29" s="184">
        <v>49439.441700000003</v>
      </c>
      <c r="D29" s="184" t="s">
        <v>178</v>
      </c>
      <c r="E29" s="181">
        <f t="shared" si="1"/>
        <v>58165.013456874178</v>
      </c>
      <c r="F29" s="152">
        <f t="shared" si="7"/>
        <v>58165</v>
      </c>
      <c r="G29" s="152">
        <f t="shared" si="2"/>
        <v>5.0600000031408854E-3</v>
      </c>
      <c r="J29" s="152">
        <f t="shared" si="8"/>
        <v>5.0600000031408854E-3</v>
      </c>
      <c r="O29" s="152">
        <f t="shared" ca="1" si="3"/>
        <v>-2.1010651192246654E-2</v>
      </c>
      <c r="P29" s="152">
        <f t="shared" si="6"/>
        <v>2.3018766511072042E-3</v>
      </c>
      <c r="Q29" s="183">
        <f t="shared" si="4"/>
        <v>34420.941700000003</v>
      </c>
      <c r="R29" s="152">
        <f t="shared" si="5"/>
        <v>7.6072444250335098E-6</v>
      </c>
      <c r="S29" s="152">
        <v>1</v>
      </c>
      <c r="T29" s="152">
        <f t="shared" si="9"/>
        <v>7.6072444250335098E-6</v>
      </c>
    </row>
    <row r="30" spans="1:23" s="152" customFormat="1" ht="12.95" customHeight="1" x14ac:dyDescent="0.2">
      <c r="A30" s="168" t="s">
        <v>209</v>
      </c>
      <c r="B30" s="187" t="s">
        <v>30</v>
      </c>
      <c r="C30" s="188">
        <v>49439.63</v>
      </c>
      <c r="D30" s="188" t="s">
        <v>178</v>
      </c>
      <c r="E30" s="181">
        <f t="shared" si="1"/>
        <v>58165.514233436865</v>
      </c>
      <c r="F30" s="152">
        <f t="shared" si="7"/>
        <v>58165.5</v>
      </c>
      <c r="G30" s="152">
        <f t="shared" si="2"/>
        <v>5.3520000001299195E-3</v>
      </c>
      <c r="J30" s="152">
        <f t="shared" si="8"/>
        <v>5.3520000001299195E-3</v>
      </c>
      <c r="O30" s="152">
        <f t="shared" ca="1" si="3"/>
        <v>-2.1007760663693031E-2</v>
      </c>
      <c r="P30" s="152">
        <f t="shared" si="6"/>
        <v>2.3030451268305496E-3</v>
      </c>
      <c r="Q30" s="183">
        <f t="shared" si="4"/>
        <v>34421.129999999997</v>
      </c>
      <c r="R30" s="152">
        <f t="shared" si="5"/>
        <v>9.2961258194159757E-6</v>
      </c>
      <c r="S30" s="152">
        <v>1</v>
      </c>
      <c r="T30" s="152">
        <f t="shared" si="9"/>
        <v>9.2961258194159757E-6</v>
      </c>
    </row>
    <row r="31" spans="1:23" s="152" customFormat="1" ht="12.95" customHeight="1" x14ac:dyDescent="0.2">
      <c r="A31" s="168" t="s">
        <v>209</v>
      </c>
      <c r="B31" s="187" t="s">
        <v>31</v>
      </c>
      <c r="C31" s="188">
        <v>49486.4447</v>
      </c>
      <c r="D31" s="188" t="s">
        <v>178</v>
      </c>
      <c r="E31" s="181">
        <f t="shared" si="1"/>
        <v>58290.016116335471</v>
      </c>
      <c r="F31" s="152">
        <f t="shared" si="7"/>
        <v>58290</v>
      </c>
      <c r="G31" s="152">
        <f t="shared" si="2"/>
        <v>6.0599999997066334E-3</v>
      </c>
      <c r="J31" s="152">
        <f t="shared" si="8"/>
        <v>6.0599999997066334E-3</v>
      </c>
      <c r="O31" s="152">
        <f t="shared" ca="1" si="3"/>
        <v>-2.0288019053843531E-2</v>
      </c>
      <c r="P31" s="152">
        <f t="shared" si="6"/>
        <v>2.5957383882723728E-3</v>
      </c>
      <c r="Q31" s="183">
        <f t="shared" si="4"/>
        <v>34467.9447</v>
      </c>
      <c r="R31" s="152">
        <f t="shared" si="5"/>
        <v>1.2001108512457099E-5</v>
      </c>
      <c r="S31" s="152">
        <v>1</v>
      </c>
      <c r="T31" s="152">
        <f t="shared" si="9"/>
        <v>1.2001108512457099E-5</v>
      </c>
    </row>
    <row r="32" spans="1:23" s="152" customFormat="1" ht="12.95" customHeight="1" x14ac:dyDescent="0.2">
      <c r="A32" s="168" t="s">
        <v>209</v>
      </c>
      <c r="B32" s="187" t="s">
        <v>31</v>
      </c>
      <c r="C32" s="188">
        <v>49498.477599999998</v>
      </c>
      <c r="D32" s="188" t="s">
        <v>178</v>
      </c>
      <c r="E32" s="181">
        <f t="shared" si="1"/>
        <v>58322.017148206454</v>
      </c>
      <c r="F32" s="152">
        <f t="shared" si="7"/>
        <v>58322</v>
      </c>
      <c r="G32" s="152">
        <f t="shared" si="2"/>
        <v>6.4480000000912696E-3</v>
      </c>
      <c r="J32" s="152">
        <f t="shared" si="8"/>
        <v>6.4480000000912696E-3</v>
      </c>
      <c r="O32" s="152">
        <f t="shared" ca="1" si="3"/>
        <v>-2.010302522641233E-2</v>
      </c>
      <c r="P32" s="152">
        <f t="shared" si="6"/>
        <v>2.6715296184603998E-3</v>
      </c>
      <c r="Q32" s="183">
        <f t="shared" si="4"/>
        <v>34479.977599999998</v>
      </c>
      <c r="R32" s="152">
        <f t="shared" si="5"/>
        <v>1.4261728543335207E-5</v>
      </c>
      <c r="S32" s="152">
        <v>1</v>
      </c>
      <c r="T32" s="152">
        <f t="shared" si="9"/>
        <v>1.4261728543335207E-5</v>
      </c>
    </row>
    <row r="33" spans="1:31" s="152" customFormat="1" ht="12.95" customHeight="1" x14ac:dyDescent="0.2">
      <c r="A33" s="19" t="s">
        <v>33</v>
      </c>
      <c r="B33" s="17" t="s">
        <v>30</v>
      </c>
      <c r="C33" s="189">
        <v>49776.540999999997</v>
      </c>
      <c r="D33" s="189">
        <v>1E-3</v>
      </c>
      <c r="E33" s="152">
        <f t="shared" si="1"/>
        <v>59061.51599931917</v>
      </c>
      <c r="F33" s="152">
        <f t="shared" si="7"/>
        <v>59061.5</v>
      </c>
      <c r="G33" s="152">
        <f t="shared" si="2"/>
        <v>6.0159999993629754E-3</v>
      </c>
      <c r="J33" s="152">
        <f t="shared" si="8"/>
        <v>6.0159999993629754E-3</v>
      </c>
      <c r="O33" s="152">
        <f t="shared" ca="1" si="3"/>
        <v>-1.5827933495619673E-2</v>
      </c>
      <c r="P33" s="152">
        <f t="shared" si="6"/>
        <v>4.4869091941195371E-3</v>
      </c>
      <c r="Q33" s="183">
        <f t="shared" si="4"/>
        <v>34758.040999999997</v>
      </c>
      <c r="R33" s="152">
        <f t="shared" si="5"/>
        <v>2.3381186906800264E-6</v>
      </c>
      <c r="S33" s="152">
        <v>0.8</v>
      </c>
      <c r="T33" s="152">
        <f t="shared" si="9"/>
        <v>1.8704949525440211E-6</v>
      </c>
    </row>
    <row r="34" spans="1:31" s="152" customFormat="1" ht="12.95" customHeight="1" x14ac:dyDescent="0.2">
      <c r="A34" s="19" t="s">
        <v>33</v>
      </c>
      <c r="B34" s="17"/>
      <c r="C34" s="189">
        <v>50113.640700000004</v>
      </c>
      <c r="D34" s="189">
        <v>2.0000000000000001E-4</v>
      </c>
      <c r="E34" s="152">
        <f t="shared" si="1"/>
        <v>59958.019605548703</v>
      </c>
      <c r="F34" s="152">
        <f t="shared" si="7"/>
        <v>59958</v>
      </c>
      <c r="G34" s="152">
        <f t="shared" si="2"/>
        <v>7.3720000073080882E-3</v>
      </c>
      <c r="J34" s="152">
        <f t="shared" si="8"/>
        <v>7.3720000073080882E-3</v>
      </c>
      <c r="O34" s="152">
        <f t="shared" ca="1" si="3"/>
        <v>-1.0645215798992747E-2</v>
      </c>
      <c r="P34" s="152">
        <f t="shared" si="6"/>
        <v>6.8519532759079849E-3</v>
      </c>
      <c r="Q34" s="183">
        <f t="shared" si="4"/>
        <v>35095.140700000004</v>
      </c>
      <c r="R34" s="152">
        <f t="shared" si="5"/>
        <v>2.7044860283993126E-7</v>
      </c>
      <c r="S34" s="152">
        <v>1</v>
      </c>
      <c r="T34" s="152">
        <f t="shared" si="9"/>
        <v>2.7044860283993126E-7</v>
      </c>
    </row>
    <row r="35" spans="1:31" s="152" customFormat="1" ht="12.95" customHeight="1" x14ac:dyDescent="0.2">
      <c r="A35" s="19" t="s">
        <v>34</v>
      </c>
      <c r="B35" s="17" t="s">
        <v>30</v>
      </c>
      <c r="C35" s="189">
        <v>50142.4061</v>
      </c>
      <c r="D35" s="189"/>
      <c r="E35" s="152">
        <f t="shared" si="1"/>
        <v>60034.520073613887</v>
      </c>
      <c r="F35" s="152">
        <f t="shared" si="7"/>
        <v>60034.5</v>
      </c>
      <c r="G35" s="152">
        <f t="shared" si="2"/>
        <v>7.5480000014067627E-3</v>
      </c>
      <c r="J35" s="152">
        <f t="shared" si="8"/>
        <v>7.5480000014067627E-3</v>
      </c>
      <c r="O35" s="152">
        <f t="shared" ca="1" si="3"/>
        <v>-1.0202964930290048E-2</v>
      </c>
      <c r="P35" s="152">
        <f t="shared" si="6"/>
        <v>7.062102591063657E-3</v>
      </c>
      <c r="Q35" s="183">
        <f t="shared" si="4"/>
        <v>35123.9061</v>
      </c>
      <c r="R35" s="152">
        <f t="shared" si="5"/>
        <v>2.3609629337813647E-7</v>
      </c>
      <c r="S35" s="152">
        <v>1</v>
      </c>
      <c r="T35" s="152">
        <f t="shared" si="9"/>
        <v>2.3609629337813647E-7</v>
      </c>
    </row>
    <row r="36" spans="1:31" s="152" customFormat="1" ht="12.95" customHeight="1" x14ac:dyDescent="0.2">
      <c r="A36" s="19" t="s">
        <v>34</v>
      </c>
      <c r="B36" s="17"/>
      <c r="C36" s="189">
        <v>50142.592900000003</v>
      </c>
      <c r="D36" s="189"/>
      <c r="E36" s="152">
        <f t="shared" si="1"/>
        <v>60035.016860984644</v>
      </c>
      <c r="F36" s="152">
        <f t="shared" si="7"/>
        <v>60035</v>
      </c>
      <c r="G36" s="152">
        <f t="shared" si="2"/>
        <v>6.3400000071851537E-3</v>
      </c>
      <c r="J36" s="152">
        <f t="shared" si="8"/>
        <v>6.3400000071851537E-3</v>
      </c>
      <c r="O36" s="152">
        <f t="shared" ca="1" si="3"/>
        <v>-1.0200074401736425E-2</v>
      </c>
      <c r="P36" s="152">
        <f t="shared" si="6"/>
        <v>7.0634804275201968E-3</v>
      </c>
      <c r="Q36" s="183">
        <f t="shared" si="4"/>
        <v>35124.092900000003</v>
      </c>
      <c r="R36" s="152">
        <f t="shared" si="5"/>
        <v>5.234239186081707E-7</v>
      </c>
      <c r="S36" s="152">
        <v>1</v>
      </c>
      <c r="T36" s="152">
        <f t="shared" si="9"/>
        <v>5.234239186081707E-7</v>
      </c>
    </row>
    <row r="37" spans="1:31" s="152" customFormat="1" ht="12.95" customHeight="1" x14ac:dyDescent="0.2">
      <c r="A37" s="142" t="s">
        <v>34</v>
      </c>
      <c r="B37" s="42"/>
      <c r="C37" s="30">
        <v>50152.366800000003</v>
      </c>
      <c r="D37" s="30"/>
      <c r="E37" s="190">
        <f t="shared" si="1"/>
        <v>60061.010169780013</v>
      </c>
      <c r="F37" s="46">
        <f t="shared" si="7"/>
        <v>60061</v>
      </c>
      <c r="G37" s="152">
        <f t="shared" si="2"/>
        <v>3.8239999994402751E-3</v>
      </c>
      <c r="J37" s="152">
        <f t="shared" si="8"/>
        <v>3.8239999994402751E-3</v>
      </c>
      <c r="O37" s="152">
        <f t="shared" ca="1" si="3"/>
        <v>-1.0049766916948588E-2</v>
      </c>
      <c r="P37" s="152">
        <f t="shared" si="6"/>
        <v>7.135205082683449E-3</v>
      </c>
      <c r="Q37" s="183">
        <f t="shared" si="4"/>
        <v>35133.866800000003</v>
      </c>
      <c r="R37" s="152">
        <f t="shared" si="5"/>
        <v>1.0964079103295434E-5</v>
      </c>
      <c r="S37" s="152">
        <v>1</v>
      </c>
      <c r="T37" s="152">
        <f t="shared" si="9"/>
        <v>1.0964079103295434E-5</v>
      </c>
    </row>
    <row r="38" spans="1:31" s="152" customFormat="1" ht="12.95" customHeight="1" x14ac:dyDescent="0.2">
      <c r="A38" s="142" t="s">
        <v>34</v>
      </c>
      <c r="B38" s="42" t="s">
        <v>30</v>
      </c>
      <c r="C38" s="30">
        <v>50192.415999999997</v>
      </c>
      <c r="D38" s="30"/>
      <c r="E38" s="190">
        <f t="shared" si="1"/>
        <v>60167.519467256701</v>
      </c>
      <c r="F38" s="46">
        <f t="shared" si="7"/>
        <v>60167.5</v>
      </c>
      <c r="G38" s="152">
        <f t="shared" si="2"/>
        <v>7.3199999969801866E-3</v>
      </c>
      <c r="J38" s="152">
        <f t="shared" si="8"/>
        <v>7.3199999969801866E-3</v>
      </c>
      <c r="O38" s="152">
        <f t="shared" ca="1" si="3"/>
        <v>-9.4340843350291803E-3</v>
      </c>
      <c r="P38" s="152">
        <f t="shared" si="6"/>
        <v>7.4305805891731747E-3</v>
      </c>
      <c r="Q38" s="183">
        <f t="shared" si="4"/>
        <v>35173.915999999997</v>
      </c>
      <c r="R38" s="152">
        <f t="shared" si="5"/>
        <v>1.2228067369751941E-8</v>
      </c>
      <c r="S38" s="152">
        <v>1</v>
      </c>
      <c r="T38" s="152">
        <f t="shared" si="9"/>
        <v>1.2228067369751941E-8</v>
      </c>
    </row>
    <row r="39" spans="1:31" s="152" customFormat="1" ht="12.95" customHeight="1" x14ac:dyDescent="0.2">
      <c r="A39" s="142" t="s">
        <v>35</v>
      </c>
      <c r="B39" s="42"/>
      <c r="C39" s="30">
        <v>50445.665000000001</v>
      </c>
      <c r="D39" s="30">
        <v>1E-3</v>
      </c>
      <c r="E39" s="190">
        <f t="shared" si="1"/>
        <v>60841.025381898638</v>
      </c>
      <c r="F39" s="46">
        <f t="shared" si="7"/>
        <v>60841</v>
      </c>
      <c r="G39" s="152">
        <f t="shared" si="2"/>
        <v>9.5440000004600734E-3</v>
      </c>
      <c r="J39" s="152">
        <f t="shared" si="8"/>
        <v>9.5440000004600734E-3</v>
      </c>
      <c r="O39" s="152">
        <f t="shared" ca="1" si="3"/>
        <v>-5.5405423733133063E-3</v>
      </c>
      <c r="P39" s="152">
        <f t="shared" si="6"/>
        <v>9.3573490733384057E-3</v>
      </c>
      <c r="Q39" s="183">
        <f t="shared" si="4"/>
        <v>35427.165000000001</v>
      </c>
      <c r="R39" s="152">
        <f t="shared" si="5"/>
        <v>3.4838568595378089E-8</v>
      </c>
      <c r="S39" s="152">
        <v>0.8</v>
      </c>
      <c r="T39" s="152">
        <f t="shared" si="9"/>
        <v>2.7870854876302474E-8</v>
      </c>
    </row>
    <row r="40" spans="1:31" s="152" customFormat="1" ht="12.95" customHeight="1" x14ac:dyDescent="0.2">
      <c r="A40" s="190" t="s">
        <v>36</v>
      </c>
      <c r="B40" s="38" t="s">
        <v>31</v>
      </c>
      <c r="C40" s="30">
        <v>50570.501199999999</v>
      </c>
      <c r="D40" s="30">
        <v>2.9999999999999997E-4</v>
      </c>
      <c r="E40" s="190">
        <f t="shared" si="1"/>
        <v>61173.02242457767</v>
      </c>
      <c r="F40" s="46">
        <f t="shared" si="7"/>
        <v>61173</v>
      </c>
      <c r="G40" s="152">
        <f t="shared" si="2"/>
        <v>8.4320000023581088E-3</v>
      </c>
      <c r="J40" s="152">
        <f t="shared" si="8"/>
        <v>8.4320000023581088E-3</v>
      </c>
      <c r="O40" s="152">
        <f t="shared" ca="1" si="3"/>
        <v>-3.6212314137147317E-3</v>
      </c>
      <c r="P40" s="152">
        <f t="shared" si="6"/>
        <v>1.0344528733958192E-2</v>
      </c>
      <c r="Q40" s="183">
        <f t="shared" si="4"/>
        <v>35552.001199999999</v>
      </c>
      <c r="R40" s="152">
        <f t="shared" si="5"/>
        <v>3.6577661491958212E-6</v>
      </c>
      <c r="S40" s="152">
        <v>1</v>
      </c>
      <c r="T40" s="152">
        <f t="shared" si="9"/>
        <v>3.6577661491958212E-6</v>
      </c>
    </row>
    <row r="41" spans="1:31" s="152" customFormat="1" ht="12.95" customHeight="1" x14ac:dyDescent="0.2">
      <c r="A41" s="30" t="s">
        <v>36</v>
      </c>
      <c r="B41" s="38" t="s">
        <v>31</v>
      </c>
      <c r="C41" s="30">
        <v>50898.390899999999</v>
      </c>
      <c r="D41" s="30">
        <v>2.9999999999999997E-4</v>
      </c>
      <c r="E41" s="191">
        <f t="shared" si="1"/>
        <v>62045.032392238623</v>
      </c>
      <c r="F41" s="152">
        <f t="shared" si="7"/>
        <v>62045</v>
      </c>
      <c r="G41" s="152">
        <f t="shared" si="2"/>
        <v>1.2179999997897539E-2</v>
      </c>
      <c r="J41" s="152">
        <f t="shared" si="8"/>
        <v>1.2179999997897539E-2</v>
      </c>
      <c r="O41" s="152">
        <f t="shared" ca="1" si="3"/>
        <v>1.4198503837852261E-3</v>
      </c>
      <c r="P41" s="152">
        <f t="shared" si="6"/>
        <v>1.3054936449046095E-2</v>
      </c>
      <c r="Q41" s="183">
        <f t="shared" si="4"/>
        <v>35879.890899999999</v>
      </c>
      <c r="R41" s="152">
        <f t="shared" si="5"/>
        <v>7.6551379354842914E-7</v>
      </c>
      <c r="S41" s="152">
        <v>1</v>
      </c>
      <c r="T41" s="152">
        <f t="shared" si="9"/>
        <v>7.6551379354842914E-7</v>
      </c>
    </row>
    <row r="42" spans="1:31" s="152" customFormat="1" ht="12.95" customHeight="1" x14ac:dyDescent="0.2">
      <c r="A42" s="46" t="s">
        <v>36</v>
      </c>
      <c r="B42" s="39" t="s">
        <v>30</v>
      </c>
      <c r="C42" s="18">
        <v>50898.576999999997</v>
      </c>
      <c r="D42" s="18"/>
      <c r="E42" s="190">
        <f t="shared" si="1"/>
        <v>62045.52731798646</v>
      </c>
      <c r="F42" s="46">
        <f t="shared" si="7"/>
        <v>62045.5</v>
      </c>
      <c r="G42" s="152">
        <f t="shared" si="2"/>
        <v>1.0271999992255587E-2</v>
      </c>
      <c r="J42" s="152">
        <f t="shared" si="8"/>
        <v>1.0271999992255587E-2</v>
      </c>
      <c r="O42" s="152">
        <f t="shared" ca="1" si="3"/>
        <v>1.422740912338849E-3</v>
      </c>
      <c r="P42" s="152">
        <f t="shared" si="6"/>
        <v>1.305653943648083E-2</v>
      </c>
      <c r="Q42" s="183">
        <f t="shared" si="4"/>
        <v>35880.076999999997</v>
      </c>
      <c r="R42" s="152">
        <f t="shared" si="5"/>
        <v>7.7536599164462227E-6</v>
      </c>
      <c r="S42" s="152">
        <v>1</v>
      </c>
      <c r="T42" s="152">
        <f t="shared" si="9"/>
        <v>7.7536599164462227E-6</v>
      </c>
    </row>
    <row r="43" spans="1:31" s="152" customFormat="1" ht="12.95" customHeight="1" x14ac:dyDescent="0.2">
      <c r="A43" s="46" t="s">
        <v>42</v>
      </c>
      <c r="B43" s="39"/>
      <c r="C43" s="18">
        <v>50901.397299999997</v>
      </c>
      <c r="D43" s="18">
        <v>8.9999999999999998E-4</v>
      </c>
      <c r="E43" s="190">
        <f t="shared" si="1"/>
        <v>62053.027796689494</v>
      </c>
      <c r="F43" s="46">
        <f t="shared" si="7"/>
        <v>62053</v>
      </c>
      <c r="G43" s="152">
        <f t="shared" si="2"/>
        <v>1.0451999994984362E-2</v>
      </c>
      <c r="J43" s="152">
        <f t="shared" si="8"/>
        <v>1.0451999994984362E-2</v>
      </c>
      <c r="O43" s="152">
        <f t="shared" ca="1" si="3"/>
        <v>1.4660988406430264E-3</v>
      </c>
      <c r="P43" s="152">
        <f t="shared" si="6"/>
        <v>1.3080590967256167E-2</v>
      </c>
      <c r="Q43" s="183">
        <f t="shared" si="4"/>
        <v>35882.897299999997</v>
      </c>
      <c r="R43" s="152">
        <f t="shared" si="5"/>
        <v>6.9094904995088322E-6</v>
      </c>
      <c r="S43" s="152">
        <v>1</v>
      </c>
      <c r="T43" s="152">
        <f t="shared" si="9"/>
        <v>6.9094904995088322E-6</v>
      </c>
      <c r="AA43" s="152">
        <v>14</v>
      </c>
      <c r="AC43" s="152" t="s">
        <v>41</v>
      </c>
      <c r="AE43" s="152" t="s">
        <v>43</v>
      </c>
    </row>
    <row r="44" spans="1:31" s="152" customFormat="1" ht="12.95" customHeight="1" x14ac:dyDescent="0.2">
      <c r="A44" s="30" t="s">
        <v>36</v>
      </c>
      <c r="B44" s="38" t="s">
        <v>30</v>
      </c>
      <c r="C44" s="30">
        <v>50944.447099999998</v>
      </c>
      <c r="D44" s="30">
        <v>5.9999999999999995E-4</v>
      </c>
      <c r="E44" s="191">
        <f t="shared" si="1"/>
        <v>62167.517073741532</v>
      </c>
      <c r="F44" s="152">
        <f t="shared" si="7"/>
        <v>62167.5</v>
      </c>
      <c r="G44" s="152">
        <f t="shared" si="2"/>
        <v>6.4199999978882261E-3</v>
      </c>
      <c r="J44" s="152">
        <f t="shared" si="8"/>
        <v>6.4199999978882261E-3</v>
      </c>
      <c r="O44" s="152">
        <f t="shared" ca="1" si="3"/>
        <v>2.1280298794202346E-3</v>
      </c>
      <c r="P44" s="152">
        <f t="shared" si="6"/>
        <v>1.3449342024573985E-2</v>
      </c>
      <c r="Q44" s="183">
        <f t="shared" si="4"/>
        <v>35925.947099999998</v>
      </c>
      <c r="R44" s="152">
        <f t="shared" si="5"/>
        <v>4.9411649328130651E-5</v>
      </c>
      <c r="S44" s="152">
        <v>1</v>
      </c>
      <c r="T44" s="152">
        <f t="shared" si="9"/>
        <v>4.9411649328130651E-5</v>
      </c>
    </row>
    <row r="45" spans="1:31" s="152" customFormat="1" ht="12.95" customHeight="1" x14ac:dyDescent="0.2">
      <c r="A45" s="46" t="s">
        <v>36</v>
      </c>
      <c r="B45" s="39" t="s">
        <v>30</v>
      </c>
      <c r="C45" s="18">
        <v>50944.453099999999</v>
      </c>
      <c r="D45" s="18"/>
      <c r="E45" s="190">
        <f t="shared" si="1"/>
        <v>62167.53303050933</v>
      </c>
      <c r="F45" s="46">
        <f t="shared" si="7"/>
        <v>62167.5</v>
      </c>
      <c r="G45" s="152">
        <f t="shared" si="2"/>
        <v>1.2419999999110587E-2</v>
      </c>
      <c r="J45" s="152">
        <f t="shared" si="8"/>
        <v>1.2419999999110587E-2</v>
      </c>
      <c r="O45" s="152">
        <f t="shared" ca="1" si="3"/>
        <v>2.1280298794202346E-3</v>
      </c>
      <c r="P45" s="152">
        <f t="shared" si="6"/>
        <v>1.3449342024573985E-2</v>
      </c>
      <c r="Q45" s="183">
        <f t="shared" si="4"/>
        <v>35925.953099999999</v>
      </c>
      <c r="R45" s="152">
        <f t="shared" si="5"/>
        <v>1.0595450053850903E-6</v>
      </c>
      <c r="S45" s="152">
        <v>1</v>
      </c>
      <c r="T45" s="152">
        <f t="shared" si="9"/>
        <v>1.0595450053850903E-6</v>
      </c>
    </row>
    <row r="46" spans="1:31" s="152" customFormat="1" ht="12.95" customHeight="1" x14ac:dyDescent="0.2">
      <c r="A46" s="18" t="s">
        <v>37</v>
      </c>
      <c r="B46" s="39" t="s">
        <v>30</v>
      </c>
      <c r="C46" s="18">
        <v>51209.5455</v>
      </c>
      <c r="D46" s="18">
        <v>4.7000000000000002E-3</v>
      </c>
      <c r="E46" s="190">
        <f t="shared" si="1"/>
        <v>62872.536009105992</v>
      </c>
      <c r="F46" s="46">
        <f t="shared" si="7"/>
        <v>62872.5</v>
      </c>
      <c r="G46" s="152">
        <f t="shared" si="2"/>
        <v>1.3539999999920838E-2</v>
      </c>
      <c r="J46" s="152">
        <f t="shared" si="8"/>
        <v>1.3539999999920838E-2</v>
      </c>
      <c r="O46" s="152">
        <f t="shared" ca="1" si="3"/>
        <v>6.2036751400136869E-3</v>
      </c>
      <c r="P46" s="152">
        <f t="shared" si="6"/>
        <v>1.578451849664686E-2</v>
      </c>
      <c r="Q46" s="183">
        <f t="shared" si="4"/>
        <v>36191.0455</v>
      </c>
      <c r="R46" s="152">
        <f t="shared" si="5"/>
        <v>5.0378632821452434E-6</v>
      </c>
      <c r="S46" s="152">
        <v>0.6</v>
      </c>
      <c r="T46" s="152">
        <f t="shared" si="9"/>
        <v>3.022717969287146E-6</v>
      </c>
    </row>
    <row r="47" spans="1:31" s="152" customFormat="1" ht="12.95" customHeight="1" x14ac:dyDescent="0.2">
      <c r="A47" s="18" t="s">
        <v>37</v>
      </c>
      <c r="B47" s="36"/>
      <c r="C47" s="18">
        <v>51236.430999999997</v>
      </c>
      <c r="D47" s="18">
        <v>2.9999999999999997E-4</v>
      </c>
      <c r="E47" s="190">
        <f t="shared" si="1"/>
        <v>62944.03695587421</v>
      </c>
      <c r="F47" s="46">
        <f t="shared" si="7"/>
        <v>62944</v>
      </c>
      <c r="G47" s="152">
        <f t="shared" si="2"/>
        <v>1.3895999996748287E-2</v>
      </c>
      <c r="J47" s="152">
        <f t="shared" si="8"/>
        <v>1.3895999996748287E-2</v>
      </c>
      <c r="O47" s="152">
        <f t="shared" ca="1" si="3"/>
        <v>6.6170207231802669E-3</v>
      </c>
      <c r="P47" s="152">
        <f t="shared" si="6"/>
        <v>1.6027565971934887E-2</v>
      </c>
      <c r="Q47" s="183">
        <f t="shared" si="4"/>
        <v>36217.930999999997</v>
      </c>
      <c r="R47" s="152">
        <f t="shared" si="5"/>
        <v>4.543573506573201E-6</v>
      </c>
      <c r="S47" s="152">
        <v>1</v>
      </c>
      <c r="T47" s="152">
        <f t="shared" si="9"/>
        <v>4.543573506573201E-6</v>
      </c>
    </row>
    <row r="48" spans="1:31" s="152" customFormat="1" ht="12.95" customHeight="1" x14ac:dyDescent="0.2">
      <c r="A48" s="18" t="s">
        <v>37</v>
      </c>
      <c r="B48" s="39" t="s">
        <v>30</v>
      </c>
      <c r="C48" s="18">
        <v>51236.620300000002</v>
      </c>
      <c r="D48" s="18">
        <v>2.9999999999999997E-4</v>
      </c>
      <c r="E48" s="190">
        <f t="shared" si="1"/>
        <v>62944.540391898219</v>
      </c>
      <c r="F48" s="46">
        <f t="shared" si="7"/>
        <v>62944.5</v>
      </c>
      <c r="G48" s="152">
        <f t="shared" si="2"/>
        <v>1.5187999997579027E-2</v>
      </c>
      <c r="J48" s="152">
        <f t="shared" si="8"/>
        <v>1.5187999997579027E-2</v>
      </c>
      <c r="O48" s="152">
        <f t="shared" ca="1" si="3"/>
        <v>6.6199112517338343E-3</v>
      </c>
      <c r="P48" s="152">
        <f t="shared" si="6"/>
        <v>1.6029269636181176E-2</v>
      </c>
      <c r="Q48" s="183">
        <f t="shared" si="4"/>
        <v>36218.120300000002</v>
      </c>
      <c r="R48" s="152">
        <f t="shared" si="5"/>
        <v>7.077346048337904E-7</v>
      </c>
      <c r="S48" s="152">
        <v>1</v>
      </c>
      <c r="T48" s="152">
        <f t="shared" si="9"/>
        <v>7.077346048337904E-7</v>
      </c>
    </row>
    <row r="49" spans="1:20" s="152" customFormat="1" ht="12.95" customHeight="1" x14ac:dyDescent="0.2">
      <c r="A49" s="192" t="s">
        <v>29</v>
      </c>
      <c r="B49" s="39" t="s">
        <v>30</v>
      </c>
      <c r="C49" s="18">
        <v>51246.396200000003</v>
      </c>
      <c r="D49" s="18"/>
      <c r="E49" s="190">
        <f t="shared" si="1"/>
        <v>62970.53901961619</v>
      </c>
      <c r="F49" s="46">
        <f t="shared" si="7"/>
        <v>62970.5</v>
      </c>
      <c r="G49" s="152">
        <f t="shared" si="2"/>
        <v>1.4672000004793517E-2</v>
      </c>
      <c r="K49" s="152">
        <f>G49</f>
        <v>1.4672000004793517E-2</v>
      </c>
      <c r="O49" s="152">
        <f t="shared" ca="1" si="3"/>
        <v>6.7702187365216715E-3</v>
      </c>
      <c r="P49" s="152">
        <f t="shared" si="6"/>
        <v>1.6117937336412924E-2</v>
      </c>
      <c r="Q49" s="183">
        <f t="shared" si="4"/>
        <v>36227.896200000003</v>
      </c>
      <c r="R49" s="152">
        <f t="shared" si="5"/>
        <v>2.0907347669706505E-6</v>
      </c>
      <c r="S49" s="152">
        <v>1</v>
      </c>
      <c r="T49" s="152">
        <f t="shared" si="9"/>
        <v>2.0907347669706505E-6</v>
      </c>
    </row>
    <row r="50" spans="1:20" s="152" customFormat="1" ht="12.95" customHeight="1" x14ac:dyDescent="0.2">
      <c r="A50" s="192" t="s">
        <v>29</v>
      </c>
      <c r="B50" s="39" t="s">
        <v>31</v>
      </c>
      <c r="C50" s="18">
        <v>51247.335400000004</v>
      </c>
      <c r="D50" s="18"/>
      <c r="E50" s="190">
        <f t="shared" si="1"/>
        <v>62973.036785668701</v>
      </c>
      <c r="F50" s="46">
        <f t="shared" si="7"/>
        <v>62973</v>
      </c>
      <c r="G50" s="152">
        <f t="shared" si="2"/>
        <v>1.3832000004185829E-2</v>
      </c>
      <c r="K50" s="152">
        <f>G50</f>
        <v>1.3832000004185829E-2</v>
      </c>
      <c r="O50" s="152">
        <f t="shared" ca="1" si="3"/>
        <v>6.7846713792897861E-3</v>
      </c>
      <c r="P50" s="152">
        <f t="shared" si="6"/>
        <v>1.6126471055933067E-2</v>
      </c>
      <c r="Q50" s="183">
        <f t="shared" si="4"/>
        <v>36228.835400000004</v>
      </c>
      <c r="R50" s="152">
        <f t="shared" si="5"/>
        <v>5.2645974073060753E-6</v>
      </c>
      <c r="S50" s="152">
        <v>1</v>
      </c>
      <c r="T50" s="152">
        <f t="shared" si="9"/>
        <v>5.2645974073060753E-6</v>
      </c>
    </row>
    <row r="51" spans="1:20" s="152" customFormat="1" ht="12.95" customHeight="1" x14ac:dyDescent="0.2">
      <c r="A51" s="18" t="s">
        <v>47</v>
      </c>
      <c r="B51" s="36" t="s">
        <v>31</v>
      </c>
      <c r="C51" s="18">
        <v>51671.486700000001</v>
      </c>
      <c r="D51" s="18">
        <v>2.9999999999999997E-4</v>
      </c>
      <c r="E51" s="190">
        <f t="shared" si="1"/>
        <v>64101.050753159441</v>
      </c>
      <c r="F51" s="46">
        <f t="shared" si="7"/>
        <v>64101</v>
      </c>
      <c r="G51" s="152">
        <f t="shared" si="2"/>
        <v>1.9083999999566004E-2</v>
      </c>
      <c r="J51" s="152">
        <f t="shared" ref="J51:J62" si="10">G51</f>
        <v>1.9083999999566004E-2</v>
      </c>
      <c r="O51" s="152">
        <f t="shared" ca="1" si="3"/>
        <v>1.3305703796239243E-2</v>
      </c>
      <c r="P51" s="152">
        <f t="shared" si="6"/>
        <v>2.011969228086008E-2</v>
      </c>
      <c r="Q51" s="183">
        <f t="shared" si="4"/>
        <v>36652.986700000001</v>
      </c>
      <c r="R51" s="152">
        <f t="shared" si="5"/>
        <v>1.0726585015321277E-6</v>
      </c>
      <c r="S51" s="152">
        <v>1</v>
      </c>
      <c r="T51" s="152">
        <f t="shared" si="9"/>
        <v>1.0726585015321277E-6</v>
      </c>
    </row>
    <row r="52" spans="1:20" s="152" customFormat="1" ht="12.95" customHeight="1" x14ac:dyDescent="0.2">
      <c r="A52" s="18" t="s">
        <v>47</v>
      </c>
      <c r="B52" s="36"/>
      <c r="C52" s="18">
        <v>51956.5095</v>
      </c>
      <c r="D52" s="18">
        <v>4.0000000000000002E-4</v>
      </c>
      <c r="E52" s="190">
        <f t="shared" si="1"/>
        <v>64859.057859240027</v>
      </c>
      <c r="F52" s="46">
        <f t="shared" si="7"/>
        <v>64859</v>
      </c>
      <c r="G52" s="152">
        <f t="shared" si="2"/>
        <v>2.1756000001914799E-2</v>
      </c>
      <c r="J52" s="152">
        <f t="shared" si="10"/>
        <v>2.1756000001914799E-2</v>
      </c>
      <c r="O52" s="152">
        <f t="shared" ca="1" si="3"/>
        <v>1.768774508351556E-2</v>
      </c>
      <c r="P52" s="152">
        <f t="shared" si="6"/>
        <v>2.2963176366618043E-2</v>
      </c>
      <c r="Q52" s="183">
        <f t="shared" si="4"/>
        <v>36938.0095</v>
      </c>
      <c r="R52" s="152">
        <f t="shared" si="5"/>
        <v>1.4572747754981397E-6</v>
      </c>
      <c r="S52" s="152">
        <v>1</v>
      </c>
      <c r="T52" s="152">
        <f t="shared" si="9"/>
        <v>1.4572747754981397E-6</v>
      </c>
    </row>
    <row r="53" spans="1:20" s="152" customFormat="1" ht="12.95" customHeight="1" x14ac:dyDescent="0.2">
      <c r="A53" s="116" t="s">
        <v>47</v>
      </c>
      <c r="B53" s="120"/>
      <c r="C53" s="116">
        <v>52041.482499999998</v>
      </c>
      <c r="D53" s="116">
        <v>6.4000000000000003E-3</v>
      </c>
      <c r="E53" s="190">
        <f t="shared" ref="E53:E84" si="11">+(C53-C$7)/C$8</f>
        <v>65085.040264244068</v>
      </c>
      <c r="F53" s="46">
        <f t="shared" si="7"/>
        <v>65085</v>
      </c>
      <c r="G53" s="152">
        <f t="shared" ref="G53:G84" si="12">+C53-(C$7+F53*C$8)</f>
        <v>1.5139999995881226E-2</v>
      </c>
      <c r="I53" s="168"/>
      <c r="J53" s="152">
        <f t="shared" si="10"/>
        <v>1.5139999995881226E-2</v>
      </c>
      <c r="O53" s="152">
        <f t="shared" ref="O53:O84" ca="1" si="13">+C$11+C$12*F53</f>
        <v>1.899426398974835E-2</v>
      </c>
      <c r="P53" s="152">
        <f t="shared" si="6"/>
        <v>2.3835874015089686E-2</v>
      </c>
      <c r="Q53" s="183">
        <f t="shared" ref="Q53:Q84" si="14">+C53-15018.5</f>
        <v>37022.982499999998</v>
      </c>
      <c r="R53" s="152">
        <f t="shared" ref="R53:R84" si="15">+(P53-G53)^2</f>
        <v>7.5618224957944708E-5</v>
      </c>
      <c r="S53" s="152">
        <v>0.5</v>
      </c>
      <c r="T53" s="152">
        <f t="shared" si="9"/>
        <v>3.7809112478972354E-5</v>
      </c>
    </row>
    <row r="54" spans="1:20" s="152" customFormat="1" ht="12.95" customHeight="1" x14ac:dyDescent="0.2">
      <c r="A54" s="18" t="s">
        <v>47</v>
      </c>
      <c r="B54" s="36"/>
      <c r="C54" s="18">
        <v>52337.417300000001</v>
      </c>
      <c r="D54" s="18">
        <v>2.9999999999999997E-4</v>
      </c>
      <c r="E54" s="190">
        <f t="shared" si="11"/>
        <v>65872.067412025019</v>
      </c>
      <c r="F54" s="46">
        <f t="shared" si="7"/>
        <v>65872</v>
      </c>
      <c r="G54" s="152">
        <f t="shared" si="12"/>
        <v>2.5347999995574355E-2</v>
      </c>
      <c r="J54" s="152">
        <f t="shared" si="10"/>
        <v>2.5347999995574355E-2</v>
      </c>
      <c r="O54" s="152">
        <f t="shared" ca="1" si="13"/>
        <v>2.3543955933134186E-2</v>
      </c>
      <c r="P54" s="152">
        <f t="shared" si="6"/>
        <v>2.6964149758711753E-2</v>
      </c>
      <c r="Q54" s="183">
        <f t="shared" si="14"/>
        <v>37318.917300000001</v>
      </c>
      <c r="R54" s="152">
        <f t="shared" si="15"/>
        <v>2.6119400568890669E-6</v>
      </c>
      <c r="S54" s="152">
        <v>1</v>
      </c>
      <c r="T54" s="152">
        <f t="shared" si="9"/>
        <v>2.6119400568890669E-6</v>
      </c>
    </row>
    <row r="55" spans="1:20" s="152" customFormat="1" ht="12.95" customHeight="1" x14ac:dyDescent="0.2">
      <c r="A55" s="18" t="s">
        <v>47</v>
      </c>
      <c r="B55" s="39" t="s">
        <v>30</v>
      </c>
      <c r="C55" s="18">
        <v>52337.607900000003</v>
      </c>
      <c r="D55" s="18">
        <v>2.0000000000000001E-4</v>
      </c>
      <c r="E55" s="190">
        <f t="shared" si="11"/>
        <v>65872.574305348709</v>
      </c>
      <c r="F55" s="46">
        <f t="shared" si="7"/>
        <v>65872.5</v>
      </c>
      <c r="G55" s="152">
        <f t="shared" si="12"/>
        <v>2.7939999999944121E-2</v>
      </c>
      <c r="J55" s="152">
        <f t="shared" si="10"/>
        <v>2.7939999999944121E-2</v>
      </c>
      <c r="O55" s="152">
        <f t="shared" ca="1" si="13"/>
        <v>2.3546846461687809E-2</v>
      </c>
      <c r="P55" s="152">
        <f t="shared" si="6"/>
        <v>2.6966181322517491E-2</v>
      </c>
      <c r="Q55" s="183">
        <f t="shared" si="14"/>
        <v>37319.107900000003</v>
      </c>
      <c r="R55" s="152">
        <f t="shared" si="15"/>
        <v>9.4832281650495081E-7</v>
      </c>
      <c r="S55" s="152">
        <v>1</v>
      </c>
      <c r="T55" s="152">
        <f t="shared" si="9"/>
        <v>9.4832281650495081E-7</v>
      </c>
    </row>
    <row r="56" spans="1:20" s="152" customFormat="1" ht="12.95" customHeight="1" x14ac:dyDescent="0.2">
      <c r="A56" s="46" t="s">
        <v>46</v>
      </c>
      <c r="B56" s="39"/>
      <c r="C56" s="18">
        <v>52369.381200000003</v>
      </c>
      <c r="D56" s="18">
        <v>1E-3</v>
      </c>
      <c r="E56" s="190">
        <f t="shared" si="11"/>
        <v>65957.074167056722</v>
      </c>
      <c r="F56" s="46">
        <f t="shared" si="7"/>
        <v>65957</v>
      </c>
      <c r="G56" s="152">
        <f t="shared" si="12"/>
        <v>2.7887999996892177E-2</v>
      </c>
      <c r="H56" s="184"/>
      <c r="I56" s="161"/>
      <c r="J56" s="152">
        <f t="shared" si="10"/>
        <v>2.7887999996892177E-2</v>
      </c>
      <c r="O56" s="152">
        <f t="shared" ca="1" si="13"/>
        <v>2.4035345787248308E-2</v>
      </c>
      <c r="P56" s="152">
        <f t="shared" si="6"/>
        <v>2.7310319956311058E-2</v>
      </c>
      <c r="Q56" s="183">
        <f t="shared" si="14"/>
        <v>37350.881200000003</v>
      </c>
      <c r="R56" s="152">
        <f t="shared" si="15"/>
        <v>3.3371422928580313E-7</v>
      </c>
      <c r="S56" s="152">
        <v>0.8</v>
      </c>
      <c r="T56" s="152">
        <f t="shared" si="9"/>
        <v>2.6697138342864251E-7</v>
      </c>
    </row>
    <row r="57" spans="1:20" s="152" customFormat="1" ht="12.95" customHeight="1" x14ac:dyDescent="0.2">
      <c r="A57" s="168" t="s">
        <v>300</v>
      </c>
      <c r="B57" s="161" t="s">
        <v>31</v>
      </c>
      <c r="C57" s="184">
        <v>52408.486100000002</v>
      </c>
      <c r="D57" s="184" t="s">
        <v>178</v>
      </c>
      <c r="E57" s="193">
        <f t="shared" si="11"/>
        <v>66061.072135228285</v>
      </c>
      <c r="F57" s="152">
        <f t="shared" si="7"/>
        <v>66061</v>
      </c>
      <c r="G57" s="152">
        <f t="shared" si="12"/>
        <v>2.7124000000185333E-2</v>
      </c>
      <c r="J57" s="152">
        <f t="shared" si="10"/>
        <v>2.7124000000185333E-2</v>
      </c>
      <c r="O57" s="152">
        <f t="shared" ca="1" si="13"/>
        <v>2.4636575726399657E-2</v>
      </c>
      <c r="P57" s="152">
        <f t="shared" si="6"/>
        <v>2.7736070601921292E-2</v>
      </c>
      <c r="Q57" s="183">
        <f t="shared" si="14"/>
        <v>37389.986100000002</v>
      </c>
      <c r="R57" s="152">
        <f t="shared" si="15"/>
        <v>3.7463042150941885E-7</v>
      </c>
      <c r="S57" s="152">
        <v>1</v>
      </c>
      <c r="T57" s="152">
        <f t="shared" si="9"/>
        <v>3.7463042150941885E-7</v>
      </c>
    </row>
    <row r="58" spans="1:20" s="152" customFormat="1" ht="12.95" customHeight="1" x14ac:dyDescent="0.2">
      <c r="A58" s="46" t="s">
        <v>46</v>
      </c>
      <c r="B58" s="36"/>
      <c r="C58" s="18">
        <v>52408.487399999998</v>
      </c>
      <c r="D58" s="18">
        <v>1E-3</v>
      </c>
      <c r="E58" s="190">
        <f t="shared" si="11"/>
        <v>66061.075592527966</v>
      </c>
      <c r="F58" s="46">
        <f t="shared" si="7"/>
        <v>66061</v>
      </c>
      <c r="G58" s="152">
        <f t="shared" si="12"/>
        <v>2.8423999996448401E-2</v>
      </c>
      <c r="H58" s="184"/>
      <c r="I58" s="161"/>
      <c r="J58" s="152">
        <f t="shared" si="10"/>
        <v>2.8423999996448401E-2</v>
      </c>
      <c r="O58" s="152">
        <f t="shared" ca="1" si="13"/>
        <v>2.4636575726399657E-2</v>
      </c>
      <c r="P58" s="152">
        <f t="shared" si="6"/>
        <v>2.7736070601921292E-2</v>
      </c>
      <c r="Q58" s="183">
        <f t="shared" si="14"/>
        <v>37389.987399999998</v>
      </c>
      <c r="R58" s="152">
        <f t="shared" si="15"/>
        <v>4.7324685185443511E-7</v>
      </c>
      <c r="S58" s="152">
        <v>0.8</v>
      </c>
      <c r="T58" s="152">
        <f t="shared" si="9"/>
        <v>3.7859748148354812E-7</v>
      </c>
    </row>
    <row r="59" spans="1:20" s="152" customFormat="1" ht="12.95" customHeight="1" x14ac:dyDescent="0.2">
      <c r="A59" s="168" t="s">
        <v>300</v>
      </c>
      <c r="B59" s="161" t="s">
        <v>31</v>
      </c>
      <c r="C59" s="184">
        <v>52408.488700000002</v>
      </c>
      <c r="D59" s="184" t="s">
        <v>178</v>
      </c>
      <c r="E59" s="193">
        <f t="shared" si="11"/>
        <v>66061.079049827662</v>
      </c>
      <c r="F59" s="152">
        <f t="shared" si="7"/>
        <v>66061</v>
      </c>
      <c r="G59" s="152">
        <f t="shared" si="12"/>
        <v>2.9723999999987427E-2</v>
      </c>
      <c r="J59" s="152">
        <f t="shared" si="10"/>
        <v>2.9723999999987427E-2</v>
      </c>
      <c r="O59" s="152">
        <f t="shared" ca="1" si="13"/>
        <v>2.4636575726399657E-2</v>
      </c>
      <c r="P59" s="152">
        <f t="shared" ref="P59:P90" si="16">+D$11+D$12*F59+D$13*F59^2</f>
        <v>2.7736070601921292E-2</v>
      </c>
      <c r="Q59" s="183">
        <f t="shared" si="14"/>
        <v>37389.988700000002</v>
      </c>
      <c r="R59" s="152">
        <f t="shared" si="15"/>
        <v>3.9518632916955862E-6</v>
      </c>
      <c r="S59" s="152">
        <v>1</v>
      </c>
      <c r="T59" s="152">
        <f t="shared" si="9"/>
        <v>3.9518632916955862E-6</v>
      </c>
    </row>
    <row r="60" spans="1:20" s="152" customFormat="1" ht="12.95" customHeight="1" x14ac:dyDescent="0.2">
      <c r="A60" s="194" t="s">
        <v>170</v>
      </c>
      <c r="B60" s="195" t="s">
        <v>31</v>
      </c>
      <c r="C60" s="196">
        <v>52415.630799999999</v>
      </c>
      <c r="D60" s="196">
        <v>4.0000000000000002E-4</v>
      </c>
      <c r="E60" s="191">
        <f t="shared" si="11"/>
        <v>66080.073188374954</v>
      </c>
      <c r="F60" s="152">
        <f t="shared" ref="F60:F91" si="17">ROUND(2*E60,0)/2</f>
        <v>66080</v>
      </c>
      <c r="G60" s="152">
        <f t="shared" si="12"/>
        <v>2.7519999996002298E-2</v>
      </c>
      <c r="J60" s="152">
        <f t="shared" si="10"/>
        <v>2.7519999996002298E-2</v>
      </c>
      <c r="O60" s="152">
        <f t="shared" ca="1" si="13"/>
        <v>2.4746415811436939E-2</v>
      </c>
      <c r="P60" s="152">
        <f t="shared" si="16"/>
        <v>2.7814113684784092E-2</v>
      </c>
      <c r="Q60" s="183">
        <f t="shared" si="14"/>
        <v>37397.130799999999</v>
      </c>
      <c r="R60" s="152">
        <f t="shared" si="15"/>
        <v>8.6502861928834045E-8</v>
      </c>
      <c r="S60" s="152">
        <v>1</v>
      </c>
      <c r="T60" s="152">
        <f t="shared" ref="T60:T91" si="18">S60*R60</f>
        <v>8.6502861928834045E-8</v>
      </c>
    </row>
    <row r="61" spans="1:20" s="152" customFormat="1" ht="12.95" customHeight="1" x14ac:dyDescent="0.2">
      <c r="A61" s="46" t="s">
        <v>57</v>
      </c>
      <c r="B61" s="39" t="s">
        <v>31</v>
      </c>
      <c r="C61" s="18">
        <v>52693.510799999996</v>
      </c>
      <c r="D61" s="18">
        <v>1.1000000000000001E-3</v>
      </c>
      <c r="E61" s="190">
        <f t="shared" si="11"/>
        <v>66819.084294285334</v>
      </c>
      <c r="F61" s="46">
        <f t="shared" si="17"/>
        <v>66819</v>
      </c>
      <c r="G61" s="152">
        <f t="shared" si="12"/>
        <v>3.1695999998191837E-2</v>
      </c>
      <c r="J61" s="152">
        <f t="shared" si="10"/>
        <v>3.1695999998191837E-2</v>
      </c>
      <c r="O61" s="152">
        <f t="shared" ca="1" si="13"/>
        <v>2.9018617013675974E-2</v>
      </c>
      <c r="P61" s="152">
        <f t="shared" si="16"/>
        <v>3.0912310027577328E-2</v>
      </c>
      <c r="Q61" s="183">
        <f t="shared" si="14"/>
        <v>37675.010799999996</v>
      </c>
      <c r="R61" s="152">
        <f t="shared" si="15"/>
        <v>6.1416997004177079E-7</v>
      </c>
      <c r="S61" s="152">
        <v>0.8</v>
      </c>
      <c r="T61" s="152">
        <f t="shared" si="18"/>
        <v>4.9133597603341663E-7</v>
      </c>
    </row>
    <row r="62" spans="1:20" s="152" customFormat="1" ht="12.95" customHeight="1" x14ac:dyDescent="0.2">
      <c r="A62" s="18" t="s">
        <v>46</v>
      </c>
      <c r="B62" s="36" t="s">
        <v>31</v>
      </c>
      <c r="C62" s="18">
        <v>52717.575799999999</v>
      </c>
      <c r="D62" s="18">
        <v>6.9999999999999999E-4</v>
      </c>
      <c r="E62" s="190">
        <f t="shared" si="11"/>
        <v>66883.084230458277</v>
      </c>
      <c r="F62" s="46">
        <f t="shared" si="17"/>
        <v>66883</v>
      </c>
      <c r="G62" s="152">
        <f t="shared" si="12"/>
        <v>3.1671999997342937E-2</v>
      </c>
      <c r="J62" s="152">
        <f t="shared" si="10"/>
        <v>3.1671999997342937E-2</v>
      </c>
      <c r="O62" s="152">
        <f t="shared" ca="1" si="13"/>
        <v>2.9388604668538376E-2</v>
      </c>
      <c r="P62" s="152">
        <f t="shared" si="16"/>
        <v>3.1186379995548186E-2</v>
      </c>
      <c r="Q62" s="183">
        <f t="shared" si="14"/>
        <v>37699.075799999999</v>
      </c>
      <c r="R62" s="152">
        <f t="shared" si="15"/>
        <v>2.3582678614313393E-7</v>
      </c>
      <c r="S62" s="152">
        <v>1</v>
      </c>
      <c r="T62" s="152">
        <f t="shared" si="18"/>
        <v>2.3582678614313393E-7</v>
      </c>
    </row>
    <row r="63" spans="1:20" s="152" customFormat="1" ht="12.95" customHeight="1" x14ac:dyDescent="0.2">
      <c r="A63" s="168" t="s">
        <v>330</v>
      </c>
      <c r="B63" s="161" t="s">
        <v>31</v>
      </c>
      <c r="C63" s="184">
        <v>52739.008699999998</v>
      </c>
      <c r="D63" s="184" t="s">
        <v>178</v>
      </c>
      <c r="E63" s="193">
        <f t="shared" si="11"/>
        <v>66940.084198544733</v>
      </c>
      <c r="F63" s="152">
        <f t="shared" si="17"/>
        <v>66940</v>
      </c>
      <c r="G63" s="152">
        <f t="shared" si="12"/>
        <v>3.1660000000556465E-2</v>
      </c>
      <c r="K63" s="152">
        <f>G63</f>
        <v>3.1660000000556465E-2</v>
      </c>
      <c r="O63" s="152">
        <f t="shared" ca="1" si="13"/>
        <v>2.9718124923650169E-2</v>
      </c>
      <c r="P63" s="152">
        <f t="shared" si="16"/>
        <v>3.1431245938935537E-2</v>
      </c>
      <c r="Q63" s="183">
        <f t="shared" si="14"/>
        <v>37720.508699999998</v>
      </c>
      <c r="R63" s="152">
        <f t="shared" si="15"/>
        <v>5.2328420708071447E-8</v>
      </c>
      <c r="S63" s="152">
        <v>1</v>
      </c>
      <c r="T63" s="152">
        <f t="shared" si="18"/>
        <v>5.2328420708071447E-8</v>
      </c>
    </row>
    <row r="64" spans="1:20" s="152" customFormat="1" ht="12.95" customHeight="1" x14ac:dyDescent="0.2">
      <c r="A64" s="168" t="s">
        <v>330</v>
      </c>
      <c r="B64" s="161" t="s">
        <v>30</v>
      </c>
      <c r="C64" s="184">
        <v>52739.198400000001</v>
      </c>
      <c r="D64" s="184" t="s">
        <v>178</v>
      </c>
      <c r="E64" s="193">
        <f t="shared" si="11"/>
        <v>66940.588698353255</v>
      </c>
      <c r="F64" s="152">
        <f t="shared" si="17"/>
        <v>66940.5</v>
      </c>
      <c r="G64" s="152">
        <f t="shared" si="12"/>
        <v>3.3351999998558313E-2</v>
      </c>
      <c r="K64" s="152">
        <f>G64</f>
        <v>3.3351999998558313E-2</v>
      </c>
      <c r="O64" s="152">
        <f t="shared" ca="1" si="13"/>
        <v>2.9721015452203792E-2</v>
      </c>
      <c r="P64" s="152">
        <f t="shared" si="16"/>
        <v>3.1433397105449568E-2</v>
      </c>
      <c r="Q64" s="183">
        <f t="shared" si="14"/>
        <v>37720.698400000001</v>
      </c>
      <c r="R64" s="152">
        <f t="shared" si="15"/>
        <v>3.6810370614452468E-6</v>
      </c>
      <c r="S64" s="152">
        <v>1</v>
      </c>
      <c r="T64" s="152">
        <f t="shared" si="18"/>
        <v>3.6810370614452468E-6</v>
      </c>
    </row>
    <row r="65" spans="1:20" s="152" customFormat="1" ht="12.95" customHeight="1" x14ac:dyDescent="0.2">
      <c r="A65" s="46" t="s">
        <v>46</v>
      </c>
      <c r="B65" s="36"/>
      <c r="C65" s="18">
        <v>52746.529799999997</v>
      </c>
      <c r="D65" s="18">
        <v>1.5E-3</v>
      </c>
      <c r="E65" s="190">
        <f t="shared" si="11"/>
        <v>66960.086272924542</v>
      </c>
      <c r="F65" s="46">
        <f t="shared" si="17"/>
        <v>66960</v>
      </c>
      <c r="G65" s="152">
        <f t="shared" si="12"/>
        <v>3.2439999995403923E-2</v>
      </c>
      <c r="H65" s="184"/>
      <c r="I65" s="161"/>
      <c r="J65" s="152">
        <f>G65</f>
        <v>3.2439999995403923E-2</v>
      </c>
      <c r="O65" s="152">
        <f t="shared" ca="1" si="13"/>
        <v>2.9833746065794642E-2</v>
      </c>
      <c r="P65" s="152">
        <f t="shared" si="16"/>
        <v>3.151733627464226E-2</v>
      </c>
      <c r="Q65" s="183">
        <f t="shared" si="14"/>
        <v>37728.029799999997</v>
      </c>
      <c r="R65" s="152">
        <f t="shared" si="15"/>
        <v>8.5130834160975571E-7</v>
      </c>
      <c r="S65" s="152">
        <v>0.8</v>
      </c>
      <c r="T65" s="152">
        <f t="shared" si="18"/>
        <v>6.8104667328780457E-7</v>
      </c>
    </row>
    <row r="66" spans="1:20" s="152" customFormat="1" ht="12.95" customHeight="1" x14ac:dyDescent="0.2">
      <c r="A66" s="197" t="s">
        <v>45</v>
      </c>
      <c r="B66" s="36" t="s">
        <v>31</v>
      </c>
      <c r="C66" s="198">
        <v>52757.810599999997</v>
      </c>
      <c r="D66" s="19">
        <v>4.0000000000000002E-4</v>
      </c>
      <c r="E66" s="190">
        <f t="shared" si="11"/>
        <v>66990.087123952166</v>
      </c>
      <c r="F66" s="46">
        <f t="shared" si="17"/>
        <v>66990</v>
      </c>
      <c r="G66" s="152">
        <f t="shared" si="12"/>
        <v>3.2759999994596001E-2</v>
      </c>
      <c r="K66" s="152">
        <f>G66</f>
        <v>3.2759999994596001E-2</v>
      </c>
      <c r="O66" s="152">
        <f t="shared" ca="1" si="13"/>
        <v>3.0007177779011407E-2</v>
      </c>
      <c r="P66" s="152">
        <f t="shared" si="16"/>
        <v>3.1646639759533857E-2</v>
      </c>
      <c r="Q66" s="183">
        <f t="shared" si="14"/>
        <v>37739.310599999997</v>
      </c>
      <c r="R66" s="152">
        <f t="shared" si="15"/>
        <v>1.2395710130176328E-6</v>
      </c>
      <c r="S66" s="152">
        <v>1</v>
      </c>
      <c r="T66" s="152">
        <f t="shared" si="18"/>
        <v>1.2395710130176328E-6</v>
      </c>
    </row>
    <row r="67" spans="1:20" s="152" customFormat="1" ht="12.95" customHeight="1" x14ac:dyDescent="0.2">
      <c r="A67" s="46" t="s">
        <v>50</v>
      </c>
      <c r="B67" s="199"/>
      <c r="C67" s="18">
        <v>53028.546300000002</v>
      </c>
      <c r="D67" s="18">
        <v>2.0000000000000001E-4</v>
      </c>
      <c r="E67" s="190">
        <f t="shared" si="11"/>
        <v>67710.098240500403</v>
      </c>
      <c r="F67" s="46">
        <f t="shared" si="17"/>
        <v>67710</v>
      </c>
      <c r="G67" s="152">
        <f t="shared" si="12"/>
        <v>3.6940000005415641E-2</v>
      </c>
      <c r="J67" s="152">
        <f>G67</f>
        <v>3.6940000005415641E-2</v>
      </c>
      <c r="O67" s="152">
        <f t="shared" ca="1" si="13"/>
        <v>3.4169538896213214E-2</v>
      </c>
      <c r="P67" s="152">
        <f t="shared" si="16"/>
        <v>3.4810396676357991E-2</v>
      </c>
      <c r="Q67" s="183">
        <f t="shared" si="14"/>
        <v>38010.046300000002</v>
      </c>
      <c r="R67" s="152">
        <f t="shared" si="15"/>
        <v>4.5352103391334252E-6</v>
      </c>
      <c r="S67" s="152">
        <v>1</v>
      </c>
      <c r="T67" s="152">
        <f t="shared" si="18"/>
        <v>4.5352103391334252E-6</v>
      </c>
    </row>
    <row r="68" spans="1:20" s="152" customFormat="1" ht="12.95" customHeight="1" x14ac:dyDescent="0.2">
      <c r="A68" s="46" t="s">
        <v>50</v>
      </c>
      <c r="B68" s="199"/>
      <c r="C68" s="18">
        <v>53110.520299999996</v>
      </c>
      <c r="D68" s="18">
        <v>4.1999999999999997E-3</v>
      </c>
      <c r="E68" s="190">
        <f t="shared" si="11"/>
        <v>67928.104921067177</v>
      </c>
      <c r="F68" s="46">
        <f t="shared" si="17"/>
        <v>67928</v>
      </c>
      <c r="G68" s="152">
        <f t="shared" si="12"/>
        <v>3.9451999989978503E-2</v>
      </c>
      <c r="J68" s="152">
        <f>G68</f>
        <v>3.9451999989978503E-2</v>
      </c>
      <c r="O68" s="152">
        <f t="shared" ca="1" si="13"/>
        <v>3.5429809345588203E-2</v>
      </c>
      <c r="P68" s="152">
        <f t="shared" si="16"/>
        <v>3.5791211628154462E-2</v>
      </c>
      <c r="Q68" s="183">
        <f t="shared" si="14"/>
        <v>38092.020299999996</v>
      </c>
      <c r="R68" s="152">
        <f t="shared" si="15"/>
        <v>1.3401371430066346E-5</v>
      </c>
      <c r="S68" s="152">
        <v>0.6</v>
      </c>
      <c r="T68" s="152">
        <f t="shared" si="18"/>
        <v>8.0408228580398079E-6</v>
      </c>
    </row>
    <row r="69" spans="1:20" s="152" customFormat="1" ht="12.95" customHeight="1" x14ac:dyDescent="0.2">
      <c r="A69" s="46" t="s">
        <v>50</v>
      </c>
      <c r="B69" s="199"/>
      <c r="C69" s="18">
        <v>53116.537600000003</v>
      </c>
      <c r="D69" s="18">
        <v>9.9000000000000008E-3</v>
      </c>
      <c r="E69" s="190">
        <f t="shared" si="11"/>
        <v>67944.107697544794</v>
      </c>
      <c r="F69" s="46">
        <f t="shared" si="17"/>
        <v>67944</v>
      </c>
      <c r="G69" s="152">
        <f t="shared" si="12"/>
        <v>4.0496000001439825E-2</v>
      </c>
      <c r="J69" s="152">
        <f>G69</f>
        <v>4.0496000001439825E-2</v>
      </c>
      <c r="O69" s="152">
        <f t="shared" ca="1" si="13"/>
        <v>3.5522306259303804E-2</v>
      </c>
      <c r="P69" s="152">
        <f t="shared" si="16"/>
        <v>3.5863617328038999E-2</v>
      </c>
      <c r="Q69" s="183">
        <f t="shared" si="14"/>
        <v>38098.037600000003</v>
      </c>
      <c r="R69" s="152">
        <f t="shared" si="15"/>
        <v>2.1458969232824181E-5</v>
      </c>
      <c r="S69" s="152">
        <v>0.3</v>
      </c>
      <c r="T69" s="152">
        <f t="shared" si="18"/>
        <v>6.4376907698472541E-6</v>
      </c>
    </row>
    <row r="70" spans="1:20" s="152" customFormat="1" ht="12.95" customHeight="1" x14ac:dyDescent="0.2">
      <c r="A70" s="18" t="s">
        <v>48</v>
      </c>
      <c r="B70" s="36" t="s">
        <v>31</v>
      </c>
      <c r="C70" s="18">
        <v>53141.726999999999</v>
      </c>
      <c r="D70" s="18">
        <v>1E-3</v>
      </c>
      <c r="E70" s="190">
        <f t="shared" si="11"/>
        <v>68011.097932002885</v>
      </c>
      <c r="F70" s="46">
        <f t="shared" si="17"/>
        <v>68011</v>
      </c>
      <c r="G70" s="152">
        <f t="shared" si="12"/>
        <v>3.6823999995249324E-2</v>
      </c>
      <c r="K70" s="152">
        <f>G70</f>
        <v>3.6823999995249324E-2</v>
      </c>
      <c r="O70" s="152">
        <f t="shared" ca="1" si="13"/>
        <v>3.5909637085487833E-2</v>
      </c>
      <c r="P70" s="152">
        <f t="shared" si="16"/>
        <v>3.6167438959095688E-2</v>
      </c>
      <c r="Q70" s="183">
        <f t="shared" si="14"/>
        <v>38123.226999999999</v>
      </c>
      <c r="R70" s="152">
        <f t="shared" si="15"/>
        <v>4.310723941951356E-7</v>
      </c>
      <c r="S70" s="152">
        <v>0.8</v>
      </c>
      <c r="T70" s="152">
        <f t="shared" si="18"/>
        <v>3.4485791535610852E-7</v>
      </c>
    </row>
    <row r="71" spans="1:20" s="152" customFormat="1" ht="12.95" customHeight="1" x14ac:dyDescent="0.2">
      <c r="A71" s="46" t="s">
        <v>54</v>
      </c>
      <c r="B71" s="36"/>
      <c r="C71" s="18">
        <v>53151.506600000001</v>
      </c>
      <c r="D71" s="18">
        <v>5.8999999999999999E-3</v>
      </c>
      <c r="E71" s="190">
        <f t="shared" si="11"/>
        <v>68037.106399727665</v>
      </c>
      <c r="F71" s="46">
        <f t="shared" si="17"/>
        <v>68037</v>
      </c>
      <c r="G71" s="152">
        <f t="shared" si="12"/>
        <v>4.0008000003581401E-2</v>
      </c>
      <c r="J71" s="152">
        <f>G71</f>
        <v>4.0008000003581401E-2</v>
      </c>
      <c r="O71" s="152">
        <f t="shared" ca="1" si="13"/>
        <v>3.605994457027567E-2</v>
      </c>
      <c r="P71" s="152">
        <f t="shared" si="16"/>
        <v>3.6285610676457414E-2</v>
      </c>
      <c r="Q71" s="183">
        <f t="shared" si="14"/>
        <v>38133.006600000001</v>
      </c>
      <c r="R71" s="152">
        <f t="shared" si="15"/>
        <v>1.385618230268657E-5</v>
      </c>
      <c r="S71" s="152">
        <v>0.5</v>
      </c>
      <c r="T71" s="152">
        <f t="shared" si="18"/>
        <v>6.9280911513432851E-6</v>
      </c>
    </row>
    <row r="72" spans="1:20" s="152" customFormat="1" ht="12.95" customHeight="1" x14ac:dyDescent="0.2">
      <c r="A72" s="46" t="s">
        <v>54</v>
      </c>
      <c r="B72" s="39" t="s">
        <v>30</v>
      </c>
      <c r="C72" s="18">
        <v>53155.451999999997</v>
      </c>
      <c r="D72" s="18">
        <v>6.3E-3</v>
      </c>
      <c r="E72" s="190">
        <f t="shared" si="11"/>
        <v>68047.599038338783</v>
      </c>
      <c r="F72" s="46">
        <f t="shared" si="17"/>
        <v>68047.5</v>
      </c>
      <c r="G72" s="152">
        <f t="shared" si="12"/>
        <v>3.7239999997837003E-2</v>
      </c>
      <c r="J72" s="152">
        <f>G72</f>
        <v>3.7239999997837003E-2</v>
      </c>
      <c r="O72" s="152">
        <f t="shared" ca="1" si="13"/>
        <v>3.612064566990153E-2</v>
      </c>
      <c r="P72" s="152">
        <f t="shared" si="16"/>
        <v>3.6333376789237426E-2</v>
      </c>
      <c r="Q72" s="183">
        <f t="shared" si="14"/>
        <v>38136.951999999997</v>
      </c>
      <c r="R72" s="152">
        <f t="shared" si="15"/>
        <v>8.2196564237139273E-7</v>
      </c>
      <c r="S72" s="152">
        <v>0.5</v>
      </c>
      <c r="T72" s="152">
        <f t="shared" si="18"/>
        <v>4.1098282118569636E-7</v>
      </c>
    </row>
    <row r="73" spans="1:20" s="152" customFormat="1" ht="12.95" customHeight="1" x14ac:dyDescent="0.2">
      <c r="A73" s="46" t="s">
        <v>54</v>
      </c>
      <c r="B73" s="36"/>
      <c r="C73" s="18">
        <v>53460.596599999997</v>
      </c>
      <c r="D73" s="18">
        <v>7.0000000000000001E-3</v>
      </c>
      <c r="E73" s="190">
        <f t="shared" si="11"/>
        <v>68859.119292796036</v>
      </c>
      <c r="F73" s="46">
        <f t="shared" si="17"/>
        <v>68859</v>
      </c>
      <c r="G73" s="152">
        <f t="shared" si="12"/>
        <v>4.4856000000436325E-2</v>
      </c>
      <c r="J73" s="152">
        <f>G73</f>
        <v>4.4856000000436325E-2</v>
      </c>
      <c r="O73" s="152">
        <f t="shared" ca="1" si="13"/>
        <v>4.081197351241439E-2</v>
      </c>
      <c r="P73" s="152">
        <f t="shared" si="16"/>
        <v>4.0099716568285038E-2</v>
      </c>
      <c r="Q73" s="183">
        <f t="shared" si="14"/>
        <v>38442.096599999997</v>
      </c>
      <c r="R73" s="152">
        <f t="shared" si="15"/>
        <v>2.2622232086956825E-5</v>
      </c>
      <c r="S73" s="152">
        <v>0.3</v>
      </c>
      <c r="T73" s="152">
        <f t="shared" si="18"/>
        <v>6.7866696260870474E-6</v>
      </c>
    </row>
    <row r="74" spans="1:20" s="152" customFormat="1" ht="12.95" customHeight="1" x14ac:dyDescent="0.2">
      <c r="A74" s="46" t="s">
        <v>54</v>
      </c>
      <c r="B74" s="39" t="s">
        <v>30</v>
      </c>
      <c r="C74" s="18">
        <v>53464.547299999998</v>
      </c>
      <c r="D74" s="18">
        <v>1.12E-2</v>
      </c>
      <c r="E74" s="190">
        <f t="shared" si="11"/>
        <v>68869.626026552054</v>
      </c>
      <c r="F74" s="46">
        <f t="shared" si="17"/>
        <v>68869.5</v>
      </c>
      <c r="G74" s="152">
        <f t="shared" si="12"/>
        <v>4.738799999904586E-2</v>
      </c>
      <c r="J74" s="152">
        <f>G74</f>
        <v>4.738799999904586E-2</v>
      </c>
      <c r="O74" s="152">
        <f t="shared" ca="1" si="13"/>
        <v>4.087267461204025E-2</v>
      </c>
      <c r="P74" s="152">
        <f t="shared" si="16"/>
        <v>4.0149415810230793E-2</v>
      </c>
      <c r="Q74" s="183">
        <f t="shared" si="14"/>
        <v>38446.047299999998</v>
      </c>
      <c r="R74" s="152">
        <f t="shared" si="15"/>
        <v>5.2397101058563481E-5</v>
      </c>
      <c r="S74" s="152">
        <v>0.1</v>
      </c>
      <c r="T74" s="152">
        <f t="shared" si="18"/>
        <v>5.2397101058563483E-6</v>
      </c>
    </row>
    <row r="75" spans="1:20" s="152" customFormat="1" ht="12.95" customHeight="1" x14ac:dyDescent="0.2">
      <c r="A75" s="46" t="s">
        <v>54</v>
      </c>
      <c r="B75" s="36"/>
      <c r="C75" s="18">
        <v>53503.457600000002</v>
      </c>
      <c r="D75" s="18">
        <v>8.5000000000000006E-3</v>
      </c>
      <c r="E75" s="190">
        <f t="shared" si="11"/>
        <v>68973.106463554737</v>
      </c>
      <c r="F75" s="46">
        <f t="shared" si="17"/>
        <v>68973</v>
      </c>
      <c r="G75" s="152">
        <f t="shared" si="12"/>
        <v>4.0031999997154344E-2</v>
      </c>
      <c r="J75" s="152">
        <f>G75</f>
        <v>4.0031999997154344E-2</v>
      </c>
      <c r="O75" s="152">
        <f t="shared" ca="1" si="13"/>
        <v>4.1471014022637975E-2</v>
      </c>
      <c r="P75" s="152">
        <f t="shared" si="16"/>
        <v>4.0640629679136286E-2</v>
      </c>
      <c r="Q75" s="183">
        <f t="shared" si="14"/>
        <v>38484.957600000002</v>
      </c>
      <c r="R75" s="152">
        <f t="shared" si="15"/>
        <v>3.7043008978944055E-7</v>
      </c>
      <c r="S75" s="152">
        <v>0.3</v>
      </c>
      <c r="T75" s="152">
        <f t="shared" si="18"/>
        <v>1.1112902693683215E-7</v>
      </c>
    </row>
    <row r="76" spans="1:20" s="152" customFormat="1" ht="12.95" customHeight="1" x14ac:dyDescent="0.2">
      <c r="A76" s="197" t="s">
        <v>58</v>
      </c>
      <c r="B76" s="39"/>
      <c r="C76" s="18">
        <v>53785.851699999999</v>
      </c>
      <c r="D76" s="18">
        <v>2.9999999999999997E-4</v>
      </c>
      <c r="E76" s="190">
        <f t="shared" si="11"/>
        <v>69724.122643717288</v>
      </c>
      <c r="F76" s="46">
        <f t="shared" si="17"/>
        <v>69724</v>
      </c>
      <c r="G76" s="152">
        <f t="shared" si="12"/>
        <v>4.6115999997709878E-2</v>
      </c>
      <c r="K76" s="152">
        <f>G76</f>
        <v>4.6115999997709878E-2</v>
      </c>
      <c r="O76" s="152">
        <f t="shared" ca="1" si="13"/>
        <v>4.5812587910163738E-2</v>
      </c>
      <c r="P76" s="152">
        <f t="shared" si="16"/>
        <v>4.4276762213373289E-2</v>
      </c>
      <c r="Q76" s="183">
        <f t="shared" si="14"/>
        <v>38767.351699999999</v>
      </c>
      <c r="R76" s="152">
        <f t="shared" si="15"/>
        <v>3.382795627331366E-6</v>
      </c>
      <c r="S76" s="152">
        <v>1</v>
      </c>
      <c r="T76" s="152">
        <f t="shared" si="18"/>
        <v>3.382795627331366E-6</v>
      </c>
    </row>
    <row r="77" spans="1:20" s="152" customFormat="1" ht="12.95" customHeight="1" x14ac:dyDescent="0.2">
      <c r="A77" s="181" t="s">
        <v>56</v>
      </c>
      <c r="B77" s="117" t="s">
        <v>30</v>
      </c>
      <c r="C77" s="116">
        <v>53834.360099999998</v>
      </c>
      <c r="D77" s="116">
        <v>8.9999999999999998E-4</v>
      </c>
      <c r="E77" s="191">
        <f t="shared" si="11"/>
        <v>69853.128856218871</v>
      </c>
      <c r="F77" s="152">
        <f t="shared" si="17"/>
        <v>69853</v>
      </c>
      <c r="G77" s="152">
        <f t="shared" si="12"/>
        <v>4.8451999995450024E-2</v>
      </c>
      <c r="J77" s="152">
        <f>G77</f>
        <v>4.8451999995450024E-2</v>
      </c>
      <c r="O77" s="152">
        <f t="shared" ca="1" si="13"/>
        <v>4.6558344276995733E-2</v>
      </c>
      <c r="P77" s="152">
        <f t="shared" si="16"/>
        <v>4.4914057060420731E-2</v>
      </c>
      <c r="Q77" s="183">
        <f t="shared" si="14"/>
        <v>38815.860099999998</v>
      </c>
      <c r="R77" s="152">
        <f t="shared" si="15"/>
        <v>1.2517040211523683E-5</v>
      </c>
      <c r="S77" s="152">
        <v>1</v>
      </c>
      <c r="T77" s="152">
        <f t="shared" si="18"/>
        <v>1.2517040211523683E-5</v>
      </c>
    </row>
    <row r="78" spans="1:20" s="152" customFormat="1" ht="12.95" customHeight="1" x14ac:dyDescent="0.2">
      <c r="A78" s="116" t="s">
        <v>59</v>
      </c>
      <c r="B78" s="120"/>
      <c r="C78" s="116">
        <v>54115.612999999998</v>
      </c>
      <c r="D78" s="116">
        <v>2.3999999999999998E-3</v>
      </c>
      <c r="E78" s="191">
        <f t="shared" si="11"/>
        <v>70601.110059146406</v>
      </c>
      <c r="F78" s="152">
        <f t="shared" si="17"/>
        <v>70601</v>
      </c>
      <c r="G78" s="152">
        <f t="shared" si="12"/>
        <v>4.1383999996469356E-2</v>
      </c>
      <c r="I78" s="168"/>
      <c r="J78" s="152">
        <f>G78</f>
        <v>4.1383999996469356E-2</v>
      </c>
      <c r="O78" s="152">
        <f t="shared" ca="1" si="13"/>
        <v>5.0882574993199814E-2</v>
      </c>
      <c r="P78" s="152">
        <f t="shared" si="16"/>
        <v>4.8682842507062674E-2</v>
      </c>
      <c r="Q78" s="183">
        <f t="shared" si="14"/>
        <v>39097.112999999998</v>
      </c>
      <c r="R78" s="152">
        <f t="shared" si="15"/>
        <v>5.3273101994444164E-5</v>
      </c>
      <c r="S78" s="152">
        <v>0.6</v>
      </c>
      <c r="T78" s="152">
        <f t="shared" si="18"/>
        <v>3.1963861196666496E-5</v>
      </c>
    </row>
    <row r="79" spans="1:20" s="152" customFormat="1" ht="12.95" customHeight="1" x14ac:dyDescent="0.2">
      <c r="A79" s="168" t="s">
        <v>406</v>
      </c>
      <c r="B79" s="161" t="s">
        <v>30</v>
      </c>
      <c r="C79" s="184">
        <v>54531.312599999997</v>
      </c>
      <c r="D79" s="184" t="s">
        <v>178</v>
      </c>
      <c r="E79" s="193">
        <f t="shared" si="11"/>
        <v>71706.647057572001</v>
      </c>
      <c r="F79" s="152">
        <f t="shared" si="17"/>
        <v>71706.5</v>
      </c>
      <c r="G79" s="152">
        <f t="shared" si="12"/>
        <v>5.5295999998634215E-2</v>
      </c>
      <c r="K79" s="152">
        <f>G79</f>
        <v>5.5295999998634215E-2</v>
      </c>
      <c r="O79" s="152">
        <f t="shared" ca="1" si="13"/>
        <v>5.7273533625236739E-2</v>
      </c>
      <c r="P79" s="152">
        <f t="shared" si="16"/>
        <v>5.4482353158529451E-2</v>
      </c>
      <c r="Q79" s="183">
        <f t="shared" si="14"/>
        <v>39512.812599999997</v>
      </c>
      <c r="R79" s="152">
        <f t="shared" si="15"/>
        <v>6.6202118041246856E-7</v>
      </c>
      <c r="S79" s="152">
        <v>1</v>
      </c>
      <c r="T79" s="152">
        <f t="shared" si="18"/>
        <v>6.6202118041246856E-7</v>
      </c>
    </row>
    <row r="80" spans="1:20" s="152" customFormat="1" ht="12.95" customHeight="1" x14ac:dyDescent="0.2">
      <c r="A80" s="168" t="s">
        <v>406</v>
      </c>
      <c r="B80" s="161" t="s">
        <v>30</v>
      </c>
      <c r="C80" s="184">
        <v>54533.191400000003</v>
      </c>
      <c r="D80" s="184" t="s">
        <v>178</v>
      </c>
      <c r="E80" s="193">
        <f t="shared" si="11"/>
        <v>71711.643653461564</v>
      </c>
      <c r="F80" s="152">
        <f t="shared" si="17"/>
        <v>71711.5</v>
      </c>
      <c r="G80" s="152">
        <f t="shared" si="12"/>
        <v>5.4016000001865905E-2</v>
      </c>
      <c r="K80" s="152">
        <f>G80</f>
        <v>5.4016000001865905E-2</v>
      </c>
      <c r="O80" s="152">
        <f t="shared" ca="1" si="13"/>
        <v>5.7302438910772857E-2</v>
      </c>
      <c r="P80" s="152">
        <f t="shared" si="16"/>
        <v>5.4509205230174107E-2</v>
      </c>
      <c r="Q80" s="183">
        <f t="shared" si="14"/>
        <v>39514.691400000003</v>
      </c>
      <c r="R80" s="152">
        <f t="shared" si="15"/>
        <v>2.432513972305459E-7</v>
      </c>
      <c r="S80" s="152">
        <v>1</v>
      </c>
      <c r="T80" s="152">
        <f t="shared" si="18"/>
        <v>2.432513972305459E-7</v>
      </c>
    </row>
    <row r="81" spans="1:20" s="152" customFormat="1" ht="12.95" customHeight="1" x14ac:dyDescent="0.2">
      <c r="A81" s="168" t="s">
        <v>406</v>
      </c>
      <c r="B81" s="161" t="s">
        <v>31</v>
      </c>
      <c r="C81" s="184">
        <v>54534.133099999999</v>
      </c>
      <c r="D81" s="184" t="s">
        <v>178</v>
      </c>
      <c r="E81" s="193">
        <f t="shared" si="11"/>
        <v>71714.148068167298</v>
      </c>
      <c r="F81" s="152">
        <f t="shared" si="17"/>
        <v>71714</v>
      </c>
      <c r="G81" s="152">
        <f t="shared" si="12"/>
        <v>5.5675999996310566E-2</v>
      </c>
      <c r="K81" s="152">
        <f>G81</f>
        <v>5.5675999996310566E-2</v>
      </c>
      <c r="O81" s="152">
        <f t="shared" ca="1" si="13"/>
        <v>5.7316891553540916E-2</v>
      </c>
      <c r="P81" s="152">
        <f t="shared" si="16"/>
        <v>5.4522633365763129E-2</v>
      </c>
      <c r="Q81" s="183">
        <f t="shared" si="14"/>
        <v>39515.633099999999</v>
      </c>
      <c r="R81" s="152">
        <f t="shared" si="15"/>
        <v>1.3302545844603472E-6</v>
      </c>
      <c r="S81" s="152">
        <v>1</v>
      </c>
      <c r="T81" s="152">
        <f t="shared" si="18"/>
        <v>1.3302545844603472E-6</v>
      </c>
    </row>
    <row r="82" spans="1:20" s="152" customFormat="1" ht="12.95" customHeight="1" x14ac:dyDescent="0.2">
      <c r="A82" s="116" t="s">
        <v>62</v>
      </c>
      <c r="B82" s="117" t="s">
        <v>31</v>
      </c>
      <c r="C82" s="116">
        <v>54570.419300000001</v>
      </c>
      <c r="D82" s="116">
        <v>2.9999999999999997E-4</v>
      </c>
      <c r="E82" s="191">
        <f t="shared" si="11"/>
        <v>71810.649812773918</v>
      </c>
      <c r="F82" s="152">
        <f t="shared" si="17"/>
        <v>71810.5</v>
      </c>
      <c r="G82" s="152">
        <f t="shared" si="12"/>
        <v>5.6332000000111293E-2</v>
      </c>
      <c r="J82" s="152">
        <f>G82</f>
        <v>5.6332000000111293E-2</v>
      </c>
      <c r="O82" s="152">
        <f t="shared" ca="1" si="13"/>
        <v>5.7874763564388088E-2</v>
      </c>
      <c r="P82" s="152">
        <f t="shared" si="16"/>
        <v>5.504202927259938E-2</v>
      </c>
      <c r="Q82" s="183">
        <f t="shared" si="14"/>
        <v>39551.919300000001</v>
      </c>
      <c r="R82" s="152">
        <f t="shared" si="15"/>
        <v>1.6640244778376146E-6</v>
      </c>
      <c r="S82" s="152">
        <v>1</v>
      </c>
      <c r="T82" s="152">
        <f t="shared" si="18"/>
        <v>1.6640244778376146E-6</v>
      </c>
    </row>
    <row r="83" spans="1:20" s="152" customFormat="1" ht="12.95" customHeight="1" x14ac:dyDescent="0.2">
      <c r="A83" s="116" t="s">
        <v>62</v>
      </c>
      <c r="B83" s="117" t="s">
        <v>30</v>
      </c>
      <c r="C83" s="116">
        <v>54570.606599999999</v>
      </c>
      <c r="D83" s="116">
        <v>2.9999999999999997E-4</v>
      </c>
      <c r="E83" s="191">
        <f t="shared" si="11"/>
        <v>71811.147929875311</v>
      </c>
      <c r="F83" s="152">
        <f t="shared" si="17"/>
        <v>71811</v>
      </c>
      <c r="G83" s="152">
        <f t="shared" si="12"/>
        <v>5.5624000000534579E-2</v>
      </c>
      <c r="J83" s="152">
        <f>G83</f>
        <v>5.5624000000534579E-2</v>
      </c>
      <c r="O83" s="152">
        <f t="shared" ca="1" si="13"/>
        <v>5.787765409294171E-2</v>
      </c>
      <c r="P83" s="152">
        <f t="shared" si="16"/>
        <v>5.5044725874497602E-2</v>
      </c>
      <c r="Q83" s="183">
        <f t="shared" si="14"/>
        <v>39552.106599999999</v>
      </c>
      <c r="R83" s="152">
        <f t="shared" si="15"/>
        <v>3.3555851309590369E-7</v>
      </c>
      <c r="S83" s="152">
        <v>1</v>
      </c>
      <c r="T83" s="152">
        <f t="shared" si="18"/>
        <v>3.3555851309590369E-7</v>
      </c>
    </row>
    <row r="84" spans="1:20" s="152" customFormat="1" ht="12.95" customHeight="1" x14ac:dyDescent="0.2">
      <c r="A84" s="116" t="s">
        <v>62</v>
      </c>
      <c r="B84" s="117" t="s">
        <v>30</v>
      </c>
      <c r="C84" s="116">
        <v>54592.416400000002</v>
      </c>
      <c r="D84" s="116">
        <v>6.9999999999999999E-4</v>
      </c>
      <c r="E84" s="191">
        <f t="shared" si="11"/>
        <v>71869.15024892558</v>
      </c>
      <c r="F84" s="152">
        <f t="shared" si="17"/>
        <v>71869</v>
      </c>
      <c r="G84" s="152">
        <f t="shared" si="12"/>
        <v>5.6496000004699454E-2</v>
      </c>
      <c r="J84" s="152">
        <f>G84</f>
        <v>5.6496000004699454E-2</v>
      </c>
      <c r="O84" s="152">
        <f t="shared" ca="1" si="13"/>
        <v>5.8212955405160749E-2</v>
      </c>
      <c r="P84" s="152">
        <f t="shared" si="16"/>
        <v>5.5357911668453608E-2</v>
      </c>
      <c r="Q84" s="183">
        <f t="shared" si="14"/>
        <v>39573.916400000002</v>
      </c>
      <c r="R84" s="152">
        <f t="shared" si="15"/>
        <v>1.2952450610988379E-6</v>
      </c>
      <c r="S84" s="152">
        <v>1</v>
      </c>
      <c r="T84" s="152">
        <f t="shared" si="18"/>
        <v>1.2952450610988379E-6</v>
      </c>
    </row>
    <row r="85" spans="1:20" s="152" customFormat="1" ht="12.95" customHeight="1" x14ac:dyDescent="0.2">
      <c r="A85" s="200" t="s">
        <v>137</v>
      </c>
      <c r="B85" s="117"/>
      <c r="C85" s="116">
        <v>54857.886599999998</v>
      </c>
      <c r="D85" s="116">
        <v>2.0000000000000001E-4</v>
      </c>
      <c r="E85" s="190">
        <f t="shared" ref="E85:E105" si="19">+(C85-C$7)/C$8</f>
        <v>72575.15797200118</v>
      </c>
      <c r="F85" s="46">
        <f t="shared" si="17"/>
        <v>72575</v>
      </c>
      <c r="G85" s="152">
        <f t="shared" ref="G85:G116" si="20">+C85-(C$7+F85*C$8)</f>
        <v>5.9399999998277053E-2</v>
      </c>
      <c r="K85" s="152">
        <f>G85</f>
        <v>5.9399999998277053E-2</v>
      </c>
      <c r="O85" s="152">
        <f t="shared" ref="O85:O105" ca="1" si="21">+C$11+C$12*F85</f>
        <v>6.2294381722861392E-2</v>
      </c>
      <c r="P85" s="152">
        <f t="shared" si="16"/>
        <v>5.9230543041697614E-2</v>
      </c>
      <c r="Q85" s="183">
        <f t="shared" ref="Q85:Q105" si="22">+C85-15018.5</f>
        <v>39839.386599999998</v>
      </c>
      <c r="R85" s="152">
        <f t="shared" ref="R85:R105" si="23">+(P85-G85)^2</f>
        <v>2.8715660133165889E-8</v>
      </c>
      <c r="S85" s="152">
        <v>1</v>
      </c>
      <c r="T85" s="152">
        <f t="shared" si="18"/>
        <v>2.8715660133165889E-8</v>
      </c>
    </row>
    <row r="86" spans="1:20" s="152" customFormat="1" ht="12.95" customHeight="1" x14ac:dyDescent="0.2">
      <c r="A86" s="116" t="s">
        <v>138</v>
      </c>
      <c r="B86" s="117" t="s">
        <v>31</v>
      </c>
      <c r="C86" s="116">
        <v>54880.824399999998</v>
      </c>
      <c r="D86" s="116">
        <v>1E-4</v>
      </c>
      <c r="E86" s="191">
        <f t="shared" si="19"/>
        <v>72636.16016339729</v>
      </c>
      <c r="F86" s="152">
        <f t="shared" si="17"/>
        <v>72636</v>
      </c>
      <c r="G86" s="152">
        <f t="shared" si="20"/>
        <v>6.0224000000744127E-2</v>
      </c>
      <c r="K86" s="152">
        <f>G86</f>
        <v>6.0224000000744127E-2</v>
      </c>
      <c r="O86" s="152">
        <f t="shared" ca="1" si="21"/>
        <v>6.2647026206402112E-2</v>
      </c>
      <c r="P86" s="152">
        <f t="shared" si="16"/>
        <v>5.9570386730559366E-2</v>
      </c>
      <c r="Q86" s="183">
        <f t="shared" si="22"/>
        <v>39862.324399999998</v>
      </c>
      <c r="R86" s="152">
        <f t="shared" si="23"/>
        <v>4.272103069616171E-7</v>
      </c>
      <c r="S86" s="152">
        <v>1</v>
      </c>
      <c r="T86" s="152">
        <f t="shared" si="18"/>
        <v>4.272103069616171E-7</v>
      </c>
    </row>
    <row r="87" spans="1:20" s="152" customFormat="1" ht="12.95" customHeight="1" x14ac:dyDescent="0.2">
      <c r="A87" s="116" t="s">
        <v>138</v>
      </c>
      <c r="B87" s="117" t="s">
        <v>31</v>
      </c>
      <c r="C87" s="116">
        <v>54886.840400000001</v>
      </c>
      <c r="D87" s="116">
        <v>1E-4</v>
      </c>
      <c r="E87" s="191">
        <f t="shared" si="19"/>
        <v>72652.159482575211</v>
      </c>
      <c r="F87" s="152">
        <f t="shared" si="17"/>
        <v>72652</v>
      </c>
      <c r="G87" s="152">
        <f t="shared" si="20"/>
        <v>5.9968000001390465E-2</v>
      </c>
      <c r="K87" s="152">
        <f>G87</f>
        <v>5.9968000001390465E-2</v>
      </c>
      <c r="O87" s="152">
        <f t="shared" ca="1" si="21"/>
        <v>6.2739523120117713E-2</v>
      </c>
      <c r="P87" s="152">
        <f t="shared" si="16"/>
        <v>5.9659664027452486E-2</v>
      </c>
      <c r="Q87" s="183">
        <f t="shared" si="22"/>
        <v>39868.340400000001</v>
      </c>
      <c r="R87" s="152">
        <f t="shared" si="23"/>
        <v>9.5071072824281908E-8</v>
      </c>
      <c r="S87" s="152">
        <v>1</v>
      </c>
      <c r="T87" s="152">
        <f t="shared" si="18"/>
        <v>9.5071072824281908E-8</v>
      </c>
    </row>
    <row r="88" spans="1:20" s="152" customFormat="1" ht="12.95" customHeight="1" x14ac:dyDescent="0.2">
      <c r="A88" s="116" t="s">
        <v>150</v>
      </c>
      <c r="B88" s="117" t="s">
        <v>30</v>
      </c>
      <c r="C88" s="116">
        <v>54956.404000000002</v>
      </c>
      <c r="D88" s="116">
        <v>1E-3</v>
      </c>
      <c r="E88" s="191">
        <f t="shared" si="19"/>
        <v>72837.161184630444</v>
      </c>
      <c r="F88" s="152">
        <f t="shared" si="17"/>
        <v>72837</v>
      </c>
      <c r="G88" s="152">
        <f t="shared" si="20"/>
        <v>6.060799999977462E-2</v>
      </c>
      <c r="J88" s="152">
        <f>G88</f>
        <v>6.060799999977462E-2</v>
      </c>
      <c r="O88" s="152">
        <f t="shared" ca="1" si="21"/>
        <v>6.3809018684954255E-2</v>
      </c>
      <c r="P88" s="152">
        <f t="shared" si="16"/>
        <v>6.0696097029993124E-2</v>
      </c>
      <c r="Q88" s="183">
        <f t="shared" si="22"/>
        <v>39937.904000000002</v>
      </c>
      <c r="R88" s="152">
        <f t="shared" si="23"/>
        <v>7.7610867333199306E-9</v>
      </c>
      <c r="S88" s="152">
        <v>0.8</v>
      </c>
      <c r="T88" s="152">
        <f t="shared" si="18"/>
        <v>6.2088693866559448E-9</v>
      </c>
    </row>
    <row r="89" spans="1:20" s="152" customFormat="1" ht="12.95" customHeight="1" x14ac:dyDescent="0.2">
      <c r="A89" s="116" t="s">
        <v>63</v>
      </c>
      <c r="B89" s="117" t="s">
        <v>30</v>
      </c>
      <c r="C89" s="116">
        <v>54957.718200000003</v>
      </c>
      <c r="D89" s="116">
        <v>5.0000000000000001E-4</v>
      </c>
      <c r="E89" s="191">
        <f t="shared" si="19"/>
        <v>72840.656248670275</v>
      </c>
      <c r="F89" s="152">
        <f t="shared" si="17"/>
        <v>72840.5</v>
      </c>
      <c r="G89" s="152">
        <f t="shared" si="20"/>
        <v>5.8751999997184612E-2</v>
      </c>
      <c r="K89" s="152">
        <f t="shared" ref="K89:K97" si="24">G89</f>
        <v>5.8751999997184612E-2</v>
      </c>
      <c r="O89" s="152">
        <f t="shared" ca="1" si="21"/>
        <v>6.382925238482956E-2</v>
      </c>
      <c r="P89" s="152">
        <f t="shared" si="16"/>
        <v>6.0715779105722234E-2</v>
      </c>
      <c r="Q89" s="183">
        <f t="shared" si="22"/>
        <v>39939.218200000003</v>
      </c>
      <c r="R89" s="152">
        <f t="shared" si="23"/>
        <v>3.8564283871288182E-6</v>
      </c>
      <c r="S89" s="152">
        <v>1</v>
      </c>
      <c r="T89" s="152">
        <f t="shared" si="18"/>
        <v>3.8564283871288182E-6</v>
      </c>
    </row>
    <row r="90" spans="1:20" s="152" customFormat="1" ht="12.95" customHeight="1" x14ac:dyDescent="0.2">
      <c r="A90" s="168" t="s">
        <v>457</v>
      </c>
      <c r="B90" s="161" t="s">
        <v>31</v>
      </c>
      <c r="C90" s="184">
        <v>55235.413099999998</v>
      </c>
      <c r="D90" s="184" t="s">
        <v>178</v>
      </c>
      <c r="E90" s="193">
        <f t="shared" si="19"/>
        <v>73579.175088294112</v>
      </c>
      <c r="F90" s="152">
        <f t="shared" si="17"/>
        <v>73579</v>
      </c>
      <c r="G90" s="152">
        <f t="shared" si="20"/>
        <v>6.5836000001581851E-2</v>
      </c>
      <c r="K90" s="152">
        <f t="shared" si="24"/>
        <v>6.5836000001581851E-2</v>
      </c>
      <c r="O90" s="152">
        <f t="shared" ca="1" si="21"/>
        <v>6.8098563058515027E-2</v>
      </c>
      <c r="P90" s="152">
        <f t="shared" si="16"/>
        <v>6.4930062568816727E-2</v>
      </c>
      <c r="Q90" s="183">
        <f t="shared" si="22"/>
        <v>40216.913099999998</v>
      </c>
      <c r="R90" s="152">
        <f t="shared" si="23"/>
        <v>8.2072263208506506E-7</v>
      </c>
      <c r="S90" s="152">
        <v>1</v>
      </c>
      <c r="T90" s="152">
        <f t="shared" si="18"/>
        <v>8.2072263208506506E-7</v>
      </c>
    </row>
    <row r="91" spans="1:20" s="152" customFormat="1" ht="12.95" customHeight="1" x14ac:dyDescent="0.2">
      <c r="A91" s="181" t="s">
        <v>149</v>
      </c>
      <c r="B91" s="117" t="s">
        <v>31</v>
      </c>
      <c r="C91" s="116">
        <v>55235.41315</v>
      </c>
      <c r="D91" s="116">
        <v>4.0000000000000002E-4</v>
      </c>
      <c r="E91" s="191">
        <f t="shared" si="19"/>
        <v>73579.175221267171</v>
      </c>
      <c r="F91" s="152">
        <f t="shared" si="17"/>
        <v>73579</v>
      </c>
      <c r="G91" s="152">
        <f t="shared" si="20"/>
        <v>6.5886000003956724E-2</v>
      </c>
      <c r="K91" s="152">
        <f t="shared" si="24"/>
        <v>6.5886000003956724E-2</v>
      </c>
      <c r="O91" s="152">
        <f t="shared" ca="1" si="21"/>
        <v>6.8098563058515027E-2</v>
      </c>
      <c r="P91" s="152">
        <f t="shared" ref="P91:P105" si="25">+D$11+D$12*F91+D$13*F91^2</f>
        <v>6.4930062568816727E-2</v>
      </c>
      <c r="Q91" s="183">
        <f t="shared" si="22"/>
        <v>40216.91315</v>
      </c>
      <c r="R91" s="152">
        <f t="shared" si="23"/>
        <v>9.1381637990203679E-7</v>
      </c>
      <c r="S91" s="152">
        <v>1</v>
      </c>
      <c r="T91" s="152">
        <f t="shared" si="18"/>
        <v>9.1381637990203679E-7</v>
      </c>
    </row>
    <row r="92" spans="1:20" s="152" customFormat="1" ht="12.95" customHeight="1" x14ac:dyDescent="0.2">
      <c r="A92" s="201" t="s">
        <v>148</v>
      </c>
      <c r="B92" s="120" t="s">
        <v>31</v>
      </c>
      <c r="C92" s="202">
        <v>55262.861700000001</v>
      </c>
      <c r="D92" s="202">
        <v>2.9999999999999997E-4</v>
      </c>
      <c r="E92" s="191">
        <f t="shared" si="19"/>
        <v>73652.173577720096</v>
      </c>
      <c r="F92" s="152">
        <f t="shared" ref="F92:F123" si="26">ROUND(2*E92,0)/2</f>
        <v>73652</v>
      </c>
      <c r="G92" s="152">
        <f t="shared" si="20"/>
        <v>6.526799999846844E-2</v>
      </c>
      <c r="K92" s="152">
        <f t="shared" si="24"/>
        <v>6.526799999846844E-2</v>
      </c>
      <c r="O92" s="152">
        <f t="shared" ca="1" si="21"/>
        <v>6.852058022734242E-2</v>
      </c>
      <c r="P92" s="152">
        <f t="shared" si="25"/>
        <v>6.535327443863248E-2</v>
      </c>
      <c r="Q92" s="183">
        <f t="shared" si="22"/>
        <v>40244.361700000001</v>
      </c>
      <c r="R92" s="152">
        <f t="shared" si="23"/>
        <v>7.2717301452905064E-9</v>
      </c>
      <c r="S92" s="152">
        <v>1</v>
      </c>
      <c r="T92" s="152">
        <f t="shared" ref="T92:T123" si="27">S92*R92</f>
        <v>7.2717301452905064E-9</v>
      </c>
    </row>
    <row r="93" spans="1:20" s="152" customFormat="1" ht="12.95" customHeight="1" x14ac:dyDescent="0.2">
      <c r="A93" s="116" t="s">
        <v>148</v>
      </c>
      <c r="B93" s="117" t="s">
        <v>31</v>
      </c>
      <c r="C93" s="116">
        <v>55262.861700000001</v>
      </c>
      <c r="D93" s="116">
        <v>2.9999999999999997E-4</v>
      </c>
      <c r="E93" s="191">
        <f t="shared" si="19"/>
        <v>73652.173577720096</v>
      </c>
      <c r="F93" s="152">
        <f t="shared" si="26"/>
        <v>73652</v>
      </c>
      <c r="G93" s="152">
        <f t="shared" si="20"/>
        <v>6.526799999846844E-2</v>
      </c>
      <c r="K93" s="152">
        <f t="shared" si="24"/>
        <v>6.526799999846844E-2</v>
      </c>
      <c r="O93" s="152">
        <f t="shared" ca="1" si="21"/>
        <v>6.852058022734242E-2</v>
      </c>
      <c r="P93" s="152">
        <f t="shared" si="25"/>
        <v>6.535327443863248E-2</v>
      </c>
      <c r="Q93" s="183">
        <f t="shared" si="22"/>
        <v>40244.361700000001</v>
      </c>
      <c r="R93" s="152">
        <f t="shared" si="23"/>
        <v>7.2717301452905064E-9</v>
      </c>
      <c r="S93" s="152">
        <v>1</v>
      </c>
      <c r="T93" s="152">
        <f t="shared" si="27"/>
        <v>7.2717301452905064E-9</v>
      </c>
    </row>
    <row r="94" spans="1:20" s="152" customFormat="1" ht="12.95" customHeight="1" x14ac:dyDescent="0.2">
      <c r="A94" s="116" t="s">
        <v>152</v>
      </c>
      <c r="B94" s="117" t="s">
        <v>30</v>
      </c>
      <c r="C94" s="116">
        <v>55631.925799999997</v>
      </c>
      <c r="D94" s="116">
        <v>1.1000000000000001E-3</v>
      </c>
      <c r="E94" s="191">
        <f t="shared" si="19"/>
        <v>74633.685268711954</v>
      </c>
      <c r="F94" s="152">
        <f t="shared" si="26"/>
        <v>74633.5</v>
      </c>
      <c r="G94" s="152">
        <f t="shared" si="20"/>
        <v>6.9663999995100312E-2</v>
      </c>
      <c r="K94" s="152">
        <f t="shared" si="24"/>
        <v>6.9663999995100312E-2</v>
      </c>
      <c r="O94" s="152">
        <f t="shared" ca="1" si="21"/>
        <v>7.4194687778083468E-2</v>
      </c>
      <c r="P94" s="152">
        <f t="shared" si="25"/>
        <v>7.1159351184644559E-2</v>
      </c>
      <c r="Q94" s="183">
        <f t="shared" si="22"/>
        <v>40613.425799999997</v>
      </c>
      <c r="R94" s="152">
        <f t="shared" si="23"/>
        <v>2.2360751800713954E-6</v>
      </c>
      <c r="S94" s="152">
        <v>0.8</v>
      </c>
      <c r="T94" s="152">
        <f t="shared" si="27"/>
        <v>1.7888601440571165E-6</v>
      </c>
    </row>
    <row r="95" spans="1:20" s="152" customFormat="1" ht="12.95" customHeight="1" x14ac:dyDescent="0.2">
      <c r="A95" s="116" t="s">
        <v>152</v>
      </c>
      <c r="B95" s="117" t="s">
        <v>31</v>
      </c>
      <c r="C95" s="116">
        <v>55684.756800000003</v>
      </c>
      <c r="D95" s="116">
        <v>5.9999999999999995E-4</v>
      </c>
      <c r="E95" s="193">
        <f t="shared" si="19"/>
        <v>74774.187268626876</v>
      </c>
      <c r="F95" s="152">
        <f t="shared" si="26"/>
        <v>74774</v>
      </c>
      <c r="G95" s="152">
        <f t="shared" si="20"/>
        <v>7.0416000002296641E-2</v>
      </c>
      <c r="K95" s="152">
        <f t="shared" si="24"/>
        <v>7.0416000002296641E-2</v>
      </c>
      <c r="O95" s="152">
        <f t="shared" ca="1" si="21"/>
        <v>7.5006926301648513E-2</v>
      </c>
      <c r="P95" s="152">
        <f t="shared" si="25"/>
        <v>7.2008134696651793E-2</v>
      </c>
      <c r="Q95" s="183">
        <f t="shared" si="22"/>
        <v>40666.256800000003</v>
      </c>
      <c r="R95" s="152">
        <f t="shared" si="23"/>
        <v>2.5348928849693726E-6</v>
      </c>
      <c r="S95" s="152">
        <v>1</v>
      </c>
      <c r="T95" s="152">
        <f t="shared" si="27"/>
        <v>2.5348928849693726E-6</v>
      </c>
    </row>
    <row r="96" spans="1:20" s="152" customFormat="1" ht="12.95" customHeight="1" x14ac:dyDescent="0.2">
      <c r="A96" s="116" t="s">
        <v>153</v>
      </c>
      <c r="B96" s="117" t="s">
        <v>30</v>
      </c>
      <c r="C96" s="116">
        <v>55998.922400000003</v>
      </c>
      <c r="D96" s="116">
        <v>6.9999999999999999E-4</v>
      </c>
      <c r="E96" s="193">
        <f t="shared" si="19"/>
        <v>75609.698523467086</v>
      </c>
      <c r="F96" s="152">
        <f t="shared" si="26"/>
        <v>75609.5</v>
      </c>
      <c r="G96" s="152">
        <f t="shared" si="20"/>
        <v>7.464800000161631E-2</v>
      </c>
      <c r="K96" s="152">
        <f t="shared" si="24"/>
        <v>7.464800000161631E-2</v>
      </c>
      <c r="O96" s="152">
        <f t="shared" ca="1" si="21"/>
        <v>7.9836999514734774E-2</v>
      </c>
      <c r="P96" s="152">
        <f t="shared" si="25"/>
        <v>7.7146847067626423E-2</v>
      </c>
      <c r="Q96" s="183">
        <f t="shared" si="22"/>
        <v>40980.422400000003</v>
      </c>
      <c r="R96" s="152">
        <f t="shared" si="23"/>
        <v>6.244236659307348E-6</v>
      </c>
      <c r="S96" s="152">
        <v>1</v>
      </c>
      <c r="T96" s="152">
        <f t="shared" si="27"/>
        <v>6.244236659307348E-6</v>
      </c>
    </row>
    <row r="97" spans="1:20" s="152" customFormat="1" ht="12.95" customHeight="1" x14ac:dyDescent="0.2">
      <c r="A97" s="181" t="s">
        <v>171</v>
      </c>
      <c r="B97" s="117" t="s">
        <v>30</v>
      </c>
      <c r="C97" s="116">
        <v>56155.350050000001</v>
      </c>
      <c r="D97" s="116">
        <v>2.9999999999999997E-4</v>
      </c>
      <c r="E97" s="193">
        <f t="shared" si="19"/>
        <v>76025.711804816819</v>
      </c>
      <c r="F97" s="152">
        <f t="shared" si="26"/>
        <v>76025.5</v>
      </c>
      <c r="G97" s="152">
        <f t="shared" si="20"/>
        <v>7.9642000004241709E-2</v>
      </c>
      <c r="K97" s="152">
        <f t="shared" si="24"/>
        <v>7.9642000004241709E-2</v>
      </c>
      <c r="O97" s="152">
        <f t="shared" ca="1" si="21"/>
        <v>8.2241919271340225E-2</v>
      </c>
      <c r="P97" s="152">
        <f t="shared" si="25"/>
        <v>7.9763743350311112E-2</v>
      </c>
      <c r="Q97" s="183">
        <f t="shared" si="22"/>
        <v>41136.850050000001</v>
      </c>
      <c r="R97" s="152">
        <f t="shared" si="23"/>
        <v>1.4821442312174386E-8</v>
      </c>
      <c r="S97" s="152">
        <v>1</v>
      </c>
      <c r="T97" s="152">
        <f t="shared" si="27"/>
        <v>1.4821442312174386E-8</v>
      </c>
    </row>
    <row r="98" spans="1:20" s="152" customFormat="1" ht="12.95" customHeight="1" x14ac:dyDescent="0.2">
      <c r="A98" s="201" t="s">
        <v>172</v>
      </c>
      <c r="B98" s="120" t="s">
        <v>31</v>
      </c>
      <c r="C98" s="116">
        <v>56355.393600000003</v>
      </c>
      <c r="D98" s="202">
        <v>2.3E-3</v>
      </c>
      <c r="E98" s="193">
        <f t="shared" si="19"/>
        <v>76557.719884260252</v>
      </c>
      <c r="F98" s="152">
        <f t="shared" si="26"/>
        <v>76557.5</v>
      </c>
      <c r="G98" s="152">
        <f t="shared" si="20"/>
        <v>8.2679999999527354E-2</v>
      </c>
      <c r="J98" s="152">
        <f t="shared" ref="J98:J105" si="28">G98</f>
        <v>8.2679999999527354E-2</v>
      </c>
      <c r="O98" s="152">
        <f t="shared" ca="1" si="21"/>
        <v>8.5317441652383808E-2</v>
      </c>
      <c r="P98" s="152">
        <f t="shared" si="25"/>
        <v>8.3166830451716023E-2</v>
      </c>
      <c r="Q98" s="183">
        <f t="shared" si="22"/>
        <v>41336.893600000003</v>
      </c>
      <c r="R98" s="152">
        <f t="shared" si="23"/>
        <v>2.3700388917822398E-7</v>
      </c>
      <c r="S98" s="152">
        <v>0.8</v>
      </c>
      <c r="T98" s="152">
        <f t="shared" si="27"/>
        <v>1.8960311134257921E-7</v>
      </c>
    </row>
    <row r="99" spans="1:20" s="152" customFormat="1" ht="12.95" customHeight="1" x14ac:dyDescent="0.2">
      <c r="A99" s="149" t="s">
        <v>0</v>
      </c>
      <c r="B99" s="150" t="s">
        <v>31</v>
      </c>
      <c r="C99" s="149">
        <v>57079.800900000002</v>
      </c>
      <c r="D99" s="149">
        <v>2.0000000000000001E-4</v>
      </c>
      <c r="E99" s="193">
        <f t="shared" si="19"/>
        <v>78484.25306369942</v>
      </c>
      <c r="F99" s="203">
        <f t="shared" ref="F99:F105" si="29">ROUND(2*E99,0)/2-0.5</f>
        <v>78484</v>
      </c>
      <c r="G99" s="152">
        <f t="shared" si="20"/>
        <v>9.515599999576807E-2</v>
      </c>
      <c r="J99" s="152">
        <f t="shared" si="28"/>
        <v>9.515599999576807E-2</v>
      </c>
      <c r="O99" s="152">
        <f t="shared" ca="1" si="21"/>
        <v>9.6454648169452206E-2</v>
      </c>
      <c r="P99" s="152">
        <f t="shared" si="25"/>
        <v>9.6020634316087428E-2</v>
      </c>
      <c r="Q99" s="183">
        <f t="shared" si="22"/>
        <v>42061.300900000002</v>
      </c>
      <c r="R99" s="152">
        <f t="shared" si="23"/>
        <v>7.4759250787411712E-7</v>
      </c>
      <c r="S99" s="152">
        <v>1</v>
      </c>
      <c r="T99" s="152">
        <f t="shared" si="27"/>
        <v>7.4759250787411712E-7</v>
      </c>
    </row>
    <row r="100" spans="1:20" s="152" customFormat="1" ht="12.95" customHeight="1" x14ac:dyDescent="0.2">
      <c r="A100" s="149" t="s">
        <v>0</v>
      </c>
      <c r="B100" s="150" t="s">
        <v>30</v>
      </c>
      <c r="C100" s="149">
        <v>57079.989600000001</v>
      </c>
      <c r="D100" s="149">
        <v>2.0000000000000001E-4</v>
      </c>
      <c r="E100" s="193">
        <f t="shared" si="19"/>
        <v>78484.75490404664</v>
      </c>
      <c r="F100" s="203">
        <f t="shared" si="29"/>
        <v>78484.5</v>
      </c>
      <c r="G100" s="152">
        <f t="shared" si="20"/>
        <v>9.584799999720417E-2</v>
      </c>
      <c r="J100" s="152">
        <f t="shared" si="28"/>
        <v>9.584799999720417E-2</v>
      </c>
      <c r="O100" s="152">
        <f t="shared" ca="1" si="21"/>
        <v>9.6457538698005774E-2</v>
      </c>
      <c r="P100" s="152">
        <f t="shared" si="25"/>
        <v>9.6024078266930268E-2</v>
      </c>
      <c r="Q100" s="183">
        <f t="shared" si="22"/>
        <v>42061.489600000001</v>
      </c>
      <c r="R100" s="152">
        <f t="shared" si="23"/>
        <v>3.1003557069736784E-8</v>
      </c>
      <c r="S100" s="152">
        <v>1</v>
      </c>
      <c r="T100" s="152">
        <f t="shared" si="27"/>
        <v>3.1003557069736784E-8</v>
      </c>
    </row>
    <row r="101" spans="1:20" s="152" customFormat="1" ht="12.95" customHeight="1" x14ac:dyDescent="0.2">
      <c r="A101" s="116" t="s">
        <v>491</v>
      </c>
      <c r="B101" s="117"/>
      <c r="C101" s="116">
        <v>57120.4107</v>
      </c>
      <c r="D101" s="116">
        <v>1.2999999999999999E-3</v>
      </c>
      <c r="E101" s="193">
        <f t="shared" si="19"/>
        <v>78592.253255180622</v>
      </c>
      <c r="F101" s="203">
        <f t="shared" si="29"/>
        <v>78592</v>
      </c>
      <c r="G101" s="152">
        <f t="shared" si="20"/>
        <v>9.5227999998314772E-2</v>
      </c>
      <c r="J101" s="152">
        <f t="shared" si="28"/>
        <v>9.5227999998314772E-2</v>
      </c>
      <c r="O101" s="152">
        <f t="shared" ca="1" si="21"/>
        <v>9.7079002337032483E-2</v>
      </c>
      <c r="P101" s="152">
        <f t="shared" si="25"/>
        <v>9.6765827873682708E-2</v>
      </c>
      <c r="Q101" s="183">
        <f t="shared" si="22"/>
        <v>42101.9107</v>
      </c>
      <c r="R101" s="152">
        <f t="shared" si="23"/>
        <v>2.3649145742586616E-6</v>
      </c>
      <c r="S101" s="152">
        <v>0.8</v>
      </c>
      <c r="T101" s="152">
        <f t="shared" si="27"/>
        <v>1.8919316594069292E-6</v>
      </c>
    </row>
    <row r="102" spans="1:20" s="152" customFormat="1" ht="12.95" customHeight="1" x14ac:dyDescent="0.2">
      <c r="A102" s="116" t="s">
        <v>491</v>
      </c>
      <c r="B102" s="117"/>
      <c r="C102" s="116">
        <v>57176.438999999998</v>
      </c>
      <c r="D102" s="116">
        <v>1.6999999999999999E-3</v>
      </c>
      <c r="E102" s="193">
        <f t="shared" si="19"/>
        <v>78741.258350708478</v>
      </c>
      <c r="F102" s="203">
        <f t="shared" si="29"/>
        <v>78741</v>
      </c>
      <c r="G102" s="152">
        <f t="shared" si="20"/>
        <v>9.7143999999389052E-2</v>
      </c>
      <c r="J102" s="152">
        <f t="shared" si="28"/>
        <v>9.7143999999389052E-2</v>
      </c>
      <c r="O102" s="152">
        <f t="shared" ca="1" si="21"/>
        <v>9.7940379846008951E-2</v>
      </c>
      <c r="P102" s="152">
        <f t="shared" si="25"/>
        <v>9.7798207324974351E-2</v>
      </c>
      <c r="Q102" s="183">
        <f t="shared" si="22"/>
        <v>42157.938999999998</v>
      </c>
      <c r="R102" s="152">
        <f t="shared" si="23"/>
        <v>4.2798722484946901E-7</v>
      </c>
      <c r="S102" s="152">
        <v>0.8</v>
      </c>
      <c r="T102" s="152">
        <f t="shared" si="27"/>
        <v>3.4238977987957524E-7</v>
      </c>
    </row>
    <row r="103" spans="1:20" s="152" customFormat="1" ht="12.95" customHeight="1" x14ac:dyDescent="0.2">
      <c r="A103" s="204" t="s">
        <v>492</v>
      </c>
      <c r="B103" s="205" t="s">
        <v>30</v>
      </c>
      <c r="C103" s="206">
        <v>57465.413699999997</v>
      </c>
      <c r="D103" s="206">
        <v>2.0999999999999999E-3</v>
      </c>
      <c r="E103" s="193">
        <f t="shared" si="19"/>
        <v>79509.775381898624</v>
      </c>
      <c r="F103" s="203">
        <f t="shared" si="29"/>
        <v>79509.5</v>
      </c>
      <c r="G103" s="152">
        <f t="shared" si="20"/>
        <v>0.10354799999186071</v>
      </c>
      <c r="J103" s="152">
        <f t="shared" si="28"/>
        <v>0.10354799999186071</v>
      </c>
      <c r="O103" s="152">
        <f t="shared" ca="1" si="21"/>
        <v>0.10238312223291113</v>
      </c>
      <c r="P103" s="152">
        <f t="shared" si="25"/>
        <v>0.103201891813132</v>
      </c>
      <c r="Q103" s="183">
        <f t="shared" si="22"/>
        <v>42446.913699999997</v>
      </c>
      <c r="R103" s="152">
        <f t="shared" si="23"/>
        <v>1.1979087138290476E-7</v>
      </c>
      <c r="S103" s="152">
        <v>0.5</v>
      </c>
      <c r="T103" s="152">
        <f t="shared" si="27"/>
        <v>5.9895435691452382E-8</v>
      </c>
    </row>
    <row r="104" spans="1:20" s="152" customFormat="1" ht="12.95" customHeight="1" x14ac:dyDescent="0.2">
      <c r="A104" s="207" t="s">
        <v>493</v>
      </c>
      <c r="B104" s="208" t="s">
        <v>30</v>
      </c>
      <c r="C104" s="209">
        <v>57474.440629999997</v>
      </c>
      <c r="D104" s="209">
        <v>2.9999999999999997E-4</v>
      </c>
      <c r="E104" s="193">
        <f t="shared" si="19"/>
        <v>79533.782152887099</v>
      </c>
      <c r="F104" s="203">
        <f t="shared" si="29"/>
        <v>79533.5</v>
      </c>
      <c r="G104" s="152">
        <f t="shared" si="20"/>
        <v>0.10609399999520974</v>
      </c>
      <c r="J104" s="152">
        <f t="shared" si="28"/>
        <v>0.10609399999520974</v>
      </c>
      <c r="O104" s="152">
        <f t="shared" ca="1" si="21"/>
        <v>0.10252186760348453</v>
      </c>
      <c r="P104" s="152">
        <f t="shared" si="25"/>
        <v>0.10337277708995873</v>
      </c>
      <c r="Q104" s="183">
        <f t="shared" si="22"/>
        <v>42455.940629999997</v>
      </c>
      <c r="R104" s="152">
        <f t="shared" si="23"/>
        <v>7.4050541000627384E-6</v>
      </c>
      <c r="S104" s="152">
        <v>1</v>
      </c>
      <c r="T104" s="152">
        <f t="shared" si="27"/>
        <v>7.4050541000627384E-6</v>
      </c>
    </row>
    <row r="105" spans="1:20" s="152" customFormat="1" ht="12.95" customHeight="1" x14ac:dyDescent="0.2">
      <c r="A105" s="151" t="s">
        <v>494</v>
      </c>
      <c r="B105" s="210" t="s">
        <v>30</v>
      </c>
      <c r="C105" s="211">
        <v>59615.902000000002</v>
      </c>
      <c r="D105" s="212">
        <v>2.0000000000000001E-4</v>
      </c>
      <c r="E105" s="193">
        <f t="shared" si="19"/>
        <v>85228.915790817409</v>
      </c>
      <c r="F105" s="152">
        <f t="shared" si="29"/>
        <v>85228.5</v>
      </c>
      <c r="G105" s="152">
        <f t="shared" si="20"/>
        <v>0.15634400000271853</v>
      </c>
      <c r="J105" s="152">
        <f t="shared" si="28"/>
        <v>0.15634400000271853</v>
      </c>
      <c r="O105" s="152">
        <f t="shared" ca="1" si="21"/>
        <v>0.13544498782912923</v>
      </c>
      <c r="P105" s="152">
        <f t="shared" si="25"/>
        <v>0.14756983085025033</v>
      </c>
      <c r="Q105" s="183">
        <f t="shared" si="22"/>
        <v>44597.402000000002</v>
      </c>
      <c r="R105" s="152">
        <f t="shared" si="23"/>
        <v>7.698604431612458E-5</v>
      </c>
      <c r="S105" s="152">
        <v>1</v>
      </c>
      <c r="T105" s="152">
        <f t="shared" si="27"/>
        <v>7.698604431612458E-5</v>
      </c>
    </row>
    <row r="106" spans="1:20" s="152" customFormat="1" ht="12.95" customHeight="1" x14ac:dyDescent="0.2">
      <c r="B106" s="161"/>
      <c r="C106" s="184"/>
      <c r="D106" s="184"/>
    </row>
    <row r="107" spans="1:20" s="152" customFormat="1" ht="12.95" customHeight="1" x14ac:dyDescent="0.2">
      <c r="B107" s="161"/>
      <c r="C107" s="184"/>
      <c r="D107" s="184"/>
    </row>
    <row r="108" spans="1:20" s="152" customFormat="1" ht="12.95" customHeight="1" x14ac:dyDescent="0.2">
      <c r="B108" s="161"/>
      <c r="C108" s="184"/>
      <c r="D108" s="184"/>
    </row>
    <row r="109" spans="1:20" s="152" customFormat="1" ht="12.95" customHeight="1" x14ac:dyDescent="0.2">
      <c r="B109" s="161"/>
      <c r="C109" s="184"/>
      <c r="D109" s="184"/>
    </row>
    <row r="110" spans="1:20" s="152" customFormat="1" ht="12.95" customHeight="1" x14ac:dyDescent="0.2">
      <c r="B110" s="161"/>
      <c r="C110" s="184"/>
      <c r="D110" s="184"/>
    </row>
    <row r="111" spans="1:20" s="152" customFormat="1" ht="12.95" customHeight="1" x14ac:dyDescent="0.2">
      <c r="B111" s="161"/>
      <c r="C111" s="184"/>
      <c r="D111" s="184"/>
    </row>
    <row r="112" spans="1:20" s="152" customFormat="1" ht="12.95" customHeight="1" x14ac:dyDescent="0.2">
      <c r="B112" s="161"/>
      <c r="C112" s="184"/>
      <c r="D112" s="184"/>
    </row>
    <row r="113" spans="2:4" s="152" customFormat="1" ht="12.95" customHeight="1" x14ac:dyDescent="0.2">
      <c r="B113" s="161"/>
      <c r="C113" s="184"/>
      <c r="D113" s="184"/>
    </row>
    <row r="114" spans="2:4" s="152" customFormat="1" ht="12.95" customHeight="1" x14ac:dyDescent="0.2">
      <c r="B114" s="161"/>
      <c r="C114" s="184"/>
      <c r="D114" s="184"/>
    </row>
    <row r="115" spans="2:4" s="152" customFormat="1" ht="12.95" customHeight="1" x14ac:dyDescent="0.2">
      <c r="B115" s="161"/>
      <c r="C115" s="184"/>
      <c r="D115" s="184"/>
    </row>
    <row r="116" spans="2:4" s="152" customFormat="1" ht="12.95" customHeight="1" x14ac:dyDescent="0.2">
      <c r="B116" s="161"/>
      <c r="C116" s="184"/>
      <c r="D116" s="184"/>
    </row>
    <row r="117" spans="2:4" s="152" customFormat="1" ht="12.95" customHeight="1" x14ac:dyDescent="0.2">
      <c r="B117" s="161"/>
      <c r="C117" s="184"/>
      <c r="D117" s="184"/>
    </row>
    <row r="118" spans="2:4" s="152" customFormat="1" ht="12.95" customHeight="1" x14ac:dyDescent="0.2">
      <c r="B118" s="161"/>
      <c r="C118" s="184"/>
      <c r="D118" s="184"/>
    </row>
    <row r="119" spans="2:4" s="152" customFormat="1" ht="12.95" customHeight="1" x14ac:dyDescent="0.2">
      <c r="B119" s="161"/>
      <c r="C119" s="184"/>
      <c r="D119" s="184"/>
    </row>
    <row r="120" spans="2:4" s="152" customFormat="1" ht="12.95" customHeight="1" x14ac:dyDescent="0.2">
      <c r="B120" s="161"/>
      <c r="C120" s="184"/>
      <c r="D120" s="184"/>
    </row>
    <row r="121" spans="2:4" s="152" customFormat="1" ht="12.95" customHeight="1" x14ac:dyDescent="0.2">
      <c r="B121" s="161"/>
      <c r="C121" s="184"/>
      <c r="D121" s="184"/>
    </row>
    <row r="122" spans="2:4" s="152" customFormat="1" ht="12.95" customHeight="1" x14ac:dyDescent="0.2">
      <c r="B122" s="161"/>
      <c r="C122" s="184"/>
      <c r="D122" s="184"/>
    </row>
    <row r="123" spans="2:4" s="152" customFormat="1" ht="12.95" customHeight="1" x14ac:dyDescent="0.2">
      <c r="B123" s="161"/>
      <c r="C123" s="184"/>
      <c r="D123" s="184"/>
    </row>
    <row r="124" spans="2:4" s="152" customFormat="1" ht="12.95" customHeight="1" x14ac:dyDescent="0.2">
      <c r="B124" s="161"/>
      <c r="C124" s="184"/>
      <c r="D124" s="184"/>
    </row>
    <row r="125" spans="2:4" s="152" customFormat="1" ht="12.95" customHeight="1" x14ac:dyDescent="0.2">
      <c r="B125" s="161"/>
      <c r="C125" s="184"/>
      <c r="D125" s="184"/>
    </row>
    <row r="126" spans="2:4" s="152" customFormat="1" ht="12.95" customHeight="1" x14ac:dyDescent="0.2">
      <c r="B126" s="161"/>
      <c r="C126" s="184"/>
      <c r="D126" s="184"/>
    </row>
    <row r="127" spans="2:4" s="152" customFormat="1" ht="12.95" customHeight="1" x14ac:dyDescent="0.2">
      <c r="B127" s="161"/>
      <c r="C127" s="184"/>
      <c r="D127" s="184"/>
    </row>
    <row r="128" spans="2:4" s="152" customFormat="1" ht="12.95" customHeight="1" x14ac:dyDescent="0.2">
      <c r="B128" s="161"/>
      <c r="C128" s="184"/>
      <c r="D128" s="184"/>
    </row>
    <row r="129" spans="2:4" s="152" customFormat="1" ht="12.95" customHeight="1" x14ac:dyDescent="0.2">
      <c r="B129" s="161"/>
      <c r="C129" s="184"/>
      <c r="D129" s="184"/>
    </row>
    <row r="130" spans="2:4" s="152" customFormat="1" ht="12.95" customHeight="1" x14ac:dyDescent="0.2">
      <c r="B130" s="161"/>
      <c r="C130" s="184"/>
      <c r="D130" s="184"/>
    </row>
    <row r="131" spans="2:4" s="152" customFormat="1" ht="12.95" customHeight="1" x14ac:dyDescent="0.2">
      <c r="B131" s="161"/>
      <c r="C131" s="184"/>
      <c r="D131" s="184"/>
    </row>
    <row r="132" spans="2:4" s="152" customFormat="1" ht="12.95" customHeight="1" x14ac:dyDescent="0.2">
      <c r="B132" s="161"/>
      <c r="C132" s="184"/>
      <c r="D132" s="184"/>
    </row>
    <row r="133" spans="2:4" s="152" customFormat="1" ht="12.95" customHeight="1" x14ac:dyDescent="0.2">
      <c r="B133" s="161"/>
      <c r="C133" s="184"/>
      <c r="D133" s="184"/>
    </row>
    <row r="134" spans="2:4" s="152" customFormat="1" ht="12.95" customHeight="1" x14ac:dyDescent="0.2">
      <c r="B134" s="161"/>
      <c r="C134" s="184"/>
      <c r="D134" s="184"/>
    </row>
    <row r="135" spans="2:4" s="152" customFormat="1" ht="12.95" customHeight="1" x14ac:dyDescent="0.2">
      <c r="B135" s="161"/>
      <c r="C135" s="184"/>
      <c r="D135" s="184"/>
    </row>
    <row r="136" spans="2:4" s="152" customFormat="1" ht="12.95" customHeight="1" x14ac:dyDescent="0.2">
      <c r="B136" s="161"/>
      <c r="C136" s="184"/>
      <c r="D136" s="184"/>
    </row>
    <row r="137" spans="2:4" s="152" customFormat="1" ht="12.95" customHeight="1" x14ac:dyDescent="0.2">
      <c r="B137" s="161"/>
      <c r="C137" s="184"/>
      <c r="D137" s="184"/>
    </row>
    <row r="138" spans="2:4" s="152" customFormat="1" ht="12.95" customHeight="1" x14ac:dyDescent="0.2">
      <c r="B138" s="161"/>
      <c r="C138" s="184"/>
      <c r="D138" s="184"/>
    </row>
    <row r="139" spans="2:4" s="152" customFormat="1" ht="12.95" customHeight="1" x14ac:dyDescent="0.2">
      <c r="B139" s="161"/>
      <c r="C139" s="184"/>
      <c r="D139" s="184"/>
    </row>
    <row r="140" spans="2:4" s="152" customFormat="1" ht="12.95" customHeight="1" x14ac:dyDescent="0.2">
      <c r="B140" s="161"/>
      <c r="C140" s="184"/>
      <c r="D140" s="184"/>
    </row>
    <row r="141" spans="2:4" s="152" customFormat="1" ht="12.95" customHeight="1" x14ac:dyDescent="0.2">
      <c r="B141" s="161"/>
      <c r="C141" s="184"/>
      <c r="D141" s="184"/>
    </row>
    <row r="142" spans="2:4" s="152" customFormat="1" ht="12.95" customHeight="1" x14ac:dyDescent="0.2">
      <c r="B142" s="161"/>
      <c r="C142" s="184"/>
      <c r="D142" s="184"/>
    </row>
    <row r="143" spans="2:4" s="152" customFormat="1" ht="12.95" customHeight="1" x14ac:dyDescent="0.2">
      <c r="B143" s="161"/>
      <c r="C143" s="184"/>
      <c r="D143" s="184"/>
    </row>
    <row r="144" spans="2:4" s="152" customFormat="1" ht="12.95" customHeight="1" x14ac:dyDescent="0.2">
      <c r="B144" s="161"/>
      <c r="C144" s="184"/>
      <c r="D144" s="184"/>
    </row>
    <row r="145" spans="2:4" s="152" customFormat="1" ht="12.95" customHeight="1" x14ac:dyDescent="0.2">
      <c r="B145" s="161"/>
      <c r="C145" s="184"/>
      <c r="D145" s="184"/>
    </row>
    <row r="146" spans="2:4" s="152" customFormat="1" ht="12.95" customHeight="1" x14ac:dyDescent="0.2">
      <c r="B146" s="161"/>
      <c r="C146" s="184"/>
      <c r="D146" s="184"/>
    </row>
    <row r="147" spans="2:4" s="152" customFormat="1" ht="12.95" customHeight="1" x14ac:dyDescent="0.2">
      <c r="B147" s="161"/>
      <c r="C147" s="184"/>
      <c r="D147" s="184"/>
    </row>
    <row r="148" spans="2:4" s="152" customFormat="1" ht="12.95" customHeight="1" x14ac:dyDescent="0.2">
      <c r="B148" s="161"/>
      <c r="C148" s="184"/>
      <c r="D148" s="184"/>
    </row>
    <row r="149" spans="2:4" s="152" customFormat="1" ht="12.95" customHeight="1" x14ac:dyDescent="0.2">
      <c r="B149" s="161"/>
      <c r="C149" s="184"/>
      <c r="D149" s="184"/>
    </row>
    <row r="150" spans="2:4" s="152" customFormat="1" ht="12.95" customHeight="1" x14ac:dyDescent="0.2">
      <c r="B150" s="161"/>
      <c r="C150" s="184"/>
      <c r="D150" s="184"/>
    </row>
    <row r="151" spans="2:4" s="152" customFormat="1" ht="12.95" customHeight="1" x14ac:dyDescent="0.2">
      <c r="B151" s="161"/>
      <c r="C151" s="184"/>
      <c r="D151" s="184"/>
    </row>
    <row r="152" spans="2:4" s="152" customFormat="1" ht="12.95" customHeight="1" x14ac:dyDescent="0.2">
      <c r="B152" s="161"/>
      <c r="C152" s="184"/>
      <c r="D152" s="184"/>
    </row>
    <row r="153" spans="2:4" s="152" customFormat="1" ht="12.95" customHeight="1" x14ac:dyDescent="0.2">
      <c r="B153" s="161"/>
      <c r="C153" s="184"/>
      <c r="D153" s="184"/>
    </row>
    <row r="154" spans="2:4" s="152" customFormat="1" ht="12.95" customHeight="1" x14ac:dyDescent="0.2">
      <c r="B154" s="161"/>
      <c r="C154" s="184"/>
      <c r="D154" s="184"/>
    </row>
    <row r="155" spans="2:4" s="152" customFormat="1" ht="12.95" customHeight="1" x14ac:dyDescent="0.2">
      <c r="B155" s="161"/>
      <c r="C155" s="184"/>
      <c r="D155" s="184"/>
    </row>
    <row r="156" spans="2:4" s="152" customFormat="1" ht="12.95" customHeight="1" x14ac:dyDescent="0.2">
      <c r="B156" s="161"/>
      <c r="C156" s="184"/>
      <c r="D156" s="184"/>
    </row>
    <row r="157" spans="2:4" s="152" customFormat="1" ht="12.95" customHeight="1" x14ac:dyDescent="0.2">
      <c r="B157" s="161"/>
      <c r="C157" s="184"/>
      <c r="D157" s="184"/>
    </row>
    <row r="158" spans="2:4" s="152" customFormat="1" ht="12.95" customHeight="1" x14ac:dyDescent="0.2">
      <c r="B158" s="161"/>
      <c r="C158" s="184"/>
      <c r="D158" s="184"/>
    </row>
    <row r="159" spans="2:4" s="152" customFormat="1" ht="12.95" customHeight="1" x14ac:dyDescent="0.2">
      <c r="B159" s="161"/>
      <c r="C159" s="184"/>
      <c r="D159" s="184"/>
    </row>
    <row r="160" spans="2:4" s="152" customFormat="1" ht="12.95" customHeight="1" x14ac:dyDescent="0.2">
      <c r="B160" s="161"/>
      <c r="C160" s="184"/>
      <c r="D160" s="184"/>
    </row>
    <row r="161" spans="2:4" s="152" customFormat="1" ht="12.95" customHeight="1" x14ac:dyDescent="0.2">
      <c r="B161" s="161"/>
      <c r="C161" s="184"/>
      <c r="D161" s="184"/>
    </row>
    <row r="162" spans="2:4" s="152" customFormat="1" ht="12.95" customHeight="1" x14ac:dyDescent="0.2">
      <c r="B162" s="161"/>
      <c r="C162" s="184"/>
      <c r="D162" s="184"/>
    </row>
    <row r="163" spans="2:4" s="152" customFormat="1" ht="12.95" customHeight="1" x14ac:dyDescent="0.2">
      <c r="B163" s="161"/>
      <c r="C163" s="184"/>
      <c r="D163" s="184"/>
    </row>
    <row r="164" spans="2:4" s="152" customFormat="1" ht="12.95" customHeight="1" x14ac:dyDescent="0.2">
      <c r="B164" s="161"/>
      <c r="C164" s="184"/>
      <c r="D164" s="184"/>
    </row>
    <row r="165" spans="2:4" s="152" customFormat="1" ht="12.95" customHeight="1" x14ac:dyDescent="0.2">
      <c r="B165" s="161"/>
      <c r="C165" s="184"/>
      <c r="D165" s="184"/>
    </row>
    <row r="166" spans="2:4" s="152" customFormat="1" ht="12.95" customHeight="1" x14ac:dyDescent="0.2">
      <c r="B166" s="161"/>
      <c r="C166" s="184"/>
      <c r="D166" s="184"/>
    </row>
    <row r="167" spans="2:4" s="152" customFormat="1" ht="12.95" customHeight="1" x14ac:dyDescent="0.2">
      <c r="B167" s="161"/>
      <c r="C167" s="184"/>
      <c r="D167" s="184"/>
    </row>
    <row r="168" spans="2:4" s="152" customFormat="1" ht="12.95" customHeight="1" x14ac:dyDescent="0.2">
      <c r="B168" s="161"/>
      <c r="C168" s="184"/>
      <c r="D168" s="184"/>
    </row>
    <row r="169" spans="2:4" s="152" customFormat="1" ht="12.95" customHeight="1" x14ac:dyDescent="0.2">
      <c r="B169" s="161"/>
      <c r="C169" s="184"/>
      <c r="D169" s="184"/>
    </row>
    <row r="170" spans="2:4" s="152" customFormat="1" ht="12.95" customHeight="1" x14ac:dyDescent="0.2">
      <c r="B170" s="161"/>
      <c r="C170" s="184"/>
      <c r="D170" s="184"/>
    </row>
    <row r="171" spans="2:4" s="152" customFormat="1" ht="12.95" customHeight="1" x14ac:dyDescent="0.2">
      <c r="B171" s="161"/>
      <c r="C171" s="184"/>
      <c r="D171" s="184"/>
    </row>
    <row r="172" spans="2:4" s="152" customFormat="1" ht="12.95" customHeight="1" x14ac:dyDescent="0.2">
      <c r="B172" s="161"/>
      <c r="C172" s="184"/>
      <c r="D172" s="184"/>
    </row>
    <row r="173" spans="2:4" s="152" customFormat="1" ht="12.95" customHeight="1" x14ac:dyDescent="0.2">
      <c r="B173" s="161"/>
      <c r="C173" s="184"/>
      <c r="D173" s="184"/>
    </row>
    <row r="174" spans="2:4" s="152" customFormat="1" ht="12.95" customHeight="1" x14ac:dyDescent="0.2">
      <c r="B174" s="161"/>
      <c r="C174" s="184"/>
      <c r="D174" s="184"/>
    </row>
    <row r="175" spans="2:4" s="152" customFormat="1" ht="12.95" customHeight="1" x14ac:dyDescent="0.2">
      <c r="B175" s="161"/>
      <c r="C175" s="184"/>
      <c r="D175" s="184"/>
    </row>
    <row r="176" spans="2:4" s="152" customFormat="1" ht="12.95" customHeight="1" x14ac:dyDescent="0.2">
      <c r="B176" s="161"/>
      <c r="C176" s="184"/>
      <c r="D176" s="184"/>
    </row>
    <row r="177" spans="2:4" s="152" customFormat="1" ht="12.95" customHeight="1" x14ac:dyDescent="0.2">
      <c r="B177" s="161"/>
      <c r="C177" s="184"/>
      <c r="D177" s="184"/>
    </row>
    <row r="178" spans="2:4" s="152" customFormat="1" ht="12.95" customHeight="1" x14ac:dyDescent="0.2">
      <c r="B178" s="161"/>
      <c r="C178" s="184"/>
      <c r="D178" s="184"/>
    </row>
    <row r="179" spans="2:4" s="152" customFormat="1" ht="12.95" customHeight="1" x14ac:dyDescent="0.2">
      <c r="B179" s="161"/>
      <c r="C179" s="184"/>
      <c r="D179" s="184"/>
    </row>
    <row r="180" spans="2:4" s="152" customFormat="1" ht="12.95" customHeight="1" x14ac:dyDescent="0.2">
      <c r="B180" s="161"/>
      <c r="C180" s="184"/>
      <c r="D180" s="184"/>
    </row>
    <row r="181" spans="2:4" s="152" customFormat="1" ht="12.95" customHeight="1" x14ac:dyDescent="0.2">
      <c r="B181" s="161"/>
      <c r="C181" s="184"/>
      <c r="D181" s="184"/>
    </row>
    <row r="182" spans="2:4" s="152" customFormat="1" ht="12.95" customHeight="1" x14ac:dyDescent="0.2">
      <c r="B182" s="161"/>
      <c r="C182" s="184"/>
      <c r="D182" s="184"/>
    </row>
    <row r="183" spans="2:4" s="152" customFormat="1" ht="12.95" customHeight="1" x14ac:dyDescent="0.2">
      <c r="B183" s="161"/>
      <c r="C183" s="184"/>
      <c r="D183" s="184"/>
    </row>
    <row r="184" spans="2:4" s="152" customFormat="1" ht="12.95" customHeight="1" x14ac:dyDescent="0.2">
      <c r="B184" s="161"/>
      <c r="C184" s="184"/>
      <c r="D184" s="184"/>
    </row>
    <row r="185" spans="2:4" s="152" customFormat="1" ht="12.95" customHeight="1" x14ac:dyDescent="0.2">
      <c r="B185" s="161"/>
      <c r="C185" s="184"/>
      <c r="D185" s="184"/>
    </row>
    <row r="186" spans="2:4" s="152" customFormat="1" ht="12.95" customHeight="1" x14ac:dyDescent="0.2">
      <c r="B186" s="161"/>
      <c r="C186" s="184"/>
      <c r="D186" s="184"/>
    </row>
    <row r="187" spans="2:4" s="152" customFormat="1" ht="12.95" customHeight="1" x14ac:dyDescent="0.2">
      <c r="B187" s="161"/>
      <c r="C187" s="184"/>
      <c r="D187" s="184"/>
    </row>
    <row r="188" spans="2:4" s="152" customFormat="1" ht="12.95" customHeight="1" x14ac:dyDescent="0.2">
      <c r="B188" s="161"/>
      <c r="C188" s="184"/>
      <c r="D188" s="184"/>
    </row>
    <row r="189" spans="2:4" s="152" customFormat="1" ht="12.95" customHeight="1" x14ac:dyDescent="0.2">
      <c r="B189" s="161"/>
      <c r="C189" s="184"/>
      <c r="D189" s="184"/>
    </row>
    <row r="190" spans="2:4" s="152" customFormat="1" ht="12.95" customHeight="1" x14ac:dyDescent="0.2">
      <c r="B190" s="161"/>
      <c r="C190" s="184"/>
      <c r="D190" s="184"/>
    </row>
    <row r="191" spans="2:4" s="152" customFormat="1" ht="12.95" customHeight="1" x14ac:dyDescent="0.2">
      <c r="B191" s="161"/>
      <c r="C191" s="184"/>
      <c r="D191" s="184"/>
    </row>
    <row r="192" spans="2:4" s="152" customFormat="1" ht="12.95" customHeight="1" x14ac:dyDescent="0.2">
      <c r="B192" s="161"/>
      <c r="C192" s="184"/>
      <c r="D192" s="184"/>
    </row>
    <row r="193" spans="2:4" s="152" customFormat="1" ht="12.95" customHeight="1" x14ac:dyDescent="0.2">
      <c r="B193" s="161"/>
      <c r="C193" s="184"/>
      <c r="D193" s="184"/>
    </row>
    <row r="194" spans="2:4" s="152" customFormat="1" ht="12.95" customHeight="1" x14ac:dyDescent="0.2">
      <c r="B194" s="161"/>
      <c r="C194" s="184"/>
      <c r="D194" s="184"/>
    </row>
    <row r="195" spans="2:4" s="152" customFormat="1" ht="12.95" customHeight="1" x14ac:dyDescent="0.2">
      <c r="B195" s="161"/>
      <c r="C195" s="184"/>
      <c r="D195" s="184"/>
    </row>
    <row r="196" spans="2:4" s="152" customFormat="1" ht="12.95" customHeight="1" x14ac:dyDescent="0.2">
      <c r="B196" s="161"/>
      <c r="C196" s="184"/>
      <c r="D196" s="184"/>
    </row>
    <row r="197" spans="2:4" s="152" customFormat="1" ht="12.95" customHeight="1" x14ac:dyDescent="0.2">
      <c r="B197" s="161"/>
      <c r="C197" s="184"/>
      <c r="D197" s="184"/>
    </row>
    <row r="198" spans="2:4" s="152" customFormat="1" ht="12.95" customHeight="1" x14ac:dyDescent="0.2">
      <c r="B198" s="161"/>
      <c r="C198" s="184"/>
      <c r="D198" s="184"/>
    </row>
    <row r="199" spans="2:4" s="152" customFormat="1" ht="12.95" customHeight="1" x14ac:dyDescent="0.2">
      <c r="B199" s="161"/>
      <c r="C199" s="184"/>
      <c r="D199" s="184"/>
    </row>
    <row r="200" spans="2:4" s="152" customFormat="1" ht="12.95" customHeight="1" x14ac:dyDescent="0.2">
      <c r="B200" s="161"/>
      <c r="C200" s="184"/>
      <c r="D200" s="184"/>
    </row>
    <row r="201" spans="2:4" s="152" customFormat="1" ht="12.95" customHeight="1" x14ac:dyDescent="0.2">
      <c r="B201" s="161"/>
      <c r="C201" s="184"/>
      <c r="D201" s="184"/>
    </row>
    <row r="202" spans="2:4" s="152" customFormat="1" ht="12.95" customHeight="1" x14ac:dyDescent="0.2">
      <c r="B202" s="161"/>
      <c r="C202" s="184"/>
      <c r="D202" s="184"/>
    </row>
    <row r="203" spans="2:4" s="152" customFormat="1" ht="12.95" customHeight="1" x14ac:dyDescent="0.2">
      <c r="B203" s="161"/>
      <c r="C203" s="184"/>
      <c r="D203" s="184"/>
    </row>
    <row r="204" spans="2:4" s="152" customFormat="1" ht="12.95" customHeight="1" x14ac:dyDescent="0.2">
      <c r="B204" s="161"/>
      <c r="C204" s="184"/>
      <c r="D204" s="184"/>
    </row>
    <row r="205" spans="2:4" s="152" customFormat="1" ht="12.95" customHeight="1" x14ac:dyDescent="0.2">
      <c r="B205" s="161"/>
      <c r="C205" s="184"/>
      <c r="D205" s="184"/>
    </row>
    <row r="206" spans="2:4" s="152" customFormat="1" ht="12.95" customHeight="1" x14ac:dyDescent="0.2">
      <c r="B206" s="161"/>
      <c r="C206" s="184"/>
      <c r="D206" s="184"/>
    </row>
    <row r="207" spans="2:4" s="152" customFormat="1" ht="12.95" customHeight="1" x14ac:dyDescent="0.2">
      <c r="B207" s="161"/>
      <c r="C207" s="184"/>
      <c r="D207" s="184"/>
    </row>
    <row r="208" spans="2:4" s="152" customFormat="1" ht="12.95" customHeight="1" x14ac:dyDescent="0.2">
      <c r="B208" s="161"/>
      <c r="C208" s="184"/>
      <c r="D208" s="184"/>
    </row>
    <row r="209" spans="2:4" s="152" customFormat="1" ht="12.95" customHeight="1" x14ac:dyDescent="0.2">
      <c r="B209" s="161"/>
      <c r="C209" s="184"/>
      <c r="D209" s="184"/>
    </row>
    <row r="210" spans="2:4" s="152" customFormat="1" ht="12.95" customHeight="1" x14ac:dyDescent="0.2">
      <c r="B210" s="161"/>
      <c r="C210" s="184"/>
      <c r="D210" s="184"/>
    </row>
    <row r="211" spans="2:4" s="152" customFormat="1" ht="12.95" customHeight="1" x14ac:dyDescent="0.2">
      <c r="B211" s="161"/>
      <c r="C211" s="184"/>
      <c r="D211" s="184"/>
    </row>
    <row r="212" spans="2:4" s="152" customFormat="1" ht="12.95" customHeight="1" x14ac:dyDescent="0.2">
      <c r="B212" s="161"/>
      <c r="C212" s="184"/>
      <c r="D212" s="184"/>
    </row>
    <row r="213" spans="2:4" s="152" customFormat="1" ht="12.95" customHeight="1" x14ac:dyDescent="0.2">
      <c r="B213" s="161"/>
      <c r="C213" s="184"/>
      <c r="D213" s="184"/>
    </row>
    <row r="214" spans="2:4" s="152" customFormat="1" ht="12.95" customHeight="1" x14ac:dyDescent="0.2">
      <c r="B214" s="161"/>
      <c r="C214" s="184"/>
      <c r="D214" s="184"/>
    </row>
    <row r="215" spans="2:4" s="152" customFormat="1" ht="12.95" customHeight="1" x14ac:dyDescent="0.2">
      <c r="B215" s="161"/>
      <c r="C215" s="184"/>
      <c r="D215" s="184"/>
    </row>
    <row r="216" spans="2:4" s="152" customFormat="1" ht="12.95" customHeight="1" x14ac:dyDescent="0.2">
      <c r="B216" s="161"/>
      <c r="C216" s="184"/>
      <c r="D216" s="184"/>
    </row>
    <row r="217" spans="2:4" s="152" customFormat="1" ht="12.95" customHeight="1" x14ac:dyDescent="0.2">
      <c r="B217" s="161"/>
      <c r="C217" s="184"/>
      <c r="D217" s="184"/>
    </row>
    <row r="218" spans="2:4" s="152" customFormat="1" ht="12.95" customHeight="1" x14ac:dyDescent="0.2">
      <c r="B218" s="161"/>
      <c r="C218" s="184"/>
      <c r="D218" s="184"/>
    </row>
    <row r="219" spans="2:4" s="152" customFormat="1" ht="12.95" customHeight="1" x14ac:dyDescent="0.2">
      <c r="B219" s="161"/>
      <c r="C219" s="184"/>
      <c r="D219" s="184"/>
    </row>
    <row r="220" spans="2:4" s="152" customFormat="1" ht="12.95" customHeight="1" x14ac:dyDescent="0.2">
      <c r="B220" s="161"/>
      <c r="C220" s="184"/>
      <c r="D220" s="184"/>
    </row>
    <row r="221" spans="2:4" s="152" customFormat="1" ht="12.95" customHeight="1" x14ac:dyDescent="0.2">
      <c r="B221" s="161"/>
      <c r="C221" s="184"/>
      <c r="D221" s="184"/>
    </row>
    <row r="222" spans="2:4" s="152" customFormat="1" ht="12.95" customHeight="1" x14ac:dyDescent="0.2">
      <c r="B222" s="161"/>
      <c r="C222" s="184"/>
      <c r="D222" s="184"/>
    </row>
    <row r="223" spans="2:4" s="152" customFormat="1" ht="12.95" customHeight="1" x14ac:dyDescent="0.2">
      <c r="B223" s="161"/>
      <c r="C223" s="184"/>
      <c r="D223" s="184"/>
    </row>
    <row r="224" spans="2:4" s="152" customFormat="1" ht="12.95" customHeight="1" x14ac:dyDescent="0.2">
      <c r="B224" s="161"/>
      <c r="C224" s="184"/>
      <c r="D224" s="184"/>
    </row>
    <row r="225" spans="2:4" s="152" customFormat="1" ht="12.95" customHeight="1" x14ac:dyDescent="0.2">
      <c r="B225" s="161"/>
      <c r="C225" s="184"/>
      <c r="D225" s="184"/>
    </row>
    <row r="226" spans="2:4" s="152" customFormat="1" ht="12.95" customHeight="1" x14ac:dyDescent="0.2">
      <c r="B226" s="161"/>
      <c r="C226" s="184"/>
      <c r="D226" s="184"/>
    </row>
    <row r="227" spans="2:4" s="152" customFormat="1" ht="12.95" customHeight="1" x14ac:dyDescent="0.2">
      <c r="B227" s="161"/>
      <c r="C227" s="184"/>
      <c r="D227" s="184"/>
    </row>
    <row r="228" spans="2:4" s="152" customFormat="1" ht="12.95" customHeight="1" x14ac:dyDescent="0.2">
      <c r="B228" s="161"/>
      <c r="C228" s="184"/>
      <c r="D228" s="184"/>
    </row>
    <row r="229" spans="2:4" s="152" customFormat="1" ht="12.95" customHeight="1" x14ac:dyDescent="0.2">
      <c r="B229" s="161"/>
      <c r="C229" s="184"/>
      <c r="D229" s="184"/>
    </row>
    <row r="230" spans="2:4" s="152" customFormat="1" ht="12.95" customHeight="1" x14ac:dyDescent="0.2">
      <c r="B230" s="161"/>
      <c r="C230" s="184"/>
      <c r="D230" s="184"/>
    </row>
    <row r="231" spans="2:4" s="152" customFormat="1" ht="12.95" customHeight="1" x14ac:dyDescent="0.2">
      <c r="B231" s="161"/>
      <c r="C231" s="184"/>
      <c r="D231" s="184"/>
    </row>
    <row r="232" spans="2:4" s="152" customFormat="1" ht="12.95" customHeight="1" x14ac:dyDescent="0.2">
      <c r="B232" s="161"/>
      <c r="C232" s="184"/>
      <c r="D232" s="184"/>
    </row>
    <row r="233" spans="2:4" s="152" customFormat="1" ht="12.95" customHeight="1" x14ac:dyDescent="0.2">
      <c r="B233" s="161"/>
      <c r="C233" s="184"/>
      <c r="D233" s="184"/>
    </row>
    <row r="234" spans="2:4" s="152" customFormat="1" ht="12.95" customHeight="1" x14ac:dyDescent="0.2">
      <c r="B234" s="161"/>
      <c r="C234" s="184"/>
      <c r="D234" s="184"/>
    </row>
    <row r="235" spans="2:4" s="152" customFormat="1" ht="12.95" customHeight="1" x14ac:dyDescent="0.2">
      <c r="B235" s="161"/>
      <c r="C235" s="184"/>
      <c r="D235" s="184"/>
    </row>
    <row r="236" spans="2:4" s="152" customFormat="1" ht="12.95" customHeight="1" x14ac:dyDescent="0.2">
      <c r="B236" s="161"/>
      <c r="C236" s="184"/>
      <c r="D236" s="184"/>
    </row>
    <row r="237" spans="2:4" s="152" customFormat="1" ht="12.95" customHeight="1" x14ac:dyDescent="0.2">
      <c r="B237" s="161"/>
      <c r="C237" s="184"/>
      <c r="D237" s="184"/>
    </row>
    <row r="238" spans="2:4" s="152" customFormat="1" ht="12.95" customHeight="1" x14ac:dyDescent="0.2">
      <c r="B238" s="161"/>
      <c r="C238" s="184"/>
      <c r="D238" s="184"/>
    </row>
    <row r="239" spans="2:4" s="152" customFormat="1" ht="12.95" customHeight="1" x14ac:dyDescent="0.2">
      <c r="B239" s="161"/>
      <c r="C239" s="184"/>
      <c r="D239" s="184"/>
    </row>
    <row r="240" spans="2:4" s="152" customFormat="1" ht="12.95" customHeight="1" x14ac:dyDescent="0.2">
      <c r="B240" s="161"/>
      <c r="C240" s="184"/>
      <c r="D240" s="184"/>
    </row>
    <row r="241" spans="2:4" s="152" customFormat="1" ht="12.95" customHeight="1" x14ac:dyDescent="0.2">
      <c r="B241" s="161"/>
      <c r="C241" s="184"/>
      <c r="D241" s="184"/>
    </row>
    <row r="242" spans="2:4" s="152" customFormat="1" ht="12.95" customHeight="1" x14ac:dyDescent="0.2">
      <c r="B242" s="161"/>
      <c r="C242" s="184"/>
      <c r="D242" s="184"/>
    </row>
    <row r="243" spans="2:4" s="152" customFormat="1" ht="12.95" customHeight="1" x14ac:dyDescent="0.2">
      <c r="B243" s="161"/>
      <c r="C243" s="184"/>
      <c r="D243" s="184"/>
    </row>
    <row r="244" spans="2:4" s="152" customFormat="1" ht="12.95" customHeight="1" x14ac:dyDescent="0.2">
      <c r="B244" s="161"/>
      <c r="C244" s="184"/>
      <c r="D244" s="184"/>
    </row>
    <row r="245" spans="2:4" s="152" customFormat="1" ht="12.95" customHeight="1" x14ac:dyDescent="0.2">
      <c r="B245" s="161"/>
      <c r="C245" s="184"/>
      <c r="D245" s="184"/>
    </row>
    <row r="246" spans="2:4" s="152" customFormat="1" ht="12.95" customHeight="1" x14ac:dyDescent="0.2">
      <c r="B246" s="161"/>
      <c r="C246" s="184"/>
      <c r="D246" s="184"/>
    </row>
    <row r="247" spans="2:4" s="152" customFormat="1" ht="12.95" customHeight="1" x14ac:dyDescent="0.2">
      <c r="B247" s="161"/>
      <c r="C247" s="184"/>
      <c r="D247" s="184"/>
    </row>
    <row r="248" spans="2:4" s="152" customFormat="1" ht="12.95" customHeight="1" x14ac:dyDescent="0.2">
      <c r="B248" s="161"/>
      <c r="C248" s="184"/>
      <c r="D248" s="184"/>
    </row>
    <row r="249" spans="2:4" s="152" customFormat="1" ht="12.95" customHeight="1" x14ac:dyDescent="0.2">
      <c r="B249" s="161"/>
      <c r="C249" s="184"/>
      <c r="D249" s="184"/>
    </row>
    <row r="250" spans="2:4" s="152" customFormat="1" ht="12.95" customHeight="1" x14ac:dyDescent="0.2">
      <c r="B250" s="161"/>
      <c r="C250" s="184"/>
      <c r="D250" s="184"/>
    </row>
    <row r="251" spans="2:4" s="152" customFormat="1" ht="12.95" customHeight="1" x14ac:dyDescent="0.2">
      <c r="B251" s="161"/>
      <c r="C251" s="184"/>
      <c r="D251" s="184"/>
    </row>
    <row r="252" spans="2:4" s="152" customFormat="1" ht="12.95" customHeight="1" x14ac:dyDescent="0.2">
      <c r="B252" s="161"/>
      <c r="C252" s="184"/>
      <c r="D252" s="184"/>
    </row>
    <row r="253" spans="2:4" s="152" customFormat="1" ht="12.95" customHeight="1" x14ac:dyDescent="0.2">
      <c r="B253" s="161"/>
      <c r="C253" s="184"/>
      <c r="D253" s="184"/>
    </row>
    <row r="254" spans="2:4" s="152" customFormat="1" ht="12.95" customHeight="1" x14ac:dyDescent="0.2">
      <c r="B254" s="161"/>
      <c r="C254" s="184"/>
      <c r="D254" s="184"/>
    </row>
    <row r="255" spans="2:4" s="152" customFormat="1" ht="12.95" customHeight="1" x14ac:dyDescent="0.2">
      <c r="B255" s="161"/>
      <c r="C255" s="184"/>
      <c r="D255" s="184"/>
    </row>
    <row r="256" spans="2:4" s="152" customFormat="1" ht="12.95" customHeight="1" x14ac:dyDescent="0.2">
      <c r="B256" s="161"/>
      <c r="C256" s="184"/>
      <c r="D256" s="184"/>
    </row>
    <row r="257" spans="2:4" s="152" customFormat="1" ht="12.95" customHeight="1" x14ac:dyDescent="0.2">
      <c r="B257" s="161"/>
      <c r="C257" s="184"/>
      <c r="D257" s="184"/>
    </row>
    <row r="258" spans="2:4" s="152" customFormat="1" ht="12.95" customHeight="1" x14ac:dyDescent="0.2">
      <c r="B258" s="161"/>
      <c r="C258" s="184"/>
      <c r="D258" s="184"/>
    </row>
    <row r="259" spans="2:4" s="152" customFormat="1" ht="12.95" customHeight="1" x14ac:dyDescent="0.2">
      <c r="B259" s="161"/>
      <c r="C259" s="184"/>
      <c r="D259" s="184"/>
    </row>
    <row r="260" spans="2:4" s="152" customFormat="1" ht="12.95" customHeight="1" x14ac:dyDescent="0.2">
      <c r="B260" s="161"/>
      <c r="C260" s="184"/>
      <c r="D260" s="184"/>
    </row>
    <row r="261" spans="2:4" s="152" customFormat="1" ht="12.95" customHeight="1" x14ac:dyDescent="0.2">
      <c r="B261" s="161"/>
      <c r="C261" s="184"/>
      <c r="D261" s="184"/>
    </row>
    <row r="262" spans="2:4" s="152" customFormat="1" ht="12.95" customHeight="1" x14ac:dyDescent="0.2">
      <c r="B262" s="161"/>
      <c r="C262" s="184"/>
      <c r="D262" s="184"/>
    </row>
    <row r="263" spans="2:4" s="152" customFormat="1" ht="12.95" customHeight="1" x14ac:dyDescent="0.2">
      <c r="B263" s="161"/>
      <c r="C263" s="184"/>
      <c r="D263" s="184"/>
    </row>
    <row r="264" spans="2:4" s="152" customFormat="1" ht="12.95" customHeight="1" x14ac:dyDescent="0.2">
      <c r="B264" s="161"/>
      <c r="C264" s="184"/>
      <c r="D264" s="184"/>
    </row>
    <row r="265" spans="2:4" s="152" customFormat="1" ht="12.95" customHeight="1" x14ac:dyDescent="0.2">
      <c r="B265" s="161"/>
      <c r="C265" s="184"/>
      <c r="D265" s="184"/>
    </row>
    <row r="266" spans="2:4" s="152" customFormat="1" ht="12.95" customHeight="1" x14ac:dyDescent="0.2">
      <c r="B266" s="161"/>
      <c r="C266" s="184"/>
      <c r="D266" s="184"/>
    </row>
    <row r="267" spans="2:4" s="152" customFormat="1" ht="12.95" customHeight="1" x14ac:dyDescent="0.2">
      <c r="B267" s="161"/>
      <c r="C267" s="184"/>
      <c r="D267" s="184"/>
    </row>
    <row r="268" spans="2:4" s="152" customFormat="1" ht="12.95" customHeight="1" x14ac:dyDescent="0.2">
      <c r="B268" s="161"/>
      <c r="C268" s="184"/>
      <c r="D268" s="184"/>
    </row>
    <row r="269" spans="2:4" s="152" customFormat="1" ht="12.95" customHeight="1" x14ac:dyDescent="0.2">
      <c r="B269" s="161"/>
      <c r="C269" s="184"/>
      <c r="D269" s="184"/>
    </row>
    <row r="270" spans="2:4" s="152" customFormat="1" ht="12.95" customHeight="1" x14ac:dyDescent="0.2">
      <c r="B270" s="161"/>
      <c r="C270" s="184"/>
      <c r="D270" s="184"/>
    </row>
    <row r="271" spans="2:4" s="152" customFormat="1" ht="12.95" customHeight="1" x14ac:dyDescent="0.2">
      <c r="B271" s="161"/>
      <c r="C271" s="184"/>
      <c r="D271" s="184"/>
    </row>
    <row r="272" spans="2:4" s="152" customFormat="1" ht="12.95" customHeight="1" x14ac:dyDescent="0.2">
      <c r="B272" s="161"/>
      <c r="C272" s="184"/>
      <c r="D272" s="184"/>
    </row>
    <row r="273" spans="2:4" s="152" customFormat="1" ht="12.95" customHeight="1" x14ac:dyDescent="0.2">
      <c r="B273" s="161"/>
      <c r="C273" s="184"/>
      <c r="D273" s="184"/>
    </row>
    <row r="274" spans="2:4" s="152" customFormat="1" ht="12.95" customHeight="1" x14ac:dyDescent="0.2">
      <c r="B274" s="161"/>
      <c r="C274" s="184"/>
      <c r="D274" s="184"/>
    </row>
    <row r="275" spans="2:4" s="152" customFormat="1" ht="12.95" customHeight="1" x14ac:dyDescent="0.2">
      <c r="B275" s="161"/>
      <c r="C275" s="184"/>
      <c r="D275" s="184"/>
    </row>
    <row r="276" spans="2:4" s="152" customFormat="1" ht="12.95" customHeight="1" x14ac:dyDescent="0.2">
      <c r="B276" s="161"/>
      <c r="C276" s="184"/>
      <c r="D276" s="184"/>
    </row>
    <row r="277" spans="2:4" s="152" customFormat="1" ht="12.95" customHeight="1" x14ac:dyDescent="0.2">
      <c r="B277" s="161"/>
      <c r="C277" s="184"/>
      <c r="D277" s="184"/>
    </row>
    <row r="278" spans="2:4" s="152" customFormat="1" ht="12.95" customHeight="1" x14ac:dyDescent="0.2">
      <c r="B278" s="161"/>
      <c r="C278" s="184"/>
      <c r="D278" s="184"/>
    </row>
    <row r="279" spans="2:4" s="152" customFormat="1" ht="12.95" customHeight="1" x14ac:dyDescent="0.2">
      <c r="B279" s="161"/>
      <c r="C279" s="184"/>
      <c r="D279" s="184"/>
    </row>
    <row r="280" spans="2:4" s="152" customFormat="1" ht="12.95" customHeight="1" x14ac:dyDescent="0.2">
      <c r="B280" s="161"/>
      <c r="C280" s="184"/>
      <c r="D280" s="184"/>
    </row>
    <row r="281" spans="2:4" s="152" customFormat="1" ht="12.95" customHeight="1" x14ac:dyDescent="0.2">
      <c r="B281" s="161"/>
      <c r="C281" s="184"/>
      <c r="D281" s="184"/>
    </row>
    <row r="282" spans="2:4" s="152" customFormat="1" ht="12.95" customHeight="1" x14ac:dyDescent="0.2">
      <c r="B282" s="161"/>
      <c r="C282" s="184"/>
      <c r="D282" s="184"/>
    </row>
    <row r="283" spans="2:4" s="152" customFormat="1" ht="12.95" customHeight="1" x14ac:dyDescent="0.2">
      <c r="B283" s="161"/>
      <c r="C283" s="184"/>
      <c r="D283" s="184"/>
    </row>
    <row r="284" spans="2:4" s="152" customFormat="1" ht="12.95" customHeight="1" x14ac:dyDescent="0.2">
      <c r="B284" s="161"/>
      <c r="C284" s="184"/>
      <c r="D284" s="184"/>
    </row>
    <row r="285" spans="2:4" s="152" customFormat="1" ht="12.95" customHeight="1" x14ac:dyDescent="0.2">
      <c r="B285" s="161"/>
      <c r="C285" s="184"/>
      <c r="D285" s="184"/>
    </row>
    <row r="286" spans="2:4" s="152" customFormat="1" ht="12.95" customHeight="1" x14ac:dyDescent="0.2">
      <c r="B286" s="161"/>
      <c r="C286" s="184"/>
      <c r="D286" s="184"/>
    </row>
    <row r="287" spans="2:4" s="152" customFormat="1" ht="12.95" customHeight="1" x14ac:dyDescent="0.2">
      <c r="B287" s="161"/>
      <c r="C287" s="184"/>
      <c r="D287" s="184"/>
    </row>
    <row r="288" spans="2:4" s="152" customFormat="1" ht="12.95" customHeight="1" x14ac:dyDescent="0.2">
      <c r="B288" s="161"/>
      <c r="C288" s="184"/>
      <c r="D288" s="184"/>
    </row>
    <row r="289" spans="2:4" s="152" customFormat="1" ht="12.95" customHeight="1" x14ac:dyDescent="0.2">
      <c r="B289" s="161"/>
      <c r="C289" s="184"/>
      <c r="D289" s="184"/>
    </row>
    <row r="290" spans="2:4" s="152" customFormat="1" ht="12.95" customHeight="1" x14ac:dyDescent="0.2">
      <c r="B290" s="161"/>
      <c r="C290" s="184"/>
      <c r="D290" s="184"/>
    </row>
    <row r="291" spans="2:4" s="152" customFormat="1" ht="12.95" customHeight="1" x14ac:dyDescent="0.2">
      <c r="B291" s="161"/>
      <c r="C291" s="184"/>
      <c r="D291" s="184"/>
    </row>
    <row r="292" spans="2:4" s="152" customFormat="1" ht="12.95" customHeight="1" x14ac:dyDescent="0.2">
      <c r="B292" s="161"/>
      <c r="C292" s="184"/>
      <c r="D292" s="184"/>
    </row>
    <row r="293" spans="2:4" s="152" customFormat="1" ht="12.95" customHeight="1" x14ac:dyDescent="0.2">
      <c r="B293" s="161"/>
      <c r="C293" s="184"/>
      <c r="D293" s="184"/>
    </row>
    <row r="294" spans="2:4" s="152" customFormat="1" ht="12.95" customHeight="1" x14ac:dyDescent="0.2">
      <c r="B294" s="161"/>
      <c r="C294" s="184"/>
      <c r="D294" s="184"/>
    </row>
    <row r="295" spans="2:4" s="152" customFormat="1" ht="12.95" customHeight="1" x14ac:dyDescent="0.2">
      <c r="B295" s="161"/>
      <c r="C295" s="184"/>
      <c r="D295" s="184"/>
    </row>
    <row r="296" spans="2:4" s="152" customFormat="1" ht="12.95" customHeight="1" x14ac:dyDescent="0.2">
      <c r="B296" s="161"/>
      <c r="C296" s="184"/>
      <c r="D296" s="184"/>
    </row>
    <row r="297" spans="2:4" s="152" customFormat="1" ht="12.95" customHeight="1" x14ac:dyDescent="0.2">
      <c r="B297" s="161"/>
      <c r="C297" s="184"/>
      <c r="D297" s="184"/>
    </row>
    <row r="298" spans="2:4" s="152" customFormat="1" ht="12.95" customHeight="1" x14ac:dyDescent="0.2">
      <c r="B298" s="161"/>
      <c r="C298" s="184"/>
      <c r="D298" s="184"/>
    </row>
    <row r="299" spans="2:4" s="152" customFormat="1" ht="12.95" customHeight="1" x14ac:dyDescent="0.2">
      <c r="B299" s="161"/>
      <c r="C299" s="184"/>
      <c r="D299" s="184"/>
    </row>
    <row r="300" spans="2:4" s="152" customFormat="1" ht="12.95" customHeight="1" x14ac:dyDescent="0.2">
      <c r="B300" s="161"/>
      <c r="C300" s="184"/>
      <c r="D300" s="184"/>
    </row>
    <row r="301" spans="2:4" s="152" customFormat="1" ht="12.95" customHeight="1" x14ac:dyDescent="0.2">
      <c r="B301" s="161"/>
      <c r="C301" s="184"/>
      <c r="D301" s="184"/>
    </row>
    <row r="302" spans="2:4" s="152" customFormat="1" ht="12.95" customHeight="1" x14ac:dyDescent="0.2">
      <c r="B302" s="161"/>
      <c r="C302" s="184"/>
      <c r="D302" s="184"/>
    </row>
    <row r="303" spans="2:4" s="152" customFormat="1" ht="12.95" customHeight="1" x14ac:dyDescent="0.2">
      <c r="B303" s="161"/>
      <c r="C303" s="184"/>
      <c r="D303" s="184"/>
    </row>
    <row r="304" spans="2:4" s="152" customFormat="1" ht="12.95" customHeight="1" x14ac:dyDescent="0.2">
      <c r="B304" s="161"/>
      <c r="C304" s="184"/>
      <c r="D304" s="184"/>
    </row>
    <row r="305" spans="2:4" s="152" customFormat="1" ht="12.95" customHeight="1" x14ac:dyDescent="0.2">
      <c r="B305" s="161"/>
      <c r="C305" s="184"/>
      <c r="D305" s="184"/>
    </row>
    <row r="306" spans="2:4" s="152" customFormat="1" ht="12.95" customHeight="1" x14ac:dyDescent="0.2">
      <c r="B306" s="161"/>
      <c r="C306" s="184"/>
      <c r="D306" s="184"/>
    </row>
    <row r="307" spans="2:4" s="152" customFormat="1" ht="12.95" customHeight="1" x14ac:dyDescent="0.2">
      <c r="B307" s="161"/>
      <c r="C307" s="184"/>
      <c r="D307" s="184"/>
    </row>
    <row r="308" spans="2:4" s="152" customFormat="1" ht="12.95" customHeight="1" x14ac:dyDescent="0.2">
      <c r="B308" s="161"/>
      <c r="C308" s="184"/>
      <c r="D308" s="184"/>
    </row>
    <row r="309" spans="2:4" s="152" customFormat="1" ht="12.95" customHeight="1" x14ac:dyDescent="0.2">
      <c r="B309" s="161"/>
      <c r="C309" s="184"/>
      <c r="D309" s="184"/>
    </row>
    <row r="310" spans="2:4" s="152" customFormat="1" ht="12.95" customHeight="1" x14ac:dyDescent="0.2">
      <c r="B310" s="161"/>
      <c r="C310" s="184"/>
      <c r="D310" s="184"/>
    </row>
    <row r="311" spans="2:4" s="152" customFormat="1" ht="12.95" customHeight="1" x14ac:dyDescent="0.2">
      <c r="B311" s="161"/>
      <c r="C311" s="184"/>
      <c r="D311" s="184"/>
    </row>
    <row r="312" spans="2:4" s="152" customFormat="1" ht="12.95" customHeight="1" x14ac:dyDescent="0.2">
      <c r="B312" s="161"/>
      <c r="C312" s="184"/>
      <c r="D312" s="184"/>
    </row>
    <row r="313" spans="2:4" s="152" customFormat="1" ht="12.95" customHeight="1" x14ac:dyDescent="0.2">
      <c r="B313" s="161"/>
      <c r="C313" s="184"/>
      <c r="D313" s="184"/>
    </row>
    <row r="314" spans="2:4" s="152" customFormat="1" ht="12.95" customHeight="1" x14ac:dyDescent="0.2">
      <c r="B314" s="161"/>
      <c r="C314" s="184"/>
      <c r="D314" s="184"/>
    </row>
    <row r="315" spans="2:4" s="152" customFormat="1" ht="12.95" customHeight="1" x14ac:dyDescent="0.2">
      <c r="B315" s="161"/>
      <c r="C315" s="184"/>
      <c r="D315" s="184"/>
    </row>
    <row r="316" spans="2:4" s="152" customFormat="1" ht="12.95" customHeight="1" x14ac:dyDescent="0.2">
      <c r="B316" s="161"/>
      <c r="C316" s="184"/>
      <c r="D316" s="184"/>
    </row>
    <row r="317" spans="2:4" s="152" customFormat="1" ht="12.95" customHeight="1" x14ac:dyDescent="0.2">
      <c r="B317" s="161"/>
      <c r="C317" s="184"/>
      <c r="D317" s="184"/>
    </row>
    <row r="318" spans="2:4" s="152" customFormat="1" ht="12.95" customHeight="1" x14ac:dyDescent="0.2">
      <c r="B318" s="161"/>
      <c r="C318" s="184"/>
      <c r="D318" s="184"/>
    </row>
    <row r="319" spans="2:4" s="152" customFormat="1" ht="12.95" customHeight="1" x14ac:dyDescent="0.2">
      <c r="B319" s="161"/>
      <c r="C319" s="184"/>
      <c r="D319" s="184"/>
    </row>
    <row r="320" spans="2:4" s="152" customFormat="1" ht="12.95" customHeight="1" x14ac:dyDescent="0.2">
      <c r="B320" s="161"/>
      <c r="C320" s="184"/>
      <c r="D320" s="184"/>
    </row>
    <row r="321" spans="2:4" s="152" customFormat="1" ht="12.95" customHeight="1" x14ac:dyDescent="0.2">
      <c r="B321" s="161"/>
      <c r="C321" s="184"/>
      <c r="D321" s="184"/>
    </row>
    <row r="322" spans="2:4" s="152" customFormat="1" ht="12.95" customHeight="1" x14ac:dyDescent="0.2">
      <c r="B322" s="161"/>
      <c r="C322" s="184"/>
      <c r="D322" s="184"/>
    </row>
    <row r="323" spans="2:4" s="152" customFormat="1" ht="12.95" customHeight="1" x14ac:dyDescent="0.2">
      <c r="B323" s="161"/>
      <c r="C323" s="184"/>
      <c r="D323" s="184"/>
    </row>
    <row r="324" spans="2:4" s="152" customFormat="1" ht="12.95" customHeight="1" x14ac:dyDescent="0.2">
      <c r="B324" s="161"/>
      <c r="C324" s="184"/>
      <c r="D324" s="184"/>
    </row>
    <row r="325" spans="2:4" s="152" customFormat="1" ht="12.95" customHeight="1" x14ac:dyDescent="0.2">
      <c r="B325" s="161"/>
      <c r="C325" s="184"/>
      <c r="D325" s="184"/>
    </row>
    <row r="326" spans="2:4" s="152" customFormat="1" ht="12.95" customHeight="1" x14ac:dyDescent="0.2">
      <c r="B326" s="161"/>
      <c r="C326" s="184"/>
      <c r="D326" s="184"/>
    </row>
    <row r="327" spans="2:4" s="152" customFormat="1" ht="12.95" customHeight="1" x14ac:dyDescent="0.2">
      <c r="B327" s="161"/>
      <c r="C327" s="184"/>
      <c r="D327" s="184"/>
    </row>
    <row r="328" spans="2:4" s="152" customFormat="1" ht="12.95" customHeight="1" x14ac:dyDescent="0.2">
      <c r="B328" s="161"/>
      <c r="C328" s="184"/>
      <c r="D328" s="184"/>
    </row>
    <row r="329" spans="2:4" s="152" customFormat="1" ht="12.95" customHeight="1" x14ac:dyDescent="0.2">
      <c r="B329" s="161"/>
      <c r="C329" s="184"/>
      <c r="D329" s="184"/>
    </row>
    <row r="330" spans="2:4" s="152" customFormat="1" ht="12.95" customHeight="1" x14ac:dyDescent="0.2">
      <c r="B330" s="161"/>
      <c r="C330" s="184"/>
      <c r="D330" s="184"/>
    </row>
    <row r="331" spans="2:4" s="152" customFormat="1" ht="12.95" customHeight="1" x14ac:dyDescent="0.2">
      <c r="B331" s="161"/>
      <c r="C331" s="184"/>
      <c r="D331" s="184"/>
    </row>
    <row r="332" spans="2:4" s="152" customFormat="1" ht="12.95" customHeight="1" x14ac:dyDescent="0.2">
      <c r="B332" s="161"/>
      <c r="C332" s="184"/>
      <c r="D332" s="184"/>
    </row>
    <row r="333" spans="2:4" s="152" customFormat="1" ht="12.95" customHeight="1" x14ac:dyDescent="0.2">
      <c r="B333" s="161"/>
      <c r="C333" s="184"/>
      <c r="D333" s="184"/>
    </row>
    <row r="334" spans="2:4" s="152" customFormat="1" ht="12.95" customHeight="1" x14ac:dyDescent="0.2">
      <c r="B334" s="161"/>
      <c r="C334" s="184"/>
      <c r="D334" s="184"/>
    </row>
    <row r="335" spans="2:4" s="152" customFormat="1" ht="12.95" customHeight="1" x14ac:dyDescent="0.2">
      <c r="B335" s="161"/>
      <c r="C335" s="184"/>
      <c r="D335" s="184"/>
    </row>
    <row r="336" spans="2:4" s="152" customFormat="1" ht="12.95" customHeight="1" x14ac:dyDescent="0.2">
      <c r="B336" s="161"/>
      <c r="C336" s="184"/>
      <c r="D336" s="184"/>
    </row>
    <row r="337" spans="2:4" s="152" customFormat="1" ht="12.95" customHeight="1" x14ac:dyDescent="0.2">
      <c r="B337" s="161"/>
      <c r="C337" s="184"/>
      <c r="D337" s="184"/>
    </row>
    <row r="338" spans="2:4" s="152" customFormat="1" ht="12.95" customHeight="1" x14ac:dyDescent="0.2">
      <c r="B338" s="161"/>
      <c r="C338" s="184"/>
      <c r="D338" s="184"/>
    </row>
    <row r="339" spans="2:4" s="152" customFormat="1" ht="12.95" customHeight="1" x14ac:dyDescent="0.2">
      <c r="B339" s="161"/>
      <c r="C339" s="184"/>
      <c r="D339" s="184"/>
    </row>
    <row r="340" spans="2:4" s="152" customFormat="1" ht="12.95" customHeight="1" x14ac:dyDescent="0.2">
      <c r="B340" s="161"/>
      <c r="C340" s="184"/>
      <c r="D340" s="184"/>
    </row>
    <row r="341" spans="2:4" s="152" customFormat="1" ht="12.95" customHeight="1" x14ac:dyDescent="0.2">
      <c r="B341" s="161"/>
      <c r="C341" s="184"/>
      <c r="D341" s="184"/>
    </row>
    <row r="342" spans="2:4" s="152" customFormat="1" ht="12.95" customHeight="1" x14ac:dyDescent="0.2">
      <c r="B342" s="161"/>
      <c r="C342" s="184"/>
      <c r="D342" s="184"/>
    </row>
    <row r="343" spans="2:4" s="152" customFormat="1" ht="12.95" customHeight="1" x14ac:dyDescent="0.2">
      <c r="B343" s="161"/>
      <c r="C343" s="184"/>
      <c r="D343" s="184"/>
    </row>
    <row r="344" spans="2:4" s="152" customFormat="1" ht="12.95" customHeight="1" x14ac:dyDescent="0.2">
      <c r="B344" s="161"/>
      <c r="C344" s="184"/>
      <c r="D344" s="184"/>
    </row>
    <row r="345" spans="2:4" s="152" customFormat="1" ht="12.95" customHeight="1" x14ac:dyDescent="0.2">
      <c r="B345" s="161"/>
      <c r="C345" s="184"/>
      <c r="D345" s="184"/>
    </row>
    <row r="346" spans="2:4" s="152" customFormat="1" ht="12.95" customHeight="1" x14ac:dyDescent="0.2">
      <c r="B346" s="161"/>
      <c r="C346" s="184"/>
      <c r="D346" s="184"/>
    </row>
    <row r="347" spans="2:4" s="152" customFormat="1" ht="12.95" customHeight="1" x14ac:dyDescent="0.2">
      <c r="B347" s="161"/>
      <c r="C347" s="184"/>
      <c r="D347" s="184"/>
    </row>
    <row r="348" spans="2:4" s="152" customFormat="1" ht="12.95" customHeight="1" x14ac:dyDescent="0.2">
      <c r="B348" s="161"/>
      <c r="C348" s="184"/>
      <c r="D348" s="184"/>
    </row>
    <row r="349" spans="2:4" s="152" customFormat="1" ht="12.95" customHeight="1" x14ac:dyDescent="0.2">
      <c r="B349" s="161"/>
      <c r="C349" s="184"/>
      <c r="D349" s="184"/>
    </row>
    <row r="350" spans="2:4" s="152" customFormat="1" ht="12.95" customHeight="1" x14ac:dyDescent="0.2">
      <c r="B350" s="161"/>
      <c r="C350" s="184"/>
      <c r="D350" s="184"/>
    </row>
    <row r="351" spans="2:4" s="152" customFormat="1" ht="12.95" customHeight="1" x14ac:dyDescent="0.2">
      <c r="B351" s="161"/>
      <c r="C351" s="184"/>
      <c r="D351" s="184"/>
    </row>
    <row r="352" spans="2:4" s="152" customFormat="1" ht="12.95" customHeight="1" x14ac:dyDescent="0.2">
      <c r="B352" s="161"/>
      <c r="C352" s="184"/>
      <c r="D352" s="184"/>
    </row>
    <row r="353" spans="2:4" s="152" customFormat="1" ht="12.95" customHeight="1" x14ac:dyDescent="0.2">
      <c r="B353" s="161"/>
      <c r="C353" s="184"/>
      <c r="D353" s="184"/>
    </row>
    <row r="354" spans="2:4" s="152" customFormat="1" ht="12.95" customHeight="1" x14ac:dyDescent="0.2">
      <c r="B354" s="161"/>
      <c r="C354" s="184"/>
      <c r="D354" s="184"/>
    </row>
    <row r="355" spans="2:4" s="152" customFormat="1" ht="12.95" customHeight="1" x14ac:dyDescent="0.2">
      <c r="B355" s="161"/>
      <c r="C355" s="184"/>
      <c r="D355" s="184"/>
    </row>
    <row r="356" spans="2:4" s="152" customFormat="1" ht="12.95" customHeight="1" x14ac:dyDescent="0.2">
      <c r="B356" s="161"/>
      <c r="C356" s="184"/>
      <c r="D356" s="184"/>
    </row>
    <row r="357" spans="2:4" s="152" customFormat="1" ht="12.95" customHeight="1" x14ac:dyDescent="0.2">
      <c r="B357" s="161"/>
      <c r="C357" s="184"/>
      <c r="D357" s="184"/>
    </row>
    <row r="358" spans="2:4" s="152" customFormat="1" ht="12.95" customHeight="1" x14ac:dyDescent="0.2">
      <c r="B358" s="161"/>
      <c r="C358" s="184"/>
      <c r="D358" s="184"/>
    </row>
    <row r="359" spans="2:4" s="152" customFormat="1" ht="12.95" customHeight="1" x14ac:dyDescent="0.2">
      <c r="B359" s="161"/>
      <c r="C359" s="184"/>
      <c r="D359" s="184"/>
    </row>
    <row r="360" spans="2:4" s="152" customFormat="1" ht="12.95" customHeight="1" x14ac:dyDescent="0.2">
      <c r="B360" s="161"/>
      <c r="C360" s="184"/>
      <c r="D360" s="184"/>
    </row>
    <row r="361" spans="2:4" s="152" customFormat="1" ht="12.95" customHeight="1" x14ac:dyDescent="0.2">
      <c r="B361" s="161"/>
      <c r="C361" s="184"/>
      <c r="D361" s="184"/>
    </row>
    <row r="362" spans="2:4" s="152" customFormat="1" ht="12.95" customHeight="1" x14ac:dyDescent="0.2">
      <c r="B362" s="161"/>
      <c r="C362" s="184"/>
      <c r="D362" s="184"/>
    </row>
    <row r="363" spans="2:4" x14ac:dyDescent="0.2">
      <c r="B363" s="6"/>
      <c r="C363" s="16"/>
      <c r="D363" s="16"/>
    </row>
    <row r="364" spans="2:4" x14ac:dyDescent="0.2">
      <c r="B364" s="6"/>
      <c r="C364" s="16"/>
      <c r="D364" s="16"/>
    </row>
    <row r="365" spans="2:4" x14ac:dyDescent="0.2">
      <c r="B365" s="6"/>
      <c r="C365" s="16"/>
      <c r="D365" s="16"/>
    </row>
    <row r="366" spans="2:4" x14ac:dyDescent="0.2">
      <c r="B366" s="6"/>
      <c r="C366" s="16"/>
      <c r="D366" s="16"/>
    </row>
    <row r="367" spans="2:4" x14ac:dyDescent="0.2">
      <c r="B367" s="6"/>
      <c r="C367" s="16"/>
      <c r="D367" s="16"/>
    </row>
    <row r="368" spans="2:4" x14ac:dyDescent="0.2">
      <c r="B368" s="6"/>
      <c r="C368" s="16"/>
      <c r="D368" s="16"/>
    </row>
    <row r="369" spans="2:4" x14ac:dyDescent="0.2">
      <c r="B369" s="6"/>
      <c r="C369" s="16"/>
      <c r="D369" s="16"/>
    </row>
    <row r="370" spans="2:4" x14ac:dyDescent="0.2">
      <c r="B370" s="6"/>
      <c r="C370" s="16"/>
      <c r="D370" s="16"/>
    </row>
    <row r="371" spans="2:4" x14ac:dyDescent="0.2">
      <c r="B371" s="6"/>
      <c r="C371" s="16"/>
      <c r="D371" s="16"/>
    </row>
    <row r="372" spans="2:4" x14ac:dyDescent="0.2">
      <c r="B372" s="6"/>
      <c r="C372" s="16"/>
      <c r="D372" s="16"/>
    </row>
    <row r="373" spans="2:4" x14ac:dyDescent="0.2">
      <c r="B373" s="6"/>
      <c r="C373" s="16"/>
      <c r="D373" s="16"/>
    </row>
    <row r="374" spans="2:4" x14ac:dyDescent="0.2">
      <c r="B374" s="6"/>
      <c r="C374" s="16"/>
      <c r="D374" s="16"/>
    </row>
    <row r="375" spans="2:4" x14ac:dyDescent="0.2">
      <c r="B375" s="6"/>
      <c r="C375" s="16"/>
      <c r="D375" s="16"/>
    </row>
    <row r="376" spans="2:4" x14ac:dyDescent="0.2">
      <c r="B376" s="6"/>
      <c r="C376" s="16"/>
      <c r="D376" s="16"/>
    </row>
    <row r="377" spans="2:4" x14ac:dyDescent="0.2">
      <c r="B377" s="6"/>
      <c r="C377" s="16"/>
      <c r="D377" s="16"/>
    </row>
    <row r="378" spans="2:4" x14ac:dyDescent="0.2">
      <c r="B378" s="6"/>
      <c r="C378" s="16"/>
      <c r="D378" s="16"/>
    </row>
    <row r="379" spans="2:4" x14ac:dyDescent="0.2">
      <c r="B379" s="6"/>
      <c r="C379" s="16"/>
      <c r="D379" s="16"/>
    </row>
    <row r="380" spans="2:4" x14ac:dyDescent="0.2">
      <c r="B380" s="6"/>
      <c r="C380" s="16"/>
      <c r="D380" s="16"/>
    </row>
    <row r="381" spans="2:4" x14ac:dyDescent="0.2">
      <c r="B381" s="6"/>
      <c r="C381" s="16"/>
      <c r="D381" s="16"/>
    </row>
    <row r="382" spans="2:4" x14ac:dyDescent="0.2">
      <c r="B382" s="6"/>
      <c r="C382" s="16"/>
      <c r="D382" s="16"/>
    </row>
    <row r="383" spans="2:4" x14ac:dyDescent="0.2">
      <c r="B383" s="6"/>
      <c r="C383" s="16"/>
      <c r="D383" s="16"/>
    </row>
    <row r="384" spans="2:4" x14ac:dyDescent="0.2">
      <c r="B384" s="6"/>
      <c r="C384" s="16"/>
      <c r="D384" s="16"/>
    </row>
    <row r="385" spans="2:4" x14ac:dyDescent="0.2">
      <c r="B385" s="6"/>
      <c r="C385" s="16"/>
      <c r="D385" s="16"/>
    </row>
    <row r="386" spans="2:4" x14ac:dyDescent="0.2">
      <c r="B386" s="6"/>
      <c r="C386" s="16"/>
      <c r="D386" s="16"/>
    </row>
    <row r="387" spans="2:4" x14ac:dyDescent="0.2">
      <c r="B387" s="6"/>
      <c r="C387" s="16"/>
      <c r="D387" s="16"/>
    </row>
    <row r="388" spans="2:4" x14ac:dyDescent="0.2">
      <c r="B388" s="6"/>
      <c r="C388" s="16"/>
      <c r="D388" s="16"/>
    </row>
    <row r="389" spans="2:4" x14ac:dyDescent="0.2">
      <c r="B389" s="6"/>
      <c r="C389" s="16"/>
      <c r="D389" s="16"/>
    </row>
    <row r="390" spans="2:4" x14ac:dyDescent="0.2">
      <c r="B390" s="6"/>
      <c r="C390" s="16"/>
      <c r="D390" s="16"/>
    </row>
    <row r="391" spans="2:4" x14ac:dyDescent="0.2">
      <c r="B391" s="6"/>
      <c r="C391" s="16"/>
      <c r="D391" s="16"/>
    </row>
    <row r="392" spans="2:4" x14ac:dyDescent="0.2">
      <c r="B392" s="6"/>
      <c r="C392" s="16"/>
      <c r="D392" s="16"/>
    </row>
    <row r="393" spans="2:4" x14ac:dyDescent="0.2">
      <c r="B393" s="6"/>
      <c r="C393" s="16"/>
      <c r="D393" s="16"/>
    </row>
    <row r="394" spans="2:4" x14ac:dyDescent="0.2">
      <c r="B394" s="6"/>
      <c r="C394" s="16"/>
      <c r="D394" s="16"/>
    </row>
    <row r="395" spans="2:4" x14ac:dyDescent="0.2">
      <c r="B395" s="6"/>
      <c r="C395" s="16"/>
      <c r="D395" s="16"/>
    </row>
    <row r="396" spans="2:4" x14ac:dyDescent="0.2">
      <c r="B396" s="6"/>
      <c r="C396" s="16"/>
      <c r="D396" s="16"/>
    </row>
    <row r="397" spans="2:4" x14ac:dyDescent="0.2">
      <c r="B397" s="6"/>
      <c r="C397" s="16"/>
      <c r="D397" s="16"/>
    </row>
    <row r="398" spans="2:4" x14ac:dyDescent="0.2">
      <c r="B398" s="6"/>
      <c r="C398" s="16"/>
      <c r="D398" s="16"/>
    </row>
    <row r="399" spans="2:4" x14ac:dyDescent="0.2">
      <c r="B399" s="6"/>
      <c r="C399" s="16"/>
      <c r="D399" s="16"/>
    </row>
    <row r="400" spans="2:4" x14ac:dyDescent="0.2">
      <c r="B400" s="6"/>
      <c r="C400" s="16"/>
      <c r="D400" s="16"/>
    </row>
    <row r="401" spans="2:4" x14ac:dyDescent="0.2">
      <c r="B401" s="6"/>
      <c r="C401" s="16"/>
      <c r="D401" s="16"/>
    </row>
    <row r="402" spans="2:4" x14ac:dyDescent="0.2">
      <c r="B402" s="6"/>
      <c r="C402" s="16"/>
      <c r="D402" s="16"/>
    </row>
    <row r="403" spans="2:4" x14ac:dyDescent="0.2">
      <c r="B403" s="6"/>
      <c r="C403" s="16"/>
      <c r="D403" s="16"/>
    </row>
    <row r="404" spans="2:4" x14ac:dyDescent="0.2">
      <c r="B404" s="6"/>
      <c r="C404" s="16"/>
      <c r="D404" s="16"/>
    </row>
    <row r="405" spans="2:4" x14ac:dyDescent="0.2">
      <c r="B405" s="6"/>
      <c r="C405" s="16"/>
      <c r="D405" s="16"/>
    </row>
    <row r="406" spans="2:4" x14ac:dyDescent="0.2">
      <c r="B406" s="6"/>
      <c r="C406" s="16"/>
      <c r="D406" s="16"/>
    </row>
    <row r="407" spans="2:4" x14ac:dyDescent="0.2">
      <c r="B407" s="6"/>
      <c r="C407" s="16"/>
      <c r="D407" s="16"/>
    </row>
    <row r="408" spans="2:4" x14ac:dyDescent="0.2">
      <c r="B408" s="6"/>
      <c r="C408" s="16"/>
      <c r="D408" s="16"/>
    </row>
    <row r="409" spans="2:4" x14ac:dyDescent="0.2">
      <c r="B409" s="6"/>
      <c r="C409" s="16"/>
      <c r="D409" s="16"/>
    </row>
    <row r="410" spans="2:4" x14ac:dyDescent="0.2">
      <c r="B410" s="6"/>
      <c r="C410" s="16"/>
      <c r="D410" s="16"/>
    </row>
    <row r="411" spans="2:4" x14ac:dyDescent="0.2">
      <c r="B411" s="6"/>
      <c r="C411" s="16"/>
      <c r="D411" s="16"/>
    </row>
    <row r="412" spans="2:4" x14ac:dyDescent="0.2">
      <c r="B412" s="6"/>
      <c r="C412" s="16"/>
      <c r="D412" s="16"/>
    </row>
    <row r="413" spans="2:4" x14ac:dyDescent="0.2">
      <c r="B413" s="6"/>
      <c r="C413" s="16"/>
      <c r="D413" s="16"/>
    </row>
    <row r="414" spans="2:4" x14ac:dyDescent="0.2">
      <c r="B414" s="6"/>
      <c r="C414" s="16"/>
      <c r="D414" s="16"/>
    </row>
    <row r="415" spans="2:4" x14ac:dyDescent="0.2">
      <c r="B415" s="6"/>
      <c r="C415" s="16"/>
      <c r="D415" s="16"/>
    </row>
    <row r="416" spans="2:4" x14ac:dyDescent="0.2">
      <c r="B416" s="6"/>
      <c r="C416" s="16"/>
      <c r="D416" s="16"/>
    </row>
    <row r="417" spans="2:4" x14ac:dyDescent="0.2">
      <c r="B417" s="6"/>
      <c r="C417" s="16"/>
      <c r="D417" s="16"/>
    </row>
    <row r="418" spans="2:4" x14ac:dyDescent="0.2">
      <c r="B418" s="6"/>
      <c r="C418" s="16"/>
      <c r="D418" s="16"/>
    </row>
    <row r="419" spans="2:4" x14ac:dyDescent="0.2">
      <c r="B419" s="6"/>
      <c r="C419" s="16"/>
      <c r="D419" s="16"/>
    </row>
    <row r="420" spans="2:4" x14ac:dyDescent="0.2">
      <c r="B420" s="6"/>
      <c r="C420" s="16"/>
      <c r="D420" s="16"/>
    </row>
    <row r="421" spans="2:4" x14ac:dyDescent="0.2">
      <c r="B421" s="6"/>
      <c r="C421" s="16"/>
      <c r="D421" s="16"/>
    </row>
    <row r="422" spans="2:4" x14ac:dyDescent="0.2">
      <c r="B422" s="6"/>
      <c r="C422" s="16"/>
      <c r="D422" s="16"/>
    </row>
    <row r="423" spans="2:4" x14ac:dyDescent="0.2">
      <c r="B423" s="6"/>
      <c r="C423" s="16"/>
      <c r="D423" s="16"/>
    </row>
    <row r="424" spans="2:4" x14ac:dyDescent="0.2">
      <c r="B424" s="6"/>
      <c r="C424" s="16"/>
      <c r="D424" s="16"/>
    </row>
    <row r="425" spans="2:4" x14ac:dyDescent="0.2">
      <c r="B425" s="6"/>
      <c r="C425" s="16"/>
      <c r="D425" s="16"/>
    </row>
    <row r="426" spans="2:4" x14ac:dyDescent="0.2">
      <c r="B426" s="6"/>
      <c r="C426" s="16"/>
      <c r="D426" s="16"/>
    </row>
    <row r="427" spans="2:4" x14ac:dyDescent="0.2">
      <c r="B427" s="6"/>
      <c r="C427" s="16"/>
      <c r="D427" s="16"/>
    </row>
    <row r="428" spans="2:4" x14ac:dyDescent="0.2">
      <c r="B428" s="6"/>
      <c r="C428" s="16"/>
      <c r="D428" s="16"/>
    </row>
    <row r="429" spans="2:4" x14ac:dyDescent="0.2">
      <c r="B429" s="6"/>
      <c r="C429" s="16"/>
      <c r="D429" s="16"/>
    </row>
    <row r="430" spans="2:4" x14ac:dyDescent="0.2">
      <c r="B430" s="6"/>
      <c r="C430" s="16"/>
      <c r="D430" s="16"/>
    </row>
    <row r="431" spans="2:4" x14ac:dyDescent="0.2">
      <c r="B431" s="6"/>
      <c r="C431" s="16"/>
      <c r="D431" s="16"/>
    </row>
    <row r="432" spans="2:4" x14ac:dyDescent="0.2">
      <c r="B432" s="6"/>
      <c r="C432" s="16"/>
      <c r="D432" s="16"/>
    </row>
    <row r="433" spans="2:4" x14ac:dyDescent="0.2">
      <c r="B433" s="6"/>
      <c r="C433" s="16"/>
      <c r="D433" s="16"/>
    </row>
    <row r="434" spans="2:4" x14ac:dyDescent="0.2">
      <c r="B434" s="6"/>
      <c r="C434" s="16"/>
      <c r="D434" s="16"/>
    </row>
    <row r="435" spans="2:4" x14ac:dyDescent="0.2">
      <c r="B435" s="6"/>
      <c r="C435" s="16"/>
      <c r="D435" s="16"/>
    </row>
    <row r="436" spans="2:4" x14ac:dyDescent="0.2">
      <c r="B436" s="6"/>
      <c r="C436" s="16"/>
      <c r="D436" s="16"/>
    </row>
    <row r="437" spans="2:4" x14ac:dyDescent="0.2">
      <c r="B437" s="6"/>
      <c r="C437" s="16"/>
      <c r="D437" s="16"/>
    </row>
    <row r="438" spans="2:4" x14ac:dyDescent="0.2">
      <c r="B438" s="6"/>
      <c r="C438" s="16"/>
      <c r="D438" s="16"/>
    </row>
    <row r="439" spans="2:4" x14ac:dyDescent="0.2">
      <c r="B439" s="6"/>
      <c r="C439" s="16"/>
      <c r="D439" s="16"/>
    </row>
    <row r="440" spans="2:4" x14ac:dyDescent="0.2">
      <c r="B440" s="6"/>
      <c r="C440" s="16"/>
      <c r="D440" s="16"/>
    </row>
    <row r="441" spans="2:4" x14ac:dyDescent="0.2">
      <c r="B441" s="6"/>
      <c r="C441" s="16"/>
      <c r="D441" s="16"/>
    </row>
    <row r="442" spans="2:4" x14ac:dyDescent="0.2">
      <c r="B442" s="6"/>
      <c r="C442" s="16"/>
      <c r="D442" s="16"/>
    </row>
    <row r="443" spans="2:4" x14ac:dyDescent="0.2">
      <c r="B443" s="6"/>
      <c r="C443" s="16"/>
      <c r="D443" s="16"/>
    </row>
    <row r="444" spans="2:4" x14ac:dyDescent="0.2">
      <c r="B444" s="6"/>
      <c r="C444" s="16"/>
      <c r="D444" s="16"/>
    </row>
    <row r="445" spans="2:4" x14ac:dyDescent="0.2">
      <c r="B445" s="6"/>
      <c r="C445" s="16"/>
      <c r="D445" s="16"/>
    </row>
    <row r="446" spans="2:4" x14ac:dyDescent="0.2">
      <c r="B446" s="6"/>
      <c r="C446" s="16"/>
      <c r="D446" s="16"/>
    </row>
    <row r="447" spans="2:4" x14ac:dyDescent="0.2">
      <c r="B447" s="6"/>
      <c r="C447" s="16"/>
      <c r="D447" s="16"/>
    </row>
    <row r="448" spans="2:4" x14ac:dyDescent="0.2">
      <c r="B448" s="6"/>
      <c r="C448" s="16"/>
      <c r="D448" s="16"/>
    </row>
    <row r="449" spans="2:4" x14ac:dyDescent="0.2">
      <c r="B449" s="6"/>
      <c r="C449" s="16"/>
      <c r="D449" s="16"/>
    </row>
    <row r="450" spans="2:4" x14ac:dyDescent="0.2">
      <c r="B450" s="6"/>
      <c r="C450" s="16"/>
      <c r="D450" s="16"/>
    </row>
    <row r="451" spans="2:4" x14ac:dyDescent="0.2">
      <c r="B451" s="6"/>
      <c r="C451" s="16"/>
      <c r="D451" s="16"/>
    </row>
    <row r="452" spans="2:4" x14ac:dyDescent="0.2">
      <c r="B452" s="6"/>
      <c r="C452" s="16"/>
      <c r="D452" s="16"/>
    </row>
    <row r="453" spans="2:4" x14ac:dyDescent="0.2">
      <c r="B453" s="6"/>
      <c r="C453" s="16"/>
      <c r="D453" s="16"/>
    </row>
    <row r="454" spans="2:4" x14ac:dyDescent="0.2">
      <c r="B454" s="6"/>
      <c r="C454" s="16"/>
      <c r="D454" s="16"/>
    </row>
    <row r="455" spans="2:4" x14ac:dyDescent="0.2">
      <c r="B455" s="6"/>
      <c r="C455" s="16"/>
      <c r="D455" s="16"/>
    </row>
    <row r="456" spans="2:4" x14ac:dyDescent="0.2">
      <c r="B456" s="6"/>
      <c r="C456" s="16"/>
      <c r="D456" s="16"/>
    </row>
    <row r="457" spans="2:4" x14ac:dyDescent="0.2">
      <c r="B457" s="6"/>
      <c r="C457" s="16"/>
      <c r="D457" s="16"/>
    </row>
    <row r="458" spans="2:4" x14ac:dyDescent="0.2">
      <c r="B458" s="6"/>
      <c r="C458" s="16"/>
      <c r="D458" s="16"/>
    </row>
    <row r="459" spans="2:4" x14ac:dyDescent="0.2">
      <c r="B459" s="6"/>
      <c r="C459" s="16"/>
      <c r="D459" s="16"/>
    </row>
    <row r="460" spans="2:4" x14ac:dyDescent="0.2">
      <c r="B460" s="6"/>
      <c r="C460" s="16"/>
      <c r="D460" s="16"/>
    </row>
    <row r="461" spans="2:4" x14ac:dyDescent="0.2">
      <c r="B461" s="6"/>
      <c r="C461" s="16"/>
      <c r="D461" s="16"/>
    </row>
    <row r="462" spans="2:4" x14ac:dyDescent="0.2">
      <c r="B462" s="6"/>
      <c r="C462" s="16"/>
      <c r="D462" s="16"/>
    </row>
    <row r="463" spans="2:4" x14ac:dyDescent="0.2">
      <c r="B463" s="6"/>
      <c r="C463" s="16"/>
      <c r="D463" s="16"/>
    </row>
    <row r="464" spans="2:4" x14ac:dyDescent="0.2">
      <c r="B464" s="6"/>
      <c r="C464" s="16"/>
      <c r="D464" s="16"/>
    </row>
    <row r="465" spans="2:4" x14ac:dyDescent="0.2">
      <c r="B465" s="6"/>
      <c r="C465" s="16"/>
      <c r="D465" s="16"/>
    </row>
    <row r="466" spans="2:4" x14ac:dyDescent="0.2">
      <c r="B466" s="6"/>
      <c r="C466" s="16"/>
      <c r="D466" s="16"/>
    </row>
    <row r="467" spans="2:4" x14ac:dyDescent="0.2">
      <c r="B467" s="6"/>
      <c r="C467" s="16"/>
      <c r="D467" s="16"/>
    </row>
    <row r="468" spans="2:4" x14ac:dyDescent="0.2">
      <c r="B468" s="6"/>
      <c r="C468" s="16"/>
      <c r="D468" s="16"/>
    </row>
    <row r="469" spans="2:4" x14ac:dyDescent="0.2">
      <c r="B469" s="6"/>
      <c r="C469" s="16"/>
      <c r="D469" s="16"/>
    </row>
    <row r="470" spans="2:4" x14ac:dyDescent="0.2">
      <c r="B470" s="6"/>
      <c r="C470" s="16"/>
      <c r="D470" s="16"/>
    </row>
    <row r="471" spans="2:4" x14ac:dyDescent="0.2">
      <c r="B471" s="6"/>
      <c r="C471" s="16"/>
      <c r="D471" s="16"/>
    </row>
    <row r="472" spans="2:4" x14ac:dyDescent="0.2">
      <c r="B472" s="6"/>
      <c r="C472" s="16"/>
      <c r="D472" s="16"/>
    </row>
    <row r="473" spans="2:4" x14ac:dyDescent="0.2">
      <c r="B473" s="6"/>
      <c r="C473" s="16"/>
      <c r="D473" s="16"/>
    </row>
    <row r="474" spans="2:4" x14ac:dyDescent="0.2">
      <c r="B474" s="6"/>
      <c r="C474" s="16"/>
      <c r="D474" s="16"/>
    </row>
    <row r="475" spans="2:4" x14ac:dyDescent="0.2">
      <c r="B475" s="6"/>
      <c r="C475" s="16"/>
      <c r="D475" s="16"/>
    </row>
    <row r="476" spans="2:4" x14ac:dyDescent="0.2">
      <c r="B476" s="6"/>
      <c r="C476" s="16"/>
      <c r="D476" s="16"/>
    </row>
    <row r="477" spans="2:4" x14ac:dyDescent="0.2">
      <c r="B477" s="6"/>
      <c r="C477" s="16"/>
      <c r="D477" s="16"/>
    </row>
    <row r="478" spans="2:4" x14ac:dyDescent="0.2">
      <c r="B478" s="6"/>
      <c r="C478" s="16"/>
      <c r="D478" s="16"/>
    </row>
    <row r="479" spans="2:4" x14ac:dyDescent="0.2">
      <c r="B479" s="6"/>
      <c r="C479" s="16"/>
      <c r="D479" s="16"/>
    </row>
    <row r="480" spans="2:4" x14ac:dyDescent="0.2">
      <c r="B480" s="6"/>
      <c r="C480" s="16"/>
      <c r="D480" s="16"/>
    </row>
    <row r="481" spans="2:4" x14ac:dyDescent="0.2">
      <c r="B481" s="6"/>
      <c r="C481" s="16"/>
      <c r="D481" s="16"/>
    </row>
    <row r="482" spans="2:4" x14ac:dyDescent="0.2">
      <c r="B482" s="6"/>
      <c r="C482" s="16"/>
      <c r="D482" s="16"/>
    </row>
    <row r="483" spans="2:4" x14ac:dyDescent="0.2">
      <c r="B483" s="6"/>
      <c r="C483" s="16"/>
      <c r="D483" s="16"/>
    </row>
    <row r="484" spans="2:4" x14ac:dyDescent="0.2">
      <c r="B484" s="6"/>
      <c r="C484" s="16"/>
      <c r="D484" s="16"/>
    </row>
    <row r="485" spans="2:4" x14ac:dyDescent="0.2">
      <c r="B485" s="6"/>
      <c r="C485" s="16"/>
      <c r="D485" s="16"/>
    </row>
    <row r="486" spans="2:4" x14ac:dyDescent="0.2">
      <c r="B486" s="6"/>
      <c r="C486" s="16"/>
      <c r="D486" s="16"/>
    </row>
    <row r="487" spans="2:4" x14ac:dyDescent="0.2">
      <c r="B487" s="6"/>
      <c r="C487" s="16"/>
      <c r="D487" s="16"/>
    </row>
    <row r="488" spans="2:4" x14ac:dyDescent="0.2">
      <c r="B488" s="6"/>
      <c r="C488" s="16"/>
      <c r="D488" s="16"/>
    </row>
    <row r="489" spans="2:4" x14ac:dyDescent="0.2">
      <c r="B489" s="6"/>
      <c r="C489" s="16"/>
      <c r="D489" s="16"/>
    </row>
    <row r="490" spans="2:4" x14ac:dyDescent="0.2">
      <c r="B490" s="6"/>
      <c r="C490" s="16"/>
      <c r="D490" s="16"/>
    </row>
    <row r="491" spans="2:4" x14ac:dyDescent="0.2">
      <c r="B491" s="6"/>
      <c r="C491" s="16"/>
      <c r="D491" s="16"/>
    </row>
    <row r="492" spans="2:4" x14ac:dyDescent="0.2">
      <c r="B492" s="6"/>
      <c r="C492" s="16"/>
      <c r="D492" s="16"/>
    </row>
    <row r="493" spans="2:4" x14ac:dyDescent="0.2">
      <c r="B493" s="6"/>
      <c r="C493" s="16"/>
      <c r="D493" s="16"/>
    </row>
    <row r="494" spans="2:4" x14ac:dyDescent="0.2">
      <c r="B494" s="6"/>
      <c r="C494" s="16"/>
      <c r="D494" s="16"/>
    </row>
    <row r="495" spans="2:4" x14ac:dyDescent="0.2">
      <c r="B495" s="6"/>
      <c r="C495" s="16"/>
      <c r="D495" s="16"/>
    </row>
    <row r="496" spans="2:4" x14ac:dyDescent="0.2">
      <c r="B496" s="6"/>
      <c r="C496" s="16"/>
      <c r="D496" s="16"/>
    </row>
    <row r="497" spans="2:4" x14ac:dyDescent="0.2">
      <c r="B497" s="6"/>
      <c r="C497" s="16"/>
      <c r="D497" s="16"/>
    </row>
    <row r="498" spans="2:4" x14ac:dyDescent="0.2">
      <c r="B498" s="6"/>
      <c r="C498" s="16"/>
      <c r="D498" s="16"/>
    </row>
    <row r="499" spans="2:4" x14ac:dyDescent="0.2">
      <c r="B499" s="6"/>
      <c r="C499" s="16"/>
      <c r="D499" s="16"/>
    </row>
    <row r="500" spans="2:4" x14ac:dyDescent="0.2">
      <c r="B500" s="6"/>
      <c r="C500" s="16"/>
      <c r="D500" s="16"/>
    </row>
    <row r="501" spans="2:4" x14ac:dyDescent="0.2">
      <c r="B501" s="6"/>
      <c r="C501" s="16"/>
      <c r="D501" s="16"/>
    </row>
    <row r="502" spans="2:4" x14ac:dyDescent="0.2">
      <c r="B502" s="6"/>
      <c r="C502" s="16"/>
      <c r="D502" s="16"/>
    </row>
    <row r="503" spans="2:4" x14ac:dyDescent="0.2">
      <c r="B503" s="6"/>
      <c r="C503" s="16"/>
      <c r="D503" s="16"/>
    </row>
    <row r="504" spans="2:4" x14ac:dyDescent="0.2">
      <c r="B504" s="6"/>
      <c r="C504" s="16"/>
      <c r="D504" s="16"/>
    </row>
    <row r="505" spans="2:4" x14ac:dyDescent="0.2">
      <c r="B505" s="6"/>
      <c r="C505" s="16"/>
      <c r="D505" s="16"/>
    </row>
    <row r="506" spans="2:4" x14ac:dyDescent="0.2">
      <c r="B506" s="6"/>
      <c r="C506" s="16"/>
      <c r="D506" s="16"/>
    </row>
    <row r="507" spans="2:4" x14ac:dyDescent="0.2">
      <c r="B507" s="6"/>
      <c r="C507" s="16"/>
      <c r="D507" s="16"/>
    </row>
    <row r="508" spans="2:4" x14ac:dyDescent="0.2">
      <c r="B508" s="6"/>
      <c r="C508" s="16"/>
      <c r="D508" s="16"/>
    </row>
    <row r="509" spans="2:4" x14ac:dyDescent="0.2">
      <c r="B509" s="6"/>
      <c r="C509" s="16"/>
      <c r="D509" s="16"/>
    </row>
    <row r="510" spans="2:4" x14ac:dyDescent="0.2">
      <c r="B510" s="6"/>
      <c r="C510" s="16"/>
      <c r="D510" s="16"/>
    </row>
    <row r="511" spans="2:4" x14ac:dyDescent="0.2">
      <c r="B511" s="6"/>
      <c r="C511" s="16"/>
      <c r="D511" s="16"/>
    </row>
    <row r="512" spans="2:4" x14ac:dyDescent="0.2">
      <c r="B512" s="6"/>
      <c r="C512" s="16"/>
      <c r="D512" s="16"/>
    </row>
    <row r="513" spans="2:4" x14ac:dyDescent="0.2">
      <c r="B513" s="6"/>
      <c r="C513" s="16"/>
      <c r="D513" s="16"/>
    </row>
    <row r="514" spans="2:4" x14ac:dyDescent="0.2">
      <c r="B514" s="6"/>
      <c r="C514" s="16"/>
      <c r="D514" s="16"/>
    </row>
    <row r="515" spans="2:4" x14ac:dyDescent="0.2">
      <c r="B515" s="6"/>
      <c r="C515" s="16"/>
      <c r="D515" s="16"/>
    </row>
    <row r="516" spans="2:4" x14ac:dyDescent="0.2">
      <c r="B516" s="6"/>
      <c r="C516" s="16"/>
      <c r="D516" s="16"/>
    </row>
    <row r="517" spans="2:4" x14ac:dyDescent="0.2">
      <c r="B517" s="6"/>
      <c r="C517" s="16"/>
      <c r="D517" s="16"/>
    </row>
    <row r="518" spans="2:4" x14ac:dyDescent="0.2">
      <c r="B518" s="6"/>
      <c r="C518" s="16"/>
      <c r="D518" s="16"/>
    </row>
    <row r="519" spans="2:4" x14ac:dyDescent="0.2">
      <c r="B519" s="6"/>
      <c r="C519" s="16"/>
      <c r="D519" s="16"/>
    </row>
    <row r="520" spans="2:4" x14ac:dyDescent="0.2">
      <c r="B520" s="6"/>
      <c r="C520" s="16"/>
      <c r="D520" s="16"/>
    </row>
    <row r="521" spans="2:4" x14ac:dyDescent="0.2">
      <c r="B521" s="6"/>
      <c r="C521" s="16"/>
      <c r="D521" s="16"/>
    </row>
    <row r="522" spans="2:4" x14ac:dyDescent="0.2">
      <c r="B522" s="6"/>
      <c r="C522" s="16"/>
      <c r="D522" s="16"/>
    </row>
    <row r="523" spans="2:4" x14ac:dyDescent="0.2">
      <c r="B523" s="6"/>
      <c r="C523" s="16"/>
      <c r="D523" s="16"/>
    </row>
    <row r="524" spans="2:4" x14ac:dyDescent="0.2">
      <c r="B524" s="6"/>
      <c r="C524" s="16"/>
      <c r="D524" s="16"/>
    </row>
    <row r="525" spans="2:4" x14ac:dyDescent="0.2">
      <c r="B525" s="6"/>
      <c r="C525" s="16"/>
      <c r="D525" s="16"/>
    </row>
    <row r="526" spans="2:4" x14ac:dyDescent="0.2">
      <c r="B526" s="6"/>
      <c r="C526" s="16"/>
      <c r="D526" s="16"/>
    </row>
    <row r="527" spans="2:4" x14ac:dyDescent="0.2">
      <c r="B527" s="6"/>
      <c r="C527" s="16"/>
      <c r="D527" s="16"/>
    </row>
    <row r="528" spans="2:4" x14ac:dyDescent="0.2">
      <c r="B528" s="6"/>
      <c r="C528" s="16"/>
      <c r="D528" s="16"/>
    </row>
    <row r="529" spans="2:4" x14ac:dyDescent="0.2">
      <c r="B529" s="6"/>
      <c r="C529" s="16"/>
      <c r="D529" s="16"/>
    </row>
    <row r="530" spans="2:4" x14ac:dyDescent="0.2">
      <c r="B530" s="6"/>
      <c r="C530" s="16"/>
      <c r="D530" s="16"/>
    </row>
    <row r="531" spans="2:4" x14ac:dyDescent="0.2">
      <c r="B531" s="6"/>
      <c r="C531" s="16"/>
      <c r="D531" s="16"/>
    </row>
    <row r="532" spans="2:4" x14ac:dyDescent="0.2">
      <c r="B532" s="6"/>
      <c r="C532" s="16"/>
      <c r="D532" s="16"/>
    </row>
    <row r="533" spans="2:4" x14ac:dyDescent="0.2">
      <c r="B533" s="6"/>
      <c r="C533" s="16"/>
      <c r="D533" s="16"/>
    </row>
    <row r="534" spans="2:4" x14ac:dyDescent="0.2">
      <c r="B534" s="6"/>
      <c r="C534" s="16"/>
      <c r="D534" s="16"/>
    </row>
    <row r="535" spans="2:4" x14ac:dyDescent="0.2">
      <c r="B535" s="6"/>
      <c r="C535" s="16"/>
      <c r="D535" s="16"/>
    </row>
    <row r="536" spans="2:4" x14ac:dyDescent="0.2">
      <c r="B536" s="6"/>
      <c r="C536" s="16"/>
      <c r="D536" s="16"/>
    </row>
    <row r="537" spans="2:4" x14ac:dyDescent="0.2">
      <c r="B537" s="6"/>
      <c r="C537" s="16"/>
      <c r="D537" s="16"/>
    </row>
    <row r="538" spans="2:4" x14ac:dyDescent="0.2">
      <c r="B538" s="6"/>
      <c r="C538" s="16"/>
      <c r="D538" s="16"/>
    </row>
    <row r="539" spans="2:4" x14ac:dyDescent="0.2">
      <c r="B539" s="6"/>
      <c r="C539" s="16"/>
      <c r="D539" s="16"/>
    </row>
    <row r="540" spans="2:4" x14ac:dyDescent="0.2">
      <c r="B540" s="6"/>
      <c r="C540" s="16"/>
      <c r="D540" s="16"/>
    </row>
    <row r="541" spans="2:4" x14ac:dyDescent="0.2">
      <c r="B541" s="6"/>
      <c r="C541" s="16"/>
      <c r="D541" s="16"/>
    </row>
    <row r="542" spans="2:4" x14ac:dyDescent="0.2">
      <c r="B542" s="6"/>
      <c r="C542" s="16"/>
      <c r="D542" s="16"/>
    </row>
    <row r="543" spans="2:4" x14ac:dyDescent="0.2">
      <c r="B543" s="6"/>
      <c r="C543" s="16"/>
      <c r="D543" s="16"/>
    </row>
    <row r="544" spans="2:4" x14ac:dyDescent="0.2">
      <c r="B544" s="6"/>
      <c r="C544" s="16"/>
      <c r="D544" s="16"/>
    </row>
    <row r="545" spans="2:4" x14ac:dyDescent="0.2">
      <c r="B545" s="6"/>
      <c r="C545" s="16"/>
      <c r="D545" s="16"/>
    </row>
    <row r="546" spans="2:4" x14ac:dyDescent="0.2">
      <c r="B546" s="6"/>
      <c r="C546" s="16"/>
      <c r="D546" s="16"/>
    </row>
    <row r="547" spans="2:4" x14ac:dyDescent="0.2">
      <c r="B547" s="6"/>
      <c r="C547" s="16"/>
      <c r="D547" s="16"/>
    </row>
    <row r="548" spans="2:4" x14ac:dyDescent="0.2">
      <c r="B548" s="6"/>
      <c r="C548" s="16"/>
      <c r="D548" s="16"/>
    </row>
    <row r="549" spans="2:4" x14ac:dyDescent="0.2">
      <c r="B549" s="6"/>
      <c r="C549" s="16"/>
      <c r="D549" s="16"/>
    </row>
    <row r="550" spans="2:4" x14ac:dyDescent="0.2">
      <c r="B550" s="6"/>
      <c r="C550" s="16"/>
      <c r="D550" s="16"/>
    </row>
    <row r="551" spans="2:4" x14ac:dyDescent="0.2">
      <c r="B551" s="6"/>
      <c r="C551" s="16"/>
      <c r="D551" s="16"/>
    </row>
    <row r="552" spans="2:4" x14ac:dyDescent="0.2">
      <c r="B552" s="6"/>
      <c r="C552" s="16"/>
      <c r="D552" s="16"/>
    </row>
    <row r="553" spans="2:4" x14ac:dyDescent="0.2">
      <c r="B553" s="6"/>
      <c r="C553" s="16"/>
      <c r="D553" s="16"/>
    </row>
    <row r="554" spans="2:4" x14ac:dyDescent="0.2">
      <c r="B554" s="6"/>
      <c r="C554" s="16"/>
      <c r="D554" s="16"/>
    </row>
    <row r="555" spans="2:4" x14ac:dyDescent="0.2">
      <c r="B555" s="6"/>
      <c r="C555" s="16"/>
      <c r="D555" s="16"/>
    </row>
    <row r="556" spans="2:4" x14ac:dyDescent="0.2">
      <c r="B556" s="6"/>
      <c r="C556" s="16"/>
      <c r="D556" s="16"/>
    </row>
    <row r="557" spans="2:4" x14ac:dyDescent="0.2">
      <c r="B557" s="6"/>
      <c r="C557" s="16"/>
      <c r="D557" s="16"/>
    </row>
    <row r="558" spans="2:4" x14ac:dyDescent="0.2">
      <c r="B558" s="6"/>
      <c r="C558" s="16"/>
      <c r="D558" s="16"/>
    </row>
    <row r="559" spans="2:4" x14ac:dyDescent="0.2">
      <c r="B559" s="6"/>
      <c r="C559" s="16"/>
      <c r="D559" s="16"/>
    </row>
    <row r="560" spans="2:4" x14ac:dyDescent="0.2">
      <c r="B560" s="6"/>
      <c r="C560" s="16"/>
      <c r="D560" s="16"/>
    </row>
    <row r="561" spans="2:4" x14ac:dyDescent="0.2">
      <c r="B561" s="6"/>
      <c r="C561" s="16"/>
      <c r="D561" s="16"/>
    </row>
    <row r="562" spans="2:4" x14ac:dyDescent="0.2">
      <c r="B562" s="6"/>
      <c r="C562" s="16"/>
      <c r="D562" s="16"/>
    </row>
    <row r="563" spans="2:4" x14ac:dyDescent="0.2">
      <c r="B563" s="6"/>
      <c r="C563" s="16"/>
      <c r="D563" s="16"/>
    </row>
    <row r="564" spans="2:4" x14ac:dyDescent="0.2">
      <c r="B564" s="6"/>
      <c r="C564" s="16"/>
      <c r="D564" s="16"/>
    </row>
    <row r="565" spans="2:4" x14ac:dyDescent="0.2">
      <c r="B565" s="6"/>
      <c r="C565" s="16"/>
      <c r="D565" s="16"/>
    </row>
    <row r="566" spans="2:4" x14ac:dyDescent="0.2">
      <c r="B566" s="6"/>
      <c r="C566" s="16"/>
      <c r="D566" s="16"/>
    </row>
    <row r="567" spans="2:4" x14ac:dyDescent="0.2">
      <c r="B567" s="6"/>
      <c r="C567" s="16"/>
      <c r="D567" s="16"/>
    </row>
    <row r="568" spans="2:4" x14ac:dyDescent="0.2">
      <c r="B568" s="6"/>
      <c r="C568" s="16"/>
      <c r="D568" s="16"/>
    </row>
    <row r="569" spans="2:4" x14ac:dyDescent="0.2">
      <c r="B569" s="6"/>
      <c r="C569" s="16"/>
      <c r="D569" s="16"/>
    </row>
    <row r="570" spans="2:4" x14ac:dyDescent="0.2">
      <c r="B570" s="6"/>
      <c r="C570" s="16"/>
      <c r="D570" s="16"/>
    </row>
    <row r="571" spans="2:4" x14ac:dyDescent="0.2">
      <c r="B571" s="6"/>
      <c r="C571" s="16"/>
      <c r="D571" s="16"/>
    </row>
    <row r="572" spans="2:4" x14ac:dyDescent="0.2">
      <c r="B572" s="6"/>
      <c r="C572" s="16"/>
      <c r="D572" s="16"/>
    </row>
    <row r="573" spans="2:4" x14ac:dyDescent="0.2">
      <c r="B573" s="6"/>
      <c r="C573" s="16"/>
      <c r="D573" s="16"/>
    </row>
    <row r="574" spans="2:4" x14ac:dyDescent="0.2">
      <c r="B574" s="6"/>
      <c r="C574" s="16"/>
      <c r="D574" s="16"/>
    </row>
    <row r="575" spans="2:4" x14ac:dyDescent="0.2">
      <c r="B575" s="6"/>
      <c r="C575" s="16"/>
      <c r="D575" s="16"/>
    </row>
    <row r="576" spans="2:4" x14ac:dyDescent="0.2">
      <c r="B576" s="6"/>
      <c r="C576" s="16"/>
      <c r="D576" s="16"/>
    </row>
    <row r="577" spans="2:4" x14ac:dyDescent="0.2">
      <c r="B577" s="6"/>
      <c r="C577" s="16"/>
      <c r="D577" s="16"/>
    </row>
    <row r="578" spans="2:4" x14ac:dyDescent="0.2">
      <c r="B578" s="6"/>
      <c r="C578" s="16"/>
      <c r="D578" s="16"/>
    </row>
    <row r="579" spans="2:4" x14ac:dyDescent="0.2">
      <c r="B579" s="6"/>
      <c r="C579" s="16"/>
      <c r="D579" s="16"/>
    </row>
    <row r="580" spans="2:4" x14ac:dyDescent="0.2">
      <c r="B580" s="6"/>
      <c r="C580" s="16"/>
      <c r="D580" s="16"/>
    </row>
    <row r="581" spans="2:4" x14ac:dyDescent="0.2">
      <c r="B581" s="6"/>
      <c r="C581" s="16"/>
      <c r="D581" s="16"/>
    </row>
    <row r="582" spans="2:4" x14ac:dyDescent="0.2">
      <c r="B582" s="6"/>
      <c r="C582" s="16"/>
      <c r="D582" s="16"/>
    </row>
    <row r="583" spans="2:4" x14ac:dyDescent="0.2">
      <c r="B583" s="6"/>
      <c r="C583" s="16"/>
      <c r="D583" s="16"/>
    </row>
    <row r="584" spans="2:4" x14ac:dyDescent="0.2">
      <c r="B584" s="6"/>
      <c r="C584" s="16"/>
      <c r="D584" s="16"/>
    </row>
    <row r="585" spans="2:4" x14ac:dyDescent="0.2">
      <c r="B585" s="6"/>
      <c r="C585" s="16"/>
      <c r="D585" s="16"/>
    </row>
    <row r="586" spans="2:4" x14ac:dyDescent="0.2">
      <c r="B586" s="6"/>
      <c r="C586" s="16"/>
      <c r="D586" s="16"/>
    </row>
    <row r="587" spans="2:4" x14ac:dyDescent="0.2">
      <c r="B587" s="6"/>
      <c r="C587" s="16"/>
      <c r="D587" s="16"/>
    </row>
    <row r="588" spans="2:4" x14ac:dyDescent="0.2">
      <c r="B588" s="6"/>
      <c r="C588" s="16"/>
      <c r="D588" s="16"/>
    </row>
    <row r="589" spans="2:4" x14ac:dyDescent="0.2">
      <c r="B589" s="6"/>
      <c r="C589" s="16"/>
      <c r="D589" s="16"/>
    </row>
    <row r="590" spans="2:4" x14ac:dyDescent="0.2">
      <c r="B590" s="6"/>
      <c r="C590" s="16"/>
      <c r="D590" s="16"/>
    </row>
    <row r="591" spans="2:4" x14ac:dyDescent="0.2">
      <c r="B591" s="6"/>
      <c r="C591" s="16"/>
      <c r="D591" s="16"/>
    </row>
    <row r="592" spans="2:4" x14ac:dyDescent="0.2">
      <c r="B592" s="6"/>
      <c r="C592" s="16"/>
      <c r="D592" s="16"/>
    </row>
    <row r="593" spans="2:4" x14ac:dyDescent="0.2">
      <c r="B593" s="6"/>
      <c r="C593" s="16"/>
      <c r="D593" s="16"/>
    </row>
    <row r="594" spans="2:4" x14ac:dyDescent="0.2">
      <c r="B594" s="6"/>
      <c r="C594" s="16"/>
      <c r="D594" s="16"/>
    </row>
    <row r="595" spans="2:4" x14ac:dyDescent="0.2">
      <c r="B595" s="6"/>
      <c r="C595" s="16"/>
      <c r="D595" s="16"/>
    </row>
    <row r="596" spans="2:4" x14ac:dyDescent="0.2">
      <c r="B596" s="6"/>
      <c r="C596" s="16"/>
      <c r="D596" s="16"/>
    </row>
    <row r="597" spans="2:4" x14ac:dyDescent="0.2">
      <c r="B597" s="6"/>
      <c r="C597" s="16"/>
      <c r="D597" s="16"/>
    </row>
    <row r="598" spans="2:4" x14ac:dyDescent="0.2">
      <c r="B598" s="6"/>
      <c r="C598" s="16"/>
      <c r="D598" s="16"/>
    </row>
    <row r="599" spans="2:4" x14ac:dyDescent="0.2">
      <c r="B599" s="6"/>
      <c r="C599" s="16"/>
      <c r="D599" s="16"/>
    </row>
    <row r="600" spans="2:4" x14ac:dyDescent="0.2">
      <c r="B600" s="6"/>
      <c r="C600" s="16"/>
      <c r="D600" s="16"/>
    </row>
    <row r="601" spans="2:4" x14ac:dyDescent="0.2">
      <c r="B601" s="6"/>
      <c r="C601" s="16"/>
      <c r="D601" s="16"/>
    </row>
    <row r="602" spans="2:4" x14ac:dyDescent="0.2">
      <c r="B602" s="6"/>
      <c r="C602" s="16"/>
      <c r="D602" s="16"/>
    </row>
    <row r="603" spans="2:4" x14ac:dyDescent="0.2">
      <c r="B603" s="6"/>
      <c r="C603" s="16"/>
      <c r="D603" s="16"/>
    </row>
    <row r="604" spans="2:4" x14ac:dyDescent="0.2">
      <c r="B604" s="6"/>
      <c r="C604" s="16"/>
      <c r="D604" s="16"/>
    </row>
    <row r="605" spans="2:4" x14ac:dyDescent="0.2">
      <c r="B605" s="6"/>
      <c r="C605" s="16"/>
      <c r="D605" s="16"/>
    </row>
    <row r="606" spans="2:4" x14ac:dyDescent="0.2">
      <c r="B606" s="6"/>
      <c r="C606" s="16"/>
      <c r="D606" s="16"/>
    </row>
    <row r="607" spans="2:4" x14ac:dyDescent="0.2">
      <c r="B607" s="6"/>
      <c r="C607" s="16"/>
      <c r="D607" s="16"/>
    </row>
    <row r="608" spans="2:4" x14ac:dyDescent="0.2">
      <c r="B608" s="6"/>
      <c r="C608" s="16"/>
      <c r="D608" s="16"/>
    </row>
    <row r="609" spans="2:4" x14ac:dyDescent="0.2">
      <c r="B609" s="6"/>
      <c r="C609" s="16"/>
      <c r="D609" s="16"/>
    </row>
    <row r="610" spans="2:4" x14ac:dyDescent="0.2">
      <c r="B610" s="6"/>
      <c r="C610" s="16"/>
      <c r="D610" s="16"/>
    </row>
    <row r="611" spans="2:4" x14ac:dyDescent="0.2">
      <c r="B611" s="6"/>
      <c r="C611" s="16"/>
      <c r="D611" s="16"/>
    </row>
    <row r="612" spans="2:4" x14ac:dyDescent="0.2">
      <c r="B612" s="6"/>
      <c r="C612" s="16"/>
      <c r="D612" s="16"/>
    </row>
    <row r="613" spans="2:4" x14ac:dyDescent="0.2">
      <c r="B613" s="6"/>
      <c r="C613" s="16"/>
      <c r="D613" s="16"/>
    </row>
    <row r="614" spans="2:4" x14ac:dyDescent="0.2">
      <c r="B614" s="6"/>
      <c r="C614" s="16"/>
      <c r="D614" s="16"/>
    </row>
    <row r="615" spans="2:4" x14ac:dyDescent="0.2">
      <c r="B615" s="6"/>
      <c r="C615" s="16"/>
      <c r="D615" s="16"/>
    </row>
    <row r="616" spans="2:4" x14ac:dyDescent="0.2">
      <c r="B616" s="6"/>
      <c r="C616" s="16"/>
      <c r="D616" s="16"/>
    </row>
    <row r="617" spans="2:4" x14ac:dyDescent="0.2">
      <c r="B617" s="6"/>
      <c r="C617" s="16"/>
      <c r="D617" s="16"/>
    </row>
    <row r="618" spans="2:4" x14ac:dyDescent="0.2">
      <c r="B618" s="6"/>
      <c r="C618" s="16"/>
      <c r="D618" s="16"/>
    </row>
    <row r="619" spans="2:4" x14ac:dyDescent="0.2">
      <c r="B619" s="6"/>
      <c r="C619" s="16"/>
      <c r="D619" s="16"/>
    </row>
    <row r="620" spans="2:4" x14ac:dyDescent="0.2">
      <c r="B620" s="6"/>
      <c r="C620" s="16"/>
      <c r="D620" s="16"/>
    </row>
    <row r="621" spans="2:4" x14ac:dyDescent="0.2">
      <c r="B621" s="6"/>
      <c r="C621" s="16"/>
      <c r="D621" s="16"/>
    </row>
    <row r="622" spans="2:4" x14ac:dyDescent="0.2">
      <c r="B622" s="6"/>
      <c r="C622" s="16"/>
      <c r="D622" s="16"/>
    </row>
    <row r="623" spans="2:4" x14ac:dyDescent="0.2">
      <c r="B623" s="6"/>
      <c r="C623" s="16"/>
      <c r="D623" s="16"/>
    </row>
    <row r="624" spans="2:4" x14ac:dyDescent="0.2">
      <c r="B624" s="6"/>
      <c r="C624" s="16"/>
      <c r="D624" s="16"/>
    </row>
    <row r="625" spans="2:4" x14ac:dyDescent="0.2">
      <c r="B625" s="6"/>
      <c r="C625" s="16"/>
      <c r="D625" s="16"/>
    </row>
    <row r="626" spans="2:4" x14ac:dyDescent="0.2">
      <c r="B626" s="6"/>
      <c r="C626" s="16"/>
      <c r="D626" s="16"/>
    </row>
    <row r="627" spans="2:4" x14ac:dyDescent="0.2">
      <c r="B627" s="6"/>
      <c r="C627" s="16"/>
      <c r="D627" s="16"/>
    </row>
    <row r="628" spans="2:4" x14ac:dyDescent="0.2">
      <c r="B628" s="6"/>
      <c r="C628" s="16"/>
      <c r="D628" s="16"/>
    </row>
    <row r="629" spans="2:4" x14ac:dyDescent="0.2">
      <c r="B629" s="6"/>
      <c r="C629" s="16"/>
      <c r="D629" s="16"/>
    </row>
    <row r="630" spans="2:4" x14ac:dyDescent="0.2">
      <c r="B630" s="6"/>
      <c r="C630" s="16"/>
      <c r="D630" s="16"/>
    </row>
    <row r="631" spans="2:4" x14ac:dyDescent="0.2">
      <c r="B631" s="6"/>
      <c r="C631" s="16"/>
      <c r="D631" s="16"/>
    </row>
    <row r="632" spans="2:4" x14ac:dyDescent="0.2">
      <c r="B632" s="6"/>
      <c r="C632" s="16"/>
      <c r="D632" s="16"/>
    </row>
    <row r="633" spans="2:4" x14ac:dyDescent="0.2">
      <c r="B633" s="6"/>
      <c r="C633" s="16"/>
      <c r="D633" s="16"/>
    </row>
    <row r="634" spans="2:4" x14ac:dyDescent="0.2">
      <c r="B634" s="6"/>
      <c r="C634" s="16"/>
      <c r="D634" s="16"/>
    </row>
    <row r="635" spans="2:4" x14ac:dyDescent="0.2">
      <c r="B635" s="6"/>
      <c r="C635" s="16"/>
      <c r="D635" s="16"/>
    </row>
    <row r="636" spans="2:4" x14ac:dyDescent="0.2">
      <c r="B636" s="6"/>
      <c r="C636" s="16"/>
      <c r="D636" s="16"/>
    </row>
    <row r="637" spans="2:4" x14ac:dyDescent="0.2">
      <c r="B637" s="6"/>
      <c r="C637" s="16"/>
      <c r="D637" s="16"/>
    </row>
    <row r="638" spans="2:4" x14ac:dyDescent="0.2">
      <c r="B638" s="6"/>
      <c r="C638" s="16"/>
      <c r="D638" s="16"/>
    </row>
    <row r="639" spans="2:4" x14ac:dyDescent="0.2">
      <c r="B639" s="6"/>
      <c r="C639" s="16"/>
      <c r="D639" s="16"/>
    </row>
    <row r="640" spans="2:4" x14ac:dyDescent="0.2">
      <c r="B640" s="6"/>
      <c r="C640" s="16"/>
      <c r="D640" s="16"/>
    </row>
    <row r="641" spans="2:4" x14ac:dyDescent="0.2">
      <c r="B641" s="6"/>
      <c r="C641" s="16"/>
      <c r="D641" s="16"/>
    </row>
    <row r="642" spans="2:4" x14ac:dyDescent="0.2">
      <c r="B642" s="6"/>
      <c r="C642" s="16"/>
      <c r="D642" s="16"/>
    </row>
    <row r="643" spans="2:4" x14ac:dyDescent="0.2">
      <c r="B643" s="6"/>
      <c r="C643" s="16"/>
      <c r="D643" s="16"/>
    </row>
    <row r="644" spans="2:4" x14ac:dyDescent="0.2">
      <c r="B644" s="6"/>
      <c r="C644" s="16"/>
      <c r="D644" s="16"/>
    </row>
    <row r="645" spans="2:4" x14ac:dyDescent="0.2">
      <c r="B645" s="6"/>
      <c r="C645" s="16"/>
      <c r="D645" s="16"/>
    </row>
    <row r="646" spans="2:4" x14ac:dyDescent="0.2">
      <c r="B646" s="6"/>
      <c r="C646" s="16"/>
      <c r="D646" s="16"/>
    </row>
    <row r="647" spans="2:4" x14ac:dyDescent="0.2">
      <c r="B647" s="6"/>
      <c r="C647" s="16"/>
      <c r="D647" s="16"/>
    </row>
    <row r="648" spans="2:4" x14ac:dyDescent="0.2">
      <c r="B648" s="6"/>
      <c r="C648" s="16"/>
      <c r="D648" s="16"/>
    </row>
    <row r="649" spans="2:4" x14ac:dyDescent="0.2">
      <c r="B649" s="6"/>
      <c r="C649" s="16"/>
      <c r="D649" s="16"/>
    </row>
    <row r="650" spans="2:4" x14ac:dyDescent="0.2">
      <c r="B650" s="6"/>
      <c r="C650" s="16"/>
      <c r="D650" s="16"/>
    </row>
    <row r="651" spans="2:4" x14ac:dyDescent="0.2">
      <c r="B651" s="6"/>
      <c r="C651" s="16"/>
      <c r="D651" s="16"/>
    </row>
    <row r="652" spans="2:4" x14ac:dyDescent="0.2">
      <c r="B652" s="6"/>
      <c r="C652" s="16"/>
      <c r="D652" s="16"/>
    </row>
    <row r="653" spans="2:4" x14ac:dyDescent="0.2">
      <c r="B653" s="6"/>
      <c r="C653" s="16"/>
      <c r="D653" s="16"/>
    </row>
    <row r="654" spans="2:4" x14ac:dyDescent="0.2">
      <c r="B654" s="6"/>
      <c r="C654" s="16"/>
      <c r="D654" s="16"/>
    </row>
    <row r="655" spans="2:4" x14ac:dyDescent="0.2">
      <c r="B655" s="6"/>
      <c r="C655" s="16"/>
      <c r="D655" s="16"/>
    </row>
    <row r="656" spans="2:4" x14ac:dyDescent="0.2">
      <c r="B656" s="6"/>
      <c r="C656" s="16"/>
      <c r="D656" s="16"/>
    </row>
    <row r="657" spans="2:4" x14ac:dyDescent="0.2">
      <c r="B657" s="6"/>
      <c r="C657" s="16"/>
      <c r="D657" s="16"/>
    </row>
    <row r="658" spans="2:4" x14ac:dyDescent="0.2">
      <c r="B658" s="6"/>
      <c r="C658" s="16"/>
      <c r="D658" s="16"/>
    </row>
    <row r="659" spans="2:4" x14ac:dyDescent="0.2">
      <c r="B659" s="6"/>
      <c r="C659" s="16"/>
      <c r="D659" s="16"/>
    </row>
    <row r="660" spans="2:4" x14ac:dyDescent="0.2">
      <c r="B660" s="6"/>
      <c r="C660" s="16"/>
      <c r="D660" s="16"/>
    </row>
    <row r="661" spans="2:4" x14ac:dyDescent="0.2">
      <c r="B661" s="6"/>
      <c r="C661" s="16"/>
      <c r="D661" s="16"/>
    </row>
    <row r="662" spans="2:4" x14ac:dyDescent="0.2">
      <c r="B662" s="6"/>
      <c r="C662" s="16"/>
      <c r="D662" s="16"/>
    </row>
    <row r="663" spans="2:4" x14ac:dyDescent="0.2">
      <c r="B663" s="6"/>
      <c r="C663" s="16"/>
      <c r="D663" s="16"/>
    </row>
    <row r="664" spans="2:4" x14ac:dyDescent="0.2">
      <c r="B664" s="6"/>
      <c r="C664" s="16"/>
      <c r="D664" s="16"/>
    </row>
    <row r="665" spans="2:4" x14ac:dyDescent="0.2">
      <c r="B665" s="6"/>
      <c r="C665" s="16"/>
      <c r="D665" s="16"/>
    </row>
    <row r="666" spans="2:4" x14ac:dyDescent="0.2">
      <c r="B666" s="6"/>
      <c r="C666" s="16"/>
      <c r="D666" s="16"/>
    </row>
    <row r="667" spans="2:4" x14ac:dyDescent="0.2">
      <c r="B667" s="6"/>
      <c r="C667" s="16"/>
      <c r="D667" s="16"/>
    </row>
    <row r="668" spans="2:4" x14ac:dyDescent="0.2">
      <c r="B668" s="6"/>
      <c r="C668" s="16"/>
      <c r="D668" s="16"/>
    </row>
    <row r="669" spans="2:4" x14ac:dyDescent="0.2">
      <c r="B669" s="6"/>
      <c r="C669" s="16"/>
      <c r="D669" s="16"/>
    </row>
    <row r="670" spans="2:4" x14ac:dyDescent="0.2">
      <c r="B670" s="6"/>
      <c r="C670" s="16"/>
      <c r="D670" s="16"/>
    </row>
    <row r="671" spans="2:4" x14ac:dyDescent="0.2">
      <c r="B671" s="6"/>
      <c r="C671" s="16"/>
      <c r="D671" s="16"/>
    </row>
    <row r="672" spans="2:4" x14ac:dyDescent="0.2">
      <c r="B672" s="6"/>
      <c r="C672" s="16"/>
      <c r="D672" s="16"/>
    </row>
    <row r="673" spans="2:4" x14ac:dyDescent="0.2">
      <c r="B673" s="6"/>
      <c r="C673" s="16"/>
      <c r="D673" s="16"/>
    </row>
    <row r="674" spans="2:4" x14ac:dyDescent="0.2">
      <c r="B674" s="6"/>
      <c r="C674" s="16"/>
      <c r="D674" s="16"/>
    </row>
    <row r="675" spans="2:4" x14ac:dyDescent="0.2">
      <c r="B675" s="6"/>
      <c r="C675" s="16"/>
      <c r="D675" s="16"/>
    </row>
    <row r="676" spans="2:4" x14ac:dyDescent="0.2">
      <c r="B676" s="6"/>
      <c r="C676" s="16"/>
      <c r="D676" s="16"/>
    </row>
    <row r="677" spans="2:4" x14ac:dyDescent="0.2">
      <c r="B677" s="6"/>
      <c r="C677" s="16"/>
      <c r="D677" s="16"/>
    </row>
    <row r="678" spans="2:4" x14ac:dyDescent="0.2">
      <c r="B678" s="6"/>
      <c r="C678" s="16"/>
      <c r="D678" s="16"/>
    </row>
    <row r="679" spans="2:4" x14ac:dyDescent="0.2">
      <c r="B679" s="6"/>
      <c r="C679" s="16"/>
      <c r="D679" s="16"/>
    </row>
    <row r="680" spans="2:4" x14ac:dyDescent="0.2">
      <c r="B680" s="6"/>
      <c r="C680" s="16"/>
      <c r="D680" s="16"/>
    </row>
    <row r="681" spans="2:4" x14ac:dyDescent="0.2">
      <c r="B681" s="6"/>
      <c r="C681" s="16"/>
      <c r="D681" s="16"/>
    </row>
    <row r="682" spans="2:4" x14ac:dyDescent="0.2">
      <c r="B682" s="6"/>
      <c r="C682" s="16"/>
      <c r="D682" s="16"/>
    </row>
    <row r="683" spans="2:4" x14ac:dyDescent="0.2">
      <c r="B683" s="6"/>
      <c r="C683" s="16"/>
      <c r="D683" s="16"/>
    </row>
    <row r="684" spans="2:4" x14ac:dyDescent="0.2">
      <c r="B684" s="6"/>
      <c r="C684" s="16"/>
      <c r="D684" s="16"/>
    </row>
    <row r="685" spans="2:4" x14ac:dyDescent="0.2">
      <c r="B685" s="6"/>
      <c r="C685" s="16"/>
      <c r="D685" s="16"/>
    </row>
    <row r="686" spans="2:4" x14ac:dyDescent="0.2">
      <c r="B686" s="6"/>
      <c r="C686" s="16"/>
      <c r="D686" s="16"/>
    </row>
    <row r="687" spans="2:4" x14ac:dyDescent="0.2">
      <c r="B687" s="6"/>
      <c r="C687" s="16"/>
      <c r="D687" s="16"/>
    </row>
    <row r="688" spans="2:4" x14ac:dyDescent="0.2">
      <c r="B688" s="6"/>
      <c r="C688" s="16"/>
      <c r="D688" s="16"/>
    </row>
    <row r="689" spans="2:4" x14ac:dyDescent="0.2">
      <c r="B689" s="6"/>
      <c r="C689" s="16"/>
      <c r="D689" s="16"/>
    </row>
    <row r="690" spans="2:4" x14ac:dyDescent="0.2">
      <c r="B690" s="6"/>
      <c r="C690" s="16"/>
      <c r="D690" s="16"/>
    </row>
    <row r="691" spans="2:4" x14ac:dyDescent="0.2">
      <c r="B691" s="6"/>
      <c r="C691" s="16"/>
      <c r="D691" s="16"/>
    </row>
    <row r="692" spans="2:4" x14ac:dyDescent="0.2">
      <c r="B692" s="6"/>
      <c r="C692" s="16"/>
      <c r="D692" s="16"/>
    </row>
    <row r="693" spans="2:4" x14ac:dyDescent="0.2">
      <c r="B693" s="6"/>
      <c r="C693" s="16"/>
      <c r="D693" s="16"/>
    </row>
    <row r="694" spans="2:4" x14ac:dyDescent="0.2">
      <c r="B694" s="6"/>
      <c r="C694" s="16"/>
      <c r="D694" s="16"/>
    </row>
    <row r="695" spans="2:4" x14ac:dyDescent="0.2">
      <c r="B695" s="6"/>
      <c r="C695" s="16"/>
      <c r="D695" s="16"/>
    </row>
    <row r="696" spans="2:4" x14ac:dyDescent="0.2">
      <c r="B696" s="6"/>
      <c r="C696" s="16"/>
      <c r="D696" s="16"/>
    </row>
    <row r="697" spans="2:4" x14ac:dyDescent="0.2">
      <c r="B697" s="6"/>
      <c r="C697" s="16"/>
      <c r="D697" s="16"/>
    </row>
    <row r="698" spans="2:4" x14ac:dyDescent="0.2">
      <c r="B698" s="6"/>
      <c r="C698" s="16"/>
      <c r="D698" s="16"/>
    </row>
    <row r="699" spans="2:4" x14ac:dyDescent="0.2">
      <c r="B699" s="6"/>
      <c r="C699" s="16"/>
      <c r="D699" s="16"/>
    </row>
    <row r="700" spans="2:4" x14ac:dyDescent="0.2">
      <c r="B700" s="6"/>
      <c r="C700" s="16"/>
      <c r="D700" s="16"/>
    </row>
    <row r="701" spans="2:4" x14ac:dyDescent="0.2">
      <c r="B701" s="6"/>
      <c r="C701" s="16"/>
      <c r="D701" s="16"/>
    </row>
    <row r="702" spans="2:4" x14ac:dyDescent="0.2">
      <c r="B702" s="6"/>
      <c r="C702" s="16"/>
      <c r="D702" s="16"/>
    </row>
    <row r="703" spans="2:4" x14ac:dyDescent="0.2">
      <c r="B703" s="6"/>
      <c r="C703" s="16"/>
      <c r="D703" s="16"/>
    </row>
    <row r="704" spans="2:4" x14ac:dyDescent="0.2">
      <c r="B704" s="6"/>
      <c r="C704" s="16"/>
      <c r="D704" s="16"/>
    </row>
    <row r="705" spans="2:4" x14ac:dyDescent="0.2">
      <c r="B705" s="6"/>
      <c r="C705" s="16"/>
      <c r="D705" s="16"/>
    </row>
    <row r="706" spans="2:4" x14ac:dyDescent="0.2">
      <c r="B706" s="6"/>
      <c r="C706" s="16"/>
      <c r="D706" s="16"/>
    </row>
    <row r="707" spans="2:4" x14ac:dyDescent="0.2">
      <c r="B707" s="6"/>
      <c r="C707" s="16"/>
      <c r="D707" s="16"/>
    </row>
    <row r="708" spans="2:4" x14ac:dyDescent="0.2">
      <c r="B708" s="6"/>
      <c r="C708" s="16"/>
      <c r="D708" s="16"/>
    </row>
    <row r="709" spans="2:4" x14ac:dyDescent="0.2">
      <c r="B709" s="6"/>
      <c r="C709" s="16"/>
      <c r="D709" s="16"/>
    </row>
    <row r="710" spans="2:4" x14ac:dyDescent="0.2">
      <c r="B710" s="6"/>
      <c r="C710" s="16"/>
      <c r="D710" s="16"/>
    </row>
    <row r="711" spans="2:4" x14ac:dyDescent="0.2">
      <c r="B711" s="6"/>
      <c r="C711" s="16"/>
      <c r="D711" s="16"/>
    </row>
    <row r="712" spans="2:4" x14ac:dyDescent="0.2">
      <c r="B712" s="6"/>
      <c r="C712" s="16"/>
      <c r="D712" s="16"/>
    </row>
    <row r="713" spans="2:4" x14ac:dyDescent="0.2">
      <c r="B713" s="6"/>
      <c r="C713" s="16"/>
      <c r="D713" s="16"/>
    </row>
    <row r="714" spans="2:4" x14ac:dyDescent="0.2">
      <c r="B714" s="6"/>
      <c r="C714" s="16"/>
      <c r="D714" s="16"/>
    </row>
    <row r="715" spans="2:4" x14ac:dyDescent="0.2">
      <c r="B715" s="6"/>
      <c r="C715" s="16"/>
      <c r="D715" s="16"/>
    </row>
    <row r="716" spans="2:4" x14ac:dyDescent="0.2">
      <c r="B716" s="6"/>
      <c r="C716" s="16"/>
      <c r="D716" s="16"/>
    </row>
    <row r="717" spans="2:4" x14ac:dyDescent="0.2">
      <c r="B717" s="6"/>
      <c r="C717" s="16"/>
      <c r="D717" s="16"/>
    </row>
    <row r="718" spans="2:4" x14ac:dyDescent="0.2">
      <c r="B718" s="6"/>
      <c r="C718" s="16"/>
      <c r="D718" s="16"/>
    </row>
    <row r="719" spans="2:4" x14ac:dyDescent="0.2">
      <c r="B719" s="6"/>
      <c r="C719" s="16"/>
      <c r="D719" s="16"/>
    </row>
    <row r="720" spans="2:4" x14ac:dyDescent="0.2">
      <c r="B720" s="6"/>
      <c r="C720" s="16"/>
      <c r="D720" s="16"/>
    </row>
    <row r="721" spans="2:4" x14ac:dyDescent="0.2">
      <c r="B721" s="6"/>
      <c r="C721" s="16"/>
      <c r="D721" s="16"/>
    </row>
    <row r="722" spans="2:4" x14ac:dyDescent="0.2">
      <c r="B722" s="6"/>
      <c r="C722" s="16"/>
      <c r="D722" s="16"/>
    </row>
    <row r="723" spans="2:4" x14ac:dyDescent="0.2">
      <c r="B723" s="6"/>
      <c r="C723" s="16"/>
      <c r="D723" s="16"/>
    </row>
    <row r="724" spans="2:4" x14ac:dyDescent="0.2">
      <c r="B724" s="6"/>
      <c r="C724" s="16"/>
      <c r="D724" s="16"/>
    </row>
    <row r="725" spans="2:4" x14ac:dyDescent="0.2">
      <c r="B725" s="6"/>
      <c r="C725" s="16"/>
      <c r="D725" s="16"/>
    </row>
    <row r="726" spans="2:4" x14ac:dyDescent="0.2">
      <c r="B726" s="6"/>
      <c r="C726" s="16"/>
      <c r="D726" s="16"/>
    </row>
    <row r="727" spans="2:4" x14ac:dyDescent="0.2">
      <c r="B727" s="6"/>
      <c r="C727" s="16"/>
      <c r="D727" s="16"/>
    </row>
    <row r="728" spans="2:4" x14ac:dyDescent="0.2">
      <c r="B728" s="6"/>
      <c r="C728" s="16"/>
      <c r="D728" s="16"/>
    </row>
    <row r="729" spans="2:4" x14ac:dyDescent="0.2">
      <c r="B729" s="6"/>
      <c r="C729" s="16"/>
      <c r="D729" s="16"/>
    </row>
    <row r="730" spans="2:4" x14ac:dyDescent="0.2">
      <c r="B730" s="6"/>
      <c r="C730" s="16"/>
      <c r="D730" s="16"/>
    </row>
    <row r="731" spans="2:4" x14ac:dyDescent="0.2">
      <c r="B731" s="6"/>
      <c r="C731" s="16"/>
      <c r="D731" s="16"/>
    </row>
    <row r="732" spans="2:4" x14ac:dyDescent="0.2">
      <c r="B732" s="6"/>
      <c r="C732" s="16"/>
      <c r="D732" s="16"/>
    </row>
    <row r="733" spans="2:4" x14ac:dyDescent="0.2">
      <c r="B733" s="6"/>
      <c r="C733" s="16"/>
      <c r="D733" s="16"/>
    </row>
    <row r="734" spans="2:4" x14ac:dyDescent="0.2">
      <c r="B734" s="6"/>
      <c r="C734" s="16"/>
      <c r="D734" s="16"/>
    </row>
    <row r="735" spans="2:4" x14ac:dyDescent="0.2">
      <c r="B735" s="6"/>
      <c r="C735" s="16"/>
      <c r="D735" s="16"/>
    </row>
    <row r="736" spans="2:4" x14ac:dyDescent="0.2">
      <c r="B736" s="6"/>
      <c r="C736" s="16"/>
      <c r="D736" s="16"/>
    </row>
    <row r="737" spans="2:4" x14ac:dyDescent="0.2">
      <c r="B737" s="6"/>
      <c r="C737" s="16"/>
      <c r="D737" s="16"/>
    </row>
    <row r="738" spans="2:4" x14ac:dyDescent="0.2">
      <c r="B738" s="6"/>
      <c r="C738" s="16"/>
      <c r="D738" s="16"/>
    </row>
    <row r="739" spans="2:4" x14ac:dyDescent="0.2">
      <c r="B739" s="6"/>
      <c r="C739" s="16"/>
      <c r="D739" s="16"/>
    </row>
    <row r="740" spans="2:4" x14ac:dyDescent="0.2">
      <c r="B740" s="6"/>
      <c r="C740" s="16"/>
      <c r="D740" s="16"/>
    </row>
    <row r="741" spans="2:4" x14ac:dyDescent="0.2">
      <c r="B741" s="6"/>
      <c r="C741" s="16"/>
      <c r="D741" s="16"/>
    </row>
    <row r="742" spans="2:4" x14ac:dyDescent="0.2">
      <c r="B742" s="6"/>
      <c r="C742" s="16"/>
      <c r="D742" s="16"/>
    </row>
    <row r="743" spans="2:4" x14ac:dyDescent="0.2">
      <c r="B743" s="6"/>
      <c r="C743" s="16"/>
      <c r="D743" s="16"/>
    </row>
    <row r="744" spans="2:4" x14ac:dyDescent="0.2">
      <c r="B744" s="6"/>
      <c r="C744" s="16"/>
      <c r="D744" s="16"/>
    </row>
    <row r="745" spans="2:4" x14ac:dyDescent="0.2">
      <c r="B745" s="6"/>
      <c r="C745" s="16"/>
      <c r="D745" s="16"/>
    </row>
    <row r="746" spans="2:4" x14ac:dyDescent="0.2">
      <c r="B746" s="6"/>
      <c r="C746" s="16"/>
      <c r="D746" s="16"/>
    </row>
    <row r="747" spans="2:4" x14ac:dyDescent="0.2">
      <c r="B747" s="6"/>
      <c r="C747" s="16"/>
      <c r="D747" s="16"/>
    </row>
    <row r="748" spans="2:4" x14ac:dyDescent="0.2">
      <c r="B748" s="6"/>
      <c r="C748" s="16"/>
      <c r="D748" s="16"/>
    </row>
    <row r="749" spans="2:4" x14ac:dyDescent="0.2">
      <c r="B749" s="6"/>
      <c r="C749" s="16"/>
      <c r="D749" s="16"/>
    </row>
    <row r="750" spans="2:4" x14ac:dyDescent="0.2">
      <c r="B750" s="6"/>
      <c r="C750" s="16"/>
      <c r="D750" s="16"/>
    </row>
    <row r="751" spans="2:4" x14ac:dyDescent="0.2">
      <c r="B751" s="6"/>
      <c r="C751" s="16"/>
      <c r="D751" s="16"/>
    </row>
    <row r="752" spans="2:4" x14ac:dyDescent="0.2">
      <c r="B752" s="6"/>
      <c r="C752" s="16"/>
      <c r="D752" s="16"/>
    </row>
    <row r="753" spans="2:4" x14ac:dyDescent="0.2">
      <c r="B753" s="6"/>
      <c r="C753" s="16"/>
      <c r="D753" s="16"/>
    </row>
    <row r="754" spans="2:4" x14ac:dyDescent="0.2">
      <c r="B754" s="6"/>
      <c r="C754" s="16"/>
      <c r="D754" s="16"/>
    </row>
    <row r="755" spans="2:4" x14ac:dyDescent="0.2">
      <c r="B755" s="6"/>
      <c r="C755" s="16"/>
      <c r="D755" s="16"/>
    </row>
    <row r="756" spans="2:4" x14ac:dyDescent="0.2">
      <c r="B756" s="6"/>
      <c r="C756" s="16"/>
      <c r="D756" s="16"/>
    </row>
    <row r="757" spans="2:4" x14ac:dyDescent="0.2">
      <c r="B757" s="6"/>
      <c r="C757" s="16"/>
      <c r="D757" s="16"/>
    </row>
    <row r="758" spans="2:4" x14ac:dyDescent="0.2">
      <c r="B758" s="6"/>
      <c r="C758" s="16"/>
      <c r="D758" s="16"/>
    </row>
    <row r="759" spans="2:4" x14ac:dyDescent="0.2">
      <c r="B759" s="6"/>
      <c r="C759" s="16"/>
      <c r="D759" s="16"/>
    </row>
    <row r="760" spans="2:4" x14ac:dyDescent="0.2">
      <c r="B760" s="6"/>
      <c r="C760" s="16"/>
      <c r="D760" s="16"/>
    </row>
    <row r="761" spans="2:4" x14ac:dyDescent="0.2">
      <c r="B761" s="6"/>
      <c r="C761" s="16"/>
      <c r="D761" s="16"/>
    </row>
    <row r="762" spans="2:4" x14ac:dyDescent="0.2">
      <c r="B762" s="6"/>
      <c r="C762" s="16"/>
      <c r="D762" s="16"/>
    </row>
    <row r="763" spans="2:4" x14ac:dyDescent="0.2">
      <c r="B763" s="6"/>
      <c r="C763" s="16"/>
      <c r="D763" s="16"/>
    </row>
    <row r="764" spans="2:4" x14ac:dyDescent="0.2">
      <c r="B764" s="6"/>
      <c r="C764" s="16"/>
      <c r="D764" s="16"/>
    </row>
    <row r="765" spans="2:4" x14ac:dyDescent="0.2">
      <c r="B765" s="6"/>
      <c r="C765" s="16"/>
      <c r="D765" s="16"/>
    </row>
    <row r="766" spans="2:4" x14ac:dyDescent="0.2">
      <c r="B766" s="6"/>
      <c r="C766" s="16"/>
      <c r="D766" s="16"/>
    </row>
    <row r="767" spans="2:4" x14ac:dyDescent="0.2">
      <c r="B767" s="6"/>
      <c r="C767" s="16"/>
      <c r="D767" s="16"/>
    </row>
    <row r="768" spans="2:4" x14ac:dyDescent="0.2">
      <c r="B768" s="6"/>
      <c r="C768" s="16"/>
      <c r="D768" s="16"/>
    </row>
    <row r="769" spans="2:4" x14ac:dyDescent="0.2">
      <c r="B769" s="6"/>
      <c r="C769" s="16"/>
      <c r="D769" s="16"/>
    </row>
    <row r="770" spans="2:4" x14ac:dyDescent="0.2">
      <c r="B770" s="6"/>
      <c r="C770" s="16"/>
      <c r="D770" s="16"/>
    </row>
    <row r="771" spans="2:4" x14ac:dyDescent="0.2">
      <c r="B771" s="6"/>
      <c r="C771" s="16"/>
      <c r="D771" s="16"/>
    </row>
    <row r="772" spans="2:4" x14ac:dyDescent="0.2">
      <c r="B772" s="6"/>
      <c r="C772" s="16"/>
      <c r="D772" s="16"/>
    </row>
    <row r="773" spans="2:4" x14ac:dyDescent="0.2">
      <c r="B773" s="6"/>
      <c r="C773" s="16"/>
      <c r="D773" s="16"/>
    </row>
    <row r="774" spans="2:4" x14ac:dyDescent="0.2">
      <c r="B774" s="6"/>
      <c r="C774" s="16"/>
      <c r="D774" s="16"/>
    </row>
    <row r="775" spans="2:4" x14ac:dyDescent="0.2">
      <c r="B775" s="6"/>
      <c r="C775" s="16"/>
      <c r="D775" s="16"/>
    </row>
    <row r="776" spans="2:4" x14ac:dyDescent="0.2">
      <c r="B776" s="6"/>
      <c r="C776" s="16"/>
      <c r="D776" s="16"/>
    </row>
    <row r="777" spans="2:4" x14ac:dyDescent="0.2">
      <c r="B777" s="6"/>
      <c r="C777" s="16"/>
      <c r="D777" s="16"/>
    </row>
    <row r="778" spans="2:4" x14ac:dyDescent="0.2">
      <c r="B778" s="6"/>
      <c r="C778" s="16"/>
      <c r="D778" s="16"/>
    </row>
    <row r="779" spans="2:4" x14ac:dyDescent="0.2">
      <c r="B779" s="6"/>
      <c r="C779" s="16"/>
      <c r="D779" s="16"/>
    </row>
    <row r="780" spans="2:4" x14ac:dyDescent="0.2">
      <c r="B780" s="6"/>
      <c r="C780" s="16"/>
      <c r="D780" s="16"/>
    </row>
    <row r="781" spans="2:4" x14ac:dyDescent="0.2">
      <c r="B781" s="6"/>
      <c r="C781" s="16"/>
      <c r="D781" s="16"/>
    </row>
    <row r="782" spans="2:4" x14ac:dyDescent="0.2">
      <c r="B782" s="6"/>
      <c r="C782" s="16"/>
      <c r="D782" s="16"/>
    </row>
    <row r="783" spans="2:4" x14ac:dyDescent="0.2">
      <c r="B783" s="6"/>
      <c r="C783" s="16"/>
      <c r="D783" s="16"/>
    </row>
    <row r="784" spans="2:4" x14ac:dyDescent="0.2">
      <c r="B784" s="6"/>
      <c r="C784" s="16"/>
      <c r="D784" s="16"/>
    </row>
    <row r="785" spans="2:4" x14ac:dyDescent="0.2">
      <c r="B785" s="6"/>
      <c r="C785" s="16"/>
      <c r="D785" s="16"/>
    </row>
    <row r="786" spans="2:4" x14ac:dyDescent="0.2">
      <c r="B786" s="6"/>
      <c r="C786" s="16"/>
      <c r="D786" s="16"/>
    </row>
    <row r="787" spans="2:4" x14ac:dyDescent="0.2">
      <c r="B787" s="6"/>
      <c r="C787" s="16"/>
      <c r="D787" s="16"/>
    </row>
    <row r="788" spans="2:4" x14ac:dyDescent="0.2">
      <c r="B788" s="6"/>
      <c r="C788" s="16"/>
      <c r="D788" s="16"/>
    </row>
    <row r="789" spans="2:4" x14ac:dyDescent="0.2">
      <c r="B789" s="6"/>
      <c r="C789" s="16"/>
      <c r="D789" s="16"/>
    </row>
    <row r="790" spans="2:4" x14ac:dyDescent="0.2">
      <c r="B790" s="6"/>
      <c r="C790" s="16"/>
      <c r="D790" s="16"/>
    </row>
    <row r="791" spans="2:4" x14ac:dyDescent="0.2">
      <c r="B791" s="6"/>
      <c r="C791" s="16"/>
      <c r="D791" s="16"/>
    </row>
    <row r="792" spans="2:4" x14ac:dyDescent="0.2">
      <c r="B792" s="6"/>
      <c r="C792" s="16"/>
      <c r="D792" s="16"/>
    </row>
    <row r="793" spans="2:4" x14ac:dyDescent="0.2">
      <c r="B793" s="6"/>
      <c r="C793" s="16"/>
      <c r="D793" s="16"/>
    </row>
    <row r="794" spans="2:4" x14ac:dyDescent="0.2">
      <c r="B794" s="6"/>
      <c r="C794" s="16"/>
      <c r="D794" s="16"/>
    </row>
    <row r="795" spans="2:4" x14ac:dyDescent="0.2">
      <c r="B795" s="6"/>
      <c r="C795" s="16"/>
      <c r="D795" s="16"/>
    </row>
    <row r="796" spans="2:4" x14ac:dyDescent="0.2">
      <c r="B796" s="6"/>
      <c r="C796" s="16"/>
      <c r="D796" s="16"/>
    </row>
    <row r="797" spans="2:4" x14ac:dyDescent="0.2">
      <c r="B797" s="6"/>
      <c r="C797" s="16"/>
      <c r="D797" s="16"/>
    </row>
    <row r="798" spans="2:4" x14ac:dyDescent="0.2">
      <c r="B798" s="6"/>
      <c r="C798" s="16"/>
      <c r="D798" s="16"/>
    </row>
    <row r="799" spans="2:4" x14ac:dyDescent="0.2">
      <c r="B799" s="6"/>
      <c r="C799" s="16"/>
      <c r="D799" s="16"/>
    </row>
    <row r="800" spans="2:4" x14ac:dyDescent="0.2">
      <c r="B800" s="6"/>
      <c r="C800" s="16"/>
      <c r="D800" s="16"/>
    </row>
    <row r="801" spans="2:4" x14ac:dyDescent="0.2">
      <c r="B801" s="6"/>
      <c r="C801" s="16"/>
      <c r="D801" s="16"/>
    </row>
    <row r="802" spans="2:4" x14ac:dyDescent="0.2">
      <c r="B802" s="6"/>
      <c r="C802" s="16"/>
      <c r="D802" s="16"/>
    </row>
    <row r="803" spans="2:4" x14ac:dyDescent="0.2">
      <c r="B803" s="6"/>
      <c r="C803" s="16"/>
      <c r="D803" s="16"/>
    </row>
    <row r="804" spans="2:4" x14ac:dyDescent="0.2">
      <c r="B804" s="6"/>
      <c r="C804" s="16"/>
      <c r="D804" s="16"/>
    </row>
    <row r="805" spans="2:4" x14ac:dyDescent="0.2">
      <c r="B805" s="6"/>
      <c r="C805" s="16"/>
      <c r="D805" s="16"/>
    </row>
    <row r="806" spans="2:4" x14ac:dyDescent="0.2">
      <c r="B806" s="6"/>
      <c r="C806" s="16"/>
      <c r="D806" s="16"/>
    </row>
    <row r="807" spans="2:4" x14ac:dyDescent="0.2">
      <c r="B807" s="6"/>
      <c r="C807" s="16"/>
      <c r="D807" s="16"/>
    </row>
    <row r="808" spans="2:4" x14ac:dyDescent="0.2">
      <c r="B808" s="6"/>
      <c r="C808" s="16"/>
      <c r="D808" s="16"/>
    </row>
    <row r="809" spans="2:4" x14ac:dyDescent="0.2">
      <c r="B809" s="6"/>
      <c r="C809" s="16"/>
      <c r="D809" s="16"/>
    </row>
    <row r="810" spans="2:4" x14ac:dyDescent="0.2">
      <c r="B810" s="6"/>
      <c r="C810" s="16"/>
      <c r="D810" s="16"/>
    </row>
    <row r="811" spans="2:4" x14ac:dyDescent="0.2">
      <c r="B811" s="6"/>
      <c r="C811" s="16"/>
      <c r="D811" s="16"/>
    </row>
    <row r="812" spans="2:4" x14ac:dyDescent="0.2">
      <c r="B812" s="6"/>
      <c r="C812" s="16"/>
      <c r="D812" s="16"/>
    </row>
    <row r="813" spans="2:4" x14ac:dyDescent="0.2">
      <c r="B813" s="6"/>
      <c r="C813" s="16"/>
      <c r="D813" s="16"/>
    </row>
    <row r="814" spans="2:4" x14ac:dyDescent="0.2">
      <c r="B814" s="6"/>
      <c r="C814" s="16"/>
      <c r="D814" s="16"/>
    </row>
    <row r="815" spans="2:4" x14ac:dyDescent="0.2">
      <c r="B815" s="6"/>
      <c r="C815" s="16"/>
      <c r="D815" s="16"/>
    </row>
    <row r="816" spans="2:4" x14ac:dyDescent="0.2">
      <c r="B816" s="6"/>
      <c r="C816" s="16"/>
      <c r="D816" s="16"/>
    </row>
    <row r="817" spans="2:4" x14ac:dyDescent="0.2">
      <c r="B817" s="6"/>
      <c r="C817" s="16"/>
      <c r="D817" s="16"/>
    </row>
    <row r="818" spans="2:4" x14ac:dyDescent="0.2">
      <c r="B818" s="6"/>
      <c r="C818" s="16"/>
      <c r="D818" s="16"/>
    </row>
    <row r="819" spans="2:4" x14ac:dyDescent="0.2">
      <c r="B819" s="6"/>
      <c r="C819" s="16"/>
      <c r="D819" s="16"/>
    </row>
    <row r="820" spans="2:4" x14ac:dyDescent="0.2">
      <c r="B820" s="6"/>
      <c r="C820" s="16"/>
      <c r="D820" s="16"/>
    </row>
    <row r="821" spans="2:4" x14ac:dyDescent="0.2">
      <c r="B821" s="6"/>
      <c r="C821" s="16"/>
      <c r="D821" s="16"/>
    </row>
    <row r="822" spans="2:4" x14ac:dyDescent="0.2">
      <c r="B822" s="6"/>
      <c r="C822" s="16"/>
      <c r="D822" s="16"/>
    </row>
    <row r="823" spans="2:4" x14ac:dyDescent="0.2">
      <c r="B823" s="6"/>
      <c r="C823" s="16"/>
      <c r="D823" s="16"/>
    </row>
    <row r="824" spans="2:4" x14ac:dyDescent="0.2">
      <c r="B824" s="6"/>
      <c r="C824" s="16"/>
      <c r="D824" s="16"/>
    </row>
    <row r="825" spans="2:4" x14ac:dyDescent="0.2">
      <c r="B825" s="6"/>
      <c r="C825" s="16"/>
      <c r="D825" s="16"/>
    </row>
    <row r="826" spans="2:4" x14ac:dyDescent="0.2">
      <c r="B826" s="6"/>
      <c r="C826" s="16"/>
      <c r="D826" s="16"/>
    </row>
    <row r="827" spans="2:4" x14ac:dyDescent="0.2">
      <c r="B827" s="6"/>
      <c r="C827" s="16"/>
      <c r="D827" s="16"/>
    </row>
    <row r="828" spans="2:4" x14ac:dyDescent="0.2">
      <c r="B828" s="6"/>
      <c r="C828" s="16"/>
      <c r="D828" s="16"/>
    </row>
    <row r="829" spans="2:4" x14ac:dyDescent="0.2">
      <c r="B829" s="6"/>
      <c r="C829" s="16"/>
      <c r="D829" s="16"/>
    </row>
    <row r="830" spans="2:4" x14ac:dyDescent="0.2">
      <c r="B830" s="6"/>
      <c r="C830" s="16"/>
      <c r="D830" s="16"/>
    </row>
    <row r="831" spans="2:4" x14ac:dyDescent="0.2">
      <c r="B831" s="6"/>
      <c r="C831" s="16"/>
      <c r="D831" s="16"/>
    </row>
    <row r="832" spans="2:4" x14ac:dyDescent="0.2">
      <c r="B832" s="6"/>
      <c r="C832" s="16"/>
      <c r="D832" s="16"/>
    </row>
    <row r="833" spans="2:4" x14ac:dyDescent="0.2">
      <c r="B833" s="6"/>
      <c r="C833" s="16"/>
      <c r="D833" s="16"/>
    </row>
    <row r="834" spans="2:4" x14ac:dyDescent="0.2">
      <c r="B834" s="6"/>
      <c r="C834" s="16"/>
      <c r="D834" s="16"/>
    </row>
    <row r="835" spans="2:4" x14ac:dyDescent="0.2">
      <c r="B835" s="6"/>
      <c r="C835" s="16"/>
      <c r="D835" s="16"/>
    </row>
    <row r="836" spans="2:4" x14ac:dyDescent="0.2">
      <c r="B836" s="6"/>
      <c r="C836" s="16"/>
      <c r="D836" s="16"/>
    </row>
    <row r="837" spans="2:4" x14ac:dyDescent="0.2">
      <c r="B837" s="6"/>
      <c r="C837" s="16"/>
      <c r="D837" s="16"/>
    </row>
    <row r="838" spans="2:4" x14ac:dyDescent="0.2">
      <c r="B838" s="6"/>
      <c r="C838" s="16"/>
      <c r="D838" s="16"/>
    </row>
    <row r="839" spans="2:4" x14ac:dyDescent="0.2">
      <c r="B839" s="6"/>
      <c r="C839" s="16"/>
      <c r="D839" s="16"/>
    </row>
    <row r="840" spans="2:4" x14ac:dyDescent="0.2">
      <c r="B840" s="6"/>
      <c r="C840" s="16"/>
      <c r="D840" s="16"/>
    </row>
    <row r="841" spans="2:4" x14ac:dyDescent="0.2">
      <c r="B841" s="6"/>
      <c r="C841" s="16"/>
      <c r="D841" s="16"/>
    </row>
    <row r="842" spans="2:4" x14ac:dyDescent="0.2">
      <c r="B842" s="6"/>
      <c r="C842" s="16"/>
      <c r="D842" s="16"/>
    </row>
    <row r="843" spans="2:4" x14ac:dyDescent="0.2">
      <c r="B843" s="6"/>
      <c r="C843" s="16"/>
      <c r="D843" s="16"/>
    </row>
    <row r="844" spans="2:4" x14ac:dyDescent="0.2">
      <c r="B844" s="6"/>
      <c r="C844" s="16"/>
      <c r="D844" s="16"/>
    </row>
    <row r="845" spans="2:4" x14ac:dyDescent="0.2">
      <c r="B845" s="6"/>
      <c r="C845" s="16"/>
      <c r="D845" s="16"/>
    </row>
    <row r="846" spans="2:4" x14ac:dyDescent="0.2">
      <c r="B846" s="6"/>
      <c r="C846" s="16"/>
      <c r="D846" s="16"/>
    </row>
    <row r="847" spans="2:4" x14ac:dyDescent="0.2">
      <c r="B847" s="6"/>
      <c r="C847" s="16"/>
      <c r="D847" s="16"/>
    </row>
    <row r="848" spans="2:4" x14ac:dyDescent="0.2">
      <c r="B848" s="6"/>
      <c r="C848" s="16"/>
      <c r="D848" s="16"/>
    </row>
    <row r="849" spans="2:4" x14ac:dyDescent="0.2">
      <c r="B849" s="6"/>
      <c r="C849" s="16"/>
      <c r="D849" s="16"/>
    </row>
    <row r="850" spans="2:4" x14ac:dyDescent="0.2">
      <c r="B850" s="6"/>
      <c r="C850" s="16"/>
      <c r="D850" s="16"/>
    </row>
    <row r="851" spans="2:4" x14ac:dyDescent="0.2">
      <c r="B851" s="6"/>
      <c r="C851" s="16"/>
      <c r="D851" s="16"/>
    </row>
    <row r="852" spans="2:4" x14ac:dyDescent="0.2">
      <c r="B852" s="6"/>
      <c r="C852" s="16"/>
      <c r="D852" s="16"/>
    </row>
    <row r="853" spans="2:4" x14ac:dyDescent="0.2">
      <c r="B853" s="6"/>
      <c r="C853" s="16"/>
      <c r="D853" s="16"/>
    </row>
    <row r="854" spans="2:4" x14ac:dyDescent="0.2">
      <c r="B854" s="6"/>
      <c r="C854" s="16"/>
      <c r="D854" s="16"/>
    </row>
    <row r="855" spans="2:4" x14ac:dyDescent="0.2">
      <c r="B855" s="6"/>
      <c r="C855" s="16"/>
      <c r="D855" s="16"/>
    </row>
    <row r="856" spans="2:4" x14ac:dyDescent="0.2">
      <c r="B856" s="6"/>
      <c r="C856" s="16"/>
      <c r="D856" s="16"/>
    </row>
    <row r="857" spans="2:4" x14ac:dyDescent="0.2">
      <c r="B857" s="6"/>
      <c r="C857" s="16"/>
      <c r="D857" s="16"/>
    </row>
    <row r="858" spans="2:4" x14ac:dyDescent="0.2">
      <c r="B858" s="6"/>
      <c r="C858" s="16"/>
      <c r="D858" s="16"/>
    </row>
    <row r="859" spans="2:4" x14ac:dyDescent="0.2">
      <c r="B859" s="6"/>
      <c r="C859" s="16"/>
      <c r="D859" s="16"/>
    </row>
    <row r="860" spans="2:4" x14ac:dyDescent="0.2">
      <c r="B860" s="6"/>
      <c r="C860" s="16"/>
      <c r="D860" s="16"/>
    </row>
    <row r="861" spans="2:4" x14ac:dyDescent="0.2">
      <c r="B861" s="6"/>
      <c r="C861" s="16"/>
      <c r="D861" s="16"/>
    </row>
    <row r="862" spans="2:4" x14ac:dyDescent="0.2">
      <c r="B862" s="6"/>
      <c r="C862" s="16"/>
      <c r="D862" s="16"/>
    </row>
    <row r="863" spans="2:4" x14ac:dyDescent="0.2">
      <c r="B863" s="6"/>
      <c r="C863" s="16"/>
      <c r="D863" s="16"/>
    </row>
    <row r="864" spans="2:4" x14ac:dyDescent="0.2">
      <c r="B864" s="6"/>
      <c r="C864" s="16"/>
      <c r="D864" s="16"/>
    </row>
    <row r="865" spans="2:4" x14ac:dyDescent="0.2">
      <c r="B865" s="6"/>
      <c r="C865" s="16"/>
      <c r="D865" s="16"/>
    </row>
    <row r="866" spans="2:4" x14ac:dyDescent="0.2">
      <c r="B866" s="6"/>
      <c r="C866" s="16"/>
      <c r="D866" s="16"/>
    </row>
    <row r="867" spans="2:4" x14ac:dyDescent="0.2">
      <c r="B867" s="6"/>
      <c r="C867" s="16"/>
      <c r="D867" s="16"/>
    </row>
    <row r="868" spans="2:4" x14ac:dyDescent="0.2">
      <c r="B868" s="6"/>
      <c r="C868" s="16"/>
      <c r="D868" s="16"/>
    </row>
    <row r="869" spans="2:4" x14ac:dyDescent="0.2">
      <c r="B869" s="6"/>
      <c r="C869" s="16"/>
      <c r="D869" s="16"/>
    </row>
    <row r="870" spans="2:4" x14ac:dyDescent="0.2">
      <c r="B870" s="6"/>
      <c r="C870" s="16"/>
      <c r="D870" s="16"/>
    </row>
    <row r="871" spans="2:4" x14ac:dyDescent="0.2">
      <c r="B871" s="6"/>
      <c r="C871" s="16"/>
      <c r="D871" s="16"/>
    </row>
    <row r="872" spans="2:4" x14ac:dyDescent="0.2">
      <c r="B872" s="6"/>
      <c r="C872" s="16"/>
      <c r="D872" s="16"/>
    </row>
    <row r="873" spans="2:4" x14ac:dyDescent="0.2">
      <c r="B873" s="6"/>
      <c r="C873" s="16"/>
      <c r="D873" s="16"/>
    </row>
    <row r="874" spans="2:4" x14ac:dyDescent="0.2">
      <c r="B874" s="6"/>
      <c r="C874" s="16"/>
      <c r="D874" s="16"/>
    </row>
    <row r="875" spans="2:4" x14ac:dyDescent="0.2">
      <c r="B875" s="6"/>
      <c r="C875" s="16"/>
      <c r="D875" s="16"/>
    </row>
    <row r="876" spans="2:4" x14ac:dyDescent="0.2">
      <c r="B876" s="6"/>
      <c r="C876" s="16"/>
      <c r="D876" s="16"/>
    </row>
    <row r="877" spans="2:4" x14ac:dyDescent="0.2">
      <c r="B877" s="6"/>
      <c r="C877" s="16"/>
      <c r="D877" s="16"/>
    </row>
    <row r="878" spans="2:4" x14ac:dyDescent="0.2">
      <c r="B878" s="6"/>
      <c r="C878" s="16"/>
      <c r="D878" s="16"/>
    </row>
    <row r="879" spans="2:4" x14ac:dyDescent="0.2">
      <c r="B879" s="6"/>
      <c r="C879" s="16"/>
      <c r="D879" s="16"/>
    </row>
    <row r="880" spans="2:4" x14ac:dyDescent="0.2">
      <c r="B880" s="6"/>
      <c r="C880" s="16"/>
      <c r="D880" s="16"/>
    </row>
    <row r="881" spans="2:4" x14ac:dyDescent="0.2">
      <c r="B881" s="6"/>
      <c r="C881" s="16"/>
      <c r="D881" s="16"/>
    </row>
    <row r="882" spans="2:4" x14ac:dyDescent="0.2">
      <c r="B882" s="6"/>
      <c r="C882" s="16"/>
      <c r="D882" s="16"/>
    </row>
    <row r="883" spans="2:4" x14ac:dyDescent="0.2">
      <c r="B883" s="6"/>
      <c r="C883" s="16"/>
      <c r="D883" s="16"/>
    </row>
    <row r="884" spans="2:4" x14ac:dyDescent="0.2">
      <c r="B884" s="6"/>
      <c r="C884" s="16"/>
      <c r="D884" s="16"/>
    </row>
    <row r="885" spans="2:4" x14ac:dyDescent="0.2">
      <c r="B885" s="6"/>
      <c r="C885" s="16"/>
      <c r="D885" s="16"/>
    </row>
    <row r="886" spans="2:4" x14ac:dyDescent="0.2">
      <c r="B886" s="6"/>
      <c r="C886" s="16"/>
      <c r="D886" s="16"/>
    </row>
    <row r="887" spans="2:4" x14ac:dyDescent="0.2">
      <c r="B887" s="6"/>
      <c r="C887" s="16"/>
      <c r="D887" s="16"/>
    </row>
    <row r="888" spans="2:4" x14ac:dyDescent="0.2">
      <c r="B888" s="6"/>
      <c r="C888" s="16"/>
      <c r="D888" s="16"/>
    </row>
    <row r="889" spans="2:4" x14ac:dyDescent="0.2">
      <c r="B889" s="6"/>
      <c r="C889" s="16"/>
      <c r="D889" s="16"/>
    </row>
    <row r="890" spans="2:4" x14ac:dyDescent="0.2">
      <c r="B890" s="6"/>
      <c r="C890" s="16"/>
      <c r="D890" s="16"/>
    </row>
    <row r="891" spans="2:4" x14ac:dyDescent="0.2">
      <c r="B891" s="6"/>
      <c r="C891" s="16"/>
      <c r="D891" s="16"/>
    </row>
    <row r="892" spans="2:4" x14ac:dyDescent="0.2">
      <c r="B892" s="6"/>
      <c r="C892" s="16"/>
      <c r="D892" s="16"/>
    </row>
    <row r="893" spans="2:4" x14ac:dyDescent="0.2">
      <c r="B893" s="6"/>
      <c r="C893" s="16"/>
      <c r="D893" s="16"/>
    </row>
    <row r="894" spans="2:4" x14ac:dyDescent="0.2">
      <c r="B894" s="6"/>
      <c r="C894" s="16"/>
      <c r="D894" s="16"/>
    </row>
    <row r="895" spans="2:4" x14ac:dyDescent="0.2">
      <c r="B895" s="6"/>
      <c r="C895" s="16"/>
      <c r="D895" s="16"/>
    </row>
    <row r="896" spans="2:4" x14ac:dyDescent="0.2">
      <c r="B896" s="6"/>
      <c r="C896" s="16"/>
      <c r="D896" s="16"/>
    </row>
    <row r="897" spans="2:4" x14ac:dyDescent="0.2">
      <c r="B897" s="6"/>
      <c r="C897" s="16"/>
      <c r="D897" s="16"/>
    </row>
    <row r="898" spans="2:4" x14ac:dyDescent="0.2">
      <c r="B898" s="6"/>
      <c r="C898" s="16"/>
      <c r="D898" s="16"/>
    </row>
    <row r="899" spans="2:4" x14ac:dyDescent="0.2">
      <c r="B899" s="6"/>
      <c r="C899" s="16"/>
      <c r="D899" s="16"/>
    </row>
    <row r="900" spans="2:4" x14ac:dyDescent="0.2">
      <c r="B900" s="6"/>
      <c r="C900" s="16"/>
      <c r="D900" s="16"/>
    </row>
    <row r="901" spans="2:4" x14ac:dyDescent="0.2">
      <c r="B901" s="6"/>
      <c r="C901" s="16"/>
      <c r="D901" s="16"/>
    </row>
    <row r="902" spans="2:4" x14ac:dyDescent="0.2">
      <c r="B902" s="6"/>
      <c r="C902" s="16"/>
      <c r="D902" s="16"/>
    </row>
    <row r="903" spans="2:4" x14ac:dyDescent="0.2">
      <c r="B903" s="6"/>
      <c r="C903" s="16"/>
      <c r="D903" s="16"/>
    </row>
    <row r="904" spans="2:4" x14ac:dyDescent="0.2">
      <c r="B904" s="6"/>
      <c r="C904" s="16"/>
      <c r="D904" s="16"/>
    </row>
    <row r="905" spans="2:4" x14ac:dyDescent="0.2">
      <c r="B905" s="6"/>
      <c r="C905" s="16"/>
      <c r="D905" s="16"/>
    </row>
    <row r="906" spans="2:4" x14ac:dyDescent="0.2">
      <c r="B906" s="6"/>
      <c r="C906" s="16"/>
      <c r="D906" s="16"/>
    </row>
    <row r="907" spans="2:4" x14ac:dyDescent="0.2">
      <c r="B907" s="6"/>
      <c r="C907" s="16"/>
      <c r="D907" s="16"/>
    </row>
    <row r="908" spans="2:4" x14ac:dyDescent="0.2">
      <c r="B908" s="6"/>
      <c r="C908" s="16"/>
      <c r="D908" s="16"/>
    </row>
    <row r="909" spans="2:4" x14ac:dyDescent="0.2">
      <c r="B909" s="6"/>
      <c r="C909" s="16"/>
      <c r="D909" s="16"/>
    </row>
    <row r="910" spans="2:4" x14ac:dyDescent="0.2">
      <c r="B910" s="6"/>
      <c r="C910" s="16"/>
      <c r="D910" s="16"/>
    </row>
    <row r="911" spans="2:4" x14ac:dyDescent="0.2">
      <c r="B911" s="6"/>
      <c r="C911" s="16"/>
      <c r="D911" s="16"/>
    </row>
    <row r="912" spans="2:4" x14ac:dyDescent="0.2">
      <c r="B912" s="6"/>
      <c r="C912" s="16"/>
      <c r="D912" s="16"/>
    </row>
    <row r="913" spans="2:4" x14ac:dyDescent="0.2">
      <c r="B913" s="6"/>
      <c r="C913" s="16"/>
      <c r="D913" s="16"/>
    </row>
    <row r="914" spans="2:4" x14ac:dyDescent="0.2">
      <c r="B914" s="6"/>
      <c r="C914" s="16"/>
      <c r="D914" s="16"/>
    </row>
    <row r="915" spans="2:4" x14ac:dyDescent="0.2">
      <c r="B915" s="6"/>
      <c r="C915" s="16"/>
      <c r="D915" s="16"/>
    </row>
    <row r="916" spans="2:4" x14ac:dyDescent="0.2">
      <c r="B916" s="6"/>
      <c r="C916" s="16"/>
      <c r="D916" s="16"/>
    </row>
    <row r="917" spans="2:4" x14ac:dyDescent="0.2">
      <c r="B917" s="6"/>
      <c r="C917" s="16"/>
      <c r="D917" s="16"/>
    </row>
    <row r="918" spans="2:4" x14ac:dyDescent="0.2">
      <c r="B918" s="6"/>
      <c r="C918" s="16"/>
      <c r="D918" s="16"/>
    </row>
    <row r="919" spans="2:4" x14ac:dyDescent="0.2">
      <c r="B919" s="6"/>
      <c r="C919" s="16"/>
      <c r="D919" s="16"/>
    </row>
    <row r="920" spans="2:4" x14ac:dyDescent="0.2">
      <c r="B920" s="6"/>
      <c r="C920" s="16"/>
      <c r="D920" s="16"/>
    </row>
    <row r="921" spans="2:4" x14ac:dyDescent="0.2">
      <c r="B921" s="6"/>
      <c r="C921" s="16"/>
      <c r="D921" s="16"/>
    </row>
    <row r="922" spans="2:4" x14ac:dyDescent="0.2">
      <c r="B922" s="6"/>
      <c r="C922" s="16"/>
      <c r="D922" s="16"/>
    </row>
    <row r="923" spans="2:4" x14ac:dyDescent="0.2">
      <c r="B923" s="6"/>
      <c r="C923" s="16"/>
      <c r="D923" s="16"/>
    </row>
    <row r="924" spans="2:4" x14ac:dyDescent="0.2">
      <c r="B924" s="6"/>
      <c r="C924" s="16"/>
      <c r="D924" s="16"/>
    </row>
    <row r="925" spans="2:4" x14ac:dyDescent="0.2">
      <c r="B925" s="6"/>
      <c r="C925" s="16"/>
      <c r="D925" s="16"/>
    </row>
    <row r="926" spans="2:4" x14ac:dyDescent="0.2">
      <c r="B926" s="6"/>
      <c r="C926" s="16"/>
      <c r="D926" s="16"/>
    </row>
    <row r="927" spans="2:4" x14ac:dyDescent="0.2">
      <c r="B927" s="6"/>
      <c r="C927" s="16"/>
      <c r="D927" s="16"/>
    </row>
    <row r="928" spans="2:4" x14ac:dyDescent="0.2">
      <c r="B928" s="6"/>
      <c r="C928" s="16"/>
      <c r="D928" s="16"/>
    </row>
    <row r="929" spans="2:4" x14ac:dyDescent="0.2">
      <c r="B929" s="6"/>
      <c r="C929" s="16"/>
      <c r="D929" s="16"/>
    </row>
    <row r="930" spans="2:4" x14ac:dyDescent="0.2">
      <c r="B930" s="6"/>
      <c r="C930" s="16"/>
      <c r="D930" s="16"/>
    </row>
    <row r="931" spans="2:4" x14ac:dyDescent="0.2">
      <c r="B931" s="6"/>
      <c r="C931" s="16"/>
      <c r="D931" s="16"/>
    </row>
    <row r="932" spans="2:4" x14ac:dyDescent="0.2">
      <c r="B932" s="6"/>
      <c r="C932" s="16"/>
      <c r="D932" s="16"/>
    </row>
    <row r="933" spans="2:4" x14ac:dyDescent="0.2">
      <c r="B933" s="6"/>
      <c r="C933" s="16"/>
      <c r="D933" s="16"/>
    </row>
    <row r="934" spans="2:4" x14ac:dyDescent="0.2">
      <c r="B934" s="6"/>
      <c r="C934" s="16"/>
      <c r="D934" s="16"/>
    </row>
    <row r="935" spans="2:4" x14ac:dyDescent="0.2">
      <c r="B935" s="6"/>
      <c r="C935" s="16"/>
      <c r="D935" s="16"/>
    </row>
    <row r="936" spans="2:4" x14ac:dyDescent="0.2">
      <c r="B936" s="6"/>
      <c r="C936" s="16"/>
      <c r="D936" s="16"/>
    </row>
    <row r="937" spans="2:4" x14ac:dyDescent="0.2">
      <c r="B937" s="6"/>
      <c r="C937" s="16"/>
      <c r="D937" s="16"/>
    </row>
    <row r="938" spans="2:4" x14ac:dyDescent="0.2">
      <c r="B938" s="6"/>
      <c r="C938" s="16"/>
      <c r="D938" s="16"/>
    </row>
    <row r="939" spans="2:4" x14ac:dyDescent="0.2">
      <c r="B939" s="6"/>
      <c r="C939" s="16"/>
      <c r="D939" s="16"/>
    </row>
    <row r="940" spans="2:4" x14ac:dyDescent="0.2">
      <c r="B940" s="6"/>
      <c r="C940" s="16"/>
      <c r="D940" s="16"/>
    </row>
    <row r="941" spans="2:4" x14ac:dyDescent="0.2">
      <c r="B941" s="6"/>
      <c r="C941" s="16"/>
      <c r="D941" s="16"/>
    </row>
    <row r="942" spans="2:4" x14ac:dyDescent="0.2">
      <c r="B942" s="6"/>
      <c r="C942" s="16"/>
      <c r="D942" s="16"/>
    </row>
    <row r="943" spans="2:4" x14ac:dyDescent="0.2">
      <c r="B943" s="6"/>
      <c r="C943" s="16"/>
      <c r="D943" s="16"/>
    </row>
    <row r="944" spans="2:4" x14ac:dyDescent="0.2">
      <c r="B944" s="6"/>
      <c r="C944" s="16"/>
      <c r="D944" s="16"/>
    </row>
    <row r="945" spans="2:4" x14ac:dyDescent="0.2">
      <c r="B945" s="6"/>
      <c r="C945" s="16"/>
      <c r="D945" s="16"/>
    </row>
    <row r="946" spans="2:4" x14ac:dyDescent="0.2">
      <c r="B946" s="6"/>
      <c r="C946" s="16"/>
      <c r="D946" s="16"/>
    </row>
    <row r="947" spans="2:4" x14ac:dyDescent="0.2">
      <c r="B947" s="6"/>
      <c r="C947" s="16"/>
      <c r="D947" s="16"/>
    </row>
    <row r="948" spans="2:4" x14ac:dyDescent="0.2">
      <c r="B948" s="6"/>
      <c r="C948" s="16"/>
      <c r="D948" s="16"/>
    </row>
    <row r="949" spans="2:4" x14ac:dyDescent="0.2">
      <c r="B949" s="6"/>
      <c r="C949" s="16"/>
      <c r="D949" s="16"/>
    </row>
    <row r="950" spans="2:4" x14ac:dyDescent="0.2">
      <c r="B950" s="6"/>
      <c r="C950" s="16"/>
      <c r="D950" s="16"/>
    </row>
    <row r="951" spans="2:4" x14ac:dyDescent="0.2">
      <c r="B951" s="6"/>
      <c r="C951" s="16"/>
      <c r="D951" s="16"/>
    </row>
    <row r="952" spans="2:4" x14ac:dyDescent="0.2">
      <c r="B952" s="6"/>
      <c r="C952" s="16"/>
      <c r="D952" s="16"/>
    </row>
    <row r="953" spans="2:4" x14ac:dyDescent="0.2">
      <c r="B953" s="6"/>
      <c r="C953" s="16"/>
      <c r="D953" s="16"/>
    </row>
    <row r="954" spans="2:4" x14ac:dyDescent="0.2">
      <c r="B954" s="6"/>
      <c r="C954" s="16"/>
      <c r="D954" s="16"/>
    </row>
    <row r="955" spans="2:4" x14ac:dyDescent="0.2">
      <c r="B955" s="6"/>
      <c r="C955" s="16"/>
      <c r="D955" s="16"/>
    </row>
    <row r="956" spans="2:4" x14ac:dyDescent="0.2">
      <c r="B956" s="6"/>
      <c r="C956" s="16"/>
      <c r="D956" s="16"/>
    </row>
    <row r="957" spans="2:4" x14ac:dyDescent="0.2">
      <c r="B957" s="6"/>
      <c r="C957" s="16"/>
      <c r="D957" s="16"/>
    </row>
    <row r="958" spans="2:4" x14ac:dyDescent="0.2">
      <c r="B958" s="6"/>
      <c r="C958" s="16"/>
      <c r="D958" s="16"/>
    </row>
    <row r="959" spans="2:4" x14ac:dyDescent="0.2">
      <c r="B959" s="6"/>
      <c r="C959" s="16"/>
      <c r="D959" s="16"/>
    </row>
    <row r="960" spans="2:4" x14ac:dyDescent="0.2">
      <c r="B960" s="6"/>
      <c r="C960" s="16"/>
      <c r="D960" s="16"/>
    </row>
    <row r="961" spans="2:4" x14ac:dyDescent="0.2">
      <c r="B961" s="6"/>
      <c r="C961" s="16"/>
      <c r="D961" s="16"/>
    </row>
    <row r="962" spans="2:4" x14ac:dyDescent="0.2">
      <c r="B962" s="6"/>
      <c r="C962" s="16"/>
      <c r="D962" s="16"/>
    </row>
    <row r="963" spans="2:4" x14ac:dyDescent="0.2">
      <c r="B963" s="6"/>
      <c r="C963" s="16"/>
      <c r="D963" s="16"/>
    </row>
    <row r="964" spans="2:4" x14ac:dyDescent="0.2">
      <c r="B964" s="6"/>
      <c r="C964" s="16"/>
      <c r="D964" s="16"/>
    </row>
    <row r="965" spans="2:4" x14ac:dyDescent="0.2">
      <c r="B965" s="6"/>
      <c r="C965" s="16"/>
      <c r="D965" s="16"/>
    </row>
    <row r="966" spans="2:4" x14ac:dyDescent="0.2">
      <c r="B966" s="6"/>
      <c r="C966" s="16"/>
      <c r="D966" s="16"/>
    </row>
    <row r="967" spans="2:4" x14ac:dyDescent="0.2">
      <c r="B967" s="6"/>
      <c r="C967" s="16"/>
      <c r="D967" s="16"/>
    </row>
    <row r="968" spans="2:4" x14ac:dyDescent="0.2">
      <c r="B968" s="6"/>
      <c r="C968" s="16"/>
      <c r="D968" s="16"/>
    </row>
    <row r="969" spans="2:4" x14ac:dyDescent="0.2">
      <c r="B969" s="6"/>
      <c r="C969" s="16"/>
      <c r="D969" s="16"/>
    </row>
    <row r="970" spans="2:4" x14ac:dyDescent="0.2">
      <c r="B970" s="6"/>
      <c r="C970" s="16"/>
      <c r="D970" s="16"/>
    </row>
    <row r="971" spans="2:4" x14ac:dyDescent="0.2">
      <c r="B971" s="6"/>
      <c r="C971" s="16"/>
      <c r="D971" s="16"/>
    </row>
    <row r="972" spans="2:4" x14ac:dyDescent="0.2">
      <c r="B972" s="6"/>
      <c r="C972" s="16"/>
      <c r="D972" s="16"/>
    </row>
    <row r="973" spans="2:4" x14ac:dyDescent="0.2">
      <c r="B973" s="6"/>
      <c r="C973" s="16"/>
      <c r="D973" s="16"/>
    </row>
    <row r="974" spans="2:4" x14ac:dyDescent="0.2">
      <c r="B974" s="6"/>
      <c r="C974" s="16"/>
      <c r="D974" s="16"/>
    </row>
    <row r="975" spans="2:4" x14ac:dyDescent="0.2">
      <c r="B975" s="6"/>
      <c r="C975" s="16"/>
      <c r="D975" s="16"/>
    </row>
    <row r="976" spans="2:4" x14ac:dyDescent="0.2">
      <c r="B976" s="6"/>
      <c r="C976" s="16"/>
      <c r="D976" s="16"/>
    </row>
    <row r="977" spans="2:4" x14ac:dyDescent="0.2">
      <c r="B977" s="6"/>
      <c r="C977" s="16"/>
      <c r="D977" s="16"/>
    </row>
    <row r="978" spans="2:4" x14ac:dyDescent="0.2">
      <c r="B978" s="6"/>
      <c r="C978" s="16"/>
      <c r="D978" s="16"/>
    </row>
    <row r="979" spans="2:4" x14ac:dyDescent="0.2">
      <c r="B979" s="6"/>
      <c r="C979" s="16"/>
      <c r="D979" s="16"/>
    </row>
    <row r="980" spans="2:4" x14ac:dyDescent="0.2">
      <c r="B980" s="6"/>
      <c r="C980" s="16"/>
      <c r="D980" s="16"/>
    </row>
    <row r="981" spans="2:4" x14ac:dyDescent="0.2">
      <c r="B981" s="6"/>
      <c r="C981" s="16"/>
      <c r="D981" s="16"/>
    </row>
    <row r="982" spans="2:4" x14ac:dyDescent="0.2">
      <c r="B982" s="6"/>
      <c r="C982" s="16"/>
      <c r="D982" s="16"/>
    </row>
    <row r="983" spans="2:4" x14ac:dyDescent="0.2">
      <c r="B983" s="6"/>
      <c r="C983" s="16"/>
      <c r="D983" s="16"/>
    </row>
    <row r="984" spans="2:4" x14ac:dyDescent="0.2">
      <c r="B984" s="6"/>
      <c r="C984" s="16"/>
      <c r="D984" s="16"/>
    </row>
    <row r="985" spans="2:4" x14ac:dyDescent="0.2">
      <c r="B985" s="6"/>
      <c r="C985" s="16"/>
      <c r="D985" s="16"/>
    </row>
    <row r="986" spans="2:4" x14ac:dyDescent="0.2">
      <c r="B986" s="6"/>
      <c r="C986" s="16"/>
      <c r="D986" s="16"/>
    </row>
    <row r="987" spans="2:4" x14ac:dyDescent="0.2">
      <c r="B987" s="6"/>
      <c r="C987" s="16"/>
      <c r="D987" s="16"/>
    </row>
    <row r="988" spans="2:4" x14ac:dyDescent="0.2">
      <c r="B988" s="6"/>
      <c r="C988" s="16"/>
      <c r="D988" s="16"/>
    </row>
    <row r="989" spans="2:4" x14ac:dyDescent="0.2">
      <c r="B989" s="6"/>
      <c r="C989" s="16"/>
      <c r="D989" s="16"/>
    </row>
    <row r="990" spans="2:4" x14ac:dyDescent="0.2">
      <c r="B990" s="6"/>
      <c r="C990" s="16"/>
      <c r="D990" s="16"/>
    </row>
    <row r="991" spans="2:4" x14ac:dyDescent="0.2">
      <c r="B991" s="6"/>
      <c r="C991" s="16"/>
      <c r="D991" s="16"/>
    </row>
    <row r="992" spans="2:4" x14ac:dyDescent="0.2">
      <c r="B992" s="6"/>
      <c r="C992" s="16"/>
      <c r="D992" s="16"/>
    </row>
    <row r="993" spans="2:4" x14ac:dyDescent="0.2">
      <c r="B993" s="6"/>
      <c r="C993" s="16"/>
      <c r="D993" s="16"/>
    </row>
    <row r="994" spans="2:4" x14ac:dyDescent="0.2">
      <c r="B994" s="6"/>
      <c r="C994" s="16"/>
      <c r="D994" s="16"/>
    </row>
    <row r="995" spans="2:4" x14ac:dyDescent="0.2">
      <c r="B995" s="6"/>
      <c r="C995" s="16"/>
      <c r="D995" s="16"/>
    </row>
    <row r="996" spans="2:4" x14ac:dyDescent="0.2">
      <c r="B996" s="6"/>
      <c r="C996" s="16"/>
      <c r="D996" s="16"/>
    </row>
    <row r="997" spans="2:4" x14ac:dyDescent="0.2">
      <c r="B997" s="6"/>
      <c r="C997" s="16"/>
      <c r="D997" s="16"/>
    </row>
    <row r="998" spans="2:4" x14ac:dyDescent="0.2">
      <c r="B998" s="6"/>
      <c r="C998" s="16"/>
      <c r="D998" s="16"/>
    </row>
    <row r="999" spans="2:4" x14ac:dyDescent="0.2">
      <c r="B999" s="6"/>
      <c r="C999" s="16"/>
      <c r="D999" s="16"/>
    </row>
    <row r="1000" spans="2:4" x14ac:dyDescent="0.2">
      <c r="B1000" s="6"/>
      <c r="C1000" s="16"/>
      <c r="D1000" s="16"/>
    </row>
    <row r="1001" spans="2:4" x14ac:dyDescent="0.2">
      <c r="B1001" s="6"/>
      <c r="C1001" s="16"/>
      <c r="D1001" s="16"/>
    </row>
    <row r="1002" spans="2:4" x14ac:dyDescent="0.2">
      <c r="B1002" s="6"/>
      <c r="C1002" s="16"/>
      <c r="D1002" s="16"/>
    </row>
    <row r="1003" spans="2:4" x14ac:dyDescent="0.2">
      <c r="B1003" s="6"/>
      <c r="C1003" s="16"/>
      <c r="D1003" s="16"/>
    </row>
    <row r="1004" spans="2:4" x14ac:dyDescent="0.2">
      <c r="B1004" s="6"/>
      <c r="C1004" s="16"/>
      <c r="D1004" s="16"/>
    </row>
    <row r="1005" spans="2:4" x14ac:dyDescent="0.2">
      <c r="B1005" s="6"/>
      <c r="C1005" s="16"/>
      <c r="D1005" s="16"/>
    </row>
    <row r="1006" spans="2:4" x14ac:dyDescent="0.2">
      <c r="B1006" s="6"/>
      <c r="C1006" s="16"/>
      <c r="D1006" s="16"/>
    </row>
    <row r="1007" spans="2:4" x14ac:dyDescent="0.2">
      <c r="B1007" s="6"/>
      <c r="C1007" s="16"/>
      <c r="D1007" s="16"/>
    </row>
    <row r="1008" spans="2:4" x14ac:dyDescent="0.2">
      <c r="B1008" s="6"/>
      <c r="C1008" s="16"/>
      <c r="D1008" s="16"/>
    </row>
    <row r="1009" spans="2:4" x14ac:dyDescent="0.2">
      <c r="B1009" s="6"/>
      <c r="C1009" s="16"/>
      <c r="D1009" s="16"/>
    </row>
    <row r="1010" spans="2:4" x14ac:dyDescent="0.2">
      <c r="B1010" s="6"/>
      <c r="C1010" s="16"/>
      <c r="D1010" s="16"/>
    </row>
    <row r="1011" spans="2:4" x14ac:dyDescent="0.2">
      <c r="B1011" s="6"/>
      <c r="C1011" s="16"/>
      <c r="D1011" s="16"/>
    </row>
    <row r="1012" spans="2:4" x14ac:dyDescent="0.2">
      <c r="B1012" s="6"/>
      <c r="C1012" s="16"/>
      <c r="D1012" s="16"/>
    </row>
    <row r="1013" spans="2:4" x14ac:dyDescent="0.2">
      <c r="B1013" s="6"/>
      <c r="C1013" s="16"/>
      <c r="D1013" s="16"/>
    </row>
    <row r="1014" spans="2:4" x14ac:dyDescent="0.2">
      <c r="B1014" s="6"/>
      <c r="C1014" s="16"/>
      <c r="D1014" s="16"/>
    </row>
    <row r="1015" spans="2:4" x14ac:dyDescent="0.2">
      <c r="B1015" s="6"/>
      <c r="C1015" s="16"/>
      <c r="D1015" s="16"/>
    </row>
    <row r="1016" spans="2:4" x14ac:dyDescent="0.2">
      <c r="B1016" s="6"/>
      <c r="C1016" s="16"/>
      <c r="D1016" s="16"/>
    </row>
    <row r="1017" spans="2:4" x14ac:dyDescent="0.2">
      <c r="B1017" s="6"/>
      <c r="C1017" s="16"/>
      <c r="D1017" s="16"/>
    </row>
    <row r="1018" spans="2:4" x14ac:dyDescent="0.2">
      <c r="B1018" s="6"/>
      <c r="C1018" s="16"/>
      <c r="D1018" s="16"/>
    </row>
    <row r="1019" spans="2:4" x14ac:dyDescent="0.2">
      <c r="B1019" s="6"/>
      <c r="C1019" s="16"/>
      <c r="D1019" s="16"/>
    </row>
    <row r="1020" spans="2:4" x14ac:dyDescent="0.2">
      <c r="B1020" s="6"/>
      <c r="C1020" s="16"/>
      <c r="D1020" s="16"/>
    </row>
    <row r="1021" spans="2:4" x14ac:dyDescent="0.2">
      <c r="B1021" s="6"/>
      <c r="C1021" s="16"/>
      <c r="D1021" s="16"/>
    </row>
    <row r="1022" spans="2:4" x14ac:dyDescent="0.2">
      <c r="B1022" s="6"/>
      <c r="C1022" s="16"/>
      <c r="D1022" s="16"/>
    </row>
    <row r="1023" spans="2:4" x14ac:dyDescent="0.2">
      <c r="B1023" s="6"/>
      <c r="C1023" s="16"/>
      <c r="D1023" s="16"/>
    </row>
    <row r="1024" spans="2:4" x14ac:dyDescent="0.2">
      <c r="B1024" s="6"/>
      <c r="C1024" s="16"/>
      <c r="D1024" s="16"/>
    </row>
    <row r="1025" spans="2:4" x14ac:dyDescent="0.2">
      <c r="B1025" s="6"/>
      <c r="C1025" s="16"/>
      <c r="D1025" s="16"/>
    </row>
    <row r="1026" spans="2:4" x14ac:dyDescent="0.2">
      <c r="B1026" s="6"/>
      <c r="C1026" s="16"/>
      <c r="D1026" s="16"/>
    </row>
    <row r="1027" spans="2:4" x14ac:dyDescent="0.2">
      <c r="B1027" s="6"/>
      <c r="C1027" s="16"/>
      <c r="D1027" s="16"/>
    </row>
    <row r="1028" spans="2:4" x14ac:dyDescent="0.2">
      <c r="B1028" s="6"/>
      <c r="C1028" s="16"/>
      <c r="D1028" s="16"/>
    </row>
    <row r="1029" spans="2:4" x14ac:dyDescent="0.2">
      <c r="B1029" s="6"/>
      <c r="C1029" s="16"/>
      <c r="D1029" s="16"/>
    </row>
    <row r="1030" spans="2:4" x14ac:dyDescent="0.2">
      <c r="B1030" s="6"/>
      <c r="C1030" s="16"/>
      <c r="D1030" s="16"/>
    </row>
    <row r="1031" spans="2:4" x14ac:dyDescent="0.2">
      <c r="B1031" s="6"/>
      <c r="C1031" s="16"/>
      <c r="D1031" s="16"/>
    </row>
    <row r="1032" spans="2:4" x14ac:dyDescent="0.2">
      <c r="B1032" s="6"/>
      <c r="C1032" s="16"/>
      <c r="D1032" s="16"/>
    </row>
    <row r="1033" spans="2:4" x14ac:dyDescent="0.2">
      <c r="B1033" s="6"/>
      <c r="C1033" s="16"/>
      <c r="D1033" s="16"/>
    </row>
    <row r="1034" spans="2:4" x14ac:dyDescent="0.2">
      <c r="B1034" s="6"/>
      <c r="C1034" s="16"/>
      <c r="D1034" s="16"/>
    </row>
    <row r="1035" spans="2:4" x14ac:dyDescent="0.2">
      <c r="B1035" s="6"/>
      <c r="C1035" s="16"/>
      <c r="D1035" s="16"/>
    </row>
    <row r="1036" spans="2:4" x14ac:dyDescent="0.2">
      <c r="B1036" s="6"/>
      <c r="C1036" s="16"/>
      <c r="D1036" s="16"/>
    </row>
    <row r="1037" spans="2:4" x14ac:dyDescent="0.2">
      <c r="B1037" s="6"/>
      <c r="C1037" s="16"/>
      <c r="D1037" s="16"/>
    </row>
    <row r="1038" spans="2:4" x14ac:dyDescent="0.2">
      <c r="B1038" s="6"/>
      <c r="C1038" s="16"/>
      <c r="D1038" s="16"/>
    </row>
    <row r="1039" spans="2:4" x14ac:dyDescent="0.2">
      <c r="B1039" s="6"/>
      <c r="C1039" s="16"/>
      <c r="D1039" s="16"/>
    </row>
    <row r="1040" spans="2:4" x14ac:dyDescent="0.2">
      <c r="B1040" s="6"/>
      <c r="C1040" s="16"/>
      <c r="D1040" s="16"/>
    </row>
    <row r="1041" spans="2:4" x14ac:dyDescent="0.2">
      <c r="B1041" s="6"/>
      <c r="C1041" s="16"/>
      <c r="D1041" s="16"/>
    </row>
    <row r="1042" spans="2:4" x14ac:dyDescent="0.2">
      <c r="B1042" s="6"/>
      <c r="C1042" s="16"/>
      <c r="D1042" s="16"/>
    </row>
    <row r="1043" spans="2:4" x14ac:dyDescent="0.2">
      <c r="B1043" s="6"/>
      <c r="C1043" s="16"/>
      <c r="D1043" s="16"/>
    </row>
    <row r="1044" spans="2:4" x14ac:dyDescent="0.2">
      <c r="B1044" s="6"/>
      <c r="C1044" s="16"/>
      <c r="D1044" s="16"/>
    </row>
    <row r="1045" spans="2:4" x14ac:dyDescent="0.2">
      <c r="B1045" s="6"/>
      <c r="C1045" s="16"/>
      <c r="D1045" s="16"/>
    </row>
    <row r="1046" spans="2:4" x14ac:dyDescent="0.2">
      <c r="B1046" s="6"/>
      <c r="C1046" s="16"/>
      <c r="D1046" s="16"/>
    </row>
    <row r="1047" spans="2:4" x14ac:dyDescent="0.2">
      <c r="B1047" s="6"/>
      <c r="C1047" s="16"/>
      <c r="D1047" s="16"/>
    </row>
    <row r="1048" spans="2:4" x14ac:dyDescent="0.2">
      <c r="B1048" s="6"/>
      <c r="C1048" s="16"/>
      <c r="D1048" s="16"/>
    </row>
    <row r="1049" spans="2:4" x14ac:dyDescent="0.2">
      <c r="B1049" s="6"/>
      <c r="C1049" s="16"/>
      <c r="D1049" s="16"/>
    </row>
    <row r="1050" spans="2:4" x14ac:dyDescent="0.2">
      <c r="B1050" s="6"/>
      <c r="C1050" s="16"/>
      <c r="D1050" s="16"/>
    </row>
    <row r="1051" spans="2:4" x14ac:dyDescent="0.2">
      <c r="B1051" s="6"/>
      <c r="C1051" s="16"/>
      <c r="D1051" s="16"/>
    </row>
    <row r="1052" spans="2:4" x14ac:dyDescent="0.2">
      <c r="B1052" s="6"/>
      <c r="C1052" s="16"/>
      <c r="D1052" s="16"/>
    </row>
    <row r="1053" spans="2:4" x14ac:dyDescent="0.2">
      <c r="B1053" s="6"/>
      <c r="C1053" s="16"/>
      <c r="D1053" s="16"/>
    </row>
    <row r="1054" spans="2:4" x14ac:dyDescent="0.2">
      <c r="B1054" s="6"/>
      <c r="C1054" s="16"/>
      <c r="D1054" s="16"/>
    </row>
    <row r="1055" spans="2:4" x14ac:dyDescent="0.2">
      <c r="B1055" s="6"/>
      <c r="C1055" s="16"/>
      <c r="D1055" s="16"/>
    </row>
    <row r="1056" spans="2:4" x14ac:dyDescent="0.2">
      <c r="B1056" s="6"/>
      <c r="C1056" s="16"/>
      <c r="D1056" s="16"/>
    </row>
    <row r="1057" spans="2:4" x14ac:dyDescent="0.2">
      <c r="B1057" s="6"/>
      <c r="C1057" s="16"/>
      <c r="D1057" s="16"/>
    </row>
    <row r="1058" spans="2:4" x14ac:dyDescent="0.2">
      <c r="B1058" s="6"/>
      <c r="C1058" s="16"/>
      <c r="D1058" s="16"/>
    </row>
    <row r="1059" spans="2:4" x14ac:dyDescent="0.2">
      <c r="B1059" s="6"/>
      <c r="C1059" s="16"/>
      <c r="D1059" s="16"/>
    </row>
    <row r="1060" spans="2:4" x14ac:dyDescent="0.2">
      <c r="B1060" s="6"/>
      <c r="C1060" s="16"/>
      <c r="D1060" s="16"/>
    </row>
    <row r="1061" spans="2:4" x14ac:dyDescent="0.2">
      <c r="B1061" s="6"/>
      <c r="C1061" s="16"/>
      <c r="D1061" s="16"/>
    </row>
    <row r="1062" spans="2:4" x14ac:dyDescent="0.2">
      <c r="B1062" s="6"/>
      <c r="C1062" s="16"/>
      <c r="D1062" s="16"/>
    </row>
    <row r="1063" spans="2:4" x14ac:dyDescent="0.2">
      <c r="B1063" s="6"/>
      <c r="C1063" s="16"/>
      <c r="D1063" s="16"/>
    </row>
    <row r="1064" spans="2:4" x14ac:dyDescent="0.2">
      <c r="B1064" s="6"/>
      <c r="C1064" s="16"/>
      <c r="D1064" s="16"/>
    </row>
    <row r="1065" spans="2:4" x14ac:dyDescent="0.2">
      <c r="B1065" s="6"/>
      <c r="C1065" s="16"/>
      <c r="D1065" s="16"/>
    </row>
    <row r="1066" spans="2:4" x14ac:dyDescent="0.2">
      <c r="B1066" s="6"/>
      <c r="C1066" s="16"/>
      <c r="D1066" s="16"/>
    </row>
    <row r="1067" spans="2:4" x14ac:dyDescent="0.2">
      <c r="B1067" s="6"/>
      <c r="C1067" s="16"/>
      <c r="D1067" s="16"/>
    </row>
    <row r="1068" spans="2:4" x14ac:dyDescent="0.2">
      <c r="B1068" s="6"/>
      <c r="C1068" s="16"/>
      <c r="D1068" s="16"/>
    </row>
    <row r="1069" spans="2:4" x14ac:dyDescent="0.2">
      <c r="B1069" s="6"/>
      <c r="C1069" s="16"/>
      <c r="D1069" s="16"/>
    </row>
    <row r="1070" spans="2:4" x14ac:dyDescent="0.2">
      <c r="B1070" s="6"/>
      <c r="C1070" s="16"/>
      <c r="D1070" s="16"/>
    </row>
    <row r="1071" spans="2:4" x14ac:dyDescent="0.2">
      <c r="B1071" s="6"/>
      <c r="C1071" s="16"/>
      <c r="D1071" s="16"/>
    </row>
    <row r="1072" spans="2:4" x14ac:dyDescent="0.2">
      <c r="B1072" s="6"/>
      <c r="C1072" s="16"/>
      <c r="D1072" s="16"/>
    </row>
    <row r="1073" spans="2:4" x14ac:dyDescent="0.2">
      <c r="B1073" s="6"/>
      <c r="C1073" s="16"/>
      <c r="D1073" s="16"/>
    </row>
    <row r="1074" spans="2:4" x14ac:dyDescent="0.2">
      <c r="B1074" s="6"/>
      <c r="C1074" s="16"/>
      <c r="D1074" s="16"/>
    </row>
    <row r="1075" spans="2:4" x14ac:dyDescent="0.2">
      <c r="B1075" s="6"/>
      <c r="C1075" s="16"/>
      <c r="D1075" s="16"/>
    </row>
    <row r="1076" spans="2:4" x14ac:dyDescent="0.2">
      <c r="B1076" s="6"/>
      <c r="C1076" s="16"/>
      <c r="D1076" s="16"/>
    </row>
    <row r="1077" spans="2:4" x14ac:dyDescent="0.2">
      <c r="B1077" s="6"/>
      <c r="C1077" s="16"/>
      <c r="D1077" s="16"/>
    </row>
    <row r="1078" spans="2:4" x14ac:dyDescent="0.2">
      <c r="B1078" s="6"/>
      <c r="C1078" s="16"/>
      <c r="D1078" s="16"/>
    </row>
    <row r="1079" spans="2:4" x14ac:dyDescent="0.2">
      <c r="B1079" s="6"/>
      <c r="C1079" s="16"/>
      <c r="D1079" s="16"/>
    </row>
    <row r="1080" spans="2:4" x14ac:dyDescent="0.2">
      <c r="B1080" s="6"/>
      <c r="C1080" s="16"/>
      <c r="D1080" s="16"/>
    </row>
    <row r="1081" spans="2:4" x14ac:dyDescent="0.2">
      <c r="B1081" s="6"/>
      <c r="C1081" s="16"/>
      <c r="D1081" s="16"/>
    </row>
    <row r="1082" spans="2:4" x14ac:dyDescent="0.2">
      <c r="B1082" s="6"/>
      <c r="C1082" s="16"/>
      <c r="D1082" s="16"/>
    </row>
    <row r="1083" spans="2:4" x14ac:dyDescent="0.2">
      <c r="B1083" s="6"/>
      <c r="C1083" s="16"/>
      <c r="D1083" s="16"/>
    </row>
    <row r="1084" spans="2:4" x14ac:dyDescent="0.2">
      <c r="B1084" s="6"/>
      <c r="C1084" s="16"/>
      <c r="D1084" s="16"/>
    </row>
    <row r="1085" spans="2:4" x14ac:dyDescent="0.2">
      <c r="B1085" s="6"/>
      <c r="C1085" s="16"/>
      <c r="D1085" s="16"/>
    </row>
    <row r="1086" spans="2:4" x14ac:dyDescent="0.2">
      <c r="B1086" s="6"/>
      <c r="C1086" s="16"/>
      <c r="D1086" s="16"/>
    </row>
    <row r="1087" spans="2:4" x14ac:dyDescent="0.2">
      <c r="B1087" s="6"/>
      <c r="C1087" s="16"/>
      <c r="D1087" s="16"/>
    </row>
    <row r="1088" spans="2:4" x14ac:dyDescent="0.2">
      <c r="B1088" s="6"/>
      <c r="C1088" s="16"/>
      <c r="D1088" s="16"/>
    </row>
    <row r="1089" spans="2:4" x14ac:dyDescent="0.2">
      <c r="B1089" s="6"/>
      <c r="C1089" s="16"/>
      <c r="D1089" s="16"/>
    </row>
    <row r="1090" spans="2:4" x14ac:dyDescent="0.2">
      <c r="B1090" s="6"/>
      <c r="C1090" s="16"/>
      <c r="D1090" s="16"/>
    </row>
    <row r="1091" spans="2:4" x14ac:dyDescent="0.2">
      <c r="B1091" s="6"/>
      <c r="C1091" s="16"/>
      <c r="D1091" s="16"/>
    </row>
    <row r="1092" spans="2:4" x14ac:dyDescent="0.2">
      <c r="B1092" s="6"/>
      <c r="C1092" s="16"/>
      <c r="D1092" s="16"/>
    </row>
    <row r="1093" spans="2:4" x14ac:dyDescent="0.2">
      <c r="B1093" s="6"/>
      <c r="C1093" s="16"/>
      <c r="D1093" s="16"/>
    </row>
    <row r="1094" spans="2:4" x14ac:dyDescent="0.2">
      <c r="B1094" s="6"/>
      <c r="C1094" s="16"/>
      <c r="D1094" s="16"/>
    </row>
    <row r="1095" spans="2:4" x14ac:dyDescent="0.2">
      <c r="B1095" s="6"/>
      <c r="C1095" s="16"/>
      <c r="D1095" s="16"/>
    </row>
    <row r="1096" spans="2:4" x14ac:dyDescent="0.2">
      <c r="B1096" s="6"/>
      <c r="C1096" s="16"/>
      <c r="D1096" s="16"/>
    </row>
    <row r="1097" spans="2:4" x14ac:dyDescent="0.2">
      <c r="B1097" s="6"/>
      <c r="C1097" s="16"/>
      <c r="D1097" s="16"/>
    </row>
    <row r="1098" spans="2:4" x14ac:dyDescent="0.2">
      <c r="B1098" s="6"/>
      <c r="C1098" s="16"/>
      <c r="D1098" s="16"/>
    </row>
    <row r="1099" spans="2:4" x14ac:dyDescent="0.2">
      <c r="B1099" s="6"/>
      <c r="C1099" s="16"/>
      <c r="D1099" s="16"/>
    </row>
    <row r="1100" spans="2:4" x14ac:dyDescent="0.2">
      <c r="B1100" s="6"/>
      <c r="C1100" s="16"/>
      <c r="D1100" s="16"/>
    </row>
    <row r="1101" spans="2:4" x14ac:dyDescent="0.2">
      <c r="B1101" s="6"/>
      <c r="C1101" s="16"/>
      <c r="D1101" s="16"/>
    </row>
    <row r="1102" spans="2:4" x14ac:dyDescent="0.2">
      <c r="B1102" s="6"/>
      <c r="C1102" s="16"/>
      <c r="D1102" s="16"/>
    </row>
    <row r="1103" spans="2:4" x14ac:dyDescent="0.2">
      <c r="B1103" s="6"/>
      <c r="C1103" s="16"/>
      <c r="D1103" s="16"/>
    </row>
    <row r="1104" spans="2:4" x14ac:dyDescent="0.2">
      <c r="B1104" s="6"/>
      <c r="C1104" s="16"/>
      <c r="D1104" s="16"/>
    </row>
    <row r="1105" spans="2:4" x14ac:dyDescent="0.2">
      <c r="B1105" s="6"/>
      <c r="C1105" s="16"/>
      <c r="D1105" s="16"/>
    </row>
    <row r="1106" spans="2:4" x14ac:dyDescent="0.2">
      <c r="B1106" s="6"/>
      <c r="C1106" s="16"/>
      <c r="D1106" s="16"/>
    </row>
    <row r="1107" spans="2:4" x14ac:dyDescent="0.2">
      <c r="B1107" s="6"/>
      <c r="C1107" s="16"/>
      <c r="D1107" s="16"/>
    </row>
    <row r="1108" spans="2:4" x14ac:dyDescent="0.2">
      <c r="B1108" s="6"/>
      <c r="C1108" s="16"/>
      <c r="D1108" s="16"/>
    </row>
    <row r="1109" spans="2:4" x14ac:dyDescent="0.2">
      <c r="B1109" s="6"/>
      <c r="C1109" s="16"/>
      <c r="D1109" s="16"/>
    </row>
    <row r="1110" spans="2:4" x14ac:dyDescent="0.2">
      <c r="B1110" s="6"/>
      <c r="C1110" s="16"/>
      <c r="D1110" s="16"/>
    </row>
    <row r="1111" spans="2:4" x14ac:dyDescent="0.2">
      <c r="B1111" s="6"/>
      <c r="C1111" s="16"/>
      <c r="D1111" s="16"/>
    </row>
    <row r="1112" spans="2:4" x14ac:dyDescent="0.2">
      <c r="B1112" s="6"/>
      <c r="C1112" s="16"/>
      <c r="D1112" s="16"/>
    </row>
    <row r="1113" spans="2:4" x14ac:dyDescent="0.2">
      <c r="B1113" s="6"/>
      <c r="C1113" s="16"/>
      <c r="D1113" s="16"/>
    </row>
    <row r="1114" spans="2:4" x14ac:dyDescent="0.2">
      <c r="B1114" s="6"/>
      <c r="C1114" s="16"/>
      <c r="D1114" s="16"/>
    </row>
    <row r="1115" spans="2:4" x14ac:dyDescent="0.2">
      <c r="B1115" s="6"/>
      <c r="C1115" s="16"/>
      <c r="D1115" s="16"/>
    </row>
    <row r="1116" spans="2:4" x14ac:dyDescent="0.2">
      <c r="B1116" s="6"/>
      <c r="C1116" s="16"/>
      <c r="D1116" s="16"/>
    </row>
    <row r="1117" spans="2:4" x14ac:dyDescent="0.2">
      <c r="B1117" s="6"/>
      <c r="C1117" s="16"/>
      <c r="D1117" s="16"/>
    </row>
    <row r="1118" spans="2:4" x14ac:dyDescent="0.2">
      <c r="B1118" s="6"/>
      <c r="C1118" s="16"/>
      <c r="D1118" s="16"/>
    </row>
    <row r="1119" spans="2:4" x14ac:dyDescent="0.2">
      <c r="B1119" s="6"/>
      <c r="C1119" s="16"/>
      <c r="D1119" s="16"/>
    </row>
    <row r="1120" spans="2:4" x14ac:dyDescent="0.2">
      <c r="B1120" s="6"/>
      <c r="C1120" s="16"/>
      <c r="D1120" s="16"/>
    </row>
    <row r="1121" spans="2:4" x14ac:dyDescent="0.2">
      <c r="B1121" s="6"/>
      <c r="C1121" s="16"/>
      <c r="D1121" s="16"/>
    </row>
    <row r="1122" spans="2:4" x14ac:dyDescent="0.2">
      <c r="B1122" s="6"/>
      <c r="C1122" s="16"/>
      <c r="D1122" s="16"/>
    </row>
    <row r="1123" spans="2:4" x14ac:dyDescent="0.2">
      <c r="B1123" s="6"/>
      <c r="C1123" s="16"/>
      <c r="D1123" s="16"/>
    </row>
    <row r="1124" spans="2:4" x14ac:dyDescent="0.2">
      <c r="B1124" s="6"/>
      <c r="C1124" s="16"/>
      <c r="D1124" s="16"/>
    </row>
    <row r="1125" spans="2:4" x14ac:dyDescent="0.2">
      <c r="B1125" s="6"/>
      <c r="C1125" s="16"/>
      <c r="D1125" s="16"/>
    </row>
    <row r="1126" spans="2:4" x14ac:dyDescent="0.2">
      <c r="B1126" s="6"/>
      <c r="C1126" s="16"/>
      <c r="D1126" s="16"/>
    </row>
    <row r="1127" spans="2:4" x14ac:dyDescent="0.2">
      <c r="B1127" s="6"/>
      <c r="C1127" s="16"/>
      <c r="D1127" s="16"/>
    </row>
    <row r="1128" spans="2:4" x14ac:dyDescent="0.2">
      <c r="B1128" s="6"/>
      <c r="C1128" s="16"/>
      <c r="D1128" s="16"/>
    </row>
    <row r="1129" spans="2:4" x14ac:dyDescent="0.2">
      <c r="B1129" s="6"/>
      <c r="C1129" s="16"/>
      <c r="D1129" s="16"/>
    </row>
    <row r="1130" spans="2:4" x14ac:dyDescent="0.2">
      <c r="B1130" s="6"/>
      <c r="C1130" s="16"/>
      <c r="D1130" s="16"/>
    </row>
    <row r="1131" spans="2:4" x14ac:dyDescent="0.2">
      <c r="B1131" s="6"/>
      <c r="C1131" s="16"/>
      <c r="D1131" s="16"/>
    </row>
    <row r="1132" spans="2:4" x14ac:dyDescent="0.2">
      <c r="B1132" s="6"/>
      <c r="C1132" s="16"/>
      <c r="D1132" s="16"/>
    </row>
    <row r="1133" spans="2:4" x14ac:dyDescent="0.2">
      <c r="B1133" s="6"/>
      <c r="C1133" s="16"/>
      <c r="D1133" s="16"/>
    </row>
    <row r="1134" spans="2:4" x14ac:dyDescent="0.2">
      <c r="B1134" s="6"/>
      <c r="C1134" s="16"/>
      <c r="D1134" s="16"/>
    </row>
    <row r="1135" spans="2:4" x14ac:dyDescent="0.2">
      <c r="B1135" s="6"/>
      <c r="C1135" s="16"/>
      <c r="D1135" s="16"/>
    </row>
    <row r="1136" spans="2:4" x14ac:dyDescent="0.2">
      <c r="B1136" s="6"/>
      <c r="C1136" s="16"/>
      <c r="D1136" s="16"/>
    </row>
    <row r="1137" spans="2:4" x14ac:dyDescent="0.2">
      <c r="B1137" s="6"/>
      <c r="C1137" s="16"/>
      <c r="D1137" s="16"/>
    </row>
    <row r="1138" spans="2:4" x14ac:dyDescent="0.2">
      <c r="B1138" s="6"/>
      <c r="C1138" s="16"/>
      <c r="D1138" s="16"/>
    </row>
    <row r="1139" spans="2:4" x14ac:dyDescent="0.2">
      <c r="B1139" s="6"/>
      <c r="C1139" s="16"/>
      <c r="D1139" s="16"/>
    </row>
    <row r="1140" spans="2:4" x14ac:dyDescent="0.2">
      <c r="B1140" s="6"/>
      <c r="C1140" s="16"/>
      <c r="D1140" s="16"/>
    </row>
    <row r="1141" spans="2:4" x14ac:dyDescent="0.2">
      <c r="B1141" s="6"/>
      <c r="C1141" s="16"/>
      <c r="D1141" s="16"/>
    </row>
    <row r="1142" spans="2:4" x14ac:dyDescent="0.2">
      <c r="B1142" s="6"/>
      <c r="C1142" s="16"/>
      <c r="D1142" s="16"/>
    </row>
    <row r="1143" spans="2:4" x14ac:dyDescent="0.2">
      <c r="B1143" s="6"/>
      <c r="C1143" s="16"/>
      <c r="D1143" s="16"/>
    </row>
    <row r="1144" spans="2:4" x14ac:dyDescent="0.2">
      <c r="B1144" s="6"/>
      <c r="C1144" s="16"/>
      <c r="D1144" s="16"/>
    </row>
    <row r="1145" spans="2:4" x14ac:dyDescent="0.2">
      <c r="B1145" s="6"/>
      <c r="C1145" s="16"/>
      <c r="D1145" s="16"/>
    </row>
    <row r="1146" spans="2:4" x14ac:dyDescent="0.2">
      <c r="B1146" s="6"/>
      <c r="C1146" s="16"/>
      <c r="D1146" s="16"/>
    </row>
    <row r="1147" spans="2:4" x14ac:dyDescent="0.2">
      <c r="B1147" s="6"/>
      <c r="C1147" s="16"/>
      <c r="D1147" s="16"/>
    </row>
    <row r="1148" spans="2:4" x14ac:dyDescent="0.2">
      <c r="B1148" s="6"/>
      <c r="C1148" s="16"/>
      <c r="D1148" s="16"/>
    </row>
    <row r="1149" spans="2:4" x14ac:dyDescent="0.2">
      <c r="B1149" s="6"/>
      <c r="C1149" s="16"/>
      <c r="D1149" s="16"/>
    </row>
    <row r="1150" spans="2:4" x14ac:dyDescent="0.2">
      <c r="B1150" s="6"/>
      <c r="C1150" s="16"/>
      <c r="D1150" s="16"/>
    </row>
    <row r="1151" spans="2:4" x14ac:dyDescent="0.2">
      <c r="B1151" s="6"/>
      <c r="C1151" s="16"/>
      <c r="D1151" s="16"/>
    </row>
    <row r="1152" spans="2:4" x14ac:dyDescent="0.2">
      <c r="B1152" s="6"/>
      <c r="C1152" s="16"/>
      <c r="D1152" s="16"/>
    </row>
    <row r="1153" spans="2:4" x14ac:dyDescent="0.2">
      <c r="B1153" s="6"/>
      <c r="C1153" s="16"/>
      <c r="D1153" s="16"/>
    </row>
    <row r="1154" spans="2:4" x14ac:dyDescent="0.2">
      <c r="B1154" s="6"/>
      <c r="C1154" s="16"/>
      <c r="D1154" s="16"/>
    </row>
    <row r="1155" spans="2:4" x14ac:dyDescent="0.2">
      <c r="B1155" s="6"/>
      <c r="C1155" s="16"/>
      <c r="D1155" s="16"/>
    </row>
    <row r="1156" spans="2:4" x14ac:dyDescent="0.2">
      <c r="B1156" s="6"/>
      <c r="C1156" s="16"/>
      <c r="D1156" s="16"/>
    </row>
    <row r="1157" spans="2:4" x14ac:dyDescent="0.2">
      <c r="B1157" s="6"/>
      <c r="C1157" s="16"/>
      <c r="D1157" s="16"/>
    </row>
    <row r="1158" spans="2:4" x14ac:dyDescent="0.2">
      <c r="B1158" s="6"/>
      <c r="C1158" s="16"/>
      <c r="D1158" s="16"/>
    </row>
    <row r="1159" spans="2:4" x14ac:dyDescent="0.2">
      <c r="B1159" s="6"/>
      <c r="C1159" s="16"/>
      <c r="D1159" s="16"/>
    </row>
    <row r="1160" spans="2:4" x14ac:dyDescent="0.2">
      <c r="B1160" s="6"/>
      <c r="C1160" s="16"/>
      <c r="D1160" s="16"/>
    </row>
    <row r="1161" spans="2:4" x14ac:dyDescent="0.2">
      <c r="B1161" s="6"/>
      <c r="C1161" s="16"/>
      <c r="D1161" s="16"/>
    </row>
    <row r="1162" spans="2:4" x14ac:dyDescent="0.2">
      <c r="B1162" s="6"/>
      <c r="C1162" s="16"/>
      <c r="D1162" s="16"/>
    </row>
    <row r="1163" spans="2:4" x14ac:dyDescent="0.2">
      <c r="B1163" s="6"/>
      <c r="C1163" s="16"/>
      <c r="D1163" s="16"/>
    </row>
    <row r="1164" spans="2:4" x14ac:dyDescent="0.2">
      <c r="B1164" s="6"/>
      <c r="C1164" s="16"/>
      <c r="D1164" s="16"/>
    </row>
    <row r="1165" spans="2:4" x14ac:dyDescent="0.2">
      <c r="B1165" s="6"/>
      <c r="C1165" s="16"/>
      <c r="D1165" s="16"/>
    </row>
    <row r="1166" spans="2:4" x14ac:dyDescent="0.2">
      <c r="B1166" s="6"/>
      <c r="C1166" s="16"/>
      <c r="D1166" s="16"/>
    </row>
    <row r="1167" spans="2:4" x14ac:dyDescent="0.2">
      <c r="B1167" s="6"/>
      <c r="C1167" s="16"/>
      <c r="D1167" s="16"/>
    </row>
    <row r="1168" spans="2:4" x14ac:dyDescent="0.2">
      <c r="B1168" s="6"/>
      <c r="C1168" s="16"/>
      <c r="D1168" s="16"/>
    </row>
    <row r="1169" spans="2:4" x14ac:dyDescent="0.2">
      <c r="B1169" s="6"/>
      <c r="C1169" s="16"/>
      <c r="D1169" s="16"/>
    </row>
    <row r="1170" spans="2:4" x14ac:dyDescent="0.2">
      <c r="B1170" s="6"/>
      <c r="C1170" s="16"/>
      <c r="D1170" s="16"/>
    </row>
    <row r="1171" spans="2:4" x14ac:dyDescent="0.2">
      <c r="B1171" s="6"/>
      <c r="C1171" s="16"/>
      <c r="D1171" s="16"/>
    </row>
    <row r="1172" spans="2:4" x14ac:dyDescent="0.2">
      <c r="B1172" s="6"/>
      <c r="C1172" s="16"/>
      <c r="D1172" s="16"/>
    </row>
    <row r="1173" spans="2:4" x14ac:dyDescent="0.2">
      <c r="B1173" s="6"/>
      <c r="C1173" s="16"/>
      <c r="D1173" s="16"/>
    </row>
    <row r="1174" spans="2:4" x14ac:dyDescent="0.2">
      <c r="B1174" s="6"/>
      <c r="C1174" s="16"/>
      <c r="D1174" s="16"/>
    </row>
    <row r="1175" spans="2:4" x14ac:dyDescent="0.2">
      <c r="B1175" s="6"/>
      <c r="C1175" s="16"/>
      <c r="D1175" s="16"/>
    </row>
    <row r="1176" spans="2:4" x14ac:dyDescent="0.2">
      <c r="B1176" s="6"/>
      <c r="C1176" s="16"/>
      <c r="D1176" s="16"/>
    </row>
    <row r="1177" spans="2:4" x14ac:dyDescent="0.2">
      <c r="B1177" s="6"/>
      <c r="C1177" s="16"/>
      <c r="D1177" s="16"/>
    </row>
    <row r="1178" spans="2:4" x14ac:dyDescent="0.2">
      <c r="B1178" s="6"/>
      <c r="C1178" s="16"/>
      <c r="D1178" s="16"/>
    </row>
    <row r="1179" spans="2:4" x14ac:dyDescent="0.2">
      <c r="B1179" s="6"/>
      <c r="C1179" s="16"/>
      <c r="D1179" s="16"/>
    </row>
    <row r="1180" spans="2:4" x14ac:dyDescent="0.2">
      <c r="B1180" s="6"/>
      <c r="C1180" s="16"/>
      <c r="D1180" s="16"/>
    </row>
    <row r="1181" spans="2:4" x14ac:dyDescent="0.2">
      <c r="B1181" s="6"/>
      <c r="C1181" s="16"/>
      <c r="D1181" s="16"/>
    </row>
    <row r="1182" spans="2:4" x14ac:dyDescent="0.2">
      <c r="B1182" s="6"/>
      <c r="C1182" s="16"/>
      <c r="D1182" s="16"/>
    </row>
    <row r="1183" spans="2:4" x14ac:dyDescent="0.2">
      <c r="B1183" s="6"/>
      <c r="C1183" s="16"/>
      <c r="D1183" s="16"/>
    </row>
    <row r="1184" spans="2:4" x14ac:dyDescent="0.2">
      <c r="B1184" s="6"/>
      <c r="C1184" s="16"/>
      <c r="D1184" s="16"/>
    </row>
    <row r="1185" spans="2:4" x14ac:dyDescent="0.2">
      <c r="B1185" s="6"/>
      <c r="C1185" s="16"/>
      <c r="D1185" s="16"/>
    </row>
    <row r="1186" spans="2:4" x14ac:dyDescent="0.2">
      <c r="B1186" s="6"/>
      <c r="C1186" s="16"/>
      <c r="D1186" s="16"/>
    </row>
    <row r="1187" spans="2:4" x14ac:dyDescent="0.2">
      <c r="B1187" s="6"/>
      <c r="C1187" s="16"/>
      <c r="D1187" s="16"/>
    </row>
    <row r="1188" spans="2:4" x14ac:dyDescent="0.2">
      <c r="B1188" s="6"/>
      <c r="C1188" s="16"/>
      <c r="D1188" s="16"/>
    </row>
    <row r="1189" spans="2:4" x14ac:dyDescent="0.2">
      <c r="B1189" s="6"/>
      <c r="C1189" s="16"/>
      <c r="D1189" s="16"/>
    </row>
    <row r="1190" spans="2:4" x14ac:dyDescent="0.2">
      <c r="B1190" s="6"/>
      <c r="C1190" s="16"/>
      <c r="D1190" s="16"/>
    </row>
    <row r="1191" spans="2:4" x14ac:dyDescent="0.2">
      <c r="B1191" s="6"/>
      <c r="C1191" s="16"/>
      <c r="D1191" s="16"/>
    </row>
    <row r="1192" spans="2:4" x14ac:dyDescent="0.2">
      <c r="B1192" s="6"/>
      <c r="C1192" s="16"/>
      <c r="D1192" s="16"/>
    </row>
    <row r="1193" spans="2:4" x14ac:dyDescent="0.2">
      <c r="B1193" s="6"/>
      <c r="C1193" s="16"/>
      <c r="D1193" s="16"/>
    </row>
    <row r="1194" spans="2:4" x14ac:dyDescent="0.2">
      <c r="B1194" s="6"/>
      <c r="C1194" s="16"/>
      <c r="D1194" s="16"/>
    </row>
    <row r="1195" spans="2:4" x14ac:dyDescent="0.2">
      <c r="B1195" s="6"/>
      <c r="C1195" s="16"/>
      <c r="D1195" s="16"/>
    </row>
    <row r="1196" spans="2:4" x14ac:dyDescent="0.2">
      <c r="B1196" s="6"/>
      <c r="C1196" s="16"/>
      <c r="D1196" s="16"/>
    </row>
    <row r="1197" spans="2:4" x14ac:dyDescent="0.2">
      <c r="B1197" s="6"/>
      <c r="C1197" s="16"/>
      <c r="D1197" s="16"/>
    </row>
    <row r="1198" spans="2:4" x14ac:dyDescent="0.2">
      <c r="B1198" s="6"/>
      <c r="C1198" s="16"/>
      <c r="D1198" s="16"/>
    </row>
    <row r="1199" spans="2:4" x14ac:dyDescent="0.2">
      <c r="B1199" s="6"/>
      <c r="C1199" s="16"/>
      <c r="D1199" s="16"/>
    </row>
    <row r="1200" spans="2:4" x14ac:dyDescent="0.2">
      <c r="B1200" s="6"/>
      <c r="C1200" s="16"/>
      <c r="D1200" s="16"/>
    </row>
    <row r="1201" spans="2:4" x14ac:dyDescent="0.2">
      <c r="B1201" s="6"/>
      <c r="C1201" s="16"/>
      <c r="D1201" s="16"/>
    </row>
    <row r="1202" spans="2:4" x14ac:dyDescent="0.2">
      <c r="B1202" s="6"/>
      <c r="C1202" s="16"/>
      <c r="D1202" s="16"/>
    </row>
    <row r="1203" spans="2:4" x14ac:dyDescent="0.2">
      <c r="B1203" s="6"/>
      <c r="C1203" s="16"/>
      <c r="D1203" s="16"/>
    </row>
    <row r="1204" spans="2:4" x14ac:dyDescent="0.2">
      <c r="B1204" s="6"/>
      <c r="C1204" s="16"/>
      <c r="D1204" s="16"/>
    </row>
    <row r="1205" spans="2:4" x14ac:dyDescent="0.2">
      <c r="B1205" s="6"/>
      <c r="C1205" s="16"/>
      <c r="D1205" s="16"/>
    </row>
    <row r="1206" spans="2:4" x14ac:dyDescent="0.2">
      <c r="B1206" s="6"/>
      <c r="C1206" s="16"/>
      <c r="D1206" s="16"/>
    </row>
    <row r="1207" spans="2:4" x14ac:dyDescent="0.2">
      <c r="B1207" s="6"/>
      <c r="C1207" s="16"/>
      <c r="D1207" s="16"/>
    </row>
    <row r="1208" spans="2:4" x14ac:dyDescent="0.2">
      <c r="B1208" s="6"/>
      <c r="C1208" s="16"/>
      <c r="D1208" s="16"/>
    </row>
    <row r="1209" spans="2:4" x14ac:dyDescent="0.2">
      <c r="B1209" s="6"/>
      <c r="C1209" s="16"/>
      <c r="D1209" s="16"/>
    </row>
    <row r="1210" spans="2:4" x14ac:dyDescent="0.2">
      <c r="B1210" s="6"/>
      <c r="C1210" s="16"/>
      <c r="D1210" s="16"/>
    </row>
    <row r="1211" spans="2:4" x14ac:dyDescent="0.2">
      <c r="B1211" s="6"/>
      <c r="C1211" s="16"/>
      <c r="D1211" s="16"/>
    </row>
    <row r="1212" spans="2:4" x14ac:dyDescent="0.2">
      <c r="B1212" s="6"/>
      <c r="C1212" s="16"/>
      <c r="D1212" s="16"/>
    </row>
    <row r="1213" spans="2:4" x14ac:dyDescent="0.2">
      <c r="B1213" s="6"/>
      <c r="C1213" s="16"/>
      <c r="D1213" s="16"/>
    </row>
    <row r="1214" spans="2:4" x14ac:dyDescent="0.2">
      <c r="B1214" s="6"/>
      <c r="C1214" s="16"/>
      <c r="D1214" s="16"/>
    </row>
    <row r="1215" spans="2:4" x14ac:dyDescent="0.2">
      <c r="B1215" s="6"/>
      <c r="C1215" s="16"/>
      <c r="D1215" s="16"/>
    </row>
    <row r="1216" spans="2:4" x14ac:dyDescent="0.2">
      <c r="B1216" s="6"/>
      <c r="C1216" s="16"/>
      <c r="D1216" s="16"/>
    </row>
    <row r="1217" spans="2:4" x14ac:dyDescent="0.2">
      <c r="B1217" s="6"/>
      <c r="C1217" s="16"/>
      <c r="D1217" s="16"/>
    </row>
    <row r="1218" spans="2:4" x14ac:dyDescent="0.2">
      <c r="B1218" s="6"/>
      <c r="C1218" s="16"/>
      <c r="D1218" s="16"/>
    </row>
    <row r="1219" spans="2:4" x14ac:dyDescent="0.2">
      <c r="B1219" s="6"/>
      <c r="C1219" s="16"/>
      <c r="D1219" s="16"/>
    </row>
    <row r="1220" spans="2:4" x14ac:dyDescent="0.2">
      <c r="B1220" s="6"/>
      <c r="C1220" s="16"/>
      <c r="D1220" s="16"/>
    </row>
    <row r="1221" spans="2:4" x14ac:dyDescent="0.2">
      <c r="B1221" s="6"/>
      <c r="C1221" s="16"/>
      <c r="D1221" s="16"/>
    </row>
    <row r="1222" spans="2:4" x14ac:dyDescent="0.2">
      <c r="B1222" s="6"/>
      <c r="C1222" s="16"/>
      <c r="D1222" s="16"/>
    </row>
    <row r="1223" spans="2:4" x14ac:dyDescent="0.2">
      <c r="B1223" s="6"/>
      <c r="C1223" s="16"/>
      <c r="D1223" s="16"/>
    </row>
    <row r="1224" spans="2:4" x14ac:dyDescent="0.2">
      <c r="B1224" s="6"/>
      <c r="C1224" s="16"/>
      <c r="D1224" s="16"/>
    </row>
    <row r="1225" spans="2:4" x14ac:dyDescent="0.2">
      <c r="B1225" s="6"/>
      <c r="C1225" s="16"/>
      <c r="D1225" s="16"/>
    </row>
    <row r="1226" spans="2:4" x14ac:dyDescent="0.2">
      <c r="B1226" s="6"/>
      <c r="C1226" s="16"/>
      <c r="D1226" s="16"/>
    </row>
    <row r="1227" spans="2:4" x14ac:dyDescent="0.2">
      <c r="B1227" s="6"/>
      <c r="C1227" s="16"/>
      <c r="D1227" s="16"/>
    </row>
    <row r="1228" spans="2:4" x14ac:dyDescent="0.2">
      <c r="B1228" s="6"/>
      <c r="C1228" s="16"/>
      <c r="D1228" s="16"/>
    </row>
    <row r="1229" spans="2:4" x14ac:dyDescent="0.2">
      <c r="B1229" s="6"/>
      <c r="C1229" s="16"/>
      <c r="D1229" s="16"/>
    </row>
    <row r="1230" spans="2:4" x14ac:dyDescent="0.2">
      <c r="B1230" s="6"/>
      <c r="C1230" s="16"/>
      <c r="D1230" s="16"/>
    </row>
    <row r="1231" spans="2:4" x14ac:dyDescent="0.2">
      <c r="B1231" s="6"/>
      <c r="C1231" s="16"/>
      <c r="D1231" s="16"/>
    </row>
    <row r="1232" spans="2:4" x14ac:dyDescent="0.2">
      <c r="B1232" s="6"/>
      <c r="C1232" s="16"/>
      <c r="D1232" s="16"/>
    </row>
    <row r="1233" spans="2:4" x14ac:dyDescent="0.2">
      <c r="B1233" s="6"/>
      <c r="C1233" s="16"/>
      <c r="D1233" s="16"/>
    </row>
    <row r="1234" spans="2:4" x14ac:dyDescent="0.2">
      <c r="B1234" s="6"/>
      <c r="C1234" s="16"/>
      <c r="D1234" s="16"/>
    </row>
    <row r="1235" spans="2:4" x14ac:dyDescent="0.2">
      <c r="B1235" s="6"/>
      <c r="C1235" s="16"/>
      <c r="D1235" s="16"/>
    </row>
    <row r="1236" spans="2:4" x14ac:dyDescent="0.2">
      <c r="B1236" s="6"/>
      <c r="C1236" s="16"/>
      <c r="D1236" s="16"/>
    </row>
    <row r="1237" spans="2:4" x14ac:dyDescent="0.2">
      <c r="B1237" s="6"/>
      <c r="C1237" s="16"/>
      <c r="D1237" s="16"/>
    </row>
    <row r="1238" spans="2:4" x14ac:dyDescent="0.2">
      <c r="B1238" s="6"/>
      <c r="C1238" s="16"/>
      <c r="D1238" s="16"/>
    </row>
    <row r="1239" spans="2:4" x14ac:dyDescent="0.2">
      <c r="B1239" s="6"/>
      <c r="C1239" s="16"/>
      <c r="D1239" s="16"/>
    </row>
    <row r="1240" spans="2:4" x14ac:dyDescent="0.2">
      <c r="B1240" s="6"/>
      <c r="C1240" s="16"/>
      <c r="D1240" s="16"/>
    </row>
    <row r="1241" spans="2:4" x14ac:dyDescent="0.2">
      <c r="B1241" s="6"/>
      <c r="C1241" s="16"/>
      <c r="D1241" s="16"/>
    </row>
    <row r="1242" spans="2:4" x14ac:dyDescent="0.2">
      <c r="B1242" s="6"/>
      <c r="C1242" s="16"/>
      <c r="D1242" s="16"/>
    </row>
    <row r="1243" spans="2:4" x14ac:dyDescent="0.2">
      <c r="B1243" s="6"/>
      <c r="C1243" s="16"/>
      <c r="D1243" s="16"/>
    </row>
    <row r="1244" spans="2:4" x14ac:dyDescent="0.2">
      <c r="B1244" s="6"/>
      <c r="C1244" s="16"/>
      <c r="D1244" s="16"/>
    </row>
    <row r="1245" spans="2:4" x14ac:dyDescent="0.2">
      <c r="B1245" s="6"/>
      <c r="C1245" s="16"/>
      <c r="D1245" s="16"/>
    </row>
    <row r="1246" spans="2:4" x14ac:dyDescent="0.2">
      <c r="B1246" s="6"/>
      <c r="C1246" s="16"/>
      <c r="D1246" s="16"/>
    </row>
    <row r="1247" spans="2:4" x14ac:dyDescent="0.2">
      <c r="B1247" s="6"/>
      <c r="C1247" s="16"/>
      <c r="D1247" s="16"/>
    </row>
    <row r="1248" spans="2:4" x14ac:dyDescent="0.2">
      <c r="B1248" s="6"/>
      <c r="C1248" s="16"/>
      <c r="D1248" s="16"/>
    </row>
    <row r="1249" spans="2:4" x14ac:dyDescent="0.2">
      <c r="B1249" s="6"/>
      <c r="C1249" s="16"/>
      <c r="D1249" s="16"/>
    </row>
    <row r="1250" spans="2:4" x14ac:dyDescent="0.2">
      <c r="B1250" s="6"/>
      <c r="C1250" s="16"/>
      <c r="D1250" s="16"/>
    </row>
    <row r="1251" spans="2:4" x14ac:dyDescent="0.2">
      <c r="B1251" s="6"/>
      <c r="C1251" s="16"/>
      <c r="D1251" s="16"/>
    </row>
    <row r="1252" spans="2:4" x14ac:dyDescent="0.2">
      <c r="B1252" s="6"/>
      <c r="C1252" s="16"/>
      <c r="D1252" s="16"/>
    </row>
    <row r="1253" spans="2:4" x14ac:dyDescent="0.2">
      <c r="B1253" s="6"/>
      <c r="C1253" s="16"/>
      <c r="D1253" s="16"/>
    </row>
    <row r="1254" spans="2:4" x14ac:dyDescent="0.2">
      <c r="B1254" s="6"/>
      <c r="C1254" s="16"/>
      <c r="D1254" s="16"/>
    </row>
    <row r="1255" spans="2:4" x14ac:dyDescent="0.2">
      <c r="B1255" s="6"/>
      <c r="C1255" s="16"/>
      <c r="D1255" s="16"/>
    </row>
    <row r="1256" spans="2:4" x14ac:dyDescent="0.2">
      <c r="B1256" s="6"/>
      <c r="C1256" s="16"/>
      <c r="D1256" s="16"/>
    </row>
    <row r="1257" spans="2:4" x14ac:dyDescent="0.2">
      <c r="B1257" s="6"/>
      <c r="C1257" s="16"/>
      <c r="D1257" s="16"/>
    </row>
    <row r="1258" spans="2:4" x14ac:dyDescent="0.2">
      <c r="B1258" s="6"/>
      <c r="C1258" s="16"/>
      <c r="D1258" s="16"/>
    </row>
    <row r="1259" spans="2:4" x14ac:dyDescent="0.2">
      <c r="B1259" s="6"/>
      <c r="C1259" s="16"/>
      <c r="D1259" s="16"/>
    </row>
    <row r="1260" spans="2:4" x14ac:dyDescent="0.2">
      <c r="B1260" s="6"/>
      <c r="C1260" s="16"/>
      <c r="D1260" s="16"/>
    </row>
    <row r="1261" spans="2:4" x14ac:dyDescent="0.2">
      <c r="B1261" s="6"/>
      <c r="C1261" s="16"/>
      <c r="D1261" s="16"/>
    </row>
    <row r="1262" spans="2:4" x14ac:dyDescent="0.2">
      <c r="B1262" s="6"/>
      <c r="C1262" s="16"/>
      <c r="D1262" s="16"/>
    </row>
    <row r="1263" spans="2:4" x14ac:dyDescent="0.2">
      <c r="B1263" s="6"/>
      <c r="C1263" s="16"/>
      <c r="D1263" s="16"/>
    </row>
    <row r="1264" spans="2:4" x14ac:dyDescent="0.2">
      <c r="B1264" s="6"/>
      <c r="C1264" s="16"/>
      <c r="D1264" s="16"/>
    </row>
    <row r="1265" spans="2:4" x14ac:dyDescent="0.2">
      <c r="B1265" s="6"/>
      <c r="C1265" s="16"/>
      <c r="D1265" s="16"/>
    </row>
    <row r="1266" spans="2:4" x14ac:dyDescent="0.2">
      <c r="B1266" s="6"/>
      <c r="C1266" s="16"/>
      <c r="D1266" s="16"/>
    </row>
    <row r="1267" spans="2:4" x14ac:dyDescent="0.2">
      <c r="B1267" s="6"/>
      <c r="C1267" s="16"/>
      <c r="D1267" s="16"/>
    </row>
    <row r="1268" spans="2:4" x14ac:dyDescent="0.2">
      <c r="B1268" s="6"/>
      <c r="C1268" s="16"/>
      <c r="D1268" s="16"/>
    </row>
    <row r="1269" spans="2:4" x14ac:dyDescent="0.2">
      <c r="B1269" s="6"/>
      <c r="C1269" s="16"/>
      <c r="D1269" s="16"/>
    </row>
    <row r="1270" spans="2:4" x14ac:dyDescent="0.2">
      <c r="B1270" s="6"/>
      <c r="C1270" s="16"/>
      <c r="D1270" s="16"/>
    </row>
    <row r="1271" spans="2:4" x14ac:dyDescent="0.2">
      <c r="B1271" s="6"/>
      <c r="C1271" s="16"/>
      <c r="D1271" s="16"/>
    </row>
    <row r="1272" spans="2:4" x14ac:dyDescent="0.2">
      <c r="B1272" s="6"/>
      <c r="C1272" s="16"/>
      <c r="D1272" s="16"/>
    </row>
    <row r="1273" spans="2:4" x14ac:dyDescent="0.2">
      <c r="B1273" s="6"/>
      <c r="C1273" s="16"/>
      <c r="D1273" s="16"/>
    </row>
    <row r="1274" spans="2:4" x14ac:dyDescent="0.2">
      <c r="B1274" s="6"/>
      <c r="C1274" s="16"/>
      <c r="D1274" s="16"/>
    </row>
    <row r="1275" spans="2:4" x14ac:dyDescent="0.2">
      <c r="B1275" s="6"/>
      <c r="C1275" s="16"/>
      <c r="D1275" s="16"/>
    </row>
    <row r="1276" spans="2:4" x14ac:dyDescent="0.2">
      <c r="B1276" s="6"/>
      <c r="C1276" s="16"/>
      <c r="D1276" s="16"/>
    </row>
    <row r="1277" spans="2:4" x14ac:dyDescent="0.2">
      <c r="B1277" s="6"/>
      <c r="C1277" s="16"/>
      <c r="D1277" s="16"/>
    </row>
    <row r="1278" spans="2:4" x14ac:dyDescent="0.2">
      <c r="B1278" s="6"/>
      <c r="C1278" s="16"/>
      <c r="D1278" s="16"/>
    </row>
    <row r="1279" spans="2:4" x14ac:dyDescent="0.2">
      <c r="B1279" s="6"/>
      <c r="C1279" s="16"/>
      <c r="D1279" s="16"/>
    </row>
    <row r="1280" spans="2:4" x14ac:dyDescent="0.2">
      <c r="B1280" s="6"/>
      <c r="C1280" s="16"/>
      <c r="D1280" s="16"/>
    </row>
    <row r="1281" spans="2:4" x14ac:dyDescent="0.2">
      <c r="B1281" s="6"/>
      <c r="C1281" s="16"/>
      <c r="D1281" s="16"/>
    </row>
    <row r="1282" spans="2:4" x14ac:dyDescent="0.2">
      <c r="B1282" s="6"/>
      <c r="C1282" s="16"/>
      <c r="D1282" s="16"/>
    </row>
    <row r="1283" spans="2:4" x14ac:dyDescent="0.2">
      <c r="B1283" s="6"/>
      <c r="C1283" s="16"/>
      <c r="D1283" s="16"/>
    </row>
    <row r="1284" spans="2:4" x14ac:dyDescent="0.2">
      <c r="B1284" s="6"/>
      <c r="C1284" s="16"/>
      <c r="D1284" s="16"/>
    </row>
    <row r="1285" spans="2:4" x14ac:dyDescent="0.2">
      <c r="B1285" s="6"/>
      <c r="C1285" s="16"/>
      <c r="D1285" s="16"/>
    </row>
    <row r="1286" spans="2:4" x14ac:dyDescent="0.2">
      <c r="B1286" s="6"/>
      <c r="C1286" s="16"/>
      <c r="D1286" s="16"/>
    </row>
    <row r="1287" spans="2:4" x14ac:dyDescent="0.2">
      <c r="B1287" s="6"/>
      <c r="C1287" s="16"/>
      <c r="D1287" s="16"/>
    </row>
    <row r="1288" spans="2:4" x14ac:dyDescent="0.2">
      <c r="B1288" s="6"/>
      <c r="C1288" s="16"/>
      <c r="D1288" s="16"/>
    </row>
    <row r="1289" spans="2:4" x14ac:dyDescent="0.2">
      <c r="B1289" s="6"/>
      <c r="C1289" s="16"/>
      <c r="D1289" s="16"/>
    </row>
    <row r="1290" spans="2:4" x14ac:dyDescent="0.2">
      <c r="B1290" s="6"/>
      <c r="C1290" s="16"/>
      <c r="D1290" s="16"/>
    </row>
    <row r="1291" spans="2:4" x14ac:dyDescent="0.2">
      <c r="B1291" s="6"/>
      <c r="C1291" s="16"/>
      <c r="D1291" s="16"/>
    </row>
    <row r="1292" spans="2:4" x14ac:dyDescent="0.2">
      <c r="B1292" s="6"/>
      <c r="C1292" s="16"/>
      <c r="D1292" s="16"/>
    </row>
    <row r="1293" spans="2:4" x14ac:dyDescent="0.2">
      <c r="B1293" s="6"/>
      <c r="C1293" s="16"/>
      <c r="D1293" s="16"/>
    </row>
    <row r="1294" spans="2:4" x14ac:dyDescent="0.2">
      <c r="B1294" s="6"/>
      <c r="C1294" s="16"/>
      <c r="D1294" s="16"/>
    </row>
    <row r="1295" spans="2:4" x14ac:dyDescent="0.2">
      <c r="B1295" s="6"/>
      <c r="C1295" s="16"/>
      <c r="D1295" s="16"/>
    </row>
    <row r="1296" spans="2:4" x14ac:dyDescent="0.2">
      <c r="B1296" s="6"/>
      <c r="C1296" s="16"/>
      <c r="D1296" s="16"/>
    </row>
    <row r="1297" spans="2:4" x14ac:dyDescent="0.2">
      <c r="B1297" s="6"/>
      <c r="C1297" s="16"/>
      <c r="D1297" s="16"/>
    </row>
    <row r="1298" spans="2:4" x14ac:dyDescent="0.2">
      <c r="B1298" s="6"/>
      <c r="C1298" s="16"/>
      <c r="D1298" s="16"/>
    </row>
    <row r="1299" spans="2:4" x14ac:dyDescent="0.2">
      <c r="B1299" s="6"/>
      <c r="C1299" s="16"/>
      <c r="D1299" s="16"/>
    </row>
    <row r="1300" spans="2:4" x14ac:dyDescent="0.2">
      <c r="B1300" s="6"/>
      <c r="C1300" s="16"/>
      <c r="D1300" s="16"/>
    </row>
    <row r="1301" spans="2:4" x14ac:dyDescent="0.2">
      <c r="B1301" s="6"/>
      <c r="C1301" s="16"/>
      <c r="D1301" s="16"/>
    </row>
    <row r="1302" spans="2:4" x14ac:dyDescent="0.2">
      <c r="B1302" s="6"/>
      <c r="C1302" s="16"/>
      <c r="D1302" s="16"/>
    </row>
    <row r="1303" spans="2:4" x14ac:dyDescent="0.2">
      <c r="B1303" s="6"/>
      <c r="C1303" s="16"/>
      <c r="D1303" s="16"/>
    </row>
    <row r="1304" spans="2:4" x14ac:dyDescent="0.2">
      <c r="B1304" s="6"/>
      <c r="C1304" s="16"/>
      <c r="D1304" s="16"/>
    </row>
    <row r="1305" spans="2:4" x14ac:dyDescent="0.2">
      <c r="B1305" s="6"/>
      <c r="C1305" s="16"/>
      <c r="D1305" s="16"/>
    </row>
    <row r="1306" spans="2:4" x14ac:dyDescent="0.2">
      <c r="B1306" s="6"/>
      <c r="C1306" s="16"/>
      <c r="D1306" s="16"/>
    </row>
    <row r="1307" spans="2:4" x14ac:dyDescent="0.2">
      <c r="B1307" s="6"/>
      <c r="C1307" s="16"/>
      <c r="D1307" s="16"/>
    </row>
    <row r="1308" spans="2:4" x14ac:dyDescent="0.2">
      <c r="B1308" s="6"/>
      <c r="C1308" s="16"/>
      <c r="D1308" s="16"/>
    </row>
    <row r="1309" spans="2:4" x14ac:dyDescent="0.2">
      <c r="B1309" s="6"/>
      <c r="C1309" s="16"/>
      <c r="D1309" s="16"/>
    </row>
    <row r="1310" spans="2:4" x14ac:dyDescent="0.2">
      <c r="B1310" s="6"/>
      <c r="C1310" s="16"/>
      <c r="D1310" s="16"/>
    </row>
    <row r="1311" spans="2:4" x14ac:dyDescent="0.2">
      <c r="B1311" s="6"/>
      <c r="C1311" s="16"/>
      <c r="D1311" s="16"/>
    </row>
    <row r="1312" spans="2:4" x14ac:dyDescent="0.2">
      <c r="B1312" s="6"/>
      <c r="C1312" s="16"/>
      <c r="D1312" s="16"/>
    </row>
    <row r="1313" spans="2:4" x14ac:dyDescent="0.2">
      <c r="B1313" s="6"/>
      <c r="C1313" s="16"/>
      <c r="D1313" s="16"/>
    </row>
    <row r="1314" spans="2:4" x14ac:dyDescent="0.2">
      <c r="B1314" s="6"/>
      <c r="C1314" s="16"/>
      <c r="D1314" s="16"/>
    </row>
    <row r="1315" spans="2:4" x14ac:dyDescent="0.2">
      <c r="B1315" s="6"/>
      <c r="C1315" s="16"/>
      <c r="D1315" s="16"/>
    </row>
    <row r="1316" spans="2:4" x14ac:dyDescent="0.2">
      <c r="B1316" s="6"/>
      <c r="C1316" s="16"/>
      <c r="D1316" s="16"/>
    </row>
    <row r="1317" spans="2:4" x14ac:dyDescent="0.2">
      <c r="B1317" s="6"/>
      <c r="C1317" s="16"/>
      <c r="D1317" s="16"/>
    </row>
    <row r="1318" spans="2:4" x14ac:dyDescent="0.2">
      <c r="B1318" s="6"/>
      <c r="C1318" s="16"/>
      <c r="D1318" s="16"/>
    </row>
    <row r="1319" spans="2:4" x14ac:dyDescent="0.2">
      <c r="B1319" s="6"/>
      <c r="C1319" s="16"/>
      <c r="D1319" s="16"/>
    </row>
    <row r="1320" spans="2:4" x14ac:dyDescent="0.2">
      <c r="B1320" s="6"/>
      <c r="C1320" s="16"/>
      <c r="D1320" s="16"/>
    </row>
    <row r="1321" spans="2:4" x14ac:dyDescent="0.2">
      <c r="B1321" s="6"/>
      <c r="C1321" s="16"/>
      <c r="D1321" s="16"/>
    </row>
    <row r="1322" spans="2:4" x14ac:dyDescent="0.2">
      <c r="B1322" s="6"/>
      <c r="C1322" s="16"/>
      <c r="D1322" s="16"/>
    </row>
    <row r="1323" spans="2:4" x14ac:dyDescent="0.2">
      <c r="B1323" s="6"/>
      <c r="C1323" s="16"/>
      <c r="D1323" s="16"/>
    </row>
    <row r="1324" spans="2:4" x14ac:dyDescent="0.2">
      <c r="B1324" s="6"/>
      <c r="C1324" s="16"/>
      <c r="D1324" s="16"/>
    </row>
    <row r="1325" spans="2:4" x14ac:dyDescent="0.2">
      <c r="B1325" s="6"/>
      <c r="C1325" s="16"/>
      <c r="D1325" s="16"/>
    </row>
    <row r="1326" spans="2:4" x14ac:dyDescent="0.2">
      <c r="B1326" s="6"/>
      <c r="C1326" s="16"/>
      <c r="D1326" s="16"/>
    </row>
    <row r="1327" spans="2:4" x14ac:dyDescent="0.2">
      <c r="B1327" s="6"/>
      <c r="C1327" s="16"/>
      <c r="D1327" s="16"/>
    </row>
    <row r="1328" spans="2:4" x14ac:dyDescent="0.2">
      <c r="B1328" s="6"/>
      <c r="C1328" s="16"/>
      <c r="D1328" s="16"/>
    </row>
    <row r="1329" spans="2:4" x14ac:dyDescent="0.2">
      <c r="B1329" s="6"/>
      <c r="C1329" s="16"/>
      <c r="D1329" s="16"/>
    </row>
    <row r="1330" spans="2:4" x14ac:dyDescent="0.2">
      <c r="B1330" s="6"/>
      <c r="C1330" s="16"/>
      <c r="D1330" s="16"/>
    </row>
    <row r="1331" spans="2:4" x14ac:dyDescent="0.2">
      <c r="B1331" s="6"/>
      <c r="C1331" s="16"/>
      <c r="D1331" s="16"/>
    </row>
    <row r="1332" spans="2:4" x14ac:dyDescent="0.2">
      <c r="B1332" s="6"/>
      <c r="C1332" s="16"/>
      <c r="D1332" s="16"/>
    </row>
    <row r="1333" spans="2:4" x14ac:dyDescent="0.2">
      <c r="B1333" s="6"/>
      <c r="C1333" s="16"/>
      <c r="D1333" s="16"/>
    </row>
    <row r="1334" spans="2:4" x14ac:dyDescent="0.2">
      <c r="B1334" s="6"/>
      <c r="C1334" s="16"/>
      <c r="D1334" s="16"/>
    </row>
    <row r="1335" spans="2:4" x14ac:dyDescent="0.2">
      <c r="B1335" s="6"/>
      <c r="C1335" s="16"/>
      <c r="D1335" s="16"/>
    </row>
    <row r="1336" spans="2:4" x14ac:dyDescent="0.2">
      <c r="B1336" s="6"/>
      <c r="C1336" s="16"/>
      <c r="D1336" s="16"/>
    </row>
    <row r="1337" spans="2:4" x14ac:dyDescent="0.2">
      <c r="B1337" s="6"/>
      <c r="C1337" s="16"/>
      <c r="D1337" s="16"/>
    </row>
    <row r="1338" spans="2:4" x14ac:dyDescent="0.2">
      <c r="B1338" s="6"/>
      <c r="C1338" s="16"/>
      <c r="D1338" s="16"/>
    </row>
    <row r="1339" spans="2:4" x14ac:dyDescent="0.2">
      <c r="B1339" s="6"/>
      <c r="C1339" s="16"/>
      <c r="D1339" s="16"/>
    </row>
    <row r="1340" spans="2:4" x14ac:dyDescent="0.2">
      <c r="B1340" s="6"/>
      <c r="C1340" s="16"/>
      <c r="D1340" s="16"/>
    </row>
    <row r="1341" spans="2:4" x14ac:dyDescent="0.2">
      <c r="B1341" s="6"/>
      <c r="C1341" s="16"/>
      <c r="D1341" s="16"/>
    </row>
    <row r="1342" spans="2:4" x14ac:dyDescent="0.2">
      <c r="B1342" s="6"/>
      <c r="C1342" s="16"/>
      <c r="D1342" s="16"/>
    </row>
    <row r="1343" spans="2:4" x14ac:dyDescent="0.2">
      <c r="B1343" s="6"/>
      <c r="C1343" s="16"/>
      <c r="D1343" s="16"/>
    </row>
    <row r="1344" spans="2:4" x14ac:dyDescent="0.2">
      <c r="B1344" s="6"/>
      <c r="C1344" s="16"/>
      <c r="D1344" s="16"/>
    </row>
    <row r="1345" spans="2:4" x14ac:dyDescent="0.2">
      <c r="B1345" s="6"/>
      <c r="C1345" s="16"/>
      <c r="D1345" s="16"/>
    </row>
    <row r="1346" spans="2:4" x14ac:dyDescent="0.2">
      <c r="B1346" s="6"/>
      <c r="C1346" s="16"/>
      <c r="D1346" s="16"/>
    </row>
    <row r="1347" spans="2:4" x14ac:dyDescent="0.2">
      <c r="B1347" s="6"/>
      <c r="C1347" s="16"/>
      <c r="D1347" s="16"/>
    </row>
    <row r="1348" spans="2:4" x14ac:dyDescent="0.2">
      <c r="B1348" s="6"/>
      <c r="C1348" s="16"/>
      <c r="D1348" s="16"/>
    </row>
    <row r="1349" spans="2:4" x14ac:dyDescent="0.2">
      <c r="B1349" s="6"/>
      <c r="C1349" s="16"/>
      <c r="D1349" s="16"/>
    </row>
    <row r="1350" spans="2:4" x14ac:dyDescent="0.2">
      <c r="B1350" s="6"/>
      <c r="C1350" s="16"/>
      <c r="D1350" s="16"/>
    </row>
    <row r="1351" spans="2:4" x14ac:dyDescent="0.2">
      <c r="B1351" s="6"/>
      <c r="C1351" s="16"/>
      <c r="D1351" s="16"/>
    </row>
    <row r="1352" spans="2:4" x14ac:dyDescent="0.2">
      <c r="B1352" s="6"/>
      <c r="C1352" s="16"/>
      <c r="D1352" s="16"/>
    </row>
    <row r="1353" spans="2:4" x14ac:dyDescent="0.2">
      <c r="B1353" s="6"/>
      <c r="C1353" s="16"/>
      <c r="D1353" s="16"/>
    </row>
    <row r="1354" spans="2:4" x14ac:dyDescent="0.2">
      <c r="B1354" s="6"/>
      <c r="C1354" s="16"/>
      <c r="D1354" s="16"/>
    </row>
    <row r="1355" spans="2:4" x14ac:dyDescent="0.2">
      <c r="B1355" s="6"/>
      <c r="C1355" s="16"/>
      <c r="D1355" s="16"/>
    </row>
    <row r="1356" spans="2:4" x14ac:dyDescent="0.2">
      <c r="B1356" s="6"/>
      <c r="C1356" s="16"/>
      <c r="D1356" s="16"/>
    </row>
    <row r="1357" spans="2:4" x14ac:dyDescent="0.2">
      <c r="B1357" s="6"/>
      <c r="C1357" s="16"/>
      <c r="D1357" s="16"/>
    </row>
    <row r="1358" spans="2:4" x14ac:dyDescent="0.2">
      <c r="B1358" s="6"/>
      <c r="C1358" s="16"/>
      <c r="D1358" s="16"/>
    </row>
    <row r="1359" spans="2:4" x14ac:dyDescent="0.2">
      <c r="B1359" s="6"/>
      <c r="C1359" s="16"/>
      <c r="D1359" s="16"/>
    </row>
    <row r="1360" spans="2:4" x14ac:dyDescent="0.2">
      <c r="B1360" s="6"/>
      <c r="C1360" s="16"/>
      <c r="D1360" s="16"/>
    </row>
    <row r="1361" spans="2:4" x14ac:dyDescent="0.2">
      <c r="B1361" s="6"/>
      <c r="C1361" s="16"/>
      <c r="D1361" s="16"/>
    </row>
    <row r="1362" spans="2:4" x14ac:dyDescent="0.2">
      <c r="B1362" s="6"/>
      <c r="C1362" s="16"/>
      <c r="D1362" s="16"/>
    </row>
    <row r="1363" spans="2:4" x14ac:dyDescent="0.2">
      <c r="B1363" s="6"/>
      <c r="C1363" s="16"/>
      <c r="D1363" s="16"/>
    </row>
    <row r="1364" spans="2:4" x14ac:dyDescent="0.2">
      <c r="B1364" s="6"/>
      <c r="C1364" s="16"/>
      <c r="D1364" s="16"/>
    </row>
    <row r="1365" spans="2:4" x14ac:dyDescent="0.2">
      <c r="B1365" s="6"/>
      <c r="C1365" s="16"/>
      <c r="D1365" s="16"/>
    </row>
    <row r="1366" spans="2:4" x14ac:dyDescent="0.2">
      <c r="B1366" s="6"/>
      <c r="C1366" s="16"/>
      <c r="D1366" s="16"/>
    </row>
    <row r="1367" spans="2:4" x14ac:dyDescent="0.2">
      <c r="B1367" s="6"/>
      <c r="C1367" s="16"/>
      <c r="D1367" s="16"/>
    </row>
    <row r="1368" spans="2:4" x14ac:dyDescent="0.2">
      <c r="B1368" s="6"/>
      <c r="C1368" s="16"/>
      <c r="D1368" s="16"/>
    </row>
    <row r="1369" spans="2:4" x14ac:dyDescent="0.2">
      <c r="B1369" s="6"/>
      <c r="C1369" s="16"/>
      <c r="D1369" s="16"/>
    </row>
    <row r="1370" spans="2:4" x14ac:dyDescent="0.2">
      <c r="B1370" s="6"/>
      <c r="C1370" s="16"/>
      <c r="D1370" s="16"/>
    </row>
    <row r="1371" spans="2:4" x14ac:dyDescent="0.2">
      <c r="B1371" s="6"/>
      <c r="C1371" s="16"/>
      <c r="D1371" s="16"/>
    </row>
    <row r="1372" spans="2:4" x14ac:dyDescent="0.2">
      <c r="B1372" s="6"/>
      <c r="C1372" s="16"/>
      <c r="D1372" s="16"/>
    </row>
    <row r="1373" spans="2:4" x14ac:dyDescent="0.2">
      <c r="B1373" s="6"/>
      <c r="C1373" s="16"/>
      <c r="D1373" s="16"/>
    </row>
    <row r="1374" spans="2:4" x14ac:dyDescent="0.2">
      <c r="B1374" s="6"/>
      <c r="C1374" s="16"/>
      <c r="D1374" s="16"/>
    </row>
    <row r="1375" spans="2:4" x14ac:dyDescent="0.2">
      <c r="B1375" s="6"/>
      <c r="C1375" s="16"/>
      <c r="D1375" s="16"/>
    </row>
    <row r="1376" spans="2:4" x14ac:dyDescent="0.2">
      <c r="B1376" s="6"/>
      <c r="C1376" s="16"/>
      <c r="D1376" s="16"/>
    </row>
    <row r="1377" spans="2:4" x14ac:dyDescent="0.2">
      <c r="B1377" s="6"/>
      <c r="C1377" s="16"/>
      <c r="D1377" s="16"/>
    </row>
    <row r="1378" spans="2:4" x14ac:dyDescent="0.2">
      <c r="B1378" s="6"/>
      <c r="C1378" s="16"/>
      <c r="D1378" s="16"/>
    </row>
    <row r="1379" spans="2:4" x14ac:dyDescent="0.2">
      <c r="B1379" s="6"/>
      <c r="C1379" s="16"/>
      <c r="D1379" s="16"/>
    </row>
    <row r="1380" spans="2:4" x14ac:dyDescent="0.2">
      <c r="B1380" s="6"/>
      <c r="C1380" s="16"/>
      <c r="D1380" s="16"/>
    </row>
    <row r="1381" spans="2:4" x14ac:dyDescent="0.2">
      <c r="B1381" s="6"/>
      <c r="C1381" s="16"/>
      <c r="D1381" s="16"/>
    </row>
    <row r="1382" spans="2:4" x14ac:dyDescent="0.2">
      <c r="B1382" s="6"/>
      <c r="C1382" s="16"/>
      <c r="D1382" s="16"/>
    </row>
    <row r="1383" spans="2:4" x14ac:dyDescent="0.2">
      <c r="B1383" s="6"/>
      <c r="C1383" s="16"/>
      <c r="D1383" s="16"/>
    </row>
    <row r="1384" spans="2:4" x14ac:dyDescent="0.2">
      <c r="B1384" s="6"/>
      <c r="C1384" s="16"/>
      <c r="D1384" s="16"/>
    </row>
    <row r="1385" spans="2:4" x14ac:dyDescent="0.2">
      <c r="B1385" s="6"/>
      <c r="C1385" s="16"/>
      <c r="D1385" s="16"/>
    </row>
    <row r="1386" spans="2:4" x14ac:dyDescent="0.2">
      <c r="B1386" s="6"/>
      <c r="C1386" s="16"/>
      <c r="D1386" s="16"/>
    </row>
    <row r="1387" spans="2:4" x14ac:dyDescent="0.2">
      <c r="B1387" s="6"/>
      <c r="C1387" s="16"/>
      <c r="D1387" s="16"/>
    </row>
    <row r="1388" spans="2:4" x14ac:dyDescent="0.2">
      <c r="B1388" s="6"/>
      <c r="C1388" s="16"/>
      <c r="D1388" s="16"/>
    </row>
    <row r="1389" spans="2:4" x14ac:dyDescent="0.2">
      <c r="B1389" s="6"/>
      <c r="C1389" s="16"/>
      <c r="D1389" s="16"/>
    </row>
    <row r="1390" spans="2:4" x14ac:dyDescent="0.2">
      <c r="B1390" s="6"/>
      <c r="C1390" s="16"/>
      <c r="D1390" s="16"/>
    </row>
    <row r="1391" spans="2:4" x14ac:dyDescent="0.2">
      <c r="B1391" s="6"/>
      <c r="C1391" s="16"/>
      <c r="D1391" s="16"/>
    </row>
    <row r="1392" spans="2:4" x14ac:dyDescent="0.2">
      <c r="B1392" s="6"/>
      <c r="C1392" s="16"/>
      <c r="D1392" s="16"/>
    </row>
    <row r="1393" spans="2:4" x14ac:dyDescent="0.2">
      <c r="B1393" s="6"/>
      <c r="C1393" s="16"/>
      <c r="D1393" s="16"/>
    </row>
    <row r="1394" spans="2:4" x14ac:dyDescent="0.2">
      <c r="B1394" s="6"/>
      <c r="C1394" s="16"/>
      <c r="D1394" s="16"/>
    </row>
    <row r="1395" spans="2:4" x14ac:dyDescent="0.2">
      <c r="B1395" s="6"/>
      <c r="C1395" s="16"/>
      <c r="D1395" s="16"/>
    </row>
    <row r="1396" spans="2:4" x14ac:dyDescent="0.2">
      <c r="B1396" s="6"/>
      <c r="C1396" s="16"/>
      <c r="D1396" s="16"/>
    </row>
    <row r="1397" spans="2:4" x14ac:dyDescent="0.2">
      <c r="B1397" s="6"/>
      <c r="C1397" s="16"/>
      <c r="D1397" s="16"/>
    </row>
    <row r="1398" spans="2:4" x14ac:dyDescent="0.2">
      <c r="B1398" s="6"/>
      <c r="C1398" s="16"/>
      <c r="D1398" s="16"/>
    </row>
    <row r="1399" spans="2:4" x14ac:dyDescent="0.2">
      <c r="B1399" s="6"/>
      <c r="C1399" s="16"/>
      <c r="D1399" s="16"/>
    </row>
    <row r="1400" spans="2:4" x14ac:dyDescent="0.2">
      <c r="B1400" s="6"/>
      <c r="C1400" s="16"/>
      <c r="D1400" s="16"/>
    </row>
    <row r="1401" spans="2:4" x14ac:dyDescent="0.2">
      <c r="B1401" s="6"/>
      <c r="C1401" s="16"/>
      <c r="D1401" s="16"/>
    </row>
    <row r="1402" spans="2:4" x14ac:dyDescent="0.2">
      <c r="B1402" s="6"/>
      <c r="C1402" s="16"/>
      <c r="D1402" s="16"/>
    </row>
    <row r="1403" spans="2:4" x14ac:dyDescent="0.2">
      <c r="B1403" s="6"/>
      <c r="C1403" s="16"/>
      <c r="D1403" s="16"/>
    </row>
    <row r="1404" spans="2:4" x14ac:dyDescent="0.2">
      <c r="B1404" s="6"/>
      <c r="C1404" s="16"/>
      <c r="D1404" s="16"/>
    </row>
    <row r="1405" spans="2:4" x14ac:dyDescent="0.2">
      <c r="B1405" s="6"/>
      <c r="C1405" s="16"/>
      <c r="D1405" s="16"/>
    </row>
    <row r="1406" spans="2:4" x14ac:dyDescent="0.2">
      <c r="B1406" s="6"/>
      <c r="C1406" s="16"/>
      <c r="D1406" s="16"/>
    </row>
    <row r="1407" spans="2:4" x14ac:dyDescent="0.2">
      <c r="B1407" s="6"/>
      <c r="C1407" s="16"/>
      <c r="D1407" s="16"/>
    </row>
    <row r="1408" spans="2:4" x14ac:dyDescent="0.2">
      <c r="B1408" s="6"/>
      <c r="C1408" s="16"/>
      <c r="D1408" s="16"/>
    </row>
    <row r="1409" spans="2:4" x14ac:dyDescent="0.2">
      <c r="B1409" s="6"/>
      <c r="C1409" s="16"/>
      <c r="D1409" s="16"/>
    </row>
    <row r="1410" spans="2:4" x14ac:dyDescent="0.2">
      <c r="B1410" s="6"/>
      <c r="C1410" s="16"/>
      <c r="D1410" s="16"/>
    </row>
    <row r="1411" spans="2:4" x14ac:dyDescent="0.2">
      <c r="B1411" s="6"/>
      <c r="C1411" s="16"/>
      <c r="D1411" s="16"/>
    </row>
    <row r="1412" spans="2:4" x14ac:dyDescent="0.2">
      <c r="B1412" s="6"/>
      <c r="C1412" s="16"/>
      <c r="D1412" s="16"/>
    </row>
    <row r="1413" spans="2:4" x14ac:dyDescent="0.2">
      <c r="B1413" s="6"/>
      <c r="C1413" s="16"/>
      <c r="D1413" s="16"/>
    </row>
    <row r="1414" spans="2:4" x14ac:dyDescent="0.2">
      <c r="B1414" s="6"/>
      <c r="C1414" s="16"/>
      <c r="D1414" s="16"/>
    </row>
    <row r="1415" spans="2:4" x14ac:dyDescent="0.2">
      <c r="B1415" s="6"/>
      <c r="C1415" s="16"/>
      <c r="D1415" s="16"/>
    </row>
    <row r="1416" spans="2:4" x14ac:dyDescent="0.2">
      <c r="B1416" s="6"/>
      <c r="C1416" s="16"/>
      <c r="D1416" s="16"/>
    </row>
    <row r="1417" spans="2:4" x14ac:dyDescent="0.2">
      <c r="B1417" s="6"/>
      <c r="C1417" s="16"/>
      <c r="D1417" s="16"/>
    </row>
    <row r="1418" spans="2:4" x14ac:dyDescent="0.2">
      <c r="B1418" s="6"/>
      <c r="C1418" s="16"/>
      <c r="D1418" s="16"/>
    </row>
    <row r="1419" spans="2:4" x14ac:dyDescent="0.2">
      <c r="B1419" s="6"/>
      <c r="C1419" s="16"/>
      <c r="D1419" s="16"/>
    </row>
    <row r="1420" spans="2:4" x14ac:dyDescent="0.2">
      <c r="B1420" s="6"/>
      <c r="C1420" s="16"/>
      <c r="D1420" s="16"/>
    </row>
    <row r="1421" spans="2:4" x14ac:dyDescent="0.2">
      <c r="B1421" s="6"/>
      <c r="C1421" s="16"/>
      <c r="D1421" s="16"/>
    </row>
    <row r="1422" spans="2:4" x14ac:dyDescent="0.2">
      <c r="B1422" s="6"/>
      <c r="C1422" s="16"/>
      <c r="D1422" s="16"/>
    </row>
    <row r="1423" spans="2:4" x14ac:dyDescent="0.2">
      <c r="B1423" s="6"/>
      <c r="C1423" s="16"/>
      <c r="D1423" s="16"/>
    </row>
    <row r="1424" spans="2:4" x14ac:dyDescent="0.2">
      <c r="B1424" s="6"/>
      <c r="C1424" s="16"/>
      <c r="D1424" s="16"/>
    </row>
    <row r="1425" spans="2:4" x14ac:dyDescent="0.2">
      <c r="B1425" s="6"/>
      <c r="C1425" s="16"/>
      <c r="D1425" s="16"/>
    </row>
    <row r="1426" spans="2:4" x14ac:dyDescent="0.2">
      <c r="B1426" s="6"/>
      <c r="C1426" s="16"/>
      <c r="D1426" s="16"/>
    </row>
    <row r="1427" spans="2:4" x14ac:dyDescent="0.2">
      <c r="B1427" s="6"/>
      <c r="C1427" s="16"/>
      <c r="D1427" s="16"/>
    </row>
    <row r="1428" spans="2:4" x14ac:dyDescent="0.2">
      <c r="B1428" s="6"/>
      <c r="C1428" s="16"/>
      <c r="D1428" s="16"/>
    </row>
    <row r="1429" spans="2:4" x14ac:dyDescent="0.2">
      <c r="B1429" s="6"/>
      <c r="C1429" s="16"/>
      <c r="D1429" s="16"/>
    </row>
    <row r="1430" spans="2:4" x14ac:dyDescent="0.2">
      <c r="B1430" s="6"/>
      <c r="C1430" s="16"/>
      <c r="D1430" s="16"/>
    </row>
    <row r="1431" spans="2:4" x14ac:dyDescent="0.2">
      <c r="B1431" s="6"/>
      <c r="C1431" s="16"/>
      <c r="D1431" s="16"/>
    </row>
    <row r="1432" spans="2:4" x14ac:dyDescent="0.2">
      <c r="B1432" s="6"/>
      <c r="C1432" s="16"/>
      <c r="D1432" s="16"/>
    </row>
    <row r="1433" spans="2:4" x14ac:dyDescent="0.2">
      <c r="B1433" s="6"/>
      <c r="C1433" s="16"/>
      <c r="D1433" s="16"/>
    </row>
    <row r="1434" spans="2:4" x14ac:dyDescent="0.2">
      <c r="B1434" s="6"/>
      <c r="C1434" s="16"/>
      <c r="D1434" s="16"/>
    </row>
    <row r="1435" spans="2:4" x14ac:dyDescent="0.2">
      <c r="B1435" s="6"/>
      <c r="C1435" s="16"/>
      <c r="D1435" s="16"/>
    </row>
    <row r="1436" spans="2:4" x14ac:dyDescent="0.2">
      <c r="B1436" s="6"/>
      <c r="C1436" s="16"/>
      <c r="D1436" s="16"/>
    </row>
    <row r="1437" spans="2:4" x14ac:dyDescent="0.2">
      <c r="B1437" s="6"/>
      <c r="C1437" s="16"/>
      <c r="D1437" s="16"/>
    </row>
    <row r="1438" spans="2:4" x14ac:dyDescent="0.2">
      <c r="B1438" s="6"/>
      <c r="C1438" s="16"/>
      <c r="D1438" s="16"/>
    </row>
    <row r="1439" spans="2:4" x14ac:dyDescent="0.2">
      <c r="B1439" s="6"/>
      <c r="C1439" s="16"/>
      <c r="D1439" s="16"/>
    </row>
    <row r="1440" spans="2:4" x14ac:dyDescent="0.2">
      <c r="B1440" s="6"/>
      <c r="C1440" s="16"/>
      <c r="D1440" s="16"/>
    </row>
    <row r="1441" spans="2:4" x14ac:dyDescent="0.2">
      <c r="B1441" s="6"/>
      <c r="C1441" s="16"/>
      <c r="D1441" s="16"/>
    </row>
    <row r="1442" spans="2:4" x14ac:dyDescent="0.2">
      <c r="B1442" s="6"/>
      <c r="C1442" s="16"/>
      <c r="D1442" s="16"/>
    </row>
    <row r="1443" spans="2:4" x14ac:dyDescent="0.2">
      <c r="B1443" s="6"/>
      <c r="C1443" s="16"/>
      <c r="D1443" s="16"/>
    </row>
    <row r="1444" spans="2:4" x14ac:dyDescent="0.2">
      <c r="B1444" s="6"/>
      <c r="C1444" s="16"/>
      <c r="D1444" s="16"/>
    </row>
    <row r="1445" spans="2:4" x14ac:dyDescent="0.2">
      <c r="B1445" s="6"/>
      <c r="C1445" s="16"/>
      <c r="D1445" s="16"/>
    </row>
    <row r="1446" spans="2:4" x14ac:dyDescent="0.2">
      <c r="B1446" s="6"/>
      <c r="C1446" s="16"/>
      <c r="D1446" s="16"/>
    </row>
    <row r="1447" spans="2:4" x14ac:dyDescent="0.2">
      <c r="B1447" s="6"/>
      <c r="C1447" s="16"/>
      <c r="D1447" s="16"/>
    </row>
    <row r="1448" spans="2:4" x14ac:dyDescent="0.2">
      <c r="B1448" s="6"/>
      <c r="C1448" s="16"/>
      <c r="D1448" s="16"/>
    </row>
    <row r="1449" spans="2:4" x14ac:dyDescent="0.2">
      <c r="B1449" s="6"/>
      <c r="C1449" s="16"/>
      <c r="D1449" s="16"/>
    </row>
    <row r="1450" spans="2:4" x14ac:dyDescent="0.2">
      <c r="B1450" s="6"/>
      <c r="C1450" s="16"/>
      <c r="D1450" s="16"/>
    </row>
    <row r="1451" spans="2:4" x14ac:dyDescent="0.2">
      <c r="B1451" s="6"/>
      <c r="C1451" s="16"/>
      <c r="D1451" s="16"/>
    </row>
    <row r="1452" spans="2:4" x14ac:dyDescent="0.2">
      <c r="B1452" s="6"/>
      <c r="C1452" s="16"/>
      <c r="D1452" s="16"/>
    </row>
    <row r="1453" spans="2:4" x14ac:dyDescent="0.2">
      <c r="B1453" s="6"/>
      <c r="C1453" s="16"/>
      <c r="D1453" s="16"/>
    </row>
    <row r="1454" spans="2:4" x14ac:dyDescent="0.2">
      <c r="B1454" s="6"/>
      <c r="C1454" s="16"/>
      <c r="D1454" s="16"/>
    </row>
    <row r="1455" spans="2:4" x14ac:dyDescent="0.2">
      <c r="B1455" s="6"/>
      <c r="C1455" s="16"/>
      <c r="D1455" s="16"/>
    </row>
    <row r="1456" spans="2:4" x14ac:dyDescent="0.2">
      <c r="B1456" s="6"/>
      <c r="C1456" s="16"/>
      <c r="D1456" s="16"/>
    </row>
    <row r="1457" spans="2:4" x14ac:dyDescent="0.2">
      <c r="B1457" s="6"/>
      <c r="C1457" s="16"/>
      <c r="D1457" s="16"/>
    </row>
    <row r="1458" spans="2:4" x14ac:dyDescent="0.2">
      <c r="B1458" s="6"/>
      <c r="C1458" s="16"/>
      <c r="D1458" s="16"/>
    </row>
    <row r="1459" spans="2:4" x14ac:dyDescent="0.2">
      <c r="B1459" s="6"/>
      <c r="C1459" s="16"/>
      <c r="D1459" s="16"/>
    </row>
    <row r="1460" spans="2:4" x14ac:dyDescent="0.2">
      <c r="B1460" s="6"/>
      <c r="C1460" s="16"/>
      <c r="D1460" s="16"/>
    </row>
    <row r="1461" spans="2:4" x14ac:dyDescent="0.2">
      <c r="B1461" s="6"/>
      <c r="C1461" s="16"/>
      <c r="D1461" s="16"/>
    </row>
    <row r="1462" spans="2:4" x14ac:dyDescent="0.2">
      <c r="B1462" s="6"/>
      <c r="C1462" s="16"/>
      <c r="D1462" s="16"/>
    </row>
    <row r="1463" spans="2:4" x14ac:dyDescent="0.2">
      <c r="B1463" s="6"/>
      <c r="C1463" s="16"/>
      <c r="D1463" s="16"/>
    </row>
    <row r="1464" spans="2:4" x14ac:dyDescent="0.2">
      <c r="B1464" s="6"/>
      <c r="C1464" s="16"/>
      <c r="D1464" s="16"/>
    </row>
    <row r="1465" spans="2:4" x14ac:dyDescent="0.2">
      <c r="B1465" s="6"/>
      <c r="C1465" s="16"/>
      <c r="D1465" s="16"/>
    </row>
    <row r="1466" spans="2:4" x14ac:dyDescent="0.2">
      <c r="B1466" s="6"/>
      <c r="C1466" s="16"/>
      <c r="D1466" s="16"/>
    </row>
    <row r="1467" spans="2:4" x14ac:dyDescent="0.2">
      <c r="B1467" s="6"/>
      <c r="C1467" s="16"/>
      <c r="D1467" s="16"/>
    </row>
    <row r="1468" spans="2:4" x14ac:dyDescent="0.2">
      <c r="B1468" s="6"/>
      <c r="C1468" s="16"/>
      <c r="D1468" s="16"/>
    </row>
    <row r="1469" spans="2:4" x14ac:dyDescent="0.2">
      <c r="B1469" s="6"/>
      <c r="C1469" s="16"/>
      <c r="D1469" s="16"/>
    </row>
    <row r="1470" spans="2:4" x14ac:dyDescent="0.2">
      <c r="B1470" s="6"/>
      <c r="C1470" s="16"/>
      <c r="D1470" s="16"/>
    </row>
    <row r="1471" spans="2:4" x14ac:dyDescent="0.2">
      <c r="B1471" s="6"/>
      <c r="C1471" s="16"/>
      <c r="D1471" s="16"/>
    </row>
    <row r="1472" spans="2:4" x14ac:dyDescent="0.2">
      <c r="B1472" s="6"/>
      <c r="C1472" s="16"/>
      <c r="D1472" s="16"/>
    </row>
    <row r="1473" spans="2:4" x14ac:dyDescent="0.2">
      <c r="B1473" s="6"/>
      <c r="C1473" s="16"/>
      <c r="D1473" s="16"/>
    </row>
    <row r="1474" spans="2:4" x14ac:dyDescent="0.2">
      <c r="B1474" s="6"/>
      <c r="C1474" s="16"/>
      <c r="D1474" s="16"/>
    </row>
    <row r="1475" spans="2:4" x14ac:dyDescent="0.2">
      <c r="B1475" s="6"/>
      <c r="C1475" s="16"/>
      <c r="D1475" s="16"/>
    </row>
    <row r="1476" spans="2:4" x14ac:dyDescent="0.2">
      <c r="B1476" s="6"/>
      <c r="C1476" s="16"/>
      <c r="D1476" s="16"/>
    </row>
    <row r="1477" spans="2:4" x14ac:dyDescent="0.2">
      <c r="B1477" s="6"/>
      <c r="C1477" s="16"/>
      <c r="D1477" s="16"/>
    </row>
    <row r="1478" spans="2:4" x14ac:dyDescent="0.2">
      <c r="B1478" s="6"/>
      <c r="C1478" s="16"/>
      <c r="D1478" s="16"/>
    </row>
    <row r="1479" spans="2:4" x14ac:dyDescent="0.2">
      <c r="B1479" s="6"/>
      <c r="C1479" s="16"/>
      <c r="D1479" s="16"/>
    </row>
    <row r="1480" spans="2:4" x14ac:dyDescent="0.2">
      <c r="B1480" s="6"/>
      <c r="C1480" s="16"/>
      <c r="D1480" s="16"/>
    </row>
    <row r="1481" spans="2:4" x14ac:dyDescent="0.2">
      <c r="B1481" s="6"/>
      <c r="C1481" s="16"/>
      <c r="D1481" s="16"/>
    </row>
    <row r="1482" spans="2:4" x14ac:dyDescent="0.2">
      <c r="B1482" s="6"/>
      <c r="C1482" s="16"/>
      <c r="D1482" s="16"/>
    </row>
    <row r="1483" spans="2:4" x14ac:dyDescent="0.2">
      <c r="B1483" s="6"/>
      <c r="C1483" s="16"/>
      <c r="D1483" s="16"/>
    </row>
    <row r="1484" spans="2:4" x14ac:dyDescent="0.2">
      <c r="B1484" s="6"/>
      <c r="C1484" s="16"/>
      <c r="D1484" s="16"/>
    </row>
    <row r="1485" spans="2:4" x14ac:dyDescent="0.2">
      <c r="B1485" s="6"/>
      <c r="C1485" s="16"/>
      <c r="D1485" s="16"/>
    </row>
    <row r="1486" spans="2:4" x14ac:dyDescent="0.2">
      <c r="B1486" s="6"/>
      <c r="C1486" s="16"/>
      <c r="D1486" s="16"/>
    </row>
    <row r="1487" spans="2:4" x14ac:dyDescent="0.2">
      <c r="B1487" s="6"/>
      <c r="C1487" s="16"/>
      <c r="D1487" s="16"/>
    </row>
    <row r="1488" spans="2:4" x14ac:dyDescent="0.2">
      <c r="B1488" s="6"/>
      <c r="C1488" s="16"/>
      <c r="D1488" s="16"/>
    </row>
    <row r="1489" spans="2:4" x14ac:dyDescent="0.2">
      <c r="B1489" s="6"/>
      <c r="C1489" s="16"/>
      <c r="D1489" s="16"/>
    </row>
    <row r="1490" spans="2:4" x14ac:dyDescent="0.2">
      <c r="B1490" s="6"/>
      <c r="C1490" s="16"/>
      <c r="D1490" s="16"/>
    </row>
    <row r="1491" spans="2:4" x14ac:dyDescent="0.2">
      <c r="B1491" s="6"/>
      <c r="C1491" s="16"/>
      <c r="D1491" s="16"/>
    </row>
    <row r="1492" spans="2:4" x14ac:dyDescent="0.2">
      <c r="B1492" s="6"/>
      <c r="C1492" s="16"/>
      <c r="D1492" s="16"/>
    </row>
    <row r="1493" spans="2:4" x14ac:dyDescent="0.2">
      <c r="B1493" s="6"/>
      <c r="C1493" s="16"/>
      <c r="D1493" s="16"/>
    </row>
    <row r="1494" spans="2:4" x14ac:dyDescent="0.2">
      <c r="B1494" s="6"/>
      <c r="C1494" s="16"/>
      <c r="D1494" s="16"/>
    </row>
    <row r="1495" spans="2:4" x14ac:dyDescent="0.2">
      <c r="B1495" s="6"/>
      <c r="C1495" s="16"/>
      <c r="D1495" s="16"/>
    </row>
    <row r="1496" spans="2:4" x14ac:dyDescent="0.2">
      <c r="B1496" s="6"/>
      <c r="C1496" s="16"/>
      <c r="D1496" s="16"/>
    </row>
    <row r="1497" spans="2:4" x14ac:dyDescent="0.2">
      <c r="B1497" s="6"/>
      <c r="C1497" s="16"/>
      <c r="D1497" s="16"/>
    </row>
    <row r="1498" spans="2:4" x14ac:dyDescent="0.2">
      <c r="B1498" s="6"/>
      <c r="C1498" s="16"/>
      <c r="D1498" s="16"/>
    </row>
    <row r="1499" spans="2:4" x14ac:dyDescent="0.2">
      <c r="B1499" s="6"/>
      <c r="C1499" s="16"/>
      <c r="D1499" s="16"/>
    </row>
    <row r="1500" spans="2:4" x14ac:dyDescent="0.2">
      <c r="B1500" s="6"/>
      <c r="C1500" s="16"/>
      <c r="D1500" s="16"/>
    </row>
    <row r="1501" spans="2:4" x14ac:dyDescent="0.2">
      <c r="B1501" s="6"/>
      <c r="C1501" s="16"/>
      <c r="D1501" s="16"/>
    </row>
    <row r="1502" spans="2:4" x14ac:dyDescent="0.2">
      <c r="B1502" s="6"/>
      <c r="C1502" s="16"/>
      <c r="D1502" s="16"/>
    </row>
    <row r="1503" spans="2:4" x14ac:dyDescent="0.2">
      <c r="B1503" s="6"/>
      <c r="C1503" s="16"/>
      <c r="D1503" s="16"/>
    </row>
    <row r="1504" spans="2:4" x14ac:dyDescent="0.2">
      <c r="B1504" s="6"/>
      <c r="C1504" s="16"/>
      <c r="D1504" s="16"/>
    </row>
    <row r="1505" spans="2:4" x14ac:dyDescent="0.2">
      <c r="B1505" s="6"/>
      <c r="C1505" s="16"/>
      <c r="D1505" s="16"/>
    </row>
    <row r="1506" spans="2:4" x14ac:dyDescent="0.2">
      <c r="B1506" s="6"/>
      <c r="C1506" s="16"/>
      <c r="D1506" s="16"/>
    </row>
    <row r="1507" spans="2:4" x14ac:dyDescent="0.2">
      <c r="B1507" s="6"/>
      <c r="C1507" s="16"/>
      <c r="D1507" s="16"/>
    </row>
    <row r="1508" spans="2:4" x14ac:dyDescent="0.2">
      <c r="B1508" s="6"/>
      <c r="C1508" s="16"/>
      <c r="D1508" s="16"/>
    </row>
    <row r="1509" spans="2:4" x14ac:dyDescent="0.2">
      <c r="B1509" s="6"/>
      <c r="C1509" s="16"/>
      <c r="D1509" s="16"/>
    </row>
    <row r="1510" spans="2:4" x14ac:dyDescent="0.2">
      <c r="B1510" s="6"/>
      <c r="C1510" s="16"/>
      <c r="D1510" s="16"/>
    </row>
    <row r="1511" spans="2:4" x14ac:dyDescent="0.2">
      <c r="B1511" s="6"/>
      <c r="C1511" s="16"/>
      <c r="D1511" s="16"/>
    </row>
    <row r="1512" spans="2:4" x14ac:dyDescent="0.2">
      <c r="B1512" s="6"/>
      <c r="C1512" s="16"/>
      <c r="D1512" s="16"/>
    </row>
    <row r="1513" spans="2:4" x14ac:dyDescent="0.2">
      <c r="B1513" s="6"/>
      <c r="C1513" s="16"/>
      <c r="D1513" s="16"/>
    </row>
    <row r="1514" spans="2:4" x14ac:dyDescent="0.2">
      <c r="B1514" s="6"/>
      <c r="C1514" s="16"/>
      <c r="D1514" s="16"/>
    </row>
    <row r="1515" spans="2:4" x14ac:dyDescent="0.2">
      <c r="B1515" s="6"/>
      <c r="C1515" s="16"/>
      <c r="D1515" s="16"/>
    </row>
    <row r="1516" spans="2:4" x14ac:dyDescent="0.2">
      <c r="B1516" s="6"/>
      <c r="C1516" s="16"/>
      <c r="D1516" s="16"/>
    </row>
    <row r="1517" spans="2:4" x14ac:dyDescent="0.2">
      <c r="B1517" s="6"/>
      <c r="C1517" s="16"/>
      <c r="D1517" s="16"/>
    </row>
    <row r="1518" spans="2:4" x14ac:dyDescent="0.2">
      <c r="B1518" s="6"/>
      <c r="C1518" s="16"/>
      <c r="D1518" s="16"/>
    </row>
    <row r="1519" spans="2:4" x14ac:dyDescent="0.2">
      <c r="B1519" s="6"/>
      <c r="C1519" s="16"/>
      <c r="D1519" s="16"/>
    </row>
    <row r="1520" spans="2:4" x14ac:dyDescent="0.2">
      <c r="B1520" s="6"/>
      <c r="C1520" s="16"/>
      <c r="D1520" s="16"/>
    </row>
    <row r="1521" spans="2:4" x14ac:dyDescent="0.2">
      <c r="B1521" s="6"/>
      <c r="C1521" s="16"/>
      <c r="D1521" s="16"/>
    </row>
    <row r="1522" spans="2:4" x14ac:dyDescent="0.2">
      <c r="B1522" s="6"/>
      <c r="C1522" s="16"/>
      <c r="D1522" s="16"/>
    </row>
    <row r="1523" spans="2:4" x14ac:dyDescent="0.2">
      <c r="B1523" s="6"/>
      <c r="C1523" s="16"/>
      <c r="D1523" s="16"/>
    </row>
    <row r="1524" spans="2:4" x14ac:dyDescent="0.2">
      <c r="B1524" s="6"/>
      <c r="C1524" s="16"/>
      <c r="D1524" s="16"/>
    </row>
    <row r="1525" spans="2:4" x14ac:dyDescent="0.2">
      <c r="B1525" s="6"/>
      <c r="C1525" s="16"/>
      <c r="D1525" s="16"/>
    </row>
    <row r="1526" spans="2:4" x14ac:dyDescent="0.2">
      <c r="B1526" s="6"/>
      <c r="C1526" s="16"/>
      <c r="D1526" s="16"/>
    </row>
    <row r="1527" spans="2:4" x14ac:dyDescent="0.2">
      <c r="B1527" s="6"/>
      <c r="C1527" s="16"/>
      <c r="D1527" s="16"/>
    </row>
    <row r="1528" spans="2:4" x14ac:dyDescent="0.2">
      <c r="B1528" s="6"/>
      <c r="C1528" s="16"/>
      <c r="D1528" s="16"/>
    </row>
    <row r="1529" spans="2:4" x14ac:dyDescent="0.2">
      <c r="B1529" s="6"/>
      <c r="C1529" s="16"/>
      <c r="D1529" s="16"/>
    </row>
    <row r="1530" spans="2:4" x14ac:dyDescent="0.2">
      <c r="B1530" s="6"/>
      <c r="C1530" s="16"/>
      <c r="D1530" s="16"/>
    </row>
    <row r="1531" spans="2:4" x14ac:dyDescent="0.2">
      <c r="B1531" s="6"/>
      <c r="C1531" s="16"/>
      <c r="D1531" s="16"/>
    </row>
    <row r="1532" spans="2:4" x14ac:dyDescent="0.2">
      <c r="B1532" s="6"/>
      <c r="C1532" s="16"/>
      <c r="D1532" s="16"/>
    </row>
    <row r="1533" spans="2:4" x14ac:dyDescent="0.2">
      <c r="B1533" s="6"/>
      <c r="C1533" s="16"/>
      <c r="D1533" s="16"/>
    </row>
    <row r="1534" spans="2:4" x14ac:dyDescent="0.2">
      <c r="B1534" s="6"/>
      <c r="C1534" s="16"/>
      <c r="D1534" s="16"/>
    </row>
    <row r="1535" spans="2:4" x14ac:dyDescent="0.2">
      <c r="B1535" s="6"/>
      <c r="C1535" s="16"/>
      <c r="D1535" s="16"/>
    </row>
    <row r="1536" spans="2:4" x14ac:dyDescent="0.2">
      <c r="B1536" s="6"/>
      <c r="C1536" s="16"/>
      <c r="D1536" s="16"/>
    </row>
    <row r="1537" spans="2:4" x14ac:dyDescent="0.2">
      <c r="B1537" s="6"/>
      <c r="C1537" s="16"/>
      <c r="D1537" s="16"/>
    </row>
    <row r="1538" spans="2:4" x14ac:dyDescent="0.2">
      <c r="B1538" s="6"/>
      <c r="C1538" s="16"/>
      <c r="D1538" s="16"/>
    </row>
    <row r="1539" spans="2:4" x14ac:dyDescent="0.2">
      <c r="B1539" s="6"/>
      <c r="C1539" s="16"/>
      <c r="D1539" s="16"/>
    </row>
    <row r="1540" spans="2:4" x14ac:dyDescent="0.2">
      <c r="B1540" s="6"/>
      <c r="C1540" s="16"/>
      <c r="D1540" s="16"/>
    </row>
    <row r="1541" spans="2:4" x14ac:dyDescent="0.2">
      <c r="B1541" s="6"/>
      <c r="C1541" s="16"/>
      <c r="D1541" s="16"/>
    </row>
    <row r="1542" spans="2:4" x14ac:dyDescent="0.2">
      <c r="B1542" s="6"/>
      <c r="C1542" s="16"/>
      <c r="D1542" s="16"/>
    </row>
    <row r="1543" spans="2:4" x14ac:dyDescent="0.2">
      <c r="B1543" s="6"/>
      <c r="C1543" s="16"/>
      <c r="D1543" s="16"/>
    </row>
    <row r="1544" spans="2:4" x14ac:dyDescent="0.2">
      <c r="B1544" s="6"/>
      <c r="C1544" s="16"/>
      <c r="D1544" s="16"/>
    </row>
    <row r="1545" spans="2:4" x14ac:dyDescent="0.2">
      <c r="B1545" s="6"/>
      <c r="C1545" s="16"/>
      <c r="D1545" s="16"/>
    </row>
    <row r="1546" spans="2:4" x14ac:dyDescent="0.2">
      <c r="B1546" s="6"/>
      <c r="C1546" s="16"/>
      <c r="D1546" s="16"/>
    </row>
    <row r="1547" spans="2:4" x14ac:dyDescent="0.2">
      <c r="B1547" s="6"/>
      <c r="C1547" s="16"/>
      <c r="D1547" s="16"/>
    </row>
    <row r="1548" spans="2:4" x14ac:dyDescent="0.2">
      <c r="B1548" s="6"/>
      <c r="C1548" s="16"/>
      <c r="D1548" s="16"/>
    </row>
    <row r="1549" spans="2:4" x14ac:dyDescent="0.2">
      <c r="B1549" s="6"/>
      <c r="C1549" s="16"/>
      <c r="D1549" s="16"/>
    </row>
    <row r="1550" spans="2:4" x14ac:dyDescent="0.2">
      <c r="B1550" s="6"/>
      <c r="C1550" s="16"/>
      <c r="D1550" s="16"/>
    </row>
    <row r="1551" spans="2:4" x14ac:dyDescent="0.2">
      <c r="B1551" s="6"/>
      <c r="C1551" s="16"/>
      <c r="D1551" s="16"/>
    </row>
    <row r="1552" spans="2:4" x14ac:dyDescent="0.2">
      <c r="B1552" s="6"/>
      <c r="C1552" s="16"/>
      <c r="D1552" s="16"/>
    </row>
    <row r="1553" spans="2:4" x14ac:dyDescent="0.2">
      <c r="B1553" s="6"/>
      <c r="C1553" s="16"/>
      <c r="D1553" s="16"/>
    </row>
    <row r="1554" spans="2:4" x14ac:dyDescent="0.2">
      <c r="B1554" s="6"/>
      <c r="C1554" s="16"/>
      <c r="D1554" s="16"/>
    </row>
    <row r="1555" spans="2:4" x14ac:dyDescent="0.2">
      <c r="B1555" s="6"/>
      <c r="C1555" s="16"/>
      <c r="D1555" s="16"/>
    </row>
    <row r="1556" spans="2:4" x14ac:dyDescent="0.2">
      <c r="B1556" s="6"/>
      <c r="C1556" s="16"/>
      <c r="D1556" s="16"/>
    </row>
    <row r="1557" spans="2:4" x14ac:dyDescent="0.2">
      <c r="B1557" s="6"/>
      <c r="C1557" s="16"/>
      <c r="D1557" s="16"/>
    </row>
    <row r="1558" spans="2:4" x14ac:dyDescent="0.2">
      <c r="B1558" s="6"/>
      <c r="C1558" s="16"/>
      <c r="D1558" s="16"/>
    </row>
    <row r="1559" spans="2:4" x14ac:dyDescent="0.2">
      <c r="B1559" s="6"/>
      <c r="C1559" s="16"/>
      <c r="D1559" s="16"/>
    </row>
    <row r="1560" spans="2:4" x14ac:dyDescent="0.2">
      <c r="B1560" s="6"/>
      <c r="C1560" s="16"/>
      <c r="D1560" s="16"/>
    </row>
    <row r="1561" spans="2:4" x14ac:dyDescent="0.2">
      <c r="B1561" s="6"/>
      <c r="C1561" s="16"/>
      <c r="D1561" s="16"/>
    </row>
    <row r="1562" spans="2:4" x14ac:dyDescent="0.2">
      <c r="B1562" s="6"/>
      <c r="C1562" s="16"/>
      <c r="D1562" s="16"/>
    </row>
    <row r="1563" spans="2:4" x14ac:dyDescent="0.2">
      <c r="B1563" s="6"/>
      <c r="C1563" s="16"/>
      <c r="D1563" s="16"/>
    </row>
    <row r="1564" spans="2:4" x14ac:dyDescent="0.2">
      <c r="B1564" s="6"/>
      <c r="C1564" s="16"/>
      <c r="D1564" s="16"/>
    </row>
    <row r="1565" spans="2:4" x14ac:dyDescent="0.2">
      <c r="B1565" s="6"/>
      <c r="C1565" s="16"/>
      <c r="D1565" s="16"/>
    </row>
    <row r="1566" spans="2:4" x14ac:dyDescent="0.2">
      <c r="B1566" s="6"/>
      <c r="C1566" s="16"/>
      <c r="D1566" s="16"/>
    </row>
    <row r="1567" spans="2:4" x14ac:dyDescent="0.2">
      <c r="B1567" s="6"/>
      <c r="C1567" s="16"/>
      <c r="D1567" s="16"/>
    </row>
    <row r="1568" spans="2:4" x14ac:dyDescent="0.2">
      <c r="B1568" s="6"/>
      <c r="C1568" s="16"/>
      <c r="D1568" s="16"/>
    </row>
    <row r="1569" spans="2:4" x14ac:dyDescent="0.2">
      <c r="B1569" s="6"/>
      <c r="C1569" s="16"/>
      <c r="D1569" s="16"/>
    </row>
    <row r="1570" spans="2:4" x14ac:dyDescent="0.2">
      <c r="B1570" s="6"/>
      <c r="C1570" s="16"/>
      <c r="D1570" s="16"/>
    </row>
    <row r="1571" spans="2:4" x14ac:dyDescent="0.2">
      <c r="B1571" s="6"/>
      <c r="C1571" s="16"/>
      <c r="D1571" s="16"/>
    </row>
    <row r="1572" spans="2:4" x14ac:dyDescent="0.2">
      <c r="B1572" s="6"/>
      <c r="C1572" s="16"/>
      <c r="D1572" s="16"/>
    </row>
    <row r="1573" spans="2:4" x14ac:dyDescent="0.2">
      <c r="B1573" s="6"/>
      <c r="C1573" s="16"/>
      <c r="D1573" s="16"/>
    </row>
    <row r="1574" spans="2:4" x14ac:dyDescent="0.2">
      <c r="B1574" s="6"/>
      <c r="C1574" s="16"/>
      <c r="D1574" s="16"/>
    </row>
    <row r="1575" spans="2:4" x14ac:dyDescent="0.2">
      <c r="B1575" s="6"/>
      <c r="C1575" s="16"/>
      <c r="D1575" s="16"/>
    </row>
    <row r="1576" spans="2:4" x14ac:dyDescent="0.2">
      <c r="B1576" s="6"/>
      <c r="C1576" s="16"/>
      <c r="D1576" s="16"/>
    </row>
    <row r="1577" spans="2:4" x14ac:dyDescent="0.2">
      <c r="B1577" s="6"/>
      <c r="C1577" s="16"/>
      <c r="D1577" s="16"/>
    </row>
    <row r="1578" spans="2:4" x14ac:dyDescent="0.2">
      <c r="B1578" s="6"/>
      <c r="C1578" s="16"/>
      <c r="D1578" s="16"/>
    </row>
    <row r="1579" spans="2:4" x14ac:dyDescent="0.2">
      <c r="B1579" s="6"/>
      <c r="C1579" s="16"/>
      <c r="D1579" s="16"/>
    </row>
    <row r="1580" spans="2:4" x14ac:dyDescent="0.2">
      <c r="B1580" s="6"/>
      <c r="C1580" s="16"/>
      <c r="D1580" s="16"/>
    </row>
    <row r="1581" spans="2:4" x14ac:dyDescent="0.2">
      <c r="B1581" s="6"/>
      <c r="C1581" s="16"/>
      <c r="D1581" s="16"/>
    </row>
    <row r="1582" spans="2:4" x14ac:dyDescent="0.2">
      <c r="B1582" s="6"/>
      <c r="C1582" s="16"/>
      <c r="D1582" s="16"/>
    </row>
    <row r="1583" spans="2:4" x14ac:dyDescent="0.2">
      <c r="B1583" s="6"/>
      <c r="C1583" s="16"/>
      <c r="D1583" s="16"/>
    </row>
    <row r="1584" spans="2:4" x14ac:dyDescent="0.2">
      <c r="B1584" s="6"/>
      <c r="C1584" s="16"/>
      <c r="D1584" s="16"/>
    </row>
    <row r="1585" spans="2:4" x14ac:dyDescent="0.2">
      <c r="B1585" s="6"/>
      <c r="C1585" s="16"/>
      <c r="D1585" s="16"/>
    </row>
    <row r="1586" spans="2:4" x14ac:dyDescent="0.2">
      <c r="B1586" s="6"/>
      <c r="C1586" s="16"/>
      <c r="D1586" s="16"/>
    </row>
    <row r="1587" spans="2:4" x14ac:dyDescent="0.2">
      <c r="B1587" s="6"/>
      <c r="C1587" s="16"/>
      <c r="D1587" s="16"/>
    </row>
    <row r="1588" spans="2:4" x14ac:dyDescent="0.2">
      <c r="B1588" s="6"/>
      <c r="C1588" s="16"/>
      <c r="D1588" s="16"/>
    </row>
    <row r="1589" spans="2:4" x14ac:dyDescent="0.2">
      <c r="B1589" s="6"/>
      <c r="C1589" s="16"/>
      <c r="D1589" s="16"/>
    </row>
    <row r="1590" spans="2:4" x14ac:dyDescent="0.2">
      <c r="B1590" s="6"/>
      <c r="C1590" s="16"/>
      <c r="D1590" s="16"/>
    </row>
    <row r="1591" spans="2:4" x14ac:dyDescent="0.2">
      <c r="B1591" s="6"/>
      <c r="C1591" s="16"/>
      <c r="D1591" s="16"/>
    </row>
    <row r="1592" spans="2:4" x14ac:dyDescent="0.2">
      <c r="B1592" s="6"/>
      <c r="C1592" s="16"/>
      <c r="D1592" s="16"/>
    </row>
    <row r="1593" spans="2:4" x14ac:dyDescent="0.2">
      <c r="B1593" s="6"/>
      <c r="C1593" s="16"/>
      <c r="D1593" s="16"/>
    </row>
    <row r="1594" spans="2:4" x14ac:dyDescent="0.2">
      <c r="B1594" s="6"/>
      <c r="C1594" s="16"/>
      <c r="D1594" s="16"/>
    </row>
    <row r="1595" spans="2:4" x14ac:dyDescent="0.2">
      <c r="B1595" s="6"/>
      <c r="C1595" s="16"/>
      <c r="D1595" s="16"/>
    </row>
    <row r="1596" spans="2:4" x14ac:dyDescent="0.2">
      <c r="B1596" s="6"/>
      <c r="C1596" s="16"/>
      <c r="D1596" s="16"/>
    </row>
    <row r="1597" spans="2:4" x14ac:dyDescent="0.2">
      <c r="B1597" s="6"/>
      <c r="C1597" s="16"/>
      <c r="D1597" s="16"/>
    </row>
    <row r="1598" spans="2:4" x14ac:dyDescent="0.2">
      <c r="B1598" s="6"/>
      <c r="C1598" s="16"/>
      <c r="D1598" s="16"/>
    </row>
    <row r="1599" spans="2:4" x14ac:dyDescent="0.2">
      <c r="B1599" s="6"/>
      <c r="C1599" s="16"/>
      <c r="D1599" s="16"/>
    </row>
    <row r="1600" spans="2:4" x14ac:dyDescent="0.2">
      <c r="B1600" s="6"/>
      <c r="C1600" s="16"/>
      <c r="D1600" s="16"/>
    </row>
    <row r="1601" spans="2:4" x14ac:dyDescent="0.2">
      <c r="B1601" s="6"/>
      <c r="C1601" s="16"/>
      <c r="D1601" s="16"/>
    </row>
    <row r="1602" spans="2:4" x14ac:dyDescent="0.2">
      <c r="B1602" s="6"/>
      <c r="C1602" s="16"/>
      <c r="D1602" s="16"/>
    </row>
    <row r="1603" spans="2:4" x14ac:dyDescent="0.2">
      <c r="B1603" s="6"/>
      <c r="C1603" s="16"/>
      <c r="D1603" s="16"/>
    </row>
    <row r="1604" spans="2:4" x14ac:dyDescent="0.2">
      <c r="B1604" s="6"/>
      <c r="C1604" s="16"/>
      <c r="D1604" s="16"/>
    </row>
    <row r="1605" spans="2:4" x14ac:dyDescent="0.2">
      <c r="B1605" s="6"/>
      <c r="C1605" s="16"/>
      <c r="D1605" s="16"/>
    </row>
    <row r="1606" spans="2:4" x14ac:dyDescent="0.2">
      <c r="B1606" s="6"/>
      <c r="C1606" s="16"/>
      <c r="D1606" s="16"/>
    </row>
    <row r="1607" spans="2:4" x14ac:dyDescent="0.2">
      <c r="B1607" s="6"/>
      <c r="C1607" s="16"/>
      <c r="D1607" s="16"/>
    </row>
    <row r="1608" spans="2:4" x14ac:dyDescent="0.2">
      <c r="B1608" s="6"/>
      <c r="C1608" s="16"/>
      <c r="D1608" s="16"/>
    </row>
    <row r="1609" spans="2:4" x14ac:dyDescent="0.2">
      <c r="B1609" s="6"/>
      <c r="C1609" s="16"/>
      <c r="D1609" s="16"/>
    </row>
    <row r="1610" spans="2:4" x14ac:dyDescent="0.2">
      <c r="B1610" s="6"/>
      <c r="C1610" s="16"/>
      <c r="D1610" s="16"/>
    </row>
    <row r="1611" spans="2:4" x14ac:dyDescent="0.2">
      <c r="B1611" s="6"/>
      <c r="C1611" s="16"/>
      <c r="D1611" s="16"/>
    </row>
    <row r="1612" spans="2:4" x14ac:dyDescent="0.2">
      <c r="B1612" s="6"/>
      <c r="C1612" s="16"/>
      <c r="D1612" s="16"/>
    </row>
    <row r="1613" spans="2:4" x14ac:dyDescent="0.2">
      <c r="B1613" s="6"/>
      <c r="C1613" s="16"/>
      <c r="D1613" s="16"/>
    </row>
    <row r="1614" spans="2:4" x14ac:dyDescent="0.2">
      <c r="B1614" s="6"/>
      <c r="C1614" s="16"/>
      <c r="D1614" s="16"/>
    </row>
    <row r="1615" spans="2:4" x14ac:dyDescent="0.2">
      <c r="B1615" s="6"/>
      <c r="C1615" s="16"/>
      <c r="D1615" s="16"/>
    </row>
    <row r="1616" spans="2:4" x14ac:dyDescent="0.2">
      <c r="B1616" s="6"/>
      <c r="C1616" s="16"/>
      <c r="D1616" s="16"/>
    </row>
    <row r="1617" spans="2:4" x14ac:dyDescent="0.2">
      <c r="B1617" s="6"/>
      <c r="C1617" s="16"/>
      <c r="D1617" s="16"/>
    </row>
    <row r="1618" spans="2:4" x14ac:dyDescent="0.2">
      <c r="B1618" s="6"/>
      <c r="C1618" s="16"/>
      <c r="D1618" s="16"/>
    </row>
    <row r="1619" spans="2:4" x14ac:dyDescent="0.2">
      <c r="B1619" s="6"/>
      <c r="C1619" s="16"/>
      <c r="D1619" s="16"/>
    </row>
    <row r="1620" spans="2:4" x14ac:dyDescent="0.2">
      <c r="B1620" s="6"/>
      <c r="C1620" s="16"/>
      <c r="D1620" s="16"/>
    </row>
    <row r="1621" spans="2:4" x14ac:dyDescent="0.2">
      <c r="B1621" s="6"/>
      <c r="C1621" s="16"/>
      <c r="D1621" s="16"/>
    </row>
    <row r="1622" spans="2:4" x14ac:dyDescent="0.2">
      <c r="B1622" s="6"/>
      <c r="C1622" s="16"/>
      <c r="D1622" s="16"/>
    </row>
    <row r="1623" spans="2:4" x14ac:dyDescent="0.2">
      <c r="B1623" s="6"/>
      <c r="C1623" s="16"/>
      <c r="D1623" s="16"/>
    </row>
    <row r="1624" spans="2:4" x14ac:dyDescent="0.2">
      <c r="B1624" s="6"/>
      <c r="C1624" s="16"/>
      <c r="D1624" s="16"/>
    </row>
    <row r="1625" spans="2:4" x14ac:dyDescent="0.2">
      <c r="B1625" s="6"/>
      <c r="C1625" s="16"/>
      <c r="D1625" s="16"/>
    </row>
    <row r="1626" spans="2:4" x14ac:dyDescent="0.2">
      <c r="B1626" s="6"/>
      <c r="C1626" s="16"/>
      <c r="D1626" s="16"/>
    </row>
    <row r="1627" spans="2:4" x14ac:dyDescent="0.2">
      <c r="B1627" s="6"/>
      <c r="C1627" s="16"/>
      <c r="D1627" s="16"/>
    </row>
    <row r="1628" spans="2:4" x14ac:dyDescent="0.2">
      <c r="B1628" s="6"/>
      <c r="C1628" s="16"/>
      <c r="D1628" s="16"/>
    </row>
    <row r="1629" spans="2:4" x14ac:dyDescent="0.2">
      <c r="B1629" s="6"/>
      <c r="C1629" s="16"/>
      <c r="D1629" s="16"/>
    </row>
    <row r="1630" spans="2:4" x14ac:dyDescent="0.2">
      <c r="B1630" s="6"/>
      <c r="C1630" s="16"/>
      <c r="D1630" s="16"/>
    </row>
    <row r="1631" spans="2:4" x14ac:dyDescent="0.2">
      <c r="B1631" s="6"/>
      <c r="C1631" s="16"/>
      <c r="D1631" s="16"/>
    </row>
    <row r="1632" spans="2:4" x14ac:dyDescent="0.2">
      <c r="B1632" s="6"/>
      <c r="C1632" s="16"/>
      <c r="D1632" s="16"/>
    </row>
    <row r="1633" spans="2:4" x14ac:dyDescent="0.2">
      <c r="B1633" s="6"/>
      <c r="C1633" s="16"/>
      <c r="D1633" s="16"/>
    </row>
    <row r="1634" spans="2:4" x14ac:dyDescent="0.2">
      <c r="B1634" s="6"/>
      <c r="C1634" s="16"/>
      <c r="D1634" s="16"/>
    </row>
    <row r="1635" spans="2:4" x14ac:dyDescent="0.2">
      <c r="B1635" s="6"/>
      <c r="C1635" s="16"/>
      <c r="D1635" s="16"/>
    </row>
    <row r="1636" spans="2:4" x14ac:dyDescent="0.2">
      <c r="B1636" s="6"/>
      <c r="C1636" s="16"/>
      <c r="D1636" s="16"/>
    </row>
    <row r="1637" spans="2:4" x14ac:dyDescent="0.2">
      <c r="B1637" s="6"/>
      <c r="C1637" s="16"/>
      <c r="D1637" s="16"/>
    </row>
    <row r="1638" spans="2:4" x14ac:dyDescent="0.2">
      <c r="B1638" s="6"/>
      <c r="C1638" s="16"/>
      <c r="D1638" s="16"/>
    </row>
    <row r="1639" spans="2:4" x14ac:dyDescent="0.2">
      <c r="B1639" s="6"/>
      <c r="C1639" s="16"/>
      <c r="D1639" s="16"/>
    </row>
    <row r="1640" spans="2:4" x14ac:dyDescent="0.2">
      <c r="B1640" s="6"/>
      <c r="C1640" s="16"/>
      <c r="D1640" s="16"/>
    </row>
    <row r="1641" spans="2:4" x14ac:dyDescent="0.2">
      <c r="B1641" s="6"/>
      <c r="C1641" s="16"/>
      <c r="D1641" s="16"/>
    </row>
    <row r="1642" spans="2:4" x14ac:dyDescent="0.2">
      <c r="B1642" s="6"/>
      <c r="C1642" s="16"/>
      <c r="D1642" s="16"/>
    </row>
    <row r="1643" spans="2:4" x14ac:dyDescent="0.2">
      <c r="B1643" s="6"/>
      <c r="C1643" s="16"/>
      <c r="D1643" s="16"/>
    </row>
    <row r="1644" spans="2:4" x14ac:dyDescent="0.2">
      <c r="B1644" s="6"/>
      <c r="C1644" s="16"/>
      <c r="D1644" s="16"/>
    </row>
    <row r="1645" spans="2:4" x14ac:dyDescent="0.2">
      <c r="B1645" s="6"/>
      <c r="C1645" s="16"/>
      <c r="D1645" s="16"/>
    </row>
    <row r="1646" spans="2:4" x14ac:dyDescent="0.2">
      <c r="B1646" s="6"/>
      <c r="C1646" s="16"/>
      <c r="D1646" s="16"/>
    </row>
    <row r="1647" spans="2:4" x14ac:dyDescent="0.2">
      <c r="B1647" s="6"/>
      <c r="C1647" s="16"/>
      <c r="D1647" s="16"/>
    </row>
    <row r="1648" spans="2:4" x14ac:dyDescent="0.2">
      <c r="B1648" s="6"/>
      <c r="C1648" s="16"/>
      <c r="D1648" s="16"/>
    </row>
    <row r="1649" spans="2:4" x14ac:dyDescent="0.2">
      <c r="B1649" s="6"/>
      <c r="C1649" s="16"/>
      <c r="D1649" s="16"/>
    </row>
    <row r="1650" spans="2:4" x14ac:dyDescent="0.2">
      <c r="B1650" s="6"/>
      <c r="C1650" s="16"/>
      <c r="D1650" s="16"/>
    </row>
    <row r="1651" spans="2:4" x14ac:dyDescent="0.2">
      <c r="B1651" s="6"/>
      <c r="C1651" s="16"/>
      <c r="D1651" s="16"/>
    </row>
    <row r="1652" spans="2:4" x14ac:dyDescent="0.2">
      <c r="B1652" s="6"/>
      <c r="C1652" s="16"/>
      <c r="D1652" s="16"/>
    </row>
    <row r="1653" spans="2:4" x14ac:dyDescent="0.2">
      <c r="B1653" s="6"/>
      <c r="C1653" s="16"/>
      <c r="D1653" s="16"/>
    </row>
    <row r="1654" spans="2:4" x14ac:dyDescent="0.2">
      <c r="B1654" s="6"/>
      <c r="C1654" s="16"/>
      <c r="D1654" s="16"/>
    </row>
    <row r="1655" spans="2:4" x14ac:dyDescent="0.2">
      <c r="B1655" s="6"/>
      <c r="C1655" s="16"/>
      <c r="D1655" s="16"/>
    </row>
    <row r="1656" spans="2:4" x14ac:dyDescent="0.2">
      <c r="B1656" s="6"/>
      <c r="C1656" s="16"/>
      <c r="D1656" s="16"/>
    </row>
    <row r="1657" spans="2:4" x14ac:dyDescent="0.2">
      <c r="B1657" s="6"/>
      <c r="C1657" s="16"/>
      <c r="D1657" s="16"/>
    </row>
    <row r="1658" spans="2:4" x14ac:dyDescent="0.2">
      <c r="B1658" s="6"/>
      <c r="C1658" s="16"/>
      <c r="D1658" s="16"/>
    </row>
    <row r="1659" spans="2:4" x14ac:dyDescent="0.2">
      <c r="B1659" s="6"/>
      <c r="C1659" s="16"/>
      <c r="D1659" s="16"/>
    </row>
    <row r="1660" spans="2:4" x14ac:dyDescent="0.2">
      <c r="C1660" s="16"/>
      <c r="D1660" s="16"/>
    </row>
    <row r="1661" spans="2:4" x14ac:dyDescent="0.2">
      <c r="C1661" s="16"/>
      <c r="D1661" s="16"/>
    </row>
    <row r="1662" spans="2:4" x14ac:dyDescent="0.2">
      <c r="C1662" s="16"/>
      <c r="D1662" s="16"/>
    </row>
    <row r="1663" spans="2:4" x14ac:dyDescent="0.2">
      <c r="C1663" s="16"/>
      <c r="D1663" s="16"/>
    </row>
    <row r="1664" spans="2:4" x14ac:dyDescent="0.2"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  <row r="1857" spans="3:4" x14ac:dyDescent="0.2">
      <c r="C1857" s="16"/>
      <c r="D1857" s="16"/>
    </row>
    <row r="1858" spans="3:4" x14ac:dyDescent="0.2">
      <c r="C1858" s="16"/>
      <c r="D1858" s="16"/>
    </row>
    <row r="1859" spans="3:4" x14ac:dyDescent="0.2">
      <c r="C1859" s="16"/>
      <c r="D1859" s="16"/>
    </row>
    <row r="1860" spans="3:4" x14ac:dyDescent="0.2">
      <c r="C1860" s="16"/>
      <c r="D1860" s="16"/>
    </row>
    <row r="1861" spans="3:4" x14ac:dyDescent="0.2">
      <c r="C1861" s="16"/>
      <c r="D1861" s="16"/>
    </row>
    <row r="1862" spans="3:4" x14ac:dyDescent="0.2">
      <c r="C1862" s="16"/>
      <c r="D1862" s="16"/>
    </row>
    <row r="1863" spans="3:4" x14ac:dyDescent="0.2">
      <c r="C1863" s="16"/>
      <c r="D1863" s="16"/>
    </row>
    <row r="1864" spans="3:4" x14ac:dyDescent="0.2">
      <c r="C1864" s="16"/>
      <c r="D1864" s="16"/>
    </row>
    <row r="1865" spans="3:4" x14ac:dyDescent="0.2">
      <c r="C1865" s="16"/>
      <c r="D1865" s="16"/>
    </row>
    <row r="1866" spans="3:4" x14ac:dyDescent="0.2">
      <c r="C1866" s="16"/>
      <c r="D1866" s="16"/>
    </row>
    <row r="1867" spans="3:4" x14ac:dyDescent="0.2">
      <c r="C1867" s="16"/>
      <c r="D1867" s="16"/>
    </row>
    <row r="1868" spans="3:4" x14ac:dyDescent="0.2">
      <c r="C1868" s="16"/>
      <c r="D1868" s="16"/>
    </row>
    <row r="1869" spans="3:4" x14ac:dyDescent="0.2">
      <c r="C1869" s="16"/>
      <c r="D1869" s="16"/>
    </row>
    <row r="1870" spans="3:4" x14ac:dyDescent="0.2">
      <c r="C1870" s="16"/>
      <c r="D1870" s="16"/>
    </row>
    <row r="1871" spans="3:4" x14ac:dyDescent="0.2">
      <c r="C1871" s="16"/>
      <c r="D1871" s="16"/>
    </row>
    <row r="1872" spans="3:4" x14ac:dyDescent="0.2">
      <c r="C1872" s="16"/>
      <c r="D1872" s="16"/>
    </row>
    <row r="1873" spans="3:4" x14ac:dyDescent="0.2">
      <c r="C1873" s="16"/>
      <c r="D1873" s="16"/>
    </row>
    <row r="1874" spans="3:4" x14ac:dyDescent="0.2">
      <c r="C1874" s="16"/>
      <c r="D1874" s="16"/>
    </row>
    <row r="1875" spans="3:4" x14ac:dyDescent="0.2">
      <c r="C1875" s="16"/>
      <c r="D1875" s="16"/>
    </row>
    <row r="1876" spans="3:4" x14ac:dyDescent="0.2">
      <c r="C1876" s="16"/>
      <c r="D1876" s="16"/>
    </row>
    <row r="1877" spans="3:4" x14ac:dyDescent="0.2">
      <c r="C1877" s="16"/>
      <c r="D1877" s="16"/>
    </row>
    <row r="1878" spans="3:4" x14ac:dyDescent="0.2">
      <c r="C1878" s="16"/>
      <c r="D1878" s="16"/>
    </row>
    <row r="1879" spans="3:4" x14ac:dyDescent="0.2">
      <c r="C1879" s="16"/>
      <c r="D1879" s="16"/>
    </row>
    <row r="1880" spans="3:4" x14ac:dyDescent="0.2">
      <c r="C1880" s="16"/>
      <c r="D1880" s="16"/>
    </row>
    <row r="1881" spans="3:4" x14ac:dyDescent="0.2">
      <c r="C1881" s="16"/>
      <c r="D1881" s="16"/>
    </row>
    <row r="1882" spans="3:4" x14ac:dyDescent="0.2">
      <c r="C1882" s="16"/>
      <c r="D1882" s="16"/>
    </row>
    <row r="1883" spans="3:4" x14ac:dyDescent="0.2">
      <c r="C1883" s="16"/>
      <c r="D1883" s="16"/>
    </row>
    <row r="1884" spans="3:4" x14ac:dyDescent="0.2">
      <c r="C1884" s="16"/>
      <c r="D1884" s="16"/>
    </row>
    <row r="1885" spans="3:4" x14ac:dyDescent="0.2">
      <c r="C1885" s="16"/>
      <c r="D1885" s="16"/>
    </row>
    <row r="1886" spans="3:4" x14ac:dyDescent="0.2">
      <c r="C1886" s="16"/>
      <c r="D1886" s="16"/>
    </row>
    <row r="1887" spans="3:4" x14ac:dyDescent="0.2">
      <c r="C1887" s="16"/>
      <c r="D1887" s="16"/>
    </row>
    <row r="1888" spans="3:4" x14ac:dyDescent="0.2">
      <c r="C1888" s="16"/>
      <c r="D1888" s="16"/>
    </row>
    <row r="1889" spans="3:4" x14ac:dyDescent="0.2">
      <c r="C1889" s="16"/>
      <c r="D1889" s="16"/>
    </row>
    <row r="1890" spans="3:4" x14ac:dyDescent="0.2">
      <c r="C1890" s="16"/>
      <c r="D1890" s="16"/>
    </row>
    <row r="1891" spans="3:4" x14ac:dyDescent="0.2">
      <c r="C1891" s="16"/>
      <c r="D1891" s="16"/>
    </row>
    <row r="1892" spans="3:4" x14ac:dyDescent="0.2">
      <c r="C1892" s="16"/>
      <c r="D1892" s="16"/>
    </row>
    <row r="1893" spans="3:4" x14ac:dyDescent="0.2">
      <c r="C1893" s="16"/>
      <c r="D1893" s="16"/>
    </row>
    <row r="1894" spans="3:4" x14ac:dyDescent="0.2">
      <c r="C1894" s="16"/>
      <c r="D1894" s="16"/>
    </row>
    <row r="1895" spans="3:4" x14ac:dyDescent="0.2">
      <c r="C1895" s="16"/>
      <c r="D1895" s="16"/>
    </row>
    <row r="1896" spans="3:4" x14ac:dyDescent="0.2">
      <c r="C1896" s="16"/>
      <c r="D1896" s="16"/>
    </row>
    <row r="1897" spans="3:4" x14ac:dyDescent="0.2">
      <c r="C1897" s="16"/>
      <c r="D1897" s="16"/>
    </row>
    <row r="1898" spans="3:4" x14ac:dyDescent="0.2">
      <c r="C1898" s="16"/>
      <c r="D1898" s="16"/>
    </row>
    <row r="1899" spans="3:4" x14ac:dyDescent="0.2">
      <c r="C1899" s="16"/>
      <c r="D1899" s="16"/>
    </row>
    <row r="1900" spans="3:4" x14ac:dyDescent="0.2">
      <c r="C1900" s="16"/>
      <c r="D1900" s="16"/>
    </row>
    <row r="1901" spans="3:4" x14ac:dyDescent="0.2">
      <c r="C1901" s="16"/>
      <c r="D1901" s="16"/>
    </row>
    <row r="1902" spans="3:4" x14ac:dyDescent="0.2">
      <c r="C1902" s="16"/>
      <c r="D1902" s="16"/>
    </row>
    <row r="1903" spans="3:4" x14ac:dyDescent="0.2">
      <c r="C1903" s="16"/>
      <c r="D1903" s="16"/>
    </row>
    <row r="1904" spans="3:4" x14ac:dyDescent="0.2">
      <c r="C1904" s="16"/>
      <c r="D1904" s="16"/>
    </row>
    <row r="1905" spans="3:4" x14ac:dyDescent="0.2">
      <c r="C1905" s="16"/>
      <c r="D1905" s="16"/>
    </row>
    <row r="1906" spans="3:4" x14ac:dyDescent="0.2">
      <c r="C1906" s="16"/>
      <c r="D1906" s="16"/>
    </row>
    <row r="1907" spans="3:4" x14ac:dyDescent="0.2">
      <c r="C1907" s="16"/>
      <c r="D1907" s="16"/>
    </row>
    <row r="1908" spans="3:4" x14ac:dyDescent="0.2">
      <c r="C1908" s="16"/>
      <c r="D1908" s="16"/>
    </row>
    <row r="1909" spans="3:4" x14ac:dyDescent="0.2">
      <c r="C1909" s="16"/>
      <c r="D1909" s="16"/>
    </row>
    <row r="1910" spans="3:4" x14ac:dyDescent="0.2">
      <c r="C1910" s="16"/>
      <c r="D1910" s="16"/>
    </row>
    <row r="1911" spans="3:4" x14ac:dyDescent="0.2">
      <c r="C1911" s="16"/>
      <c r="D1911" s="16"/>
    </row>
    <row r="1912" spans="3:4" x14ac:dyDescent="0.2">
      <c r="C1912" s="16"/>
      <c r="D1912" s="16"/>
    </row>
    <row r="1913" spans="3:4" x14ac:dyDescent="0.2">
      <c r="C1913" s="16"/>
      <c r="D1913" s="16"/>
    </row>
    <row r="1914" spans="3:4" x14ac:dyDescent="0.2">
      <c r="C1914" s="16"/>
      <c r="D1914" s="16"/>
    </row>
    <row r="1915" spans="3:4" x14ac:dyDescent="0.2">
      <c r="C1915" s="16"/>
      <c r="D1915" s="16"/>
    </row>
    <row r="1916" spans="3:4" x14ac:dyDescent="0.2">
      <c r="C1916" s="16"/>
      <c r="D1916" s="16"/>
    </row>
    <row r="1917" spans="3:4" x14ac:dyDescent="0.2">
      <c r="C1917" s="16"/>
      <c r="D1917" s="16"/>
    </row>
    <row r="1918" spans="3:4" x14ac:dyDescent="0.2">
      <c r="C1918" s="16"/>
      <c r="D1918" s="16"/>
    </row>
    <row r="1919" spans="3:4" x14ac:dyDescent="0.2">
      <c r="C1919" s="16"/>
      <c r="D1919" s="16"/>
    </row>
    <row r="1920" spans="3:4" x14ac:dyDescent="0.2">
      <c r="C1920" s="16"/>
      <c r="D1920" s="16"/>
    </row>
    <row r="1921" spans="3:4" x14ac:dyDescent="0.2">
      <c r="C1921" s="16"/>
      <c r="D1921" s="16"/>
    </row>
    <row r="1922" spans="3:4" x14ac:dyDescent="0.2">
      <c r="C1922" s="16"/>
      <c r="D1922" s="16"/>
    </row>
    <row r="1923" spans="3:4" x14ac:dyDescent="0.2">
      <c r="C1923" s="16"/>
      <c r="D1923" s="16"/>
    </row>
    <row r="1924" spans="3:4" x14ac:dyDescent="0.2">
      <c r="C1924" s="16"/>
      <c r="D1924" s="16"/>
    </row>
    <row r="1925" spans="3:4" x14ac:dyDescent="0.2">
      <c r="C1925" s="16"/>
      <c r="D1925" s="16"/>
    </row>
    <row r="1926" spans="3:4" x14ac:dyDescent="0.2">
      <c r="C1926" s="16"/>
      <c r="D1926" s="16"/>
    </row>
    <row r="1927" spans="3:4" x14ac:dyDescent="0.2">
      <c r="C1927" s="16"/>
      <c r="D1927" s="16"/>
    </row>
    <row r="1928" spans="3:4" x14ac:dyDescent="0.2">
      <c r="C1928" s="16"/>
      <c r="D1928" s="16"/>
    </row>
    <row r="1929" spans="3:4" x14ac:dyDescent="0.2">
      <c r="C1929" s="16"/>
      <c r="D1929" s="16"/>
    </row>
    <row r="1930" spans="3:4" x14ac:dyDescent="0.2">
      <c r="C1930" s="16"/>
      <c r="D1930" s="16"/>
    </row>
    <row r="1931" spans="3:4" x14ac:dyDescent="0.2">
      <c r="C1931" s="16"/>
      <c r="D1931" s="16"/>
    </row>
    <row r="1932" spans="3:4" x14ac:dyDescent="0.2">
      <c r="C1932" s="16"/>
      <c r="D1932" s="16"/>
    </row>
    <row r="1933" spans="3:4" x14ac:dyDescent="0.2">
      <c r="C1933" s="16"/>
      <c r="D1933" s="16"/>
    </row>
    <row r="1934" spans="3:4" x14ac:dyDescent="0.2">
      <c r="C1934" s="16"/>
      <c r="D1934" s="16"/>
    </row>
    <row r="1935" spans="3:4" x14ac:dyDescent="0.2">
      <c r="C1935" s="16"/>
      <c r="D1935" s="16"/>
    </row>
    <row r="1936" spans="3:4" x14ac:dyDescent="0.2">
      <c r="C1936" s="16"/>
      <c r="D1936" s="16"/>
    </row>
    <row r="1937" spans="3:4" x14ac:dyDescent="0.2">
      <c r="C1937" s="16"/>
      <c r="D1937" s="16"/>
    </row>
    <row r="1938" spans="3:4" x14ac:dyDescent="0.2">
      <c r="C1938" s="16"/>
      <c r="D1938" s="16"/>
    </row>
    <row r="1939" spans="3:4" x14ac:dyDescent="0.2">
      <c r="C1939" s="16"/>
      <c r="D1939" s="16"/>
    </row>
    <row r="1940" spans="3:4" x14ac:dyDescent="0.2">
      <c r="C1940" s="16"/>
      <c r="D1940" s="16"/>
    </row>
    <row r="1941" spans="3:4" x14ac:dyDescent="0.2">
      <c r="C1941" s="16"/>
      <c r="D1941" s="16"/>
    </row>
    <row r="1942" spans="3:4" x14ac:dyDescent="0.2">
      <c r="C1942" s="16"/>
      <c r="D1942" s="16"/>
    </row>
    <row r="1943" spans="3:4" x14ac:dyDescent="0.2">
      <c r="C1943" s="16"/>
      <c r="D1943" s="16"/>
    </row>
    <row r="1944" spans="3:4" x14ac:dyDescent="0.2">
      <c r="C1944" s="16"/>
      <c r="D1944" s="16"/>
    </row>
    <row r="1945" spans="3:4" x14ac:dyDescent="0.2">
      <c r="C1945" s="16"/>
      <c r="D1945" s="16"/>
    </row>
    <row r="1946" spans="3:4" x14ac:dyDescent="0.2">
      <c r="C1946" s="16"/>
      <c r="D1946" s="16"/>
    </row>
    <row r="1947" spans="3:4" x14ac:dyDescent="0.2">
      <c r="C1947" s="16"/>
      <c r="D1947" s="16"/>
    </row>
    <row r="1948" spans="3:4" x14ac:dyDescent="0.2">
      <c r="C1948" s="16"/>
      <c r="D1948" s="16"/>
    </row>
    <row r="1949" spans="3:4" x14ac:dyDescent="0.2">
      <c r="C1949" s="16"/>
      <c r="D1949" s="16"/>
    </row>
    <row r="1950" spans="3:4" x14ac:dyDescent="0.2">
      <c r="C1950" s="16"/>
      <c r="D1950" s="16"/>
    </row>
    <row r="1951" spans="3:4" x14ac:dyDescent="0.2">
      <c r="C1951" s="16"/>
      <c r="D1951" s="16"/>
    </row>
    <row r="1952" spans="3:4" x14ac:dyDescent="0.2">
      <c r="C1952" s="16"/>
      <c r="D1952" s="16"/>
    </row>
    <row r="1953" spans="3:4" x14ac:dyDescent="0.2">
      <c r="C1953" s="16"/>
      <c r="D1953" s="16"/>
    </row>
    <row r="1954" spans="3:4" x14ac:dyDescent="0.2">
      <c r="C1954" s="16"/>
      <c r="D1954" s="16"/>
    </row>
    <row r="1955" spans="3:4" x14ac:dyDescent="0.2">
      <c r="C1955" s="16"/>
      <c r="D1955" s="16"/>
    </row>
    <row r="1956" spans="3:4" x14ac:dyDescent="0.2">
      <c r="C1956" s="16"/>
      <c r="D1956" s="16"/>
    </row>
    <row r="1957" spans="3:4" x14ac:dyDescent="0.2">
      <c r="C1957" s="16"/>
      <c r="D1957" s="16"/>
    </row>
    <row r="1958" spans="3:4" x14ac:dyDescent="0.2">
      <c r="C1958" s="16"/>
      <c r="D1958" s="16"/>
    </row>
    <row r="1959" spans="3:4" x14ac:dyDescent="0.2">
      <c r="C1959" s="16"/>
      <c r="D1959" s="16"/>
    </row>
    <row r="1960" spans="3:4" x14ac:dyDescent="0.2">
      <c r="C1960" s="16"/>
      <c r="D1960" s="16"/>
    </row>
    <row r="1961" spans="3:4" x14ac:dyDescent="0.2">
      <c r="C1961" s="16"/>
      <c r="D1961" s="16"/>
    </row>
    <row r="1962" spans="3:4" x14ac:dyDescent="0.2">
      <c r="C1962" s="16"/>
      <c r="D1962" s="16"/>
    </row>
    <row r="1963" spans="3:4" x14ac:dyDescent="0.2">
      <c r="C1963" s="16"/>
      <c r="D1963" s="16"/>
    </row>
    <row r="1964" spans="3:4" x14ac:dyDescent="0.2">
      <c r="C1964" s="16"/>
      <c r="D1964" s="16"/>
    </row>
    <row r="1965" spans="3:4" x14ac:dyDescent="0.2">
      <c r="C1965" s="16"/>
      <c r="D1965" s="16"/>
    </row>
    <row r="1966" spans="3:4" x14ac:dyDescent="0.2">
      <c r="C1966" s="16"/>
      <c r="D1966" s="16"/>
    </row>
    <row r="1967" spans="3:4" x14ac:dyDescent="0.2">
      <c r="C1967" s="16"/>
      <c r="D1967" s="16"/>
    </row>
    <row r="1968" spans="3:4" x14ac:dyDescent="0.2">
      <c r="C1968" s="16"/>
      <c r="D1968" s="16"/>
    </row>
    <row r="1969" spans="3:4" x14ac:dyDescent="0.2">
      <c r="C1969" s="16"/>
      <c r="D1969" s="16"/>
    </row>
    <row r="1970" spans="3:4" x14ac:dyDescent="0.2">
      <c r="C1970" s="16"/>
      <c r="D1970" s="16"/>
    </row>
    <row r="1971" spans="3:4" x14ac:dyDescent="0.2">
      <c r="C1971" s="16"/>
      <c r="D1971" s="16"/>
    </row>
    <row r="1972" spans="3:4" x14ac:dyDescent="0.2">
      <c r="C1972" s="16"/>
      <c r="D1972" s="16"/>
    </row>
    <row r="1973" spans="3:4" x14ac:dyDescent="0.2">
      <c r="C1973" s="16"/>
      <c r="D1973" s="16"/>
    </row>
    <row r="1974" spans="3:4" x14ac:dyDescent="0.2">
      <c r="C1974" s="16"/>
      <c r="D1974" s="16"/>
    </row>
    <row r="1975" spans="3:4" x14ac:dyDescent="0.2">
      <c r="C1975" s="16"/>
      <c r="D1975" s="16"/>
    </row>
    <row r="1976" spans="3:4" x14ac:dyDescent="0.2">
      <c r="C1976" s="16"/>
      <c r="D1976" s="16"/>
    </row>
    <row r="1977" spans="3:4" x14ac:dyDescent="0.2">
      <c r="C1977" s="16"/>
      <c r="D1977" s="16"/>
    </row>
    <row r="1978" spans="3:4" x14ac:dyDescent="0.2">
      <c r="C1978" s="16"/>
      <c r="D1978" s="16"/>
    </row>
    <row r="1979" spans="3:4" x14ac:dyDescent="0.2">
      <c r="C1979" s="16"/>
      <c r="D1979" s="16"/>
    </row>
    <row r="1980" spans="3:4" x14ac:dyDescent="0.2">
      <c r="C1980" s="16"/>
      <c r="D1980" s="16"/>
    </row>
    <row r="1981" spans="3:4" x14ac:dyDescent="0.2">
      <c r="C1981" s="16"/>
      <c r="D1981" s="16"/>
    </row>
    <row r="1982" spans="3:4" x14ac:dyDescent="0.2">
      <c r="C1982" s="16"/>
      <c r="D1982" s="16"/>
    </row>
    <row r="1983" spans="3:4" x14ac:dyDescent="0.2">
      <c r="C1983" s="16"/>
      <c r="D1983" s="16"/>
    </row>
    <row r="1984" spans="3:4" x14ac:dyDescent="0.2">
      <c r="C1984" s="16"/>
      <c r="D1984" s="16"/>
    </row>
    <row r="1985" spans="3:4" x14ac:dyDescent="0.2">
      <c r="C1985" s="16"/>
      <c r="D1985" s="16"/>
    </row>
    <row r="1986" spans="3:4" x14ac:dyDescent="0.2">
      <c r="C1986" s="16"/>
      <c r="D1986" s="16"/>
    </row>
    <row r="1987" spans="3:4" x14ac:dyDescent="0.2">
      <c r="C1987" s="16"/>
      <c r="D1987" s="16"/>
    </row>
    <row r="1988" spans="3:4" x14ac:dyDescent="0.2">
      <c r="C1988" s="16"/>
      <c r="D1988" s="16"/>
    </row>
    <row r="1989" spans="3:4" x14ac:dyDescent="0.2">
      <c r="C1989" s="16"/>
      <c r="D1989" s="16"/>
    </row>
    <row r="1990" spans="3:4" x14ac:dyDescent="0.2">
      <c r="C1990" s="16"/>
      <c r="D1990" s="16"/>
    </row>
    <row r="1991" spans="3:4" x14ac:dyDescent="0.2">
      <c r="C1991" s="16"/>
      <c r="D1991" s="16"/>
    </row>
    <row r="1992" spans="3:4" x14ac:dyDescent="0.2">
      <c r="C1992" s="16"/>
      <c r="D1992" s="16"/>
    </row>
    <row r="1993" spans="3:4" x14ac:dyDescent="0.2">
      <c r="C1993" s="16"/>
      <c r="D1993" s="16"/>
    </row>
    <row r="1994" spans="3:4" x14ac:dyDescent="0.2">
      <c r="C1994" s="16"/>
      <c r="D1994" s="16"/>
    </row>
    <row r="1995" spans="3:4" x14ac:dyDescent="0.2">
      <c r="C1995" s="16"/>
      <c r="D1995" s="16"/>
    </row>
    <row r="1996" spans="3:4" x14ac:dyDescent="0.2">
      <c r="C1996" s="16"/>
      <c r="D1996" s="16"/>
    </row>
    <row r="1997" spans="3:4" x14ac:dyDescent="0.2">
      <c r="C1997" s="16"/>
      <c r="D1997" s="16"/>
    </row>
    <row r="1998" spans="3:4" x14ac:dyDescent="0.2">
      <c r="C1998" s="16"/>
      <c r="D1998" s="16"/>
    </row>
    <row r="1999" spans="3:4" x14ac:dyDescent="0.2">
      <c r="C1999" s="16"/>
      <c r="D1999" s="16"/>
    </row>
    <row r="2000" spans="3:4" x14ac:dyDescent="0.2">
      <c r="C2000" s="16"/>
      <c r="D2000" s="16"/>
    </row>
    <row r="2001" spans="3:4" x14ac:dyDescent="0.2">
      <c r="C2001" s="16"/>
      <c r="D2001" s="16"/>
    </row>
    <row r="2002" spans="3:4" x14ac:dyDescent="0.2">
      <c r="C2002" s="16"/>
      <c r="D2002" s="16"/>
    </row>
    <row r="2003" spans="3:4" x14ac:dyDescent="0.2">
      <c r="C2003" s="16"/>
      <c r="D2003" s="16"/>
    </row>
    <row r="2004" spans="3:4" x14ac:dyDescent="0.2">
      <c r="C2004" s="16"/>
      <c r="D2004" s="16"/>
    </row>
    <row r="2005" spans="3:4" x14ac:dyDescent="0.2">
      <c r="C2005" s="16"/>
      <c r="D2005" s="16"/>
    </row>
    <row r="2006" spans="3:4" x14ac:dyDescent="0.2">
      <c r="C2006" s="16"/>
      <c r="D2006" s="16"/>
    </row>
    <row r="2007" spans="3:4" x14ac:dyDescent="0.2">
      <c r="C2007" s="16"/>
      <c r="D2007" s="16"/>
    </row>
    <row r="2008" spans="3:4" x14ac:dyDescent="0.2">
      <c r="C2008" s="16"/>
      <c r="D2008" s="16"/>
    </row>
    <row r="2009" spans="3:4" x14ac:dyDescent="0.2">
      <c r="C2009" s="16"/>
      <c r="D2009" s="16"/>
    </row>
    <row r="2010" spans="3:4" x14ac:dyDescent="0.2">
      <c r="C2010" s="16"/>
      <c r="D2010" s="16"/>
    </row>
    <row r="2011" spans="3:4" x14ac:dyDescent="0.2">
      <c r="C2011" s="16"/>
      <c r="D2011" s="16"/>
    </row>
    <row r="2012" spans="3:4" x14ac:dyDescent="0.2">
      <c r="C2012" s="16"/>
      <c r="D2012" s="16"/>
    </row>
    <row r="2013" spans="3:4" x14ac:dyDescent="0.2">
      <c r="C2013" s="16"/>
      <c r="D2013" s="16"/>
    </row>
    <row r="2014" spans="3:4" x14ac:dyDescent="0.2">
      <c r="C2014" s="16"/>
      <c r="D2014" s="16"/>
    </row>
    <row r="2015" spans="3:4" x14ac:dyDescent="0.2">
      <c r="C2015" s="16"/>
      <c r="D2015" s="16"/>
    </row>
    <row r="2016" spans="3:4" x14ac:dyDescent="0.2">
      <c r="C2016" s="16"/>
      <c r="D2016" s="16"/>
    </row>
    <row r="2017" spans="3:4" x14ac:dyDescent="0.2">
      <c r="C2017" s="16"/>
      <c r="D2017" s="16"/>
    </row>
    <row r="2018" spans="3:4" x14ac:dyDescent="0.2">
      <c r="C2018" s="16"/>
      <c r="D2018" s="16"/>
    </row>
    <row r="2019" spans="3:4" x14ac:dyDescent="0.2">
      <c r="C2019" s="16"/>
      <c r="D2019" s="16"/>
    </row>
    <row r="2020" spans="3:4" x14ac:dyDescent="0.2">
      <c r="C2020" s="16"/>
      <c r="D2020" s="16"/>
    </row>
    <row r="2021" spans="3:4" x14ac:dyDescent="0.2">
      <c r="C2021" s="16"/>
      <c r="D2021" s="16"/>
    </row>
    <row r="2022" spans="3:4" x14ac:dyDescent="0.2">
      <c r="C2022" s="16"/>
      <c r="D2022" s="16"/>
    </row>
    <row r="2023" spans="3:4" x14ac:dyDescent="0.2">
      <c r="C2023" s="16"/>
      <c r="D2023" s="16"/>
    </row>
    <row r="2024" spans="3:4" x14ac:dyDescent="0.2">
      <c r="C2024" s="16"/>
      <c r="D2024" s="16"/>
    </row>
    <row r="2025" spans="3:4" x14ac:dyDescent="0.2">
      <c r="C2025" s="16"/>
      <c r="D2025" s="16"/>
    </row>
    <row r="2026" spans="3:4" x14ac:dyDescent="0.2">
      <c r="C2026" s="16"/>
      <c r="D2026" s="16"/>
    </row>
    <row r="2027" spans="3:4" x14ac:dyDescent="0.2">
      <c r="C2027" s="16"/>
      <c r="D2027" s="16"/>
    </row>
    <row r="2028" spans="3:4" x14ac:dyDescent="0.2">
      <c r="C2028" s="16"/>
      <c r="D2028" s="16"/>
    </row>
    <row r="2029" spans="3:4" x14ac:dyDescent="0.2">
      <c r="C2029" s="16"/>
      <c r="D2029" s="16"/>
    </row>
    <row r="2030" spans="3:4" x14ac:dyDescent="0.2">
      <c r="C2030" s="16"/>
      <c r="D2030" s="16"/>
    </row>
    <row r="2031" spans="3:4" x14ac:dyDescent="0.2">
      <c r="C2031" s="16"/>
      <c r="D2031" s="16"/>
    </row>
    <row r="2032" spans="3:4" x14ac:dyDescent="0.2">
      <c r="C2032" s="16"/>
      <c r="D2032" s="16"/>
    </row>
    <row r="2033" spans="3:4" x14ac:dyDescent="0.2">
      <c r="C2033" s="16"/>
      <c r="D2033" s="16"/>
    </row>
    <row r="2034" spans="3:4" x14ac:dyDescent="0.2">
      <c r="C2034" s="16"/>
      <c r="D2034" s="16"/>
    </row>
    <row r="2035" spans="3:4" x14ac:dyDescent="0.2">
      <c r="C2035" s="16"/>
      <c r="D2035" s="16"/>
    </row>
    <row r="2036" spans="3:4" x14ac:dyDescent="0.2">
      <c r="C2036" s="16"/>
      <c r="D2036" s="16"/>
    </row>
    <row r="2037" spans="3:4" x14ac:dyDescent="0.2">
      <c r="C2037" s="16"/>
      <c r="D2037" s="16"/>
    </row>
    <row r="2038" spans="3:4" x14ac:dyDescent="0.2">
      <c r="C2038" s="16"/>
      <c r="D2038" s="16"/>
    </row>
    <row r="2039" spans="3:4" x14ac:dyDescent="0.2">
      <c r="C2039" s="16"/>
      <c r="D2039" s="16"/>
    </row>
    <row r="2040" spans="3:4" x14ac:dyDescent="0.2">
      <c r="C2040" s="16"/>
      <c r="D2040" s="16"/>
    </row>
    <row r="2041" spans="3:4" x14ac:dyDescent="0.2">
      <c r="C2041" s="16"/>
      <c r="D2041" s="16"/>
    </row>
    <row r="2042" spans="3:4" x14ac:dyDescent="0.2">
      <c r="C2042" s="16"/>
      <c r="D2042" s="16"/>
    </row>
    <row r="2043" spans="3:4" x14ac:dyDescent="0.2">
      <c r="C2043" s="16"/>
      <c r="D2043" s="16"/>
    </row>
    <row r="2044" spans="3:4" x14ac:dyDescent="0.2">
      <c r="C2044" s="16"/>
      <c r="D2044" s="16"/>
    </row>
    <row r="2045" spans="3:4" x14ac:dyDescent="0.2">
      <c r="C2045" s="16"/>
      <c r="D2045" s="16"/>
    </row>
    <row r="2046" spans="3:4" x14ac:dyDescent="0.2">
      <c r="C2046" s="16"/>
      <c r="D2046" s="16"/>
    </row>
    <row r="2047" spans="3:4" x14ac:dyDescent="0.2">
      <c r="C2047" s="16"/>
      <c r="D2047" s="16"/>
    </row>
    <row r="2048" spans="3:4" x14ac:dyDescent="0.2">
      <c r="C2048" s="16"/>
      <c r="D2048" s="16"/>
    </row>
    <row r="2049" spans="3:4" x14ac:dyDescent="0.2">
      <c r="C2049" s="16"/>
      <c r="D2049" s="16"/>
    </row>
    <row r="2050" spans="3:4" x14ac:dyDescent="0.2">
      <c r="C2050" s="16"/>
      <c r="D2050" s="16"/>
    </row>
    <row r="2051" spans="3:4" x14ac:dyDescent="0.2">
      <c r="C2051" s="16"/>
      <c r="D2051" s="16"/>
    </row>
    <row r="2052" spans="3:4" x14ac:dyDescent="0.2">
      <c r="C2052" s="16"/>
      <c r="D2052" s="16"/>
    </row>
    <row r="2053" spans="3:4" x14ac:dyDescent="0.2">
      <c r="C2053" s="16"/>
      <c r="D2053" s="16"/>
    </row>
    <row r="2054" spans="3:4" x14ac:dyDescent="0.2">
      <c r="C2054" s="16"/>
      <c r="D2054" s="16"/>
    </row>
    <row r="2055" spans="3:4" x14ac:dyDescent="0.2">
      <c r="C2055" s="16"/>
      <c r="D2055" s="16"/>
    </row>
    <row r="2056" spans="3:4" x14ac:dyDescent="0.2">
      <c r="C2056" s="16"/>
      <c r="D2056" s="16"/>
    </row>
    <row r="2057" spans="3:4" x14ac:dyDescent="0.2">
      <c r="C2057" s="16"/>
      <c r="D2057" s="16"/>
    </row>
    <row r="2058" spans="3:4" x14ac:dyDescent="0.2">
      <c r="C2058" s="16"/>
      <c r="D2058" s="16"/>
    </row>
    <row r="2059" spans="3:4" x14ac:dyDescent="0.2">
      <c r="C2059" s="16"/>
      <c r="D2059" s="16"/>
    </row>
    <row r="2060" spans="3:4" x14ac:dyDescent="0.2">
      <c r="C2060" s="16"/>
      <c r="D2060" s="16"/>
    </row>
    <row r="2061" spans="3:4" x14ac:dyDescent="0.2">
      <c r="C2061" s="16"/>
      <c r="D2061" s="16"/>
    </row>
    <row r="2062" spans="3:4" x14ac:dyDescent="0.2">
      <c r="C2062" s="16"/>
      <c r="D2062" s="16"/>
    </row>
    <row r="2063" spans="3:4" x14ac:dyDescent="0.2">
      <c r="C2063" s="16"/>
      <c r="D2063" s="16"/>
    </row>
    <row r="2064" spans="3:4" x14ac:dyDescent="0.2">
      <c r="C2064" s="16"/>
      <c r="D2064" s="16"/>
    </row>
    <row r="2065" spans="3:4" x14ac:dyDescent="0.2">
      <c r="C2065" s="16"/>
      <c r="D2065" s="16"/>
    </row>
    <row r="2066" spans="3:4" x14ac:dyDescent="0.2">
      <c r="C2066" s="16"/>
      <c r="D2066" s="16"/>
    </row>
    <row r="2067" spans="3:4" x14ac:dyDescent="0.2">
      <c r="C2067" s="16"/>
      <c r="D2067" s="16"/>
    </row>
    <row r="2068" spans="3:4" x14ac:dyDescent="0.2">
      <c r="C2068" s="16"/>
      <c r="D2068" s="16"/>
    </row>
    <row r="2069" spans="3:4" x14ac:dyDescent="0.2">
      <c r="C2069" s="16"/>
      <c r="D2069" s="16"/>
    </row>
    <row r="2070" spans="3:4" x14ac:dyDescent="0.2">
      <c r="C2070" s="16"/>
      <c r="D2070" s="16"/>
    </row>
    <row r="2071" spans="3:4" x14ac:dyDescent="0.2">
      <c r="C2071" s="16"/>
      <c r="D2071" s="16"/>
    </row>
    <row r="2072" spans="3:4" x14ac:dyDescent="0.2">
      <c r="C2072" s="16"/>
      <c r="D2072" s="16"/>
    </row>
    <row r="2073" spans="3:4" x14ac:dyDescent="0.2">
      <c r="C2073" s="16"/>
      <c r="D2073" s="16"/>
    </row>
    <row r="2074" spans="3:4" x14ac:dyDescent="0.2">
      <c r="C2074" s="16"/>
      <c r="D2074" s="16"/>
    </row>
    <row r="2075" spans="3:4" x14ac:dyDescent="0.2">
      <c r="C2075" s="16"/>
      <c r="D2075" s="16"/>
    </row>
    <row r="2076" spans="3:4" x14ac:dyDescent="0.2">
      <c r="C2076" s="16"/>
      <c r="D2076" s="16"/>
    </row>
    <row r="2077" spans="3:4" x14ac:dyDescent="0.2">
      <c r="C2077" s="16"/>
      <c r="D2077" s="16"/>
    </row>
    <row r="2078" spans="3:4" x14ac:dyDescent="0.2">
      <c r="C2078" s="16"/>
      <c r="D2078" s="16"/>
    </row>
    <row r="2079" spans="3:4" x14ac:dyDescent="0.2">
      <c r="C2079" s="16"/>
      <c r="D2079" s="16"/>
    </row>
    <row r="2080" spans="3:4" x14ac:dyDescent="0.2">
      <c r="C2080" s="16"/>
      <c r="D2080" s="16"/>
    </row>
    <row r="2081" spans="3:4" x14ac:dyDescent="0.2">
      <c r="C2081" s="16"/>
      <c r="D2081" s="16"/>
    </row>
    <row r="2082" spans="3:4" x14ac:dyDescent="0.2">
      <c r="C2082" s="16"/>
      <c r="D2082" s="16"/>
    </row>
    <row r="2083" spans="3:4" x14ac:dyDescent="0.2">
      <c r="C2083" s="16"/>
      <c r="D2083" s="16"/>
    </row>
    <row r="2084" spans="3:4" x14ac:dyDescent="0.2">
      <c r="C2084" s="16"/>
      <c r="D2084" s="16"/>
    </row>
    <row r="2085" spans="3:4" x14ac:dyDescent="0.2">
      <c r="C2085" s="16"/>
      <c r="D2085" s="16"/>
    </row>
    <row r="2086" spans="3:4" x14ac:dyDescent="0.2">
      <c r="C2086" s="16"/>
      <c r="D2086" s="16"/>
    </row>
    <row r="2087" spans="3:4" x14ac:dyDescent="0.2">
      <c r="C2087" s="16"/>
      <c r="D2087" s="16"/>
    </row>
    <row r="2088" spans="3:4" x14ac:dyDescent="0.2">
      <c r="C2088" s="16"/>
      <c r="D2088" s="16"/>
    </row>
    <row r="2089" spans="3:4" x14ac:dyDescent="0.2">
      <c r="C2089" s="16"/>
      <c r="D2089" s="16"/>
    </row>
    <row r="2090" spans="3:4" x14ac:dyDescent="0.2">
      <c r="C2090" s="16"/>
      <c r="D2090" s="16"/>
    </row>
    <row r="2091" spans="3:4" x14ac:dyDescent="0.2">
      <c r="C2091" s="16"/>
      <c r="D2091" s="16"/>
    </row>
    <row r="2092" spans="3:4" x14ac:dyDescent="0.2">
      <c r="C2092" s="16"/>
      <c r="D2092" s="16"/>
    </row>
    <row r="2093" spans="3:4" x14ac:dyDescent="0.2">
      <c r="C2093" s="16"/>
      <c r="D2093" s="16"/>
    </row>
    <row r="2094" spans="3:4" x14ac:dyDescent="0.2">
      <c r="C2094" s="16"/>
      <c r="D2094" s="16"/>
    </row>
    <row r="2095" spans="3:4" x14ac:dyDescent="0.2">
      <c r="C2095" s="16"/>
      <c r="D2095" s="16"/>
    </row>
    <row r="2096" spans="3:4" x14ac:dyDescent="0.2">
      <c r="C2096" s="16"/>
      <c r="D2096" s="16"/>
    </row>
    <row r="2097" spans="3:4" x14ac:dyDescent="0.2">
      <c r="C2097" s="16"/>
      <c r="D2097" s="16"/>
    </row>
    <row r="2098" spans="3:4" x14ac:dyDescent="0.2">
      <c r="C2098" s="16"/>
      <c r="D2098" s="16"/>
    </row>
    <row r="2099" spans="3:4" x14ac:dyDescent="0.2">
      <c r="C2099" s="16"/>
      <c r="D2099" s="16"/>
    </row>
    <row r="2100" spans="3:4" x14ac:dyDescent="0.2">
      <c r="C2100" s="16"/>
      <c r="D2100" s="16"/>
    </row>
    <row r="2101" spans="3:4" x14ac:dyDescent="0.2">
      <c r="C2101" s="16"/>
      <c r="D2101" s="16"/>
    </row>
    <row r="2102" spans="3:4" x14ac:dyDescent="0.2">
      <c r="C2102" s="16"/>
      <c r="D2102" s="16"/>
    </row>
    <row r="2103" spans="3:4" x14ac:dyDescent="0.2">
      <c r="C2103" s="16"/>
      <c r="D2103" s="16"/>
    </row>
    <row r="2104" spans="3:4" x14ac:dyDescent="0.2">
      <c r="C2104" s="16"/>
      <c r="D2104" s="16"/>
    </row>
    <row r="2105" spans="3:4" x14ac:dyDescent="0.2">
      <c r="C2105" s="16"/>
      <c r="D2105" s="16"/>
    </row>
    <row r="2106" spans="3:4" x14ac:dyDescent="0.2">
      <c r="C2106" s="16"/>
      <c r="D2106" s="16"/>
    </row>
    <row r="2107" spans="3:4" x14ac:dyDescent="0.2">
      <c r="C2107" s="16"/>
      <c r="D2107" s="16"/>
    </row>
    <row r="2108" spans="3:4" x14ac:dyDescent="0.2">
      <c r="C2108" s="16"/>
      <c r="D2108" s="16"/>
    </row>
    <row r="2109" spans="3:4" x14ac:dyDescent="0.2">
      <c r="C2109" s="16"/>
      <c r="D2109" s="16"/>
    </row>
    <row r="2110" spans="3:4" x14ac:dyDescent="0.2">
      <c r="C2110" s="16"/>
      <c r="D2110" s="16"/>
    </row>
    <row r="2111" spans="3:4" x14ac:dyDescent="0.2">
      <c r="C2111" s="16"/>
      <c r="D2111" s="16"/>
    </row>
    <row r="2112" spans="3:4" x14ac:dyDescent="0.2">
      <c r="C2112" s="16"/>
      <c r="D2112" s="16"/>
    </row>
    <row r="2113" spans="3:4" x14ac:dyDescent="0.2">
      <c r="C2113" s="16"/>
      <c r="D2113" s="16"/>
    </row>
    <row r="2114" spans="3:4" x14ac:dyDescent="0.2">
      <c r="C2114" s="16"/>
      <c r="D2114" s="16"/>
    </row>
    <row r="2115" spans="3:4" x14ac:dyDescent="0.2">
      <c r="C2115" s="16"/>
      <c r="D2115" s="16"/>
    </row>
    <row r="2116" spans="3:4" x14ac:dyDescent="0.2">
      <c r="C2116" s="16"/>
      <c r="D2116" s="16"/>
    </row>
    <row r="2117" spans="3:4" x14ac:dyDescent="0.2">
      <c r="C2117" s="16"/>
      <c r="D2117" s="16"/>
    </row>
    <row r="2118" spans="3:4" x14ac:dyDescent="0.2">
      <c r="C2118" s="16"/>
      <c r="D2118" s="16"/>
    </row>
    <row r="2119" spans="3:4" x14ac:dyDescent="0.2">
      <c r="C2119" s="16"/>
      <c r="D2119" s="16"/>
    </row>
    <row r="2120" spans="3:4" x14ac:dyDescent="0.2">
      <c r="C2120" s="16"/>
      <c r="D2120" s="16"/>
    </row>
    <row r="2121" spans="3:4" x14ac:dyDescent="0.2">
      <c r="C2121" s="16"/>
      <c r="D2121" s="16"/>
    </row>
    <row r="2122" spans="3:4" x14ac:dyDescent="0.2">
      <c r="C2122" s="16"/>
      <c r="D2122" s="16"/>
    </row>
    <row r="2123" spans="3:4" x14ac:dyDescent="0.2">
      <c r="C2123" s="16"/>
      <c r="D2123" s="16"/>
    </row>
    <row r="2124" spans="3:4" x14ac:dyDescent="0.2">
      <c r="C2124" s="16"/>
      <c r="D2124" s="16"/>
    </row>
    <row r="2125" spans="3:4" x14ac:dyDescent="0.2">
      <c r="C2125" s="16"/>
      <c r="D2125" s="16"/>
    </row>
    <row r="2126" spans="3:4" x14ac:dyDescent="0.2">
      <c r="C2126" s="16"/>
      <c r="D2126" s="16"/>
    </row>
    <row r="2127" spans="3:4" x14ac:dyDescent="0.2">
      <c r="C2127" s="16"/>
      <c r="D2127" s="16"/>
    </row>
    <row r="2128" spans="3:4" x14ac:dyDescent="0.2">
      <c r="C2128" s="16"/>
      <c r="D2128" s="16"/>
    </row>
    <row r="2129" spans="3:4" x14ac:dyDescent="0.2">
      <c r="C2129" s="16"/>
      <c r="D2129" s="16"/>
    </row>
    <row r="2130" spans="3:4" x14ac:dyDescent="0.2">
      <c r="C2130" s="16"/>
      <c r="D2130" s="16"/>
    </row>
    <row r="2131" spans="3:4" x14ac:dyDescent="0.2">
      <c r="C2131" s="16"/>
      <c r="D2131" s="16"/>
    </row>
    <row r="2132" spans="3:4" x14ac:dyDescent="0.2">
      <c r="C2132" s="16"/>
      <c r="D2132" s="16"/>
    </row>
    <row r="2133" spans="3:4" x14ac:dyDescent="0.2">
      <c r="C2133" s="16"/>
      <c r="D2133" s="16"/>
    </row>
    <row r="2134" spans="3:4" x14ac:dyDescent="0.2">
      <c r="C2134" s="16"/>
      <c r="D2134" s="16"/>
    </row>
    <row r="2135" spans="3:4" x14ac:dyDescent="0.2">
      <c r="C2135" s="16"/>
      <c r="D2135" s="16"/>
    </row>
    <row r="2136" spans="3:4" x14ac:dyDescent="0.2">
      <c r="C2136" s="16"/>
      <c r="D2136" s="16"/>
    </row>
    <row r="2137" spans="3:4" x14ac:dyDescent="0.2">
      <c r="C2137" s="16"/>
      <c r="D2137" s="16"/>
    </row>
    <row r="2138" spans="3:4" x14ac:dyDescent="0.2">
      <c r="C2138" s="16"/>
      <c r="D2138" s="16"/>
    </row>
    <row r="2139" spans="3:4" x14ac:dyDescent="0.2">
      <c r="C2139" s="16"/>
      <c r="D2139" s="16"/>
    </row>
    <row r="2140" spans="3:4" x14ac:dyDescent="0.2">
      <c r="C2140" s="16"/>
      <c r="D2140" s="16"/>
    </row>
    <row r="2141" spans="3:4" x14ac:dyDescent="0.2">
      <c r="C2141" s="16"/>
      <c r="D2141" s="16"/>
    </row>
    <row r="2142" spans="3:4" x14ac:dyDescent="0.2">
      <c r="C2142" s="16"/>
      <c r="D2142" s="16"/>
    </row>
    <row r="2143" spans="3:4" x14ac:dyDescent="0.2">
      <c r="C2143" s="16"/>
      <c r="D2143" s="16"/>
    </row>
    <row r="2144" spans="3:4" x14ac:dyDescent="0.2">
      <c r="C2144" s="16"/>
      <c r="D2144" s="16"/>
    </row>
    <row r="2145" spans="3:4" x14ac:dyDescent="0.2">
      <c r="C2145" s="16"/>
      <c r="D2145" s="16"/>
    </row>
    <row r="2146" spans="3:4" x14ac:dyDescent="0.2">
      <c r="C2146" s="16"/>
      <c r="D2146" s="16"/>
    </row>
    <row r="2147" spans="3:4" x14ac:dyDescent="0.2">
      <c r="C2147" s="16"/>
      <c r="D2147" s="16"/>
    </row>
    <row r="2148" spans="3:4" x14ac:dyDescent="0.2">
      <c r="C2148" s="16"/>
      <c r="D2148" s="16"/>
    </row>
    <row r="2149" spans="3:4" x14ac:dyDescent="0.2">
      <c r="C2149" s="16"/>
      <c r="D2149" s="16"/>
    </row>
    <row r="2150" spans="3:4" x14ac:dyDescent="0.2">
      <c r="C2150" s="16"/>
      <c r="D2150" s="16"/>
    </row>
    <row r="2151" spans="3:4" x14ac:dyDescent="0.2">
      <c r="C2151" s="16"/>
      <c r="D2151" s="16"/>
    </row>
    <row r="2152" spans="3:4" x14ac:dyDescent="0.2">
      <c r="C2152" s="16"/>
      <c r="D2152" s="16"/>
    </row>
    <row r="2153" spans="3:4" x14ac:dyDescent="0.2">
      <c r="C2153" s="16"/>
      <c r="D2153" s="16"/>
    </row>
    <row r="2154" spans="3:4" x14ac:dyDescent="0.2">
      <c r="C2154" s="16"/>
      <c r="D2154" s="16"/>
    </row>
    <row r="2155" spans="3:4" x14ac:dyDescent="0.2">
      <c r="C2155" s="16"/>
      <c r="D2155" s="16"/>
    </row>
    <row r="2156" spans="3:4" x14ac:dyDescent="0.2">
      <c r="C2156" s="16"/>
      <c r="D2156" s="16"/>
    </row>
    <row r="2157" spans="3:4" x14ac:dyDescent="0.2">
      <c r="C2157" s="16"/>
      <c r="D2157" s="16"/>
    </row>
    <row r="2158" spans="3:4" x14ac:dyDescent="0.2">
      <c r="C2158" s="16"/>
      <c r="D2158" s="16"/>
    </row>
    <row r="2159" spans="3:4" x14ac:dyDescent="0.2">
      <c r="C2159" s="16"/>
      <c r="D2159" s="16"/>
    </row>
    <row r="2160" spans="3:4" x14ac:dyDescent="0.2">
      <c r="C2160" s="16"/>
      <c r="D2160" s="16"/>
    </row>
    <row r="2161" spans="3:4" x14ac:dyDescent="0.2">
      <c r="C2161" s="16"/>
      <c r="D2161" s="16"/>
    </row>
    <row r="2162" spans="3:4" x14ac:dyDescent="0.2">
      <c r="C2162" s="16"/>
      <c r="D2162" s="16"/>
    </row>
    <row r="2163" spans="3:4" x14ac:dyDescent="0.2">
      <c r="C2163" s="16"/>
      <c r="D2163" s="16"/>
    </row>
    <row r="2164" spans="3:4" x14ac:dyDescent="0.2">
      <c r="C2164" s="16"/>
      <c r="D2164" s="16"/>
    </row>
    <row r="2165" spans="3:4" x14ac:dyDescent="0.2">
      <c r="C2165" s="16"/>
      <c r="D2165" s="16"/>
    </row>
    <row r="2166" spans="3:4" x14ac:dyDescent="0.2">
      <c r="C2166" s="16"/>
      <c r="D2166" s="16"/>
    </row>
    <row r="2167" spans="3:4" x14ac:dyDescent="0.2">
      <c r="C2167" s="16"/>
      <c r="D2167" s="16"/>
    </row>
    <row r="2168" spans="3:4" x14ac:dyDescent="0.2">
      <c r="C2168" s="16"/>
      <c r="D2168" s="16"/>
    </row>
    <row r="2169" spans="3:4" x14ac:dyDescent="0.2">
      <c r="C2169" s="16"/>
      <c r="D2169" s="16"/>
    </row>
    <row r="2170" spans="3:4" x14ac:dyDescent="0.2">
      <c r="C2170" s="16"/>
      <c r="D2170" s="16"/>
    </row>
    <row r="2171" spans="3:4" x14ac:dyDescent="0.2">
      <c r="C2171" s="16"/>
      <c r="D2171" s="16"/>
    </row>
    <row r="2172" spans="3:4" x14ac:dyDescent="0.2">
      <c r="C2172" s="16"/>
      <c r="D2172" s="16"/>
    </row>
    <row r="2173" spans="3:4" x14ac:dyDescent="0.2">
      <c r="C2173" s="16"/>
      <c r="D2173" s="16"/>
    </row>
    <row r="2174" spans="3:4" x14ac:dyDescent="0.2">
      <c r="C2174" s="16"/>
      <c r="D2174" s="16"/>
    </row>
    <row r="2175" spans="3:4" x14ac:dyDescent="0.2">
      <c r="C2175" s="16"/>
      <c r="D2175" s="16"/>
    </row>
    <row r="2176" spans="3:4" x14ac:dyDescent="0.2">
      <c r="C2176" s="16"/>
      <c r="D2176" s="16"/>
    </row>
    <row r="2177" spans="3:4" x14ac:dyDescent="0.2">
      <c r="C2177" s="16"/>
      <c r="D2177" s="16"/>
    </row>
    <row r="2178" spans="3:4" x14ac:dyDescent="0.2">
      <c r="C2178" s="16"/>
      <c r="D2178" s="16"/>
    </row>
    <row r="2179" spans="3:4" x14ac:dyDescent="0.2">
      <c r="C2179" s="16"/>
      <c r="D2179" s="16"/>
    </row>
    <row r="2180" spans="3:4" x14ac:dyDescent="0.2">
      <c r="C2180" s="16"/>
      <c r="D2180" s="16"/>
    </row>
    <row r="2181" spans="3:4" x14ac:dyDescent="0.2">
      <c r="C2181" s="16"/>
      <c r="D2181" s="16"/>
    </row>
    <row r="2182" spans="3:4" x14ac:dyDescent="0.2">
      <c r="C2182" s="16"/>
      <c r="D2182" s="16"/>
    </row>
    <row r="2183" spans="3:4" x14ac:dyDescent="0.2">
      <c r="C2183" s="16"/>
      <c r="D2183" s="16"/>
    </row>
    <row r="2184" spans="3:4" x14ac:dyDescent="0.2">
      <c r="C2184" s="16"/>
      <c r="D2184" s="16"/>
    </row>
    <row r="2185" spans="3:4" x14ac:dyDescent="0.2">
      <c r="C2185" s="16"/>
      <c r="D2185" s="16"/>
    </row>
    <row r="2186" spans="3:4" x14ac:dyDescent="0.2">
      <c r="C2186" s="16"/>
      <c r="D2186" s="16"/>
    </row>
    <row r="2187" spans="3:4" x14ac:dyDescent="0.2">
      <c r="C2187" s="16"/>
      <c r="D2187" s="16"/>
    </row>
    <row r="2188" spans="3:4" x14ac:dyDescent="0.2">
      <c r="C2188" s="16"/>
      <c r="D2188" s="16"/>
    </row>
    <row r="2189" spans="3:4" x14ac:dyDescent="0.2">
      <c r="C2189" s="16"/>
      <c r="D2189" s="16"/>
    </row>
    <row r="2190" spans="3:4" x14ac:dyDescent="0.2">
      <c r="C2190" s="16"/>
      <c r="D2190" s="16"/>
    </row>
    <row r="2191" spans="3:4" x14ac:dyDescent="0.2">
      <c r="C2191" s="16"/>
      <c r="D2191" s="16"/>
    </row>
    <row r="2192" spans="3:4" x14ac:dyDescent="0.2">
      <c r="C2192" s="16"/>
      <c r="D2192" s="16"/>
    </row>
    <row r="2193" spans="3:4" x14ac:dyDescent="0.2">
      <c r="C2193" s="16"/>
      <c r="D2193" s="16"/>
    </row>
    <row r="2194" spans="3:4" x14ac:dyDescent="0.2">
      <c r="C2194" s="16"/>
      <c r="D2194" s="16"/>
    </row>
    <row r="2195" spans="3:4" x14ac:dyDescent="0.2">
      <c r="C2195" s="16"/>
      <c r="D2195" s="16"/>
    </row>
    <row r="2196" spans="3:4" x14ac:dyDescent="0.2">
      <c r="C2196" s="16"/>
      <c r="D2196" s="16"/>
    </row>
    <row r="2197" spans="3:4" x14ac:dyDescent="0.2">
      <c r="C2197" s="16"/>
      <c r="D2197" s="16"/>
    </row>
    <row r="2198" spans="3:4" x14ac:dyDescent="0.2">
      <c r="C2198" s="16"/>
      <c r="D2198" s="16"/>
    </row>
    <row r="2199" spans="3:4" x14ac:dyDescent="0.2">
      <c r="C2199" s="16"/>
      <c r="D2199" s="16"/>
    </row>
    <row r="2200" spans="3:4" x14ac:dyDescent="0.2">
      <c r="C2200" s="16"/>
      <c r="D2200" s="16"/>
    </row>
    <row r="2201" spans="3:4" x14ac:dyDescent="0.2">
      <c r="C2201" s="16"/>
      <c r="D2201" s="16"/>
    </row>
    <row r="2202" spans="3:4" x14ac:dyDescent="0.2">
      <c r="C2202" s="16"/>
      <c r="D2202" s="16"/>
    </row>
    <row r="2203" spans="3:4" x14ac:dyDescent="0.2">
      <c r="C2203" s="16"/>
      <c r="D2203" s="16"/>
    </row>
    <row r="2204" spans="3:4" x14ac:dyDescent="0.2">
      <c r="C2204" s="16"/>
      <c r="D2204" s="16"/>
    </row>
    <row r="2205" spans="3:4" x14ac:dyDescent="0.2">
      <c r="C2205" s="16"/>
      <c r="D2205" s="16"/>
    </row>
    <row r="2206" spans="3:4" x14ac:dyDescent="0.2">
      <c r="C2206" s="16"/>
      <c r="D2206" s="16"/>
    </row>
    <row r="2207" spans="3:4" x14ac:dyDescent="0.2">
      <c r="C2207" s="16"/>
      <c r="D2207" s="16"/>
    </row>
    <row r="2208" spans="3:4" x14ac:dyDescent="0.2">
      <c r="C2208" s="16"/>
      <c r="D2208" s="16"/>
    </row>
    <row r="2209" spans="3:4" x14ac:dyDescent="0.2">
      <c r="C2209" s="16"/>
      <c r="D2209" s="16"/>
    </row>
    <row r="2210" spans="3:4" x14ac:dyDescent="0.2">
      <c r="C2210" s="16"/>
      <c r="D2210" s="16"/>
    </row>
    <row r="2211" spans="3:4" x14ac:dyDescent="0.2">
      <c r="C2211" s="16"/>
      <c r="D2211" s="16"/>
    </row>
    <row r="2212" spans="3:4" x14ac:dyDescent="0.2">
      <c r="C2212" s="16"/>
      <c r="D2212" s="16"/>
    </row>
    <row r="2213" spans="3:4" x14ac:dyDescent="0.2">
      <c r="C2213" s="16"/>
      <c r="D2213" s="16"/>
    </row>
    <row r="2214" spans="3:4" x14ac:dyDescent="0.2">
      <c r="C2214" s="16"/>
      <c r="D2214" s="16"/>
    </row>
    <row r="2215" spans="3:4" x14ac:dyDescent="0.2">
      <c r="C2215" s="16"/>
      <c r="D2215" s="16"/>
    </row>
    <row r="2216" spans="3:4" x14ac:dyDescent="0.2">
      <c r="C2216" s="16"/>
      <c r="D2216" s="16"/>
    </row>
    <row r="2217" spans="3:4" x14ac:dyDescent="0.2">
      <c r="C2217" s="16"/>
      <c r="D2217" s="16"/>
    </row>
    <row r="2218" spans="3:4" x14ac:dyDescent="0.2">
      <c r="C2218" s="16"/>
      <c r="D2218" s="16"/>
    </row>
    <row r="2219" spans="3:4" x14ac:dyDescent="0.2">
      <c r="C2219" s="16"/>
      <c r="D2219" s="16"/>
    </row>
    <row r="2220" spans="3:4" x14ac:dyDescent="0.2">
      <c r="C2220" s="16"/>
      <c r="D2220" s="16"/>
    </row>
    <row r="2221" spans="3:4" x14ac:dyDescent="0.2">
      <c r="C2221" s="16"/>
      <c r="D2221" s="16"/>
    </row>
    <row r="2222" spans="3:4" x14ac:dyDescent="0.2">
      <c r="C2222" s="16"/>
      <c r="D2222" s="16"/>
    </row>
    <row r="2223" spans="3:4" x14ac:dyDescent="0.2">
      <c r="C2223" s="16"/>
      <c r="D2223" s="16"/>
    </row>
    <row r="2224" spans="3:4" x14ac:dyDescent="0.2">
      <c r="C2224" s="16"/>
      <c r="D2224" s="16"/>
    </row>
    <row r="2225" spans="3:4" x14ac:dyDescent="0.2">
      <c r="C2225" s="16"/>
      <c r="D2225" s="16"/>
    </row>
    <row r="2226" spans="3:4" x14ac:dyDescent="0.2">
      <c r="C2226" s="16"/>
      <c r="D2226" s="16"/>
    </row>
    <row r="2227" spans="3:4" x14ac:dyDescent="0.2">
      <c r="C2227" s="16"/>
      <c r="D2227" s="16"/>
    </row>
    <row r="2228" spans="3:4" x14ac:dyDescent="0.2">
      <c r="C2228" s="16"/>
      <c r="D2228" s="16"/>
    </row>
    <row r="2229" spans="3:4" x14ac:dyDescent="0.2">
      <c r="C2229" s="16"/>
      <c r="D2229" s="16"/>
    </row>
    <row r="2230" spans="3:4" x14ac:dyDescent="0.2">
      <c r="C2230" s="16"/>
      <c r="D2230" s="16"/>
    </row>
    <row r="2231" spans="3:4" x14ac:dyDescent="0.2">
      <c r="C2231" s="16"/>
      <c r="D2231" s="16"/>
    </row>
    <row r="2232" spans="3:4" x14ac:dyDescent="0.2">
      <c r="C2232" s="16"/>
      <c r="D2232" s="16"/>
    </row>
    <row r="2233" spans="3:4" x14ac:dyDescent="0.2">
      <c r="C2233" s="16"/>
      <c r="D2233" s="16"/>
    </row>
    <row r="2234" spans="3:4" x14ac:dyDescent="0.2">
      <c r="C2234" s="16"/>
      <c r="D2234" s="16"/>
    </row>
    <row r="2235" spans="3:4" x14ac:dyDescent="0.2">
      <c r="C2235" s="16"/>
      <c r="D2235" s="16"/>
    </row>
    <row r="2236" spans="3:4" x14ac:dyDescent="0.2">
      <c r="C2236" s="16"/>
      <c r="D2236" s="16"/>
    </row>
    <row r="2237" spans="3:4" x14ac:dyDescent="0.2">
      <c r="C2237" s="16"/>
      <c r="D2237" s="16"/>
    </row>
    <row r="2238" spans="3:4" x14ac:dyDescent="0.2">
      <c r="C2238" s="16"/>
      <c r="D2238" s="16"/>
    </row>
    <row r="2239" spans="3:4" x14ac:dyDescent="0.2">
      <c r="C2239" s="16"/>
      <c r="D2239" s="16"/>
    </row>
    <row r="2240" spans="3:4" x14ac:dyDescent="0.2">
      <c r="C2240" s="16"/>
      <c r="D2240" s="16"/>
    </row>
    <row r="2241" spans="3:4" x14ac:dyDescent="0.2">
      <c r="C2241" s="16"/>
      <c r="D2241" s="16"/>
    </row>
    <row r="2242" spans="3:4" x14ac:dyDescent="0.2">
      <c r="C2242" s="16"/>
      <c r="D2242" s="16"/>
    </row>
    <row r="2243" spans="3:4" x14ac:dyDescent="0.2">
      <c r="C2243" s="16"/>
      <c r="D2243" s="16"/>
    </row>
    <row r="2244" spans="3:4" x14ac:dyDescent="0.2">
      <c r="C2244" s="16"/>
      <c r="D2244" s="16"/>
    </row>
    <row r="2245" spans="3:4" x14ac:dyDescent="0.2">
      <c r="C2245" s="16"/>
      <c r="D2245" s="16"/>
    </row>
    <row r="2246" spans="3:4" x14ac:dyDescent="0.2">
      <c r="C2246" s="16"/>
      <c r="D2246" s="16"/>
    </row>
    <row r="2247" spans="3:4" x14ac:dyDescent="0.2">
      <c r="C2247" s="16"/>
      <c r="D2247" s="16"/>
    </row>
    <row r="2248" spans="3:4" x14ac:dyDescent="0.2">
      <c r="C2248" s="16"/>
      <c r="D2248" s="16"/>
    </row>
    <row r="2249" spans="3:4" x14ac:dyDescent="0.2">
      <c r="C2249" s="16"/>
      <c r="D2249" s="16"/>
    </row>
    <row r="2250" spans="3:4" x14ac:dyDescent="0.2">
      <c r="C2250" s="16"/>
      <c r="D2250" s="16"/>
    </row>
    <row r="2251" spans="3:4" x14ac:dyDescent="0.2">
      <c r="C2251" s="16"/>
      <c r="D2251" s="16"/>
    </row>
    <row r="2252" spans="3:4" x14ac:dyDescent="0.2">
      <c r="C2252" s="16"/>
      <c r="D2252" s="16"/>
    </row>
    <row r="2253" spans="3:4" x14ac:dyDescent="0.2">
      <c r="C2253" s="16"/>
      <c r="D2253" s="16"/>
    </row>
    <row r="2254" spans="3:4" x14ac:dyDescent="0.2">
      <c r="C2254" s="16"/>
      <c r="D2254" s="16"/>
    </row>
    <row r="2255" spans="3:4" x14ac:dyDescent="0.2">
      <c r="C2255" s="16"/>
      <c r="D2255" s="16"/>
    </row>
    <row r="2256" spans="3:4" x14ac:dyDescent="0.2">
      <c r="C2256" s="16"/>
      <c r="D2256" s="16"/>
    </row>
    <row r="2257" spans="3:4" x14ac:dyDescent="0.2">
      <c r="C2257" s="16"/>
      <c r="D2257" s="16"/>
    </row>
    <row r="2258" spans="3:4" x14ac:dyDescent="0.2">
      <c r="C2258" s="16"/>
      <c r="D2258" s="16"/>
    </row>
    <row r="2259" spans="3:4" x14ac:dyDescent="0.2">
      <c r="C2259" s="16"/>
      <c r="D2259" s="16"/>
    </row>
    <row r="2260" spans="3:4" x14ac:dyDescent="0.2">
      <c r="C2260" s="16"/>
      <c r="D2260" s="16"/>
    </row>
    <row r="2261" spans="3:4" x14ac:dyDescent="0.2">
      <c r="C2261" s="16"/>
      <c r="D2261" s="16"/>
    </row>
    <row r="2262" spans="3:4" x14ac:dyDescent="0.2">
      <c r="C2262" s="16"/>
      <c r="D2262" s="16"/>
    </row>
    <row r="2263" spans="3:4" x14ac:dyDescent="0.2">
      <c r="C2263" s="16"/>
      <c r="D2263" s="16"/>
    </row>
    <row r="2264" spans="3:4" x14ac:dyDescent="0.2">
      <c r="C2264" s="16"/>
      <c r="D2264" s="16"/>
    </row>
    <row r="2265" spans="3:4" x14ac:dyDescent="0.2">
      <c r="C2265" s="16"/>
      <c r="D2265" s="16"/>
    </row>
    <row r="2266" spans="3:4" x14ac:dyDescent="0.2">
      <c r="C2266" s="16"/>
      <c r="D2266" s="16"/>
    </row>
    <row r="2267" spans="3:4" x14ac:dyDescent="0.2">
      <c r="C2267" s="16"/>
      <c r="D2267" s="16"/>
    </row>
    <row r="2268" spans="3:4" x14ac:dyDescent="0.2">
      <c r="C2268" s="16"/>
      <c r="D2268" s="16"/>
    </row>
    <row r="2269" spans="3:4" x14ac:dyDescent="0.2">
      <c r="C2269" s="16"/>
      <c r="D2269" s="16"/>
    </row>
    <row r="2270" spans="3:4" x14ac:dyDescent="0.2">
      <c r="C2270" s="16"/>
      <c r="D2270" s="16"/>
    </row>
    <row r="2271" spans="3:4" x14ac:dyDescent="0.2">
      <c r="C2271" s="16"/>
      <c r="D2271" s="16"/>
    </row>
    <row r="2272" spans="3:4" x14ac:dyDescent="0.2">
      <c r="C2272" s="16"/>
      <c r="D2272" s="16"/>
    </row>
    <row r="2273" spans="3:4" x14ac:dyDescent="0.2">
      <c r="C2273" s="16"/>
      <c r="D2273" s="16"/>
    </row>
    <row r="2274" spans="3:4" x14ac:dyDescent="0.2">
      <c r="C2274" s="16"/>
      <c r="D2274" s="16"/>
    </row>
    <row r="2275" spans="3:4" x14ac:dyDescent="0.2">
      <c r="C2275" s="16"/>
      <c r="D2275" s="16"/>
    </row>
    <row r="2276" spans="3:4" x14ac:dyDescent="0.2">
      <c r="C2276" s="16"/>
      <c r="D2276" s="16"/>
    </row>
    <row r="2277" spans="3:4" x14ac:dyDescent="0.2">
      <c r="C2277" s="16"/>
      <c r="D2277" s="16"/>
    </row>
    <row r="2278" spans="3:4" x14ac:dyDescent="0.2">
      <c r="C2278" s="16"/>
      <c r="D2278" s="16"/>
    </row>
    <row r="2279" spans="3:4" x14ac:dyDescent="0.2">
      <c r="C2279" s="16"/>
      <c r="D2279" s="16"/>
    </row>
    <row r="2280" spans="3:4" x14ac:dyDescent="0.2">
      <c r="C2280" s="16"/>
      <c r="D2280" s="16"/>
    </row>
    <row r="2281" spans="3:4" x14ac:dyDescent="0.2">
      <c r="C2281" s="16"/>
      <c r="D2281" s="16"/>
    </row>
    <row r="2282" spans="3:4" x14ac:dyDescent="0.2">
      <c r="C2282" s="16"/>
      <c r="D2282" s="16"/>
    </row>
    <row r="2283" spans="3:4" x14ac:dyDescent="0.2">
      <c r="C2283" s="16"/>
      <c r="D2283" s="16"/>
    </row>
    <row r="2284" spans="3:4" x14ac:dyDescent="0.2">
      <c r="C2284" s="16"/>
      <c r="D2284" s="16"/>
    </row>
    <row r="2285" spans="3:4" x14ac:dyDescent="0.2">
      <c r="C2285" s="16"/>
      <c r="D2285" s="16"/>
    </row>
    <row r="2286" spans="3:4" x14ac:dyDescent="0.2">
      <c r="C2286" s="16"/>
      <c r="D2286" s="16"/>
    </row>
    <row r="2287" spans="3:4" x14ac:dyDescent="0.2">
      <c r="C2287" s="16"/>
      <c r="D2287" s="16"/>
    </row>
    <row r="2288" spans="3:4" x14ac:dyDescent="0.2">
      <c r="C2288" s="16"/>
      <c r="D2288" s="16"/>
    </row>
    <row r="2289" spans="3:4" x14ac:dyDescent="0.2">
      <c r="C2289" s="16"/>
      <c r="D2289" s="16"/>
    </row>
    <row r="2290" spans="3:4" x14ac:dyDescent="0.2">
      <c r="C2290" s="16"/>
      <c r="D2290" s="16"/>
    </row>
    <row r="2291" spans="3:4" x14ac:dyDescent="0.2">
      <c r="C2291" s="16"/>
      <c r="D2291" s="16"/>
    </row>
    <row r="2292" spans="3:4" x14ac:dyDescent="0.2">
      <c r="C2292" s="16"/>
      <c r="D2292" s="16"/>
    </row>
    <row r="2293" spans="3:4" x14ac:dyDescent="0.2">
      <c r="C2293" s="16"/>
      <c r="D2293" s="16"/>
    </row>
    <row r="2294" spans="3:4" x14ac:dyDescent="0.2">
      <c r="C2294" s="16"/>
      <c r="D2294" s="16"/>
    </row>
    <row r="2295" spans="3:4" x14ac:dyDescent="0.2">
      <c r="C2295" s="16"/>
      <c r="D2295" s="16"/>
    </row>
    <row r="2296" spans="3:4" x14ac:dyDescent="0.2">
      <c r="C2296" s="16"/>
      <c r="D2296" s="16"/>
    </row>
    <row r="2297" spans="3:4" x14ac:dyDescent="0.2">
      <c r="C2297" s="16"/>
      <c r="D2297" s="16"/>
    </row>
    <row r="2298" spans="3:4" x14ac:dyDescent="0.2">
      <c r="C2298" s="16"/>
      <c r="D2298" s="16"/>
    </row>
    <row r="2299" spans="3:4" x14ac:dyDescent="0.2">
      <c r="C2299" s="16"/>
      <c r="D2299" s="16"/>
    </row>
    <row r="2300" spans="3:4" x14ac:dyDescent="0.2">
      <c r="C2300" s="16"/>
      <c r="D2300" s="16"/>
    </row>
    <row r="2301" spans="3:4" x14ac:dyDescent="0.2">
      <c r="C2301" s="16"/>
      <c r="D2301" s="16"/>
    </row>
    <row r="2302" spans="3:4" x14ac:dyDescent="0.2">
      <c r="C2302" s="16"/>
      <c r="D2302" s="16"/>
    </row>
    <row r="2303" spans="3:4" x14ac:dyDescent="0.2">
      <c r="C2303" s="16"/>
      <c r="D2303" s="16"/>
    </row>
    <row r="2304" spans="3:4" x14ac:dyDescent="0.2">
      <c r="C2304" s="16"/>
      <c r="D2304" s="16"/>
    </row>
    <row r="2305" spans="3:4" x14ac:dyDescent="0.2">
      <c r="C2305" s="16"/>
      <c r="D2305" s="16"/>
    </row>
    <row r="2306" spans="3:4" x14ac:dyDescent="0.2">
      <c r="C2306" s="16"/>
      <c r="D2306" s="16"/>
    </row>
    <row r="2307" spans="3:4" x14ac:dyDescent="0.2">
      <c r="C2307" s="16"/>
      <c r="D2307" s="16"/>
    </row>
    <row r="2308" spans="3:4" x14ac:dyDescent="0.2">
      <c r="C2308" s="16"/>
      <c r="D2308" s="16"/>
    </row>
    <row r="2309" spans="3:4" x14ac:dyDescent="0.2">
      <c r="C2309" s="16"/>
      <c r="D2309" s="16"/>
    </row>
    <row r="2310" spans="3:4" x14ac:dyDescent="0.2">
      <c r="C2310" s="16"/>
      <c r="D2310" s="16"/>
    </row>
    <row r="2311" spans="3:4" x14ac:dyDescent="0.2">
      <c r="C2311" s="16"/>
      <c r="D2311" s="16"/>
    </row>
    <row r="2312" spans="3:4" x14ac:dyDescent="0.2">
      <c r="C2312" s="16"/>
      <c r="D2312" s="16"/>
    </row>
    <row r="2313" spans="3:4" x14ac:dyDescent="0.2">
      <c r="C2313" s="16"/>
      <c r="D2313" s="16"/>
    </row>
    <row r="2314" spans="3:4" x14ac:dyDescent="0.2">
      <c r="C2314" s="16"/>
      <c r="D2314" s="16"/>
    </row>
    <row r="2315" spans="3:4" x14ac:dyDescent="0.2">
      <c r="C2315" s="16"/>
      <c r="D2315" s="16"/>
    </row>
    <row r="2316" spans="3:4" x14ac:dyDescent="0.2">
      <c r="C2316" s="16"/>
      <c r="D2316" s="16"/>
    </row>
    <row r="2317" spans="3:4" x14ac:dyDescent="0.2">
      <c r="C2317" s="16"/>
      <c r="D2317" s="16"/>
    </row>
    <row r="2318" spans="3:4" x14ac:dyDescent="0.2">
      <c r="C2318" s="16"/>
      <c r="D2318" s="16"/>
    </row>
    <row r="2319" spans="3:4" x14ac:dyDescent="0.2">
      <c r="C2319" s="16"/>
      <c r="D2319" s="16"/>
    </row>
    <row r="2320" spans="3:4" x14ac:dyDescent="0.2">
      <c r="C2320" s="16"/>
      <c r="D2320" s="16"/>
    </row>
    <row r="2321" spans="3:4" x14ac:dyDescent="0.2">
      <c r="C2321" s="16"/>
      <c r="D2321" s="16"/>
    </row>
    <row r="2322" spans="3:4" x14ac:dyDescent="0.2">
      <c r="C2322" s="16"/>
      <c r="D2322" s="16"/>
    </row>
    <row r="2323" spans="3:4" x14ac:dyDescent="0.2">
      <c r="C2323" s="16"/>
      <c r="D2323" s="16"/>
    </row>
    <row r="2324" spans="3:4" x14ac:dyDescent="0.2">
      <c r="C2324" s="16"/>
      <c r="D2324" s="16"/>
    </row>
    <row r="2325" spans="3:4" x14ac:dyDescent="0.2">
      <c r="C2325" s="16"/>
      <c r="D2325" s="16"/>
    </row>
    <row r="2326" spans="3:4" x14ac:dyDescent="0.2">
      <c r="C2326" s="16"/>
      <c r="D2326" s="16"/>
    </row>
    <row r="2327" spans="3:4" x14ac:dyDescent="0.2">
      <c r="C2327" s="16"/>
      <c r="D2327" s="16"/>
    </row>
    <row r="2328" spans="3:4" x14ac:dyDescent="0.2">
      <c r="C2328" s="16"/>
      <c r="D2328" s="16"/>
    </row>
    <row r="2329" spans="3:4" x14ac:dyDescent="0.2">
      <c r="C2329" s="16"/>
      <c r="D2329" s="16"/>
    </row>
    <row r="2330" spans="3:4" x14ac:dyDescent="0.2">
      <c r="C2330" s="16"/>
      <c r="D2330" s="16"/>
    </row>
    <row r="2331" spans="3:4" x14ac:dyDescent="0.2">
      <c r="C2331" s="16"/>
      <c r="D2331" s="16"/>
    </row>
    <row r="2332" spans="3:4" x14ac:dyDescent="0.2">
      <c r="C2332" s="16"/>
      <c r="D2332" s="16"/>
    </row>
    <row r="2333" spans="3:4" x14ac:dyDescent="0.2">
      <c r="C2333" s="16"/>
      <c r="D2333" s="16"/>
    </row>
    <row r="2334" spans="3:4" x14ac:dyDescent="0.2">
      <c r="C2334" s="16"/>
      <c r="D2334" s="16"/>
    </row>
    <row r="2335" spans="3:4" x14ac:dyDescent="0.2">
      <c r="C2335" s="16"/>
      <c r="D2335" s="16"/>
    </row>
    <row r="2336" spans="3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  <row r="2409" spans="3:4" x14ac:dyDescent="0.2">
      <c r="C2409" s="16"/>
      <c r="D2409" s="16"/>
    </row>
    <row r="2410" spans="3:4" x14ac:dyDescent="0.2">
      <c r="C2410" s="16"/>
      <c r="D2410" s="16"/>
    </row>
    <row r="2411" spans="3:4" x14ac:dyDescent="0.2">
      <c r="C2411" s="16"/>
      <c r="D2411" s="16"/>
    </row>
    <row r="2412" spans="3:4" x14ac:dyDescent="0.2">
      <c r="C2412" s="16"/>
      <c r="D2412" s="16"/>
    </row>
    <row r="2413" spans="3:4" x14ac:dyDescent="0.2">
      <c r="C2413" s="16"/>
      <c r="D2413" s="16"/>
    </row>
    <row r="2414" spans="3:4" x14ac:dyDescent="0.2">
      <c r="C2414" s="16"/>
      <c r="D2414" s="16"/>
    </row>
    <row r="2415" spans="3:4" x14ac:dyDescent="0.2">
      <c r="C2415" s="16"/>
      <c r="D2415" s="16"/>
    </row>
    <row r="2416" spans="3:4" x14ac:dyDescent="0.2">
      <c r="C2416" s="16"/>
      <c r="D2416" s="16"/>
    </row>
    <row r="2417" spans="3:4" x14ac:dyDescent="0.2">
      <c r="C2417" s="16"/>
      <c r="D2417" s="16"/>
    </row>
    <row r="2418" spans="3:4" x14ac:dyDescent="0.2">
      <c r="C2418" s="16"/>
      <c r="D2418" s="16"/>
    </row>
    <row r="2419" spans="3:4" x14ac:dyDescent="0.2">
      <c r="C2419" s="16"/>
      <c r="D2419" s="16"/>
    </row>
    <row r="2420" spans="3:4" x14ac:dyDescent="0.2">
      <c r="C2420" s="16"/>
      <c r="D2420" s="16"/>
    </row>
    <row r="2421" spans="3:4" x14ac:dyDescent="0.2">
      <c r="C2421" s="16"/>
      <c r="D2421" s="16"/>
    </row>
    <row r="2422" spans="3:4" x14ac:dyDescent="0.2">
      <c r="C2422" s="16"/>
      <c r="D2422" s="16"/>
    </row>
    <row r="2423" spans="3:4" x14ac:dyDescent="0.2">
      <c r="C2423" s="16"/>
      <c r="D2423" s="16"/>
    </row>
    <row r="2424" spans="3:4" x14ac:dyDescent="0.2">
      <c r="C2424" s="16"/>
      <c r="D2424" s="16"/>
    </row>
    <row r="2425" spans="3:4" x14ac:dyDescent="0.2">
      <c r="C2425" s="16"/>
      <c r="D2425" s="16"/>
    </row>
    <row r="2426" spans="3:4" x14ac:dyDescent="0.2">
      <c r="C2426" s="16"/>
      <c r="D2426" s="16"/>
    </row>
    <row r="2427" spans="3:4" x14ac:dyDescent="0.2">
      <c r="C2427" s="16"/>
      <c r="D2427" s="16"/>
    </row>
    <row r="2428" spans="3:4" x14ac:dyDescent="0.2">
      <c r="C2428" s="16"/>
      <c r="D2428" s="16"/>
    </row>
    <row r="2429" spans="3:4" x14ac:dyDescent="0.2">
      <c r="C2429" s="16"/>
      <c r="D2429" s="16"/>
    </row>
    <row r="2430" spans="3:4" x14ac:dyDescent="0.2">
      <c r="C2430" s="16"/>
      <c r="D2430" s="16"/>
    </row>
    <row r="2431" spans="3:4" x14ac:dyDescent="0.2">
      <c r="C2431" s="16"/>
      <c r="D2431" s="16"/>
    </row>
    <row r="2432" spans="3:4" x14ac:dyDescent="0.2">
      <c r="C2432" s="16"/>
      <c r="D2432" s="16"/>
    </row>
    <row r="2433" spans="3:4" x14ac:dyDescent="0.2">
      <c r="C2433" s="16"/>
      <c r="D2433" s="16"/>
    </row>
    <row r="2434" spans="3:4" x14ac:dyDescent="0.2">
      <c r="C2434" s="16"/>
      <c r="D2434" s="16"/>
    </row>
    <row r="2435" spans="3:4" x14ac:dyDescent="0.2">
      <c r="C2435" s="16"/>
      <c r="D2435" s="16"/>
    </row>
    <row r="2436" spans="3:4" x14ac:dyDescent="0.2">
      <c r="C2436" s="16"/>
      <c r="D2436" s="16"/>
    </row>
    <row r="2437" spans="3:4" x14ac:dyDescent="0.2">
      <c r="C2437" s="16"/>
      <c r="D2437" s="16"/>
    </row>
    <row r="2438" spans="3:4" x14ac:dyDescent="0.2">
      <c r="C2438" s="16"/>
      <c r="D2438" s="16"/>
    </row>
    <row r="2439" spans="3:4" x14ac:dyDescent="0.2">
      <c r="C2439" s="16"/>
      <c r="D2439" s="16"/>
    </row>
    <row r="2440" spans="3:4" x14ac:dyDescent="0.2">
      <c r="C2440" s="16"/>
      <c r="D2440" s="16"/>
    </row>
    <row r="2441" spans="3:4" x14ac:dyDescent="0.2">
      <c r="C2441" s="16"/>
      <c r="D2441" s="16"/>
    </row>
    <row r="2442" spans="3:4" x14ac:dyDescent="0.2">
      <c r="C2442" s="16"/>
      <c r="D2442" s="16"/>
    </row>
    <row r="2443" spans="3:4" x14ac:dyDescent="0.2">
      <c r="C2443" s="16"/>
      <c r="D2443" s="16"/>
    </row>
    <row r="2444" spans="3:4" x14ac:dyDescent="0.2">
      <c r="C2444" s="16"/>
      <c r="D2444" s="16"/>
    </row>
    <row r="2445" spans="3:4" x14ac:dyDescent="0.2">
      <c r="C2445" s="16"/>
      <c r="D2445" s="16"/>
    </row>
    <row r="2446" spans="3:4" x14ac:dyDescent="0.2">
      <c r="C2446" s="16"/>
      <c r="D2446" s="16"/>
    </row>
    <row r="2447" spans="3:4" x14ac:dyDescent="0.2">
      <c r="C2447" s="16"/>
      <c r="D2447" s="16"/>
    </row>
    <row r="2448" spans="3:4" x14ac:dyDescent="0.2">
      <c r="C2448" s="16"/>
      <c r="D2448" s="16"/>
    </row>
    <row r="2449" spans="3:4" x14ac:dyDescent="0.2">
      <c r="C2449" s="16"/>
      <c r="D2449" s="16"/>
    </row>
    <row r="2450" spans="3:4" x14ac:dyDescent="0.2">
      <c r="C2450" s="16"/>
      <c r="D2450" s="16"/>
    </row>
    <row r="2451" spans="3:4" x14ac:dyDescent="0.2">
      <c r="C2451" s="16"/>
      <c r="D2451" s="16"/>
    </row>
    <row r="2452" spans="3:4" x14ac:dyDescent="0.2">
      <c r="C2452" s="16"/>
      <c r="D2452" s="16"/>
    </row>
    <row r="2453" spans="3:4" x14ac:dyDescent="0.2">
      <c r="C2453" s="16"/>
      <c r="D2453" s="16"/>
    </row>
    <row r="2454" spans="3:4" x14ac:dyDescent="0.2">
      <c r="C2454" s="16"/>
      <c r="D2454" s="16"/>
    </row>
    <row r="2455" spans="3:4" x14ac:dyDescent="0.2">
      <c r="C2455" s="16"/>
      <c r="D2455" s="16"/>
    </row>
    <row r="2456" spans="3:4" x14ac:dyDescent="0.2">
      <c r="C2456" s="16"/>
      <c r="D2456" s="16"/>
    </row>
    <row r="2457" spans="3:4" x14ac:dyDescent="0.2">
      <c r="C2457" s="16"/>
      <c r="D2457" s="16"/>
    </row>
    <row r="2458" spans="3:4" x14ac:dyDescent="0.2">
      <c r="C2458" s="16"/>
      <c r="D2458" s="16"/>
    </row>
    <row r="2459" spans="3:4" x14ac:dyDescent="0.2">
      <c r="C2459" s="16"/>
      <c r="D2459" s="16"/>
    </row>
    <row r="2460" spans="3:4" x14ac:dyDescent="0.2">
      <c r="C2460" s="16"/>
      <c r="D2460" s="16"/>
    </row>
    <row r="2461" spans="3:4" x14ac:dyDescent="0.2">
      <c r="C2461" s="16"/>
      <c r="D2461" s="16"/>
    </row>
    <row r="2462" spans="3:4" x14ac:dyDescent="0.2">
      <c r="C2462" s="16"/>
      <c r="D2462" s="16"/>
    </row>
    <row r="2463" spans="3:4" x14ac:dyDescent="0.2">
      <c r="C2463" s="16"/>
      <c r="D2463" s="16"/>
    </row>
    <row r="2464" spans="3:4" x14ac:dyDescent="0.2">
      <c r="C2464" s="16"/>
      <c r="D2464" s="16"/>
    </row>
    <row r="2465" spans="3:4" x14ac:dyDescent="0.2">
      <c r="C2465" s="16"/>
      <c r="D2465" s="16"/>
    </row>
    <row r="2466" spans="3:4" x14ac:dyDescent="0.2">
      <c r="C2466" s="16"/>
      <c r="D2466" s="16"/>
    </row>
    <row r="2467" spans="3:4" x14ac:dyDescent="0.2">
      <c r="C2467" s="16"/>
      <c r="D2467" s="16"/>
    </row>
    <row r="2468" spans="3:4" x14ac:dyDescent="0.2">
      <c r="C2468" s="16"/>
      <c r="D2468" s="16"/>
    </row>
    <row r="2469" spans="3:4" x14ac:dyDescent="0.2">
      <c r="C2469" s="16"/>
      <c r="D2469" s="16"/>
    </row>
    <row r="2470" spans="3:4" x14ac:dyDescent="0.2">
      <c r="C2470" s="16"/>
      <c r="D2470" s="16"/>
    </row>
    <row r="2471" spans="3:4" x14ac:dyDescent="0.2">
      <c r="C2471" s="16"/>
      <c r="D2471" s="16"/>
    </row>
    <row r="2472" spans="3:4" x14ac:dyDescent="0.2">
      <c r="C2472" s="16"/>
      <c r="D2472" s="16"/>
    </row>
    <row r="2473" spans="3:4" x14ac:dyDescent="0.2">
      <c r="C2473" s="16"/>
      <c r="D2473" s="16"/>
    </row>
    <row r="2474" spans="3:4" x14ac:dyDescent="0.2">
      <c r="C2474" s="16"/>
      <c r="D2474" s="16"/>
    </row>
    <row r="2475" spans="3:4" x14ac:dyDescent="0.2">
      <c r="C2475" s="16"/>
      <c r="D2475" s="16"/>
    </row>
    <row r="2476" spans="3:4" x14ac:dyDescent="0.2">
      <c r="C2476" s="16"/>
      <c r="D2476" s="16"/>
    </row>
    <row r="2477" spans="3:4" x14ac:dyDescent="0.2">
      <c r="C2477" s="16"/>
      <c r="D2477" s="16"/>
    </row>
    <row r="2478" spans="3:4" x14ac:dyDescent="0.2">
      <c r="C2478" s="16"/>
      <c r="D2478" s="16"/>
    </row>
    <row r="2479" spans="3:4" x14ac:dyDescent="0.2">
      <c r="C2479" s="16"/>
      <c r="D2479" s="16"/>
    </row>
    <row r="2480" spans="3:4" x14ac:dyDescent="0.2">
      <c r="C2480" s="16"/>
      <c r="D2480" s="16"/>
    </row>
    <row r="2481" spans="3:4" x14ac:dyDescent="0.2">
      <c r="C2481" s="16"/>
      <c r="D2481" s="16"/>
    </row>
    <row r="2482" spans="3:4" x14ac:dyDescent="0.2">
      <c r="C2482" s="16"/>
      <c r="D2482" s="16"/>
    </row>
    <row r="2483" spans="3:4" x14ac:dyDescent="0.2">
      <c r="C2483" s="16"/>
      <c r="D2483" s="16"/>
    </row>
    <row r="2484" spans="3:4" x14ac:dyDescent="0.2">
      <c r="C2484" s="16"/>
      <c r="D2484" s="16"/>
    </row>
    <row r="2485" spans="3:4" x14ac:dyDescent="0.2">
      <c r="C2485" s="16"/>
      <c r="D2485" s="16"/>
    </row>
    <row r="2486" spans="3:4" x14ac:dyDescent="0.2">
      <c r="C2486" s="16"/>
      <c r="D2486" s="16"/>
    </row>
    <row r="2487" spans="3:4" x14ac:dyDescent="0.2">
      <c r="C2487" s="16"/>
      <c r="D2487" s="16"/>
    </row>
    <row r="2488" spans="3:4" x14ac:dyDescent="0.2">
      <c r="C2488" s="16"/>
      <c r="D2488" s="16"/>
    </row>
    <row r="2489" spans="3:4" x14ac:dyDescent="0.2">
      <c r="C2489" s="16"/>
      <c r="D2489" s="16"/>
    </row>
    <row r="2490" spans="3:4" x14ac:dyDescent="0.2">
      <c r="C2490" s="16"/>
      <c r="D2490" s="16"/>
    </row>
    <row r="2491" spans="3:4" x14ac:dyDescent="0.2">
      <c r="C2491" s="16"/>
      <c r="D2491" s="16"/>
    </row>
    <row r="2492" spans="3:4" x14ac:dyDescent="0.2">
      <c r="C2492" s="16"/>
      <c r="D2492" s="16"/>
    </row>
    <row r="2493" spans="3:4" x14ac:dyDescent="0.2">
      <c r="C2493" s="16"/>
      <c r="D2493" s="16"/>
    </row>
    <row r="2494" spans="3:4" x14ac:dyDescent="0.2">
      <c r="C2494" s="16"/>
      <c r="D2494" s="16"/>
    </row>
    <row r="2495" spans="3:4" x14ac:dyDescent="0.2">
      <c r="C2495" s="16"/>
      <c r="D2495" s="16"/>
    </row>
    <row r="2496" spans="3:4" x14ac:dyDescent="0.2">
      <c r="C2496" s="16"/>
      <c r="D2496" s="16"/>
    </row>
    <row r="2497" spans="3:4" x14ac:dyDescent="0.2">
      <c r="C2497" s="16"/>
      <c r="D2497" s="16"/>
    </row>
    <row r="2498" spans="3:4" x14ac:dyDescent="0.2">
      <c r="C2498" s="16"/>
      <c r="D2498" s="16"/>
    </row>
    <row r="2499" spans="3:4" x14ac:dyDescent="0.2">
      <c r="C2499" s="16"/>
      <c r="D2499" s="16"/>
    </row>
    <row r="2500" spans="3:4" x14ac:dyDescent="0.2">
      <c r="C2500" s="16"/>
      <c r="D2500" s="16"/>
    </row>
    <row r="2501" spans="3:4" x14ac:dyDescent="0.2">
      <c r="C2501" s="16"/>
      <c r="D2501" s="16"/>
    </row>
    <row r="2502" spans="3:4" x14ac:dyDescent="0.2">
      <c r="C2502" s="16"/>
      <c r="D2502" s="16"/>
    </row>
    <row r="2503" spans="3:4" x14ac:dyDescent="0.2">
      <c r="C2503" s="16"/>
      <c r="D2503" s="16"/>
    </row>
    <row r="2504" spans="3:4" x14ac:dyDescent="0.2">
      <c r="C2504" s="16"/>
      <c r="D2504" s="16"/>
    </row>
    <row r="2505" spans="3:4" x14ac:dyDescent="0.2">
      <c r="C2505" s="16"/>
      <c r="D2505" s="16"/>
    </row>
    <row r="2506" spans="3:4" x14ac:dyDescent="0.2">
      <c r="C2506" s="16"/>
      <c r="D2506" s="16"/>
    </row>
    <row r="2507" spans="3:4" x14ac:dyDescent="0.2">
      <c r="C2507" s="16"/>
      <c r="D2507" s="16"/>
    </row>
    <row r="2508" spans="3:4" x14ac:dyDescent="0.2">
      <c r="C2508" s="16"/>
      <c r="D2508" s="16"/>
    </row>
    <row r="2509" spans="3:4" x14ac:dyDescent="0.2">
      <c r="C2509" s="16"/>
      <c r="D2509" s="16"/>
    </row>
    <row r="2510" spans="3:4" x14ac:dyDescent="0.2">
      <c r="C2510" s="16"/>
      <c r="D2510" s="16"/>
    </row>
    <row r="2511" spans="3:4" x14ac:dyDescent="0.2">
      <c r="C2511" s="16"/>
      <c r="D2511" s="16"/>
    </row>
    <row r="2512" spans="3:4" x14ac:dyDescent="0.2">
      <c r="C2512" s="16"/>
      <c r="D2512" s="16"/>
    </row>
    <row r="2513" spans="3:4" x14ac:dyDescent="0.2">
      <c r="C2513" s="16"/>
      <c r="D2513" s="16"/>
    </row>
    <row r="2514" spans="3:4" x14ac:dyDescent="0.2">
      <c r="C2514" s="16"/>
      <c r="D2514" s="16"/>
    </row>
    <row r="2515" spans="3:4" x14ac:dyDescent="0.2">
      <c r="C2515" s="16"/>
      <c r="D2515" s="16"/>
    </row>
    <row r="2516" spans="3:4" x14ac:dyDescent="0.2">
      <c r="C2516" s="16"/>
      <c r="D2516" s="16"/>
    </row>
    <row r="2517" spans="3:4" x14ac:dyDescent="0.2">
      <c r="C2517" s="16"/>
      <c r="D2517" s="16"/>
    </row>
    <row r="2518" spans="3:4" x14ac:dyDescent="0.2">
      <c r="C2518" s="16"/>
      <c r="D2518" s="16"/>
    </row>
    <row r="2519" spans="3:4" x14ac:dyDescent="0.2">
      <c r="C2519" s="16"/>
      <c r="D2519" s="16"/>
    </row>
    <row r="2520" spans="3:4" x14ac:dyDescent="0.2">
      <c r="C2520" s="16"/>
      <c r="D2520" s="16"/>
    </row>
    <row r="2521" spans="3:4" x14ac:dyDescent="0.2">
      <c r="C2521" s="16"/>
      <c r="D2521" s="16"/>
    </row>
    <row r="2522" spans="3:4" x14ac:dyDescent="0.2">
      <c r="C2522" s="16"/>
      <c r="D2522" s="16"/>
    </row>
    <row r="2523" spans="3:4" x14ac:dyDescent="0.2">
      <c r="C2523" s="16"/>
      <c r="D2523" s="16"/>
    </row>
    <row r="2524" spans="3:4" x14ac:dyDescent="0.2">
      <c r="C2524" s="16"/>
      <c r="D2524" s="16"/>
    </row>
    <row r="2525" spans="3:4" x14ac:dyDescent="0.2">
      <c r="C2525" s="16"/>
      <c r="D2525" s="16"/>
    </row>
    <row r="2526" spans="3:4" x14ac:dyDescent="0.2">
      <c r="C2526" s="16"/>
      <c r="D2526" s="16"/>
    </row>
    <row r="2527" spans="3:4" x14ac:dyDescent="0.2">
      <c r="C2527" s="16"/>
      <c r="D2527" s="16"/>
    </row>
    <row r="2528" spans="3:4" x14ac:dyDescent="0.2">
      <c r="C2528" s="16"/>
      <c r="D2528" s="16"/>
    </row>
    <row r="2529" spans="3:4" x14ac:dyDescent="0.2">
      <c r="C2529" s="16"/>
      <c r="D2529" s="16"/>
    </row>
    <row r="2530" spans="3:4" x14ac:dyDescent="0.2">
      <c r="C2530" s="16"/>
      <c r="D2530" s="16"/>
    </row>
    <row r="2531" spans="3:4" x14ac:dyDescent="0.2">
      <c r="C2531" s="16"/>
      <c r="D2531" s="16"/>
    </row>
    <row r="2532" spans="3:4" x14ac:dyDescent="0.2">
      <c r="C2532" s="16"/>
      <c r="D2532" s="16"/>
    </row>
    <row r="2533" spans="3:4" x14ac:dyDescent="0.2">
      <c r="C2533" s="16"/>
      <c r="D2533" s="16"/>
    </row>
    <row r="2534" spans="3:4" x14ac:dyDescent="0.2">
      <c r="C2534" s="16"/>
      <c r="D2534" s="16"/>
    </row>
    <row r="2535" spans="3:4" x14ac:dyDescent="0.2">
      <c r="C2535" s="16"/>
      <c r="D2535" s="16"/>
    </row>
    <row r="2536" spans="3:4" x14ac:dyDescent="0.2">
      <c r="C2536" s="16"/>
      <c r="D2536" s="16"/>
    </row>
    <row r="2537" spans="3:4" x14ac:dyDescent="0.2">
      <c r="C2537" s="16"/>
      <c r="D2537" s="16"/>
    </row>
    <row r="2538" spans="3:4" x14ac:dyDescent="0.2">
      <c r="C2538" s="16"/>
      <c r="D2538" s="16"/>
    </row>
    <row r="2539" spans="3:4" x14ac:dyDescent="0.2">
      <c r="C2539" s="16"/>
      <c r="D2539" s="16"/>
    </row>
    <row r="2540" spans="3:4" x14ac:dyDescent="0.2">
      <c r="C2540" s="16"/>
      <c r="D2540" s="16"/>
    </row>
    <row r="2541" spans="3:4" x14ac:dyDescent="0.2">
      <c r="C2541" s="16"/>
      <c r="D2541" s="16"/>
    </row>
    <row r="2542" spans="3:4" x14ac:dyDescent="0.2">
      <c r="C2542" s="16"/>
      <c r="D2542" s="16"/>
    </row>
    <row r="2543" spans="3:4" x14ac:dyDescent="0.2">
      <c r="C2543" s="16"/>
      <c r="D2543" s="16"/>
    </row>
    <row r="2544" spans="3:4" x14ac:dyDescent="0.2">
      <c r="C2544" s="16"/>
      <c r="D2544" s="16"/>
    </row>
    <row r="2545" spans="3:4" x14ac:dyDescent="0.2">
      <c r="C2545" s="16"/>
      <c r="D2545" s="16"/>
    </row>
  </sheetData>
  <sortState xmlns:xlrd2="http://schemas.microsoft.com/office/spreadsheetml/2017/richdata2" ref="A21:T105">
    <sortCondition ref="C21:C105"/>
  </sortState>
  <phoneticPr fontId="8" type="noConversion"/>
  <hyperlinks>
    <hyperlink ref="H62478" r:id="rId1" display="http://vsolj.cetus-net.org/bulletin.html" xr:uid="{00000000-0004-0000-0000-000000000000}"/>
    <hyperlink ref="H62471" r:id="rId2" display="https://www.aavso.org/ejaavso" xr:uid="{00000000-0004-0000-0000-000001000000}"/>
    <hyperlink ref="I62478" r:id="rId3" display="http://vsolj.cetus-net.org/bulletin.html" xr:uid="{00000000-0004-0000-0000-000002000000}"/>
    <hyperlink ref="AQ56121" r:id="rId4" display="http://cdsbib.u-strasbg.fr/cgi-bin/cdsbib?1990RMxAA..21..381G" xr:uid="{00000000-0004-0000-0000-000003000000}"/>
    <hyperlink ref="H62475" r:id="rId5" display="https://www.aavso.org/ejaavso" xr:uid="{00000000-0004-0000-0000-000004000000}"/>
    <hyperlink ref="AP3485" r:id="rId6" display="http://cdsbib.u-strasbg.fr/cgi-bin/cdsbib?1990RMxAA..21..381G" xr:uid="{00000000-0004-0000-0000-000005000000}"/>
    <hyperlink ref="AP3488" r:id="rId7" display="http://cdsbib.u-strasbg.fr/cgi-bin/cdsbib?1990RMxAA..21..381G" xr:uid="{00000000-0004-0000-0000-000006000000}"/>
    <hyperlink ref="AP3486" r:id="rId8" display="http://cdsbib.u-strasbg.fr/cgi-bin/cdsbib?1990RMxAA..21..381G" xr:uid="{00000000-0004-0000-0000-000007000000}"/>
    <hyperlink ref="AP3470" r:id="rId9" display="http://cdsbib.u-strasbg.fr/cgi-bin/cdsbib?1990RMxAA..21..381G" xr:uid="{00000000-0004-0000-0000-000008000000}"/>
    <hyperlink ref="AQ3699" r:id="rId10" display="http://cdsbib.u-strasbg.fr/cgi-bin/cdsbib?1990RMxAA..21..381G" xr:uid="{00000000-0004-0000-0000-000009000000}"/>
    <hyperlink ref="AQ3703" r:id="rId11" display="http://cdsbib.u-strasbg.fr/cgi-bin/cdsbib?1990RMxAA..21..381G" xr:uid="{00000000-0004-0000-0000-00000A000000}"/>
    <hyperlink ref="AQ63391" r:id="rId12" display="http://cdsbib.u-strasbg.fr/cgi-bin/cdsbib?1990RMxAA..21..381G" xr:uid="{00000000-0004-0000-0000-00000B000000}"/>
    <hyperlink ref="I591" r:id="rId13" display="http://vsolj.cetus-net.org/bulletin.html" xr:uid="{00000000-0004-0000-0000-00000C000000}"/>
    <hyperlink ref="H591" r:id="rId14" display="http://vsolj.cetus-net.org/bulletin.html" xr:uid="{00000000-0004-0000-0000-00000D000000}"/>
    <hyperlink ref="AQ64052" r:id="rId15" display="http://cdsbib.u-strasbg.fr/cgi-bin/cdsbib?1990RMxAA..21..381G" xr:uid="{00000000-0004-0000-0000-00000E000000}"/>
    <hyperlink ref="AQ64051" r:id="rId16" display="http://cdsbib.u-strasbg.fr/cgi-bin/cdsbib?1990RMxAA..21..381G" xr:uid="{00000000-0004-0000-0000-00000F000000}"/>
    <hyperlink ref="AP1761" r:id="rId17" display="http://cdsbib.u-strasbg.fr/cgi-bin/cdsbib?1990RMxAA..21..381G" xr:uid="{00000000-0004-0000-0000-000010000000}"/>
    <hyperlink ref="AP1779" r:id="rId18" display="http://cdsbib.u-strasbg.fr/cgi-bin/cdsbib?1990RMxAA..21..381G" xr:uid="{00000000-0004-0000-0000-000011000000}"/>
    <hyperlink ref="AP1780" r:id="rId19" display="http://cdsbib.u-strasbg.fr/cgi-bin/cdsbib?1990RMxAA..21..381G" xr:uid="{00000000-0004-0000-0000-000012000000}"/>
    <hyperlink ref="AP1776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550"/>
  <sheetViews>
    <sheetView workbookViewId="0">
      <selection activeCell="E14" sqref="E1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.42578125" bestFit="1" customWidth="1"/>
    <col min="6" max="6" width="12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53</v>
      </c>
    </row>
    <row r="2" spans="1:6" x14ac:dyDescent="0.2">
      <c r="A2" t="s">
        <v>26</v>
      </c>
      <c r="B2" s="21" t="s">
        <v>49</v>
      </c>
      <c r="E2" s="11" t="s">
        <v>38</v>
      </c>
    </row>
    <row r="3" spans="1:6" ht="13.5" thickBot="1" x14ac:dyDescent="0.25"/>
    <row r="4" spans="1:6" x14ac:dyDescent="0.2">
      <c r="A4" s="8" t="s">
        <v>1</v>
      </c>
      <c r="C4" s="3">
        <v>27568.466</v>
      </c>
      <c r="D4" s="4">
        <v>0.37601600000000002</v>
      </c>
    </row>
    <row r="6" spans="1:6" x14ac:dyDescent="0.2">
      <c r="A6" s="8" t="s">
        <v>2</v>
      </c>
    </row>
    <row r="7" spans="1:6" x14ac:dyDescent="0.2">
      <c r="A7" t="s">
        <v>3</v>
      </c>
      <c r="C7">
        <f>+C4</f>
        <v>27568.466</v>
      </c>
    </row>
    <row r="8" spans="1:6" x14ac:dyDescent="0.2">
      <c r="A8" t="s">
        <v>4</v>
      </c>
      <c r="C8">
        <f>+D4</f>
        <v>0.37601600000000002</v>
      </c>
    </row>
    <row r="9" spans="1:6" x14ac:dyDescent="0.2">
      <c r="A9" s="25" t="s">
        <v>61</v>
      </c>
      <c r="B9" s="25"/>
      <c r="C9" s="25">
        <v>22</v>
      </c>
      <c r="D9" s="25" t="str">
        <f>"F"&amp;C9</f>
        <v>F22</v>
      </c>
      <c r="E9" s="25" t="str">
        <f>"G"&amp;C9</f>
        <v>G22</v>
      </c>
    </row>
    <row r="10" spans="1:6" ht="13.5" thickBot="1" x14ac:dyDescent="0.25">
      <c r="C10" s="7" t="s">
        <v>21</v>
      </c>
      <c r="D10" s="7" t="s">
        <v>22</v>
      </c>
    </row>
    <row r="11" spans="1:6" x14ac:dyDescent="0.2">
      <c r="A11" t="s">
        <v>17</v>
      </c>
      <c r="C11" s="29">
        <f ca="1">INTERCEPT(INDIRECT(E9):G1005,INDIRECT(D9):$F1005)</f>
        <v>-0.25443096802601334</v>
      </c>
      <c r="D11" s="6">
        <f>E11*F11</f>
        <v>9.9768644058625179E-8</v>
      </c>
      <c r="E11" s="12">
        <v>0.99768644058625178</v>
      </c>
      <c r="F11">
        <v>9.9999999999999995E-8</v>
      </c>
    </row>
    <row r="12" spans="1:6" x14ac:dyDescent="0.2">
      <c r="A12" t="s">
        <v>18</v>
      </c>
      <c r="C12" s="29">
        <f ca="1">SLOPE(INDIRECT(E9):G1005,INDIRECT(D9):$F1005)</f>
        <v>4.3044639838048883E-6</v>
      </c>
      <c r="D12" s="6">
        <f>E12*F12</f>
        <v>-3.4685397632356766E-6</v>
      </c>
      <c r="E12" s="13">
        <v>-3.4685397632356767</v>
      </c>
      <c r="F12">
        <v>9.9999999999999995E-7</v>
      </c>
    </row>
    <row r="13" spans="1:6" ht="13.5" thickBot="1" x14ac:dyDescent="0.25">
      <c r="A13" t="s">
        <v>20</v>
      </c>
      <c r="C13" s="6" t="s">
        <v>15</v>
      </c>
      <c r="D13" s="6">
        <f>E13*F13</f>
        <v>5.9158001927124021E-11</v>
      </c>
      <c r="E13" s="14">
        <v>5.9158001927124024</v>
      </c>
      <c r="F13">
        <v>9.9999999999999994E-12</v>
      </c>
    </row>
    <row r="14" spans="1:6" x14ac:dyDescent="0.2">
      <c r="A14" t="s">
        <v>25</v>
      </c>
      <c r="E14">
        <f>+SUM(R21:R84)</f>
        <v>1.6871293601231513E-4</v>
      </c>
    </row>
    <row r="15" spans="1:6" x14ac:dyDescent="0.2">
      <c r="A15" s="5" t="s">
        <v>19</v>
      </c>
      <c r="C15" s="22">
        <f ca="1">(C7+C11)+(C8+C12)*INT(MAX(F21:F3519))</f>
        <v>54957.530546188558</v>
      </c>
      <c r="D15" s="24">
        <f>+C7+INT(MAX(F21:F1574))*C8+D11+D12*INT(MAX(F21:F4009))+D13*INT(MAX(F21:F4036)^2)</f>
        <v>54957.532668548272</v>
      </c>
    </row>
    <row r="16" spans="1:6" x14ac:dyDescent="0.2">
      <c r="A16" s="8" t="s">
        <v>5</v>
      </c>
      <c r="C16" s="23">
        <f ca="1">+C8+C12</f>
        <v>0.37602030446398382</v>
      </c>
      <c r="D16" s="24">
        <f>+C8+D12+2*D13*F76</f>
        <v>0.37601253146023678</v>
      </c>
    </row>
    <row r="17" spans="1:31" ht="13.5" thickBot="1" x14ac:dyDescent="0.25">
      <c r="A17" s="29" t="s">
        <v>55</v>
      </c>
      <c r="C17">
        <f>COUNT(C21:C2177)</f>
        <v>46</v>
      </c>
    </row>
    <row r="18" spans="1:31" ht="14.25" thickTop="1" thickBot="1" x14ac:dyDescent="0.25">
      <c r="A18" s="8" t="s">
        <v>6</v>
      </c>
      <c r="C18" s="52">
        <f ca="1">+C15</f>
        <v>54957.530546188558</v>
      </c>
      <c r="D18" s="53">
        <f ca="1">C16</f>
        <v>0.37602030446398382</v>
      </c>
      <c r="E18" s="25" t="s">
        <v>21</v>
      </c>
    </row>
    <row r="19" spans="1:31" ht="13.5" thickBot="1" x14ac:dyDescent="0.25">
      <c r="A19" s="8" t="s">
        <v>51</v>
      </c>
      <c r="C19" s="26">
        <f>D15</f>
        <v>54957.532668548272</v>
      </c>
      <c r="D19" s="27">
        <f>+D16</f>
        <v>0.37601253146023678</v>
      </c>
      <c r="E19" s="48" t="s">
        <v>52</v>
      </c>
    </row>
    <row r="20" spans="1:31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39</v>
      </c>
      <c r="J20" s="10" t="s">
        <v>32</v>
      </c>
      <c r="K20" s="10" t="s">
        <v>40</v>
      </c>
      <c r="L20" s="10" t="s">
        <v>27</v>
      </c>
      <c r="M20" s="10" t="s">
        <v>28</v>
      </c>
      <c r="N20" s="10" t="s">
        <v>44</v>
      </c>
      <c r="O20" s="10" t="s">
        <v>24</v>
      </c>
      <c r="P20" s="9" t="s">
        <v>23</v>
      </c>
      <c r="Q20" s="7" t="s">
        <v>16</v>
      </c>
    </row>
    <row r="21" spans="1:31" x14ac:dyDescent="0.2">
      <c r="A21" t="s">
        <v>13</v>
      </c>
      <c r="B21" s="6"/>
      <c r="C21" s="16">
        <v>27568.466</v>
      </c>
      <c r="D21" s="16" t="s">
        <v>15</v>
      </c>
      <c r="E21">
        <f t="shared" ref="E21:E66" si="0">+(C21-C$7)/C$8</f>
        <v>0</v>
      </c>
      <c r="F21">
        <f t="shared" ref="F21:F66" si="1">ROUND(2*E21,0)/2</f>
        <v>0</v>
      </c>
      <c r="G21">
        <f t="shared" ref="G21:G66" si="2">+C21-(C$7+F21*C$8)</f>
        <v>0</v>
      </c>
      <c r="H21">
        <f>+G21</f>
        <v>0</v>
      </c>
      <c r="O21">
        <f t="shared" ref="O21:O66" ca="1" si="3">+C$11+C$12*F21</f>
        <v>-0.25443096802601334</v>
      </c>
      <c r="Q21" s="2">
        <f t="shared" ref="Q21:Q66" si="4">+C21-15018.5</f>
        <v>12549.966</v>
      </c>
    </row>
    <row r="22" spans="1:31" x14ac:dyDescent="0.2">
      <c r="A22" s="19" t="s">
        <v>33</v>
      </c>
      <c r="B22" s="17" t="s">
        <v>30</v>
      </c>
      <c r="C22" s="33">
        <v>49776.540999999997</v>
      </c>
      <c r="D22" s="33">
        <v>1E-3</v>
      </c>
      <c r="E22">
        <f t="shared" si="0"/>
        <v>59061.51599931917</v>
      </c>
      <c r="F22">
        <f t="shared" si="1"/>
        <v>59061.5</v>
      </c>
      <c r="G22">
        <f t="shared" si="2"/>
        <v>6.0159999993629754E-3</v>
      </c>
      <c r="I22">
        <f t="shared" ref="I22:I28" si="5">G22</f>
        <v>6.0159999993629754E-3</v>
      </c>
      <c r="O22">
        <f t="shared" ca="1" si="3"/>
        <v>-2.0286844652089853E-4</v>
      </c>
      <c r="P22">
        <f t="shared" ref="P22:P66" si="6">+D$11+D$12*F22+D$13*F22^2</f>
        <v>1.5014766209567876E-3</v>
      </c>
      <c r="Q22" s="2">
        <f t="shared" si="4"/>
        <v>34758.040999999997</v>
      </c>
      <c r="R22">
        <f t="shared" ref="R22:R66" si="7">+(P22-G22)^2</f>
        <v>2.038092133417602E-5</v>
      </c>
    </row>
    <row r="23" spans="1:31" x14ac:dyDescent="0.2">
      <c r="A23" s="19" t="s">
        <v>33</v>
      </c>
      <c r="B23" s="17"/>
      <c r="C23" s="33">
        <v>50113.640700000004</v>
      </c>
      <c r="D23" s="33">
        <v>2.0000000000000001E-4</v>
      </c>
      <c r="E23">
        <f t="shared" si="0"/>
        <v>59958.019605548703</v>
      </c>
      <c r="F23">
        <f t="shared" si="1"/>
        <v>59958</v>
      </c>
      <c r="G23">
        <f t="shared" si="2"/>
        <v>7.3720000073080882E-3</v>
      </c>
      <c r="I23">
        <f t="shared" si="5"/>
        <v>7.3720000073080882E-3</v>
      </c>
      <c r="O23">
        <f t="shared" ca="1" si="3"/>
        <v>3.6560835149601623E-3</v>
      </c>
      <c r="P23">
        <f t="shared" si="6"/>
        <v>4.7041476072085531E-3</v>
      </c>
      <c r="Q23" s="2">
        <f t="shared" si="4"/>
        <v>35095.140700000004</v>
      </c>
      <c r="R23">
        <f t="shared" si="7"/>
        <v>7.1174364287168502E-6</v>
      </c>
    </row>
    <row r="24" spans="1:31" x14ac:dyDescent="0.2">
      <c r="A24" s="19" t="s">
        <v>34</v>
      </c>
      <c r="B24" s="17" t="s">
        <v>30</v>
      </c>
      <c r="C24" s="33">
        <v>50142.4061</v>
      </c>
      <c r="D24" s="33"/>
      <c r="E24">
        <f t="shared" si="0"/>
        <v>60034.520073613887</v>
      </c>
      <c r="F24">
        <f t="shared" si="1"/>
        <v>60034.5</v>
      </c>
      <c r="G24">
        <f t="shared" si="2"/>
        <v>7.5480000014067627E-3</v>
      </c>
      <c r="I24">
        <f t="shared" si="5"/>
        <v>7.5480000014067627E-3</v>
      </c>
      <c r="O24">
        <f t="shared" ca="1" si="3"/>
        <v>3.985375009721237E-3</v>
      </c>
      <c r="P24">
        <f t="shared" si="6"/>
        <v>4.9818408311083917E-3</v>
      </c>
      <c r="Q24" s="2">
        <f t="shared" si="4"/>
        <v>35123.9061</v>
      </c>
      <c r="R24">
        <f t="shared" si="7"/>
        <v>6.585172887306424E-6</v>
      </c>
    </row>
    <row r="25" spans="1:31" x14ac:dyDescent="0.2">
      <c r="A25" s="19" t="s">
        <v>34</v>
      </c>
      <c r="B25" s="17"/>
      <c r="C25" s="33">
        <v>50142.592900000003</v>
      </c>
      <c r="D25" s="33"/>
      <c r="E25">
        <f t="shared" si="0"/>
        <v>60035.016860984644</v>
      </c>
      <c r="F25">
        <f t="shared" si="1"/>
        <v>60035</v>
      </c>
      <c r="G25">
        <f t="shared" si="2"/>
        <v>6.3400000071851537E-3</v>
      </c>
      <c r="I25">
        <f t="shared" si="5"/>
        <v>6.3400000071851537E-3</v>
      </c>
      <c r="O25">
        <f t="shared" ca="1" si="3"/>
        <v>3.9875272417131402E-3</v>
      </c>
      <c r="P25">
        <f t="shared" si="6"/>
        <v>4.9836580970829825E-3</v>
      </c>
      <c r="Q25" s="2">
        <f t="shared" si="4"/>
        <v>35124.092900000003</v>
      </c>
      <c r="R25">
        <f t="shared" si="7"/>
        <v>1.8396633770996062E-6</v>
      </c>
    </row>
    <row r="26" spans="1:31" x14ac:dyDescent="0.2">
      <c r="A26" s="19" t="s">
        <v>34</v>
      </c>
      <c r="B26" s="36"/>
      <c r="C26" s="34">
        <v>50152.366800000003</v>
      </c>
      <c r="D26" s="34"/>
      <c r="E26" s="20">
        <f t="shared" si="0"/>
        <v>60061.010169780013</v>
      </c>
      <c r="F26" s="20">
        <f t="shared" si="1"/>
        <v>60061</v>
      </c>
      <c r="G26">
        <f t="shared" si="2"/>
        <v>3.8239999994402751E-3</v>
      </c>
      <c r="I26">
        <f t="shared" si="5"/>
        <v>3.8239999994402751E-3</v>
      </c>
      <c r="O26">
        <f t="shared" ca="1" si="3"/>
        <v>4.0994433052920498E-3</v>
      </c>
      <c r="P26">
        <f t="shared" si="6"/>
        <v>5.0781966876242979E-3</v>
      </c>
      <c r="Q26" s="2">
        <f t="shared" si="4"/>
        <v>35133.866800000003</v>
      </c>
      <c r="R26">
        <f t="shared" si="7"/>
        <v>1.5730093326517709E-6</v>
      </c>
    </row>
    <row r="27" spans="1:31" x14ac:dyDescent="0.2">
      <c r="A27" s="19" t="s">
        <v>34</v>
      </c>
      <c r="B27" s="36" t="s">
        <v>30</v>
      </c>
      <c r="C27" s="34">
        <v>50192.415999999997</v>
      </c>
      <c r="D27" s="34"/>
      <c r="E27" s="20">
        <f t="shared" si="0"/>
        <v>60167.519467256701</v>
      </c>
      <c r="F27" s="20">
        <f t="shared" si="1"/>
        <v>60167.5</v>
      </c>
      <c r="G27">
        <f t="shared" si="2"/>
        <v>7.3199999969801866E-3</v>
      </c>
      <c r="I27">
        <f t="shared" si="5"/>
        <v>7.3199999969801866E-3</v>
      </c>
      <c r="O27">
        <f t="shared" ca="1" si="3"/>
        <v>4.5578687195672596E-3</v>
      </c>
      <c r="P27">
        <f t="shared" si="6"/>
        <v>5.4662760922347398E-3</v>
      </c>
      <c r="Q27" s="2">
        <f t="shared" si="4"/>
        <v>35173.915999999997</v>
      </c>
      <c r="R27">
        <f t="shared" si="7"/>
        <v>3.4362923150247065E-6</v>
      </c>
    </row>
    <row r="28" spans="1:31" x14ac:dyDescent="0.2">
      <c r="A28" s="19" t="s">
        <v>35</v>
      </c>
      <c r="B28" s="36"/>
      <c r="C28" s="34">
        <v>50445.665000000001</v>
      </c>
      <c r="D28" s="34">
        <v>1E-3</v>
      </c>
      <c r="E28" s="20">
        <f t="shared" si="0"/>
        <v>60841.025381898638</v>
      </c>
      <c r="F28" s="20">
        <f t="shared" si="1"/>
        <v>60841</v>
      </c>
      <c r="G28">
        <f t="shared" si="2"/>
        <v>9.5440000004600734E-3</v>
      </c>
      <c r="I28">
        <f t="shared" si="5"/>
        <v>9.5440000004600734E-3</v>
      </c>
      <c r="O28">
        <f t="shared" ca="1" si="3"/>
        <v>7.4569252126598928E-3</v>
      </c>
      <c r="P28">
        <f t="shared" si="6"/>
        <v>7.9515458565151131E-3</v>
      </c>
      <c r="Q28" s="2">
        <f t="shared" si="4"/>
        <v>35427.165000000001</v>
      </c>
      <c r="R28">
        <f t="shared" si="7"/>
        <v>2.535910200567476E-6</v>
      </c>
    </row>
    <row r="29" spans="1:31" x14ac:dyDescent="0.2">
      <c r="A29" s="20" t="s">
        <v>36</v>
      </c>
      <c r="B29" s="37" t="s">
        <v>31</v>
      </c>
      <c r="C29" s="34">
        <v>50570.501199999999</v>
      </c>
      <c r="D29" s="34">
        <v>2.9999999999999997E-4</v>
      </c>
      <c r="E29" s="20">
        <f t="shared" si="0"/>
        <v>61173.02242457767</v>
      </c>
      <c r="F29" s="20">
        <f t="shared" si="1"/>
        <v>61173</v>
      </c>
      <c r="G29">
        <f t="shared" si="2"/>
        <v>8.4320000023581088E-3</v>
      </c>
      <c r="I29">
        <f>+G29</f>
        <v>8.4320000023581088E-3</v>
      </c>
      <c r="O29">
        <f t="shared" ca="1" si="3"/>
        <v>8.8860072552831015E-3</v>
      </c>
      <c r="P29">
        <f t="shared" si="6"/>
        <v>9.1964013315700699E-3</v>
      </c>
      <c r="Q29" s="2">
        <f t="shared" si="4"/>
        <v>35552.001199999999</v>
      </c>
      <c r="R29">
        <f t="shared" si="7"/>
        <v>5.8430939210101295E-7</v>
      </c>
      <c r="S29">
        <v>1</v>
      </c>
      <c r="T29">
        <f>+S29*R29</f>
        <v>5.8430939210101295E-7</v>
      </c>
    </row>
    <row r="30" spans="1:31" x14ac:dyDescent="0.2">
      <c r="A30" s="20" t="s">
        <v>36</v>
      </c>
      <c r="B30" s="37" t="s">
        <v>31</v>
      </c>
      <c r="C30" s="34">
        <v>50898.390899999999</v>
      </c>
      <c r="D30" s="34"/>
      <c r="E30" s="20">
        <f t="shared" si="0"/>
        <v>62045.032392238623</v>
      </c>
      <c r="F30" s="20">
        <f t="shared" si="1"/>
        <v>62045</v>
      </c>
      <c r="G30">
        <f t="shared" si="2"/>
        <v>1.2179999997897539E-2</v>
      </c>
      <c r="I30">
        <f>+G30</f>
        <v>1.2179999997897539E-2</v>
      </c>
      <c r="O30">
        <f t="shared" ca="1" si="3"/>
        <v>1.2639499849160962E-2</v>
      </c>
      <c r="P30">
        <f t="shared" si="6"/>
        <v>1.2528131012258498E-2</v>
      </c>
      <c r="Q30" s="2">
        <f t="shared" si="4"/>
        <v>35879.890899999999</v>
      </c>
      <c r="R30">
        <f t="shared" si="7"/>
        <v>1.2119520315998982E-7</v>
      </c>
      <c r="S30">
        <v>1</v>
      </c>
      <c r="T30">
        <f>+S30*R30</f>
        <v>1.2119520315998982E-7</v>
      </c>
    </row>
    <row r="31" spans="1:31" x14ac:dyDescent="0.2">
      <c r="A31" s="20" t="s">
        <v>36</v>
      </c>
      <c r="B31" s="37" t="s">
        <v>30</v>
      </c>
      <c r="C31" s="34">
        <v>50898.576999999997</v>
      </c>
      <c r="D31" s="34"/>
      <c r="E31" s="20">
        <f t="shared" si="0"/>
        <v>62045.52731798646</v>
      </c>
      <c r="F31" s="20">
        <f t="shared" si="1"/>
        <v>62045.5</v>
      </c>
      <c r="G31">
        <f t="shared" si="2"/>
        <v>1.0271999992255587E-2</v>
      </c>
      <c r="I31">
        <f>+G31</f>
        <v>1.0271999992255587E-2</v>
      </c>
      <c r="O31">
        <f t="shared" ca="1" si="3"/>
        <v>1.2641652081152865E-2</v>
      </c>
      <c r="P31">
        <f t="shared" si="6"/>
        <v>1.2530067215395957E-2</v>
      </c>
      <c r="Q31" s="2">
        <f t="shared" si="4"/>
        <v>35880.076999999997</v>
      </c>
      <c r="R31">
        <f t="shared" si="7"/>
        <v>5.0988675842208602E-6</v>
      </c>
      <c r="S31">
        <v>1</v>
      </c>
      <c r="T31">
        <f>+S31*R31</f>
        <v>5.0988675842208602E-6</v>
      </c>
    </row>
    <row r="32" spans="1:31" x14ac:dyDescent="0.2">
      <c r="A32" s="20" t="s">
        <v>42</v>
      </c>
      <c r="B32" s="32"/>
      <c r="C32" s="21">
        <v>50901.397299999997</v>
      </c>
      <c r="D32" s="21">
        <v>8.9999999999999998E-4</v>
      </c>
      <c r="E32" s="20">
        <f t="shared" si="0"/>
        <v>62053.027796689494</v>
      </c>
      <c r="F32" s="20">
        <f t="shared" si="1"/>
        <v>62053</v>
      </c>
      <c r="G32">
        <f t="shared" si="2"/>
        <v>1.0451999994984362E-2</v>
      </c>
      <c r="N32">
        <f>G32</f>
        <v>1.0451999994984362E-2</v>
      </c>
      <c r="O32">
        <f t="shared" ca="1" si="3"/>
        <v>1.2673935561031413E-2</v>
      </c>
      <c r="P32">
        <f t="shared" si="6"/>
        <v>1.2559113811937833E-2</v>
      </c>
      <c r="Q32" s="2">
        <f t="shared" si="4"/>
        <v>35882.897299999997</v>
      </c>
      <c r="R32">
        <f t="shared" si="7"/>
        <v>4.4399286375962249E-6</v>
      </c>
      <c r="S32">
        <v>1</v>
      </c>
      <c r="T32">
        <f>+S32*R32</f>
        <v>4.4399286375962249E-6</v>
      </c>
      <c r="AA32">
        <v>14</v>
      </c>
      <c r="AC32" t="s">
        <v>41</v>
      </c>
      <c r="AE32" t="s">
        <v>43</v>
      </c>
    </row>
    <row r="33" spans="1:20" x14ac:dyDescent="0.2">
      <c r="A33" s="20" t="s">
        <v>36</v>
      </c>
      <c r="B33" s="32" t="s">
        <v>30</v>
      </c>
      <c r="C33" s="21">
        <v>50944.453099999999</v>
      </c>
      <c r="D33" s="21"/>
      <c r="E33" s="20">
        <f t="shared" si="0"/>
        <v>62167.53303050933</v>
      </c>
      <c r="F33" s="20">
        <f t="shared" si="1"/>
        <v>62167.5</v>
      </c>
      <c r="G33">
        <f t="shared" si="2"/>
        <v>1.2419999999110587E-2</v>
      </c>
      <c r="I33">
        <f>+G33</f>
        <v>1.2419999999110587E-2</v>
      </c>
      <c r="O33">
        <f t="shared" ca="1" si="3"/>
        <v>1.3166796687177074E-2</v>
      </c>
      <c r="P33">
        <f t="shared" si="6"/>
        <v>1.3003384897272818E-2</v>
      </c>
      <c r="Q33" s="2">
        <f t="shared" si="4"/>
        <v>35925.953099999999</v>
      </c>
      <c r="R33">
        <f t="shared" si="7"/>
        <v>3.4033793940375708E-7</v>
      </c>
      <c r="S33">
        <v>1</v>
      </c>
      <c r="T33">
        <f>+S33*R33</f>
        <v>3.4033793940375708E-7</v>
      </c>
    </row>
    <row r="34" spans="1:20" x14ac:dyDescent="0.2">
      <c r="A34" s="18" t="s">
        <v>37</v>
      </c>
      <c r="B34" s="38" t="s">
        <v>30</v>
      </c>
      <c r="C34" s="21">
        <v>51209.5455</v>
      </c>
      <c r="D34" s="21">
        <v>4.7000000000000002E-3</v>
      </c>
      <c r="E34" s="20">
        <f t="shared" si="0"/>
        <v>62872.536009105992</v>
      </c>
      <c r="F34" s="20">
        <f t="shared" si="1"/>
        <v>62872.5</v>
      </c>
      <c r="G34">
        <f t="shared" si="2"/>
        <v>1.3539999999920838E-2</v>
      </c>
      <c r="I34">
        <f>G34</f>
        <v>1.3539999999920838E-2</v>
      </c>
      <c r="O34">
        <f t="shared" ca="1" si="3"/>
        <v>1.6201443795759496E-2</v>
      </c>
      <c r="P34">
        <f t="shared" si="6"/>
        <v>1.5773031539673799E-2</v>
      </c>
      <c r="Q34" s="2">
        <f t="shared" si="4"/>
        <v>36191.0455</v>
      </c>
      <c r="R34">
        <f t="shared" si="7"/>
        <v>4.9864298575314797E-6</v>
      </c>
    </row>
    <row r="35" spans="1:20" x14ac:dyDescent="0.2">
      <c r="A35" s="18" t="s">
        <v>37</v>
      </c>
      <c r="B35" s="36"/>
      <c r="C35" s="34">
        <v>51236.430999999997</v>
      </c>
      <c r="D35" s="34">
        <v>2.9999999999999997E-4</v>
      </c>
      <c r="E35" s="20">
        <f t="shared" si="0"/>
        <v>62944.03695587421</v>
      </c>
      <c r="F35" s="20">
        <f t="shared" si="1"/>
        <v>62944</v>
      </c>
      <c r="G35">
        <f t="shared" si="2"/>
        <v>1.3895999996748287E-2</v>
      </c>
      <c r="I35">
        <f>G35</f>
        <v>1.3895999996748287E-2</v>
      </c>
      <c r="O35">
        <f t="shared" ca="1" si="3"/>
        <v>1.6509212970601539E-2</v>
      </c>
      <c r="P35">
        <f t="shared" si="6"/>
        <v>1.605720921818915E-2</v>
      </c>
      <c r="Q35" s="2">
        <f t="shared" si="4"/>
        <v>36217.930999999997</v>
      </c>
      <c r="R35">
        <f t="shared" si="7"/>
        <v>4.670825298841021E-6</v>
      </c>
    </row>
    <row r="36" spans="1:20" x14ac:dyDescent="0.2">
      <c r="A36" s="18" t="s">
        <v>37</v>
      </c>
      <c r="B36" s="39" t="s">
        <v>30</v>
      </c>
      <c r="C36" s="34">
        <v>51236.620300000002</v>
      </c>
      <c r="D36" s="34">
        <v>2.9999999999999997E-4</v>
      </c>
      <c r="E36" s="20">
        <f t="shared" si="0"/>
        <v>62944.540391898219</v>
      </c>
      <c r="F36" s="20">
        <f t="shared" si="1"/>
        <v>62944.5</v>
      </c>
      <c r="G36">
        <f t="shared" si="2"/>
        <v>1.5187999997579027E-2</v>
      </c>
      <c r="I36">
        <f>G36</f>
        <v>1.5187999997579027E-2</v>
      </c>
      <c r="O36">
        <f t="shared" ca="1" si="3"/>
        <v>1.6511365202593442E-2</v>
      </c>
      <c r="P36">
        <f t="shared" si="6"/>
        <v>1.6059198604370328E-2</v>
      </c>
      <c r="Q36" s="2">
        <f t="shared" si="4"/>
        <v>36218.120300000002</v>
      </c>
      <c r="R36">
        <f t="shared" si="7"/>
        <v>7.5898701247510444E-7</v>
      </c>
    </row>
    <row r="37" spans="1:20" x14ac:dyDescent="0.2">
      <c r="A37" s="54" t="s">
        <v>29</v>
      </c>
      <c r="B37" s="37" t="s">
        <v>30</v>
      </c>
      <c r="C37" s="34">
        <v>51246.396200000003</v>
      </c>
      <c r="D37" s="34"/>
      <c r="E37" s="20">
        <f t="shared" si="0"/>
        <v>62970.53901961619</v>
      </c>
      <c r="F37" s="20">
        <f t="shared" si="1"/>
        <v>62970.5</v>
      </c>
      <c r="G37">
        <f t="shared" si="2"/>
        <v>1.4672000004793517E-2</v>
      </c>
      <c r="J37">
        <f>+G37</f>
        <v>1.4672000004793517E-2</v>
      </c>
      <c r="O37">
        <f t="shared" ca="1" si="3"/>
        <v>1.6623281266172407E-2</v>
      </c>
      <c r="P37">
        <f t="shared" si="6"/>
        <v>1.6162687445655188E-2</v>
      </c>
      <c r="Q37" s="2">
        <f t="shared" si="4"/>
        <v>36227.896200000003</v>
      </c>
      <c r="R37">
        <f t="shared" si="7"/>
        <v>2.2221490463427181E-6</v>
      </c>
      <c r="S37">
        <v>1</v>
      </c>
      <c r="T37">
        <f>+S37*R37</f>
        <v>2.2221490463427181E-6</v>
      </c>
    </row>
    <row r="38" spans="1:20" x14ac:dyDescent="0.2">
      <c r="A38" s="54" t="s">
        <v>29</v>
      </c>
      <c r="B38" s="37" t="s">
        <v>31</v>
      </c>
      <c r="C38" s="34">
        <v>51247.335400000004</v>
      </c>
      <c r="D38" s="34"/>
      <c r="E38" s="20">
        <f t="shared" si="0"/>
        <v>62973.036785668701</v>
      </c>
      <c r="F38" s="20">
        <f t="shared" si="1"/>
        <v>62973</v>
      </c>
      <c r="G38">
        <f t="shared" si="2"/>
        <v>1.3832000004185829E-2</v>
      </c>
      <c r="J38">
        <f>+G38</f>
        <v>1.3832000004185829E-2</v>
      </c>
      <c r="O38">
        <f t="shared" ca="1" si="3"/>
        <v>1.6634042426131923E-2</v>
      </c>
      <c r="P38">
        <f t="shared" si="6"/>
        <v>1.6172642510786372E-2</v>
      </c>
      <c r="Q38" s="2">
        <f t="shared" si="4"/>
        <v>36228.835400000004</v>
      </c>
      <c r="R38">
        <f t="shared" si="7"/>
        <v>5.4786073437052739E-6</v>
      </c>
      <c r="S38">
        <v>1</v>
      </c>
      <c r="T38">
        <f>+S38*R38</f>
        <v>5.4786073437052739E-6</v>
      </c>
    </row>
    <row r="39" spans="1:20" x14ac:dyDescent="0.2">
      <c r="A39" s="21" t="s">
        <v>47</v>
      </c>
      <c r="B39" s="40" t="s">
        <v>31</v>
      </c>
      <c r="C39" s="21">
        <v>51671.486700000001</v>
      </c>
      <c r="D39" s="21">
        <v>2.9999999999999997E-4</v>
      </c>
      <c r="E39" s="41">
        <f t="shared" si="0"/>
        <v>64101.050753159441</v>
      </c>
      <c r="F39" s="20">
        <f t="shared" si="1"/>
        <v>64101</v>
      </c>
      <c r="G39">
        <f t="shared" si="2"/>
        <v>1.9083999999566004E-2</v>
      </c>
      <c r="I39">
        <f t="shared" ref="I39:I48" si="8">G39</f>
        <v>1.9083999999566004E-2</v>
      </c>
      <c r="O39">
        <f t="shared" ca="1" si="3"/>
        <v>2.1489477799863821E-2</v>
      </c>
      <c r="P39">
        <f t="shared" si="6"/>
        <v>2.0739806418665463E-2</v>
      </c>
      <c r="Q39" s="2">
        <f t="shared" si="4"/>
        <v>36652.986700000001</v>
      </c>
      <c r="R39">
        <f t="shared" si="7"/>
        <v>2.741694897530974E-6</v>
      </c>
    </row>
    <row r="40" spans="1:20" x14ac:dyDescent="0.2">
      <c r="A40" s="30" t="s">
        <v>47</v>
      </c>
      <c r="B40" s="42"/>
      <c r="C40" s="21">
        <v>51956.5095</v>
      </c>
      <c r="D40" s="21">
        <v>4.0000000000000002E-4</v>
      </c>
      <c r="E40" s="41">
        <f t="shared" si="0"/>
        <v>64859.057859240027</v>
      </c>
      <c r="F40" s="20">
        <f t="shared" si="1"/>
        <v>64859</v>
      </c>
      <c r="G40">
        <f t="shared" si="2"/>
        <v>2.1756000001914799E-2</v>
      </c>
      <c r="I40">
        <f t="shared" si="8"/>
        <v>2.1756000001914799E-2</v>
      </c>
      <c r="O40">
        <f t="shared" ca="1" si="3"/>
        <v>2.4752261499587924E-2</v>
      </c>
      <c r="P40">
        <f t="shared" si="6"/>
        <v>2.3893447351952452E-2</v>
      </c>
      <c r="Q40" s="2">
        <f t="shared" si="4"/>
        <v>36938.0095</v>
      </c>
      <c r="R40">
        <f t="shared" si="7"/>
        <v>4.5686811741829825E-6</v>
      </c>
    </row>
    <row r="41" spans="1:20" x14ac:dyDescent="0.2">
      <c r="A41" s="30" t="s">
        <v>47</v>
      </c>
      <c r="B41" s="42"/>
      <c r="C41" s="21">
        <v>52041.482499999998</v>
      </c>
      <c r="D41" s="21">
        <v>6.4000000000000003E-3</v>
      </c>
      <c r="E41" s="41">
        <f t="shared" si="0"/>
        <v>65085.040264244068</v>
      </c>
      <c r="F41" s="20">
        <f t="shared" si="1"/>
        <v>65085</v>
      </c>
      <c r="I41" s="24">
        <v>1.5139999995881226E-2</v>
      </c>
      <c r="O41">
        <f t="shared" ca="1" si="3"/>
        <v>2.5725070359927826E-2</v>
      </c>
      <c r="P41">
        <f t="shared" si="6"/>
        <v>2.4846870758407663E-2</v>
      </c>
      <c r="Q41" s="2">
        <f t="shared" si="4"/>
        <v>37022.982499999998</v>
      </c>
    </row>
    <row r="42" spans="1:20" x14ac:dyDescent="0.2">
      <c r="A42" s="30" t="s">
        <v>47</v>
      </c>
      <c r="B42" s="42"/>
      <c r="C42" s="21">
        <v>52337.417300000001</v>
      </c>
      <c r="D42" s="21">
        <v>2.9999999999999997E-4</v>
      </c>
      <c r="E42" s="41">
        <f t="shared" si="0"/>
        <v>65872.067412025019</v>
      </c>
      <c r="F42" s="20">
        <f t="shared" si="1"/>
        <v>65872</v>
      </c>
      <c r="G42">
        <f t="shared" si="2"/>
        <v>2.5347999995574355E-2</v>
      </c>
      <c r="I42">
        <f t="shared" si="8"/>
        <v>2.5347999995574355E-2</v>
      </c>
      <c r="O42">
        <f t="shared" ca="1" si="3"/>
        <v>2.9112683515182258E-2</v>
      </c>
      <c r="P42">
        <f t="shared" si="6"/>
        <v>2.8214140523478703E-2</v>
      </c>
      <c r="Q42" s="2">
        <f t="shared" si="4"/>
        <v>37318.917300000001</v>
      </c>
      <c r="R42">
        <f t="shared" si="7"/>
        <v>8.2147615256958162E-6</v>
      </c>
    </row>
    <row r="43" spans="1:20" x14ac:dyDescent="0.2">
      <c r="A43" s="30" t="s">
        <v>47</v>
      </c>
      <c r="B43" s="38" t="s">
        <v>30</v>
      </c>
      <c r="C43" s="21">
        <v>52337.607900000003</v>
      </c>
      <c r="D43" s="21">
        <v>2.0000000000000001E-4</v>
      </c>
      <c r="E43" s="41">
        <f t="shared" si="0"/>
        <v>65872.574305348709</v>
      </c>
      <c r="F43" s="20">
        <f t="shared" si="1"/>
        <v>65872.5</v>
      </c>
      <c r="G43">
        <f t="shared" si="2"/>
        <v>2.7939999999944121E-2</v>
      </c>
      <c r="I43">
        <f t="shared" si="8"/>
        <v>2.7939999999944121E-2</v>
      </c>
      <c r="O43">
        <f t="shared" ca="1" si="3"/>
        <v>2.9114835747174161E-2</v>
      </c>
      <c r="P43">
        <f t="shared" si="6"/>
        <v>2.8216303124289493E-2</v>
      </c>
      <c r="Q43" s="2">
        <f t="shared" si="4"/>
        <v>37319.107900000003</v>
      </c>
      <c r="R43">
        <f t="shared" si="7"/>
        <v>7.6343416523014573E-8</v>
      </c>
    </row>
    <row r="44" spans="1:20" x14ac:dyDescent="0.2">
      <c r="A44" s="20" t="s">
        <v>46</v>
      </c>
      <c r="B44" s="37"/>
      <c r="C44" s="34">
        <v>52369.381200000003</v>
      </c>
      <c r="D44" s="34">
        <v>1E-3</v>
      </c>
      <c r="E44" s="41">
        <f t="shared" si="0"/>
        <v>65957.074167056722</v>
      </c>
      <c r="F44" s="20">
        <f t="shared" si="1"/>
        <v>65957</v>
      </c>
      <c r="G44">
        <f t="shared" si="2"/>
        <v>2.7887999996892177E-2</v>
      </c>
      <c r="H44" s="16"/>
      <c r="I44" s="6">
        <f t="shared" si="8"/>
        <v>2.7887999996892177E-2</v>
      </c>
      <c r="J44" s="6"/>
      <c r="O44">
        <f t="shared" ca="1" si="3"/>
        <v>2.9478562953805687E-2</v>
      </c>
      <c r="P44">
        <f t="shared" si="6"/>
        <v>2.8582207563668E-2</v>
      </c>
      <c r="Q44" s="2">
        <f t="shared" si="4"/>
        <v>37350.881200000003</v>
      </c>
      <c r="R44">
        <f t="shared" si="7"/>
        <v>4.8192414576880873E-7</v>
      </c>
      <c r="S44">
        <v>1</v>
      </c>
      <c r="T44">
        <f>+S44*R44</f>
        <v>4.8192414576880873E-7</v>
      </c>
    </row>
    <row r="45" spans="1:20" x14ac:dyDescent="0.2">
      <c r="A45" s="20" t="s">
        <v>46</v>
      </c>
      <c r="B45" s="43"/>
      <c r="C45" s="34">
        <v>52408.487399999998</v>
      </c>
      <c r="D45" s="34">
        <v>1E-3</v>
      </c>
      <c r="E45" s="41">
        <f t="shared" si="0"/>
        <v>66061.075592527966</v>
      </c>
      <c r="F45" s="20">
        <f t="shared" si="1"/>
        <v>66061</v>
      </c>
      <c r="G45">
        <f t="shared" si="2"/>
        <v>2.8423999996448401E-2</v>
      </c>
      <c r="H45" s="16"/>
      <c r="I45" s="6">
        <f t="shared" si="8"/>
        <v>2.8423999996448401E-2</v>
      </c>
      <c r="J45" s="6"/>
      <c r="O45">
        <f t="shared" ca="1" si="3"/>
        <v>2.9926227208121381E-2</v>
      </c>
      <c r="P45">
        <f t="shared" si="6"/>
        <v>2.9033711222526681E-2</v>
      </c>
      <c r="Q45" s="2">
        <f t="shared" si="4"/>
        <v>37389.987399999998</v>
      </c>
      <c r="R45">
        <f t="shared" si="7"/>
        <v>3.7174777920587948E-7</v>
      </c>
      <c r="S45">
        <v>1</v>
      </c>
      <c r="T45">
        <f>+S45*R45</f>
        <v>3.7174777920587948E-7</v>
      </c>
    </row>
    <row r="46" spans="1:20" x14ac:dyDescent="0.2">
      <c r="A46" s="31" t="s">
        <v>57</v>
      </c>
      <c r="B46" s="32" t="s">
        <v>31</v>
      </c>
      <c r="C46" s="21">
        <v>52693.510799999996</v>
      </c>
      <c r="D46" s="21">
        <v>1.1000000000000001E-3</v>
      </c>
      <c r="E46" s="41">
        <f t="shared" si="0"/>
        <v>66819.084294285334</v>
      </c>
      <c r="F46" s="20">
        <f t="shared" si="1"/>
        <v>66819</v>
      </c>
      <c r="G46">
        <f t="shared" si="2"/>
        <v>3.1695999998191837E-2</v>
      </c>
      <c r="I46">
        <f t="shared" si="8"/>
        <v>3.1695999998191837E-2</v>
      </c>
      <c r="O46">
        <f t="shared" ca="1" si="3"/>
        <v>3.3189010907845484E-2</v>
      </c>
      <c r="P46">
        <f t="shared" si="6"/>
        <v>3.2363131876419787E-2</v>
      </c>
      <c r="Q46" s="2">
        <f t="shared" si="4"/>
        <v>37675.010799999996</v>
      </c>
      <c r="R46">
        <f t="shared" si="7"/>
        <v>4.4506494294795239E-7</v>
      </c>
    </row>
    <row r="47" spans="1:20" x14ac:dyDescent="0.2">
      <c r="A47" s="34" t="s">
        <v>46</v>
      </c>
      <c r="B47" s="43" t="s">
        <v>31</v>
      </c>
      <c r="C47" s="34">
        <v>52717.575799999999</v>
      </c>
      <c r="D47" s="34">
        <v>6.9999999999999999E-4</v>
      </c>
      <c r="E47" s="41">
        <f t="shared" si="0"/>
        <v>66883.084230458277</v>
      </c>
      <c r="F47" s="20">
        <f t="shared" si="1"/>
        <v>66883</v>
      </c>
      <c r="G47">
        <f t="shared" si="2"/>
        <v>3.1671999997342937E-2</v>
      </c>
      <c r="I47">
        <f t="shared" si="8"/>
        <v>3.1671999997342937E-2</v>
      </c>
      <c r="O47">
        <f t="shared" ca="1" si="3"/>
        <v>3.3464496602809035E-2</v>
      </c>
      <c r="P47">
        <f t="shared" si="6"/>
        <v>3.2647356094686969E-2</v>
      </c>
      <c r="Q47" s="2">
        <f t="shared" si="4"/>
        <v>37699.075799999999</v>
      </c>
      <c r="R47">
        <f t="shared" si="7"/>
        <v>9.5131951662618135E-7</v>
      </c>
    </row>
    <row r="48" spans="1:20" x14ac:dyDescent="0.2">
      <c r="A48" s="20" t="s">
        <v>46</v>
      </c>
      <c r="B48" s="43"/>
      <c r="C48" s="34">
        <v>52746.529799999997</v>
      </c>
      <c r="D48" s="34">
        <v>1.5E-3</v>
      </c>
      <c r="E48" s="41">
        <f t="shared" si="0"/>
        <v>66960.086272924542</v>
      </c>
      <c r="F48" s="20">
        <f t="shared" si="1"/>
        <v>66960</v>
      </c>
      <c r="G48">
        <f t="shared" si="2"/>
        <v>3.2439999995403923E-2</v>
      </c>
      <c r="H48" s="16"/>
      <c r="I48" s="6">
        <f t="shared" si="8"/>
        <v>3.2439999995403923E-2</v>
      </c>
      <c r="J48" s="6"/>
      <c r="O48">
        <f t="shared" ca="1" si="3"/>
        <v>3.3795940329561958E-2</v>
      </c>
      <c r="P48">
        <f t="shared" si="6"/>
        <v>3.2989955635716606E-2</v>
      </c>
      <c r="Q48" s="2">
        <f t="shared" si="4"/>
        <v>37728.029799999997</v>
      </c>
      <c r="R48">
        <f t="shared" si="7"/>
        <v>3.0245120631173273E-7</v>
      </c>
      <c r="S48">
        <v>1</v>
      </c>
      <c r="T48">
        <f>+S48*R48</f>
        <v>3.0245120631173273E-7</v>
      </c>
    </row>
    <row r="49" spans="1:20" x14ac:dyDescent="0.2">
      <c r="A49" s="35" t="s">
        <v>45</v>
      </c>
      <c r="B49" s="43" t="s">
        <v>31</v>
      </c>
      <c r="C49" s="44">
        <v>52757.810599999997</v>
      </c>
      <c r="D49" s="45">
        <v>4.0000000000000002E-4</v>
      </c>
      <c r="E49" s="41">
        <f t="shared" si="0"/>
        <v>66990.087123952166</v>
      </c>
      <c r="F49" s="20">
        <f t="shared" si="1"/>
        <v>66990</v>
      </c>
      <c r="G49">
        <f t="shared" si="2"/>
        <v>3.2759999994596001E-2</v>
      </c>
      <c r="K49">
        <f>G49</f>
        <v>3.2759999994596001E-2</v>
      </c>
      <c r="O49">
        <f t="shared" ca="1" si="3"/>
        <v>3.3925074249076148E-2</v>
      </c>
      <c r="P49">
        <f t="shared" si="6"/>
        <v>3.3123625873563656E-2</v>
      </c>
      <c r="Q49" s="2">
        <f t="shared" si="4"/>
        <v>37739.310599999997</v>
      </c>
      <c r="R49">
        <f t="shared" si="7"/>
        <v>1.3222377985499966E-7</v>
      </c>
      <c r="S49">
        <v>3</v>
      </c>
      <c r="T49">
        <f>+S49*R49</f>
        <v>3.9667133956499899E-7</v>
      </c>
    </row>
    <row r="50" spans="1:20" x14ac:dyDescent="0.2">
      <c r="A50" s="46" t="s">
        <v>50</v>
      </c>
      <c r="B50" s="47"/>
      <c r="C50" s="34">
        <v>53028.546300000002</v>
      </c>
      <c r="D50" s="34">
        <v>2.0000000000000001E-4</v>
      </c>
      <c r="E50" s="41">
        <f t="shared" si="0"/>
        <v>67710.098240500403</v>
      </c>
      <c r="F50" s="20">
        <f t="shared" si="1"/>
        <v>67710</v>
      </c>
      <c r="G50">
        <f t="shared" si="2"/>
        <v>3.6940000005415641E-2</v>
      </c>
      <c r="I50">
        <f t="shared" ref="I50:I58" si="9">G50</f>
        <v>3.6940000005415641E-2</v>
      </c>
      <c r="O50">
        <f t="shared" ca="1" si="3"/>
        <v>3.7024288317415666E-2</v>
      </c>
      <c r="P50">
        <f t="shared" si="6"/>
        <v>3.6363656902934166E-2</v>
      </c>
      <c r="Q50" s="2">
        <f t="shared" si="4"/>
        <v>38010.046300000002</v>
      </c>
      <c r="R50">
        <f t="shared" si="7"/>
        <v>3.3217137177797164E-7</v>
      </c>
    </row>
    <row r="51" spans="1:20" x14ac:dyDescent="0.2">
      <c r="A51" s="46" t="s">
        <v>50</v>
      </c>
      <c r="B51" s="47"/>
      <c r="C51" s="34">
        <v>53110.520299999996</v>
      </c>
      <c r="D51" s="34">
        <v>4.1999999999999997E-3</v>
      </c>
      <c r="E51" s="41">
        <f t="shared" si="0"/>
        <v>67928.104921067177</v>
      </c>
      <c r="F51" s="20">
        <f t="shared" si="1"/>
        <v>67928</v>
      </c>
      <c r="G51">
        <f t="shared" si="2"/>
        <v>3.9451999989978503E-2</v>
      </c>
      <c r="I51">
        <f t="shared" si="9"/>
        <v>3.9451999989978503E-2</v>
      </c>
      <c r="O51">
        <f t="shared" ca="1" si="3"/>
        <v>3.7962661465885117E-2</v>
      </c>
      <c r="P51">
        <f t="shared" si="6"/>
        <v>3.7356763162804091E-2</v>
      </c>
      <c r="Q51" s="2">
        <f t="shared" si="4"/>
        <v>38092.020299999996</v>
      </c>
      <c r="R51">
        <f t="shared" si="7"/>
        <v>4.3900173619478994E-6</v>
      </c>
    </row>
    <row r="52" spans="1:20" x14ac:dyDescent="0.2">
      <c r="A52" s="46" t="s">
        <v>50</v>
      </c>
      <c r="B52" s="47"/>
      <c r="C52" s="34">
        <v>53116.537600000003</v>
      </c>
      <c r="D52" s="34">
        <v>9.9000000000000008E-3</v>
      </c>
      <c r="E52" s="41">
        <f t="shared" si="0"/>
        <v>67944.107697544794</v>
      </c>
      <c r="F52" s="20">
        <f t="shared" si="1"/>
        <v>67944</v>
      </c>
      <c r="G52">
        <f t="shared" si="2"/>
        <v>4.0496000001439825E-2</v>
      </c>
      <c r="I52">
        <f t="shared" si="9"/>
        <v>4.0496000001439825E-2</v>
      </c>
      <c r="O52">
        <f t="shared" ca="1" si="3"/>
        <v>3.8031532889626019E-2</v>
      </c>
      <c r="P52">
        <f t="shared" si="6"/>
        <v>3.7429873183197793E-2</v>
      </c>
      <c r="Q52" s="2">
        <f t="shared" si="4"/>
        <v>38098.037600000003</v>
      </c>
      <c r="R52">
        <f t="shared" si="7"/>
        <v>9.4011336655430067E-6</v>
      </c>
    </row>
    <row r="53" spans="1:20" x14ac:dyDescent="0.2">
      <c r="A53" s="18" t="s">
        <v>48</v>
      </c>
      <c r="B53" s="36" t="s">
        <v>31</v>
      </c>
      <c r="C53" s="34">
        <v>53141.726999999999</v>
      </c>
      <c r="D53" s="34">
        <v>1E-3</v>
      </c>
      <c r="E53" s="41">
        <f t="shared" si="0"/>
        <v>68011.097932002885</v>
      </c>
      <c r="F53" s="20">
        <f t="shared" si="1"/>
        <v>68011</v>
      </c>
      <c r="G53">
        <f t="shared" si="2"/>
        <v>3.6823999995249324E-2</v>
      </c>
      <c r="I53">
        <f t="shared" si="9"/>
        <v>3.6823999995249324E-2</v>
      </c>
      <c r="O53">
        <f t="shared" ca="1" si="3"/>
        <v>3.8319931976540933E-2</v>
      </c>
      <c r="P53">
        <f t="shared" si="6"/>
        <v>3.7736350371245175E-2</v>
      </c>
      <c r="Q53" s="2">
        <f t="shared" si="4"/>
        <v>38123.226999999999</v>
      </c>
      <c r="R53">
        <f t="shared" si="7"/>
        <v>8.3238320857977207E-7</v>
      </c>
    </row>
    <row r="54" spans="1:20" x14ac:dyDescent="0.2">
      <c r="A54" s="46" t="s">
        <v>54</v>
      </c>
      <c r="B54" s="43"/>
      <c r="C54" s="34">
        <v>53151.506600000001</v>
      </c>
      <c r="D54" s="34">
        <v>5.8999999999999999E-3</v>
      </c>
      <c r="E54" s="41">
        <f t="shared" si="0"/>
        <v>68037.106399727665</v>
      </c>
      <c r="F54" s="20">
        <f t="shared" si="1"/>
        <v>68037</v>
      </c>
      <c r="G54">
        <f t="shared" si="2"/>
        <v>4.0008000003581401E-2</v>
      </c>
      <c r="I54">
        <f t="shared" si="9"/>
        <v>4.0008000003581401E-2</v>
      </c>
      <c r="O54">
        <f t="shared" ca="1" si="3"/>
        <v>3.8431848040119843E-2</v>
      </c>
      <c r="P54">
        <f t="shared" si="6"/>
        <v>3.7855424861401754E-2</v>
      </c>
      <c r="Q54" s="2">
        <f t="shared" si="4"/>
        <v>38133.006600000001</v>
      </c>
      <c r="R54">
        <f t="shared" si="7"/>
        <v>4.6335797427297269E-6</v>
      </c>
    </row>
    <row r="55" spans="1:20" x14ac:dyDescent="0.2">
      <c r="A55" s="46" t="s">
        <v>54</v>
      </c>
      <c r="B55" s="37" t="s">
        <v>30</v>
      </c>
      <c r="C55" s="34">
        <v>53155.451999999997</v>
      </c>
      <c r="D55" s="34">
        <v>6.3E-3</v>
      </c>
      <c r="E55" s="41">
        <f t="shared" si="0"/>
        <v>68047.599038338783</v>
      </c>
      <c r="F55" s="20">
        <f t="shared" si="1"/>
        <v>68047.5</v>
      </c>
      <c r="G55">
        <f t="shared" si="2"/>
        <v>3.7239999997837003E-2</v>
      </c>
      <c r="I55">
        <f t="shared" si="9"/>
        <v>3.7239999997837003E-2</v>
      </c>
      <c r="O55">
        <f t="shared" ca="1" si="3"/>
        <v>3.8477044911949809E-2</v>
      </c>
      <c r="P55">
        <f t="shared" si="6"/>
        <v>3.7903535308576902E-2</v>
      </c>
      <c r="Q55" s="2">
        <f t="shared" si="4"/>
        <v>38136.951999999997</v>
      </c>
      <c r="R55">
        <f t="shared" si="7"/>
        <v>4.4027910859869418E-7</v>
      </c>
    </row>
    <row r="56" spans="1:20" x14ac:dyDescent="0.2">
      <c r="A56" s="46" t="s">
        <v>54</v>
      </c>
      <c r="B56" s="43"/>
      <c r="C56" s="34">
        <v>53460.596599999997</v>
      </c>
      <c r="D56" s="34">
        <v>7.0000000000000001E-3</v>
      </c>
      <c r="E56" s="41">
        <f t="shared" si="0"/>
        <v>68859.119292796036</v>
      </c>
      <c r="F56" s="20">
        <f t="shared" si="1"/>
        <v>68859</v>
      </c>
      <c r="G56">
        <f t="shared" si="2"/>
        <v>4.4856000000436325E-2</v>
      </c>
      <c r="I56">
        <f t="shared" si="9"/>
        <v>4.4856000000436325E-2</v>
      </c>
      <c r="O56">
        <f t="shared" ca="1" si="3"/>
        <v>4.1970117434807441E-2</v>
      </c>
      <c r="P56">
        <f t="shared" si="6"/>
        <v>4.1661247105774374E-2</v>
      </c>
      <c r="Q56" s="2">
        <f t="shared" si="4"/>
        <v>38442.096599999997</v>
      </c>
      <c r="R56">
        <f t="shared" si="7"/>
        <v>1.0206446057950913E-5</v>
      </c>
    </row>
    <row r="57" spans="1:20" x14ac:dyDescent="0.2">
      <c r="A57" s="46" t="s">
        <v>54</v>
      </c>
      <c r="B57" s="37" t="s">
        <v>30</v>
      </c>
      <c r="C57" s="34">
        <v>53464.547299999998</v>
      </c>
      <c r="D57" s="34">
        <v>1.12E-2</v>
      </c>
      <c r="E57" s="41">
        <f t="shared" si="0"/>
        <v>68869.626026552054</v>
      </c>
      <c r="F57" s="20">
        <f t="shared" si="1"/>
        <v>68869.5</v>
      </c>
      <c r="G57">
        <f t="shared" si="2"/>
        <v>4.738799999904586E-2</v>
      </c>
      <c r="I57">
        <f t="shared" si="9"/>
        <v>4.738799999904586E-2</v>
      </c>
      <c r="O57">
        <f t="shared" ca="1" si="3"/>
        <v>4.2015314306637408E-2</v>
      </c>
      <c r="P57">
        <f t="shared" si="6"/>
        <v>4.171037873837885E-2</v>
      </c>
      <c r="Q57" s="2">
        <f t="shared" si="4"/>
        <v>38446.047299999998</v>
      </c>
      <c r="R57">
        <f t="shared" si="7"/>
        <v>3.2235383179578046E-5</v>
      </c>
    </row>
    <row r="58" spans="1:20" x14ac:dyDescent="0.2">
      <c r="A58" s="46" t="s">
        <v>54</v>
      </c>
      <c r="B58" s="43"/>
      <c r="C58" s="34">
        <v>53503.457600000002</v>
      </c>
      <c r="D58" s="34">
        <v>8.5000000000000006E-3</v>
      </c>
      <c r="E58" s="41">
        <f t="shared" si="0"/>
        <v>68973.106463554737</v>
      </c>
      <c r="F58" s="20">
        <f t="shared" si="1"/>
        <v>68973</v>
      </c>
      <c r="G58">
        <f t="shared" si="2"/>
        <v>4.0031999997154344E-2</v>
      </c>
      <c r="I58">
        <f t="shared" si="9"/>
        <v>4.0031999997154344E-2</v>
      </c>
      <c r="O58">
        <f t="shared" ca="1" si="3"/>
        <v>4.2460826328961199E-2</v>
      </c>
      <c r="P58">
        <f t="shared" si="6"/>
        <v>4.2195374265030172E-2</v>
      </c>
      <c r="Q58" s="2">
        <f t="shared" si="4"/>
        <v>38484.957600000002</v>
      </c>
      <c r="R58">
        <f t="shared" si="7"/>
        <v>4.680188222907276E-6</v>
      </c>
    </row>
    <row r="59" spans="1:20" x14ac:dyDescent="0.2">
      <c r="A59" s="35" t="s">
        <v>58</v>
      </c>
      <c r="B59" s="37"/>
      <c r="C59" s="34">
        <v>53785.851699999999</v>
      </c>
      <c r="D59" s="34">
        <v>2.9999999999999997E-4</v>
      </c>
      <c r="E59" s="41">
        <f t="shared" si="0"/>
        <v>69724.122643717288</v>
      </c>
      <c r="F59" s="20">
        <f t="shared" si="1"/>
        <v>69724</v>
      </c>
      <c r="G59">
        <f t="shared" si="2"/>
        <v>4.6115999997709878E-2</v>
      </c>
      <c r="K59">
        <f>G59</f>
        <v>4.6115999997709878E-2</v>
      </c>
      <c r="O59">
        <f t="shared" ca="1" si="3"/>
        <v>4.5693478780798713E-2</v>
      </c>
      <c r="P59">
        <f t="shared" si="6"/>
        <v>4.5752483985198156E-2</v>
      </c>
      <c r="Q59" s="2">
        <f t="shared" si="4"/>
        <v>38767.351699999999</v>
      </c>
      <c r="R59">
        <f t="shared" si="7"/>
        <v>1.3214389135242245E-7</v>
      </c>
    </row>
    <row r="60" spans="1:20" x14ac:dyDescent="0.2">
      <c r="A60" s="11" t="s">
        <v>56</v>
      </c>
      <c r="B60" s="6" t="s">
        <v>30</v>
      </c>
      <c r="C60" s="16">
        <v>53834.360099999998</v>
      </c>
      <c r="D60" s="16">
        <v>8.9999999999999998E-4</v>
      </c>
      <c r="E60" s="15">
        <f t="shared" si="0"/>
        <v>69853.128856218871</v>
      </c>
      <c r="F60">
        <f t="shared" si="1"/>
        <v>69853</v>
      </c>
      <c r="G60">
        <f t="shared" si="2"/>
        <v>4.8451999995450024E-2</v>
      </c>
      <c r="I60">
        <f>G60</f>
        <v>4.8451999995450024E-2</v>
      </c>
      <c r="O60">
        <f t="shared" ca="1" si="3"/>
        <v>4.624875463470951E-2</v>
      </c>
      <c r="P60">
        <f t="shared" si="6"/>
        <v>4.6370207795853463E-2</v>
      </c>
      <c r="Q60" s="2">
        <f t="shared" si="4"/>
        <v>38815.860099999998</v>
      </c>
      <c r="R60">
        <f t="shared" si="7"/>
        <v>4.3338587623010857E-6</v>
      </c>
    </row>
    <row r="61" spans="1:20" x14ac:dyDescent="0.2">
      <c r="A61" s="34" t="s">
        <v>59</v>
      </c>
      <c r="B61" s="28"/>
      <c r="C61" s="33">
        <v>54115.612999999998</v>
      </c>
      <c r="D61" s="16">
        <v>2.3999999999999998E-3</v>
      </c>
      <c r="E61" s="15">
        <f t="shared" si="0"/>
        <v>70601.110059146406</v>
      </c>
      <c r="F61">
        <f t="shared" si="1"/>
        <v>70601</v>
      </c>
      <c r="I61" s="24">
        <v>4.1383999996469356E-2</v>
      </c>
      <c r="O61">
        <f t="shared" ca="1" si="3"/>
        <v>4.9468493694595606E-2</v>
      </c>
      <c r="P61">
        <f t="shared" si="6"/>
        <v>4.9990855598952083E-2</v>
      </c>
      <c r="Q61" s="2">
        <f t="shared" si="4"/>
        <v>39097.112999999998</v>
      </c>
    </row>
    <row r="62" spans="1:20" x14ac:dyDescent="0.2">
      <c r="A62" s="49" t="s">
        <v>62</v>
      </c>
      <c r="B62" s="50" t="s">
        <v>31</v>
      </c>
      <c r="C62" s="51">
        <v>54570.419300000001</v>
      </c>
      <c r="D62" s="51">
        <v>2.9999999999999997E-4</v>
      </c>
      <c r="E62" s="15">
        <f t="shared" si="0"/>
        <v>71810.649812773918</v>
      </c>
      <c r="F62">
        <f t="shared" si="1"/>
        <v>71810.5</v>
      </c>
      <c r="G62">
        <f t="shared" si="2"/>
        <v>5.6332000000111293E-2</v>
      </c>
      <c r="I62">
        <f>G62</f>
        <v>5.6332000000111293E-2</v>
      </c>
      <c r="O62">
        <f t="shared" ca="1" si="3"/>
        <v>5.467474288300761E-2</v>
      </c>
      <c r="P62">
        <f t="shared" si="6"/>
        <v>5.598542791307079E-2</v>
      </c>
      <c r="Q62" s="2">
        <f t="shared" si="4"/>
        <v>39551.919300000001</v>
      </c>
      <c r="R62">
        <f t="shared" si="7"/>
        <v>1.2011221151561009E-7</v>
      </c>
    </row>
    <row r="63" spans="1:20" x14ac:dyDescent="0.2">
      <c r="A63" s="49" t="s">
        <v>62</v>
      </c>
      <c r="B63" s="50" t="s">
        <v>30</v>
      </c>
      <c r="C63" s="51">
        <v>54570.606599999999</v>
      </c>
      <c r="D63" s="51">
        <v>2.9999999999999997E-4</v>
      </c>
      <c r="E63" s="15">
        <f t="shared" si="0"/>
        <v>71811.147929875311</v>
      </c>
      <c r="F63">
        <f t="shared" si="1"/>
        <v>71811</v>
      </c>
      <c r="G63">
        <f t="shared" si="2"/>
        <v>5.5624000000534579E-2</v>
      </c>
      <c r="I63">
        <f>G63</f>
        <v>5.5624000000534579E-2</v>
      </c>
      <c r="O63">
        <f t="shared" ca="1" si="3"/>
        <v>5.4676895114999513E-2</v>
      </c>
      <c r="P63">
        <f t="shared" si="6"/>
        <v>5.5987941823676057E-2</v>
      </c>
      <c r="Q63" s="2">
        <f t="shared" si="4"/>
        <v>39552.106599999999</v>
      </c>
      <c r="R63">
        <f t="shared" si="7"/>
        <v>1.3245365063154298E-7</v>
      </c>
    </row>
    <row r="64" spans="1:20" x14ac:dyDescent="0.2">
      <c r="A64" s="49" t="s">
        <v>62</v>
      </c>
      <c r="B64" s="50" t="s">
        <v>30</v>
      </c>
      <c r="C64" s="51">
        <v>54592.416400000002</v>
      </c>
      <c r="D64" s="51">
        <v>6.9999999999999999E-4</v>
      </c>
      <c r="E64" s="15">
        <f t="shared" si="0"/>
        <v>71869.15024892558</v>
      </c>
      <c r="F64">
        <f t="shared" si="1"/>
        <v>71869</v>
      </c>
      <c r="G64">
        <f t="shared" si="2"/>
        <v>5.6496000004699454E-2</v>
      </c>
      <c r="I64">
        <f>G64</f>
        <v>5.6496000004699454E-2</v>
      </c>
      <c r="O64">
        <f t="shared" ca="1" si="3"/>
        <v>5.492655402606017E-2</v>
      </c>
      <c r="P64">
        <f t="shared" si="6"/>
        <v>5.6279756176987966E-2</v>
      </c>
      <c r="Q64" s="2">
        <f t="shared" si="4"/>
        <v>39573.916400000002</v>
      </c>
      <c r="R64">
        <f t="shared" si="7"/>
        <v>4.6761393023315502E-8</v>
      </c>
    </row>
    <row r="65" spans="1:18" x14ac:dyDescent="0.2">
      <c r="A65" s="8" t="s">
        <v>60</v>
      </c>
      <c r="B65" s="6"/>
      <c r="C65" s="16">
        <v>54857.886599999998</v>
      </c>
      <c r="D65" s="16">
        <v>2.0000000000000001E-4</v>
      </c>
      <c r="E65" s="41">
        <f t="shared" si="0"/>
        <v>72575.15797200118</v>
      </c>
      <c r="F65" s="20">
        <f t="shared" si="1"/>
        <v>72575</v>
      </c>
      <c r="G65">
        <f t="shared" si="2"/>
        <v>5.9399999998277053E-2</v>
      </c>
      <c r="K65">
        <f>G65</f>
        <v>5.9399999998277053E-2</v>
      </c>
      <c r="O65">
        <f t="shared" ca="1" si="3"/>
        <v>5.7965505598626454E-2</v>
      </c>
      <c r="P65">
        <f t="shared" si="6"/>
        <v>5.9863750115978831E-2</v>
      </c>
      <c r="Q65" s="2">
        <f t="shared" si="4"/>
        <v>39839.386599999998</v>
      </c>
      <c r="R65">
        <f t="shared" si="7"/>
        <v>2.1506417166841274E-7</v>
      </c>
    </row>
    <row r="66" spans="1:18" x14ac:dyDescent="0.2">
      <c r="A66" s="49" t="s">
        <v>63</v>
      </c>
      <c r="B66" s="50" t="s">
        <v>30</v>
      </c>
      <c r="C66" s="49">
        <v>54957.718200000003</v>
      </c>
      <c r="D66" s="49">
        <v>5.0000000000000001E-4</v>
      </c>
      <c r="E66" s="15">
        <f t="shared" si="0"/>
        <v>72840.656248670275</v>
      </c>
      <c r="F66">
        <f t="shared" si="1"/>
        <v>72840.5</v>
      </c>
      <c r="G66">
        <f t="shared" si="2"/>
        <v>5.8751999997184612E-2</v>
      </c>
      <c r="I66">
        <f>G66</f>
        <v>5.8751999997184612E-2</v>
      </c>
      <c r="O66">
        <f t="shared" ca="1" si="3"/>
        <v>5.9108340786326652E-2</v>
      </c>
      <c r="P66">
        <f t="shared" si="6"/>
        <v>6.1226814017801279E-2</v>
      </c>
      <c r="Q66" s="2">
        <f t="shared" si="4"/>
        <v>39939.218200000003</v>
      </c>
      <c r="R66">
        <f t="shared" si="7"/>
        <v>6.1247044366408325E-6</v>
      </c>
    </row>
    <row r="67" spans="1:18" x14ac:dyDescent="0.2">
      <c r="B67" s="6"/>
      <c r="C67" s="16"/>
      <c r="D67" s="16"/>
    </row>
    <row r="68" spans="1:18" x14ac:dyDescent="0.2">
      <c r="B68" s="6"/>
      <c r="C68" s="16"/>
      <c r="D68" s="16"/>
    </row>
    <row r="69" spans="1:18" x14ac:dyDescent="0.2">
      <c r="B69" s="6"/>
      <c r="C69" s="16"/>
      <c r="D69" s="16"/>
    </row>
    <row r="70" spans="1:18" x14ac:dyDescent="0.2">
      <c r="B70" s="6"/>
      <c r="C70" s="16"/>
      <c r="D70" s="16"/>
    </row>
    <row r="71" spans="1:18" x14ac:dyDescent="0.2">
      <c r="B71" s="6"/>
      <c r="C71" s="16"/>
      <c r="D71" s="16"/>
    </row>
    <row r="72" spans="1:18" x14ac:dyDescent="0.2">
      <c r="B72" s="6"/>
      <c r="C72" s="16"/>
      <c r="D72" s="16"/>
    </row>
    <row r="73" spans="1:18" x14ac:dyDescent="0.2">
      <c r="B73" s="6"/>
      <c r="C73" s="16"/>
      <c r="D73" s="16"/>
    </row>
    <row r="74" spans="1:18" x14ac:dyDescent="0.2">
      <c r="B74" s="6"/>
      <c r="C74" s="16"/>
      <c r="D74" s="16"/>
    </row>
    <row r="75" spans="1:18" x14ac:dyDescent="0.2">
      <c r="B75" s="6"/>
      <c r="C75" s="16"/>
      <c r="D75" s="16"/>
    </row>
    <row r="76" spans="1:18" x14ac:dyDescent="0.2">
      <c r="B76" s="6"/>
      <c r="C76" s="16"/>
      <c r="D76" s="16"/>
    </row>
    <row r="77" spans="1:18" x14ac:dyDescent="0.2">
      <c r="B77" s="6"/>
      <c r="C77" s="16"/>
      <c r="D77" s="16"/>
    </row>
    <row r="78" spans="1:18" x14ac:dyDescent="0.2">
      <c r="B78" s="6"/>
      <c r="C78" s="16"/>
      <c r="D78" s="16"/>
    </row>
    <row r="79" spans="1:18" x14ac:dyDescent="0.2">
      <c r="B79" s="6"/>
      <c r="C79" s="16"/>
      <c r="D79" s="16"/>
    </row>
    <row r="80" spans="1:18" x14ac:dyDescent="0.2">
      <c r="B80" s="6"/>
      <c r="C80" s="16"/>
      <c r="D80" s="16"/>
    </row>
    <row r="81" spans="2:4" x14ac:dyDescent="0.2">
      <c r="B81" s="6"/>
      <c r="C81" s="16"/>
      <c r="D81" s="16"/>
    </row>
    <row r="82" spans="2:4" x14ac:dyDescent="0.2">
      <c r="B82" s="6"/>
      <c r="C82" s="16"/>
      <c r="D82" s="16"/>
    </row>
    <row r="83" spans="2:4" x14ac:dyDescent="0.2">
      <c r="B83" s="6"/>
      <c r="C83" s="16"/>
      <c r="D83" s="16"/>
    </row>
    <row r="84" spans="2:4" x14ac:dyDescent="0.2">
      <c r="B84" s="6"/>
      <c r="C84" s="16"/>
      <c r="D84" s="16"/>
    </row>
    <row r="85" spans="2:4" x14ac:dyDescent="0.2">
      <c r="B85" s="6"/>
      <c r="C85" s="16"/>
      <c r="D85" s="16"/>
    </row>
    <row r="86" spans="2:4" x14ac:dyDescent="0.2">
      <c r="B86" s="6"/>
      <c r="C86" s="16"/>
      <c r="D86" s="16"/>
    </row>
    <row r="87" spans="2:4" x14ac:dyDescent="0.2">
      <c r="B87" s="6"/>
      <c r="C87" s="16"/>
      <c r="D87" s="16"/>
    </row>
    <row r="88" spans="2:4" x14ac:dyDescent="0.2">
      <c r="B88" s="6"/>
      <c r="C88" s="16"/>
      <c r="D88" s="16"/>
    </row>
    <row r="89" spans="2:4" x14ac:dyDescent="0.2">
      <c r="B89" s="6"/>
      <c r="C89" s="16"/>
      <c r="D89" s="16"/>
    </row>
    <row r="90" spans="2:4" x14ac:dyDescent="0.2">
      <c r="B90" s="6"/>
      <c r="C90" s="16"/>
      <c r="D90" s="16"/>
    </row>
    <row r="91" spans="2:4" x14ac:dyDescent="0.2">
      <c r="B91" s="6"/>
      <c r="C91" s="16"/>
      <c r="D91" s="16"/>
    </row>
    <row r="92" spans="2:4" x14ac:dyDescent="0.2">
      <c r="B92" s="6"/>
      <c r="C92" s="16"/>
      <c r="D92" s="16"/>
    </row>
    <row r="93" spans="2:4" x14ac:dyDescent="0.2">
      <c r="B93" s="6"/>
      <c r="C93" s="16"/>
      <c r="D93" s="16"/>
    </row>
    <row r="94" spans="2:4" x14ac:dyDescent="0.2">
      <c r="B94" s="6"/>
      <c r="C94" s="16"/>
      <c r="D94" s="16"/>
    </row>
    <row r="95" spans="2:4" x14ac:dyDescent="0.2">
      <c r="B95" s="6"/>
      <c r="C95" s="16"/>
      <c r="D95" s="16"/>
    </row>
    <row r="96" spans="2:4" x14ac:dyDescent="0.2">
      <c r="B96" s="6"/>
      <c r="C96" s="16"/>
      <c r="D96" s="16"/>
    </row>
    <row r="97" spans="2:4" x14ac:dyDescent="0.2">
      <c r="B97" s="6"/>
      <c r="C97" s="16"/>
      <c r="D97" s="16"/>
    </row>
    <row r="98" spans="2:4" x14ac:dyDescent="0.2">
      <c r="B98" s="6"/>
      <c r="C98" s="16"/>
      <c r="D98" s="16"/>
    </row>
    <row r="99" spans="2:4" x14ac:dyDescent="0.2">
      <c r="B99" s="6"/>
      <c r="C99" s="16"/>
      <c r="D99" s="16"/>
    </row>
    <row r="100" spans="2:4" x14ac:dyDescent="0.2">
      <c r="B100" s="6"/>
      <c r="C100" s="16"/>
      <c r="D100" s="16"/>
    </row>
    <row r="101" spans="2:4" x14ac:dyDescent="0.2">
      <c r="B101" s="6"/>
      <c r="C101" s="16"/>
      <c r="D101" s="16"/>
    </row>
    <row r="102" spans="2:4" x14ac:dyDescent="0.2">
      <c r="B102" s="6"/>
      <c r="C102" s="16"/>
      <c r="D102" s="16"/>
    </row>
    <row r="103" spans="2:4" x14ac:dyDescent="0.2">
      <c r="B103" s="6"/>
      <c r="C103" s="16"/>
      <c r="D103" s="16"/>
    </row>
    <row r="104" spans="2:4" x14ac:dyDescent="0.2">
      <c r="B104" s="6"/>
      <c r="C104" s="16"/>
      <c r="D104" s="16"/>
    </row>
    <row r="105" spans="2:4" x14ac:dyDescent="0.2">
      <c r="B105" s="6"/>
      <c r="C105" s="16"/>
      <c r="D105" s="16"/>
    </row>
    <row r="106" spans="2:4" x14ac:dyDescent="0.2">
      <c r="B106" s="6"/>
      <c r="C106" s="16"/>
      <c r="D106" s="16"/>
    </row>
    <row r="107" spans="2:4" x14ac:dyDescent="0.2">
      <c r="B107" s="6"/>
      <c r="C107" s="16"/>
      <c r="D107" s="16"/>
    </row>
    <row r="108" spans="2:4" x14ac:dyDescent="0.2">
      <c r="B108" s="6"/>
      <c r="C108" s="16"/>
      <c r="D108" s="16"/>
    </row>
    <row r="109" spans="2:4" x14ac:dyDescent="0.2">
      <c r="B109" s="6"/>
      <c r="C109" s="16"/>
      <c r="D109" s="16"/>
    </row>
    <row r="110" spans="2:4" x14ac:dyDescent="0.2">
      <c r="B110" s="6"/>
      <c r="C110" s="16"/>
      <c r="D110" s="16"/>
    </row>
    <row r="111" spans="2:4" x14ac:dyDescent="0.2">
      <c r="B111" s="6"/>
      <c r="C111" s="16"/>
      <c r="D111" s="16"/>
    </row>
    <row r="112" spans="2:4" x14ac:dyDescent="0.2">
      <c r="B112" s="6"/>
      <c r="C112" s="16"/>
      <c r="D112" s="16"/>
    </row>
    <row r="113" spans="2:4" x14ac:dyDescent="0.2">
      <c r="B113" s="6"/>
      <c r="C113" s="16"/>
      <c r="D113" s="16"/>
    </row>
    <row r="114" spans="2:4" x14ac:dyDescent="0.2">
      <c r="B114" s="6"/>
      <c r="C114" s="16"/>
      <c r="D114" s="16"/>
    </row>
    <row r="115" spans="2:4" x14ac:dyDescent="0.2">
      <c r="B115" s="6"/>
      <c r="C115" s="16"/>
      <c r="D115" s="16"/>
    </row>
    <row r="116" spans="2:4" x14ac:dyDescent="0.2">
      <c r="B116" s="6"/>
      <c r="C116" s="16"/>
      <c r="D116" s="16"/>
    </row>
    <row r="117" spans="2:4" x14ac:dyDescent="0.2">
      <c r="B117" s="6"/>
      <c r="C117" s="16"/>
      <c r="D117" s="16"/>
    </row>
    <row r="118" spans="2:4" x14ac:dyDescent="0.2">
      <c r="B118" s="6"/>
      <c r="C118" s="16"/>
      <c r="D118" s="16"/>
    </row>
    <row r="119" spans="2:4" x14ac:dyDescent="0.2">
      <c r="B119" s="6"/>
      <c r="C119" s="16"/>
      <c r="D119" s="16"/>
    </row>
    <row r="120" spans="2:4" x14ac:dyDescent="0.2">
      <c r="B120" s="6"/>
      <c r="C120" s="16"/>
      <c r="D120" s="16"/>
    </row>
    <row r="121" spans="2:4" x14ac:dyDescent="0.2">
      <c r="B121" s="6"/>
      <c r="C121" s="16"/>
      <c r="D121" s="16"/>
    </row>
    <row r="122" spans="2:4" x14ac:dyDescent="0.2">
      <c r="B122" s="6"/>
      <c r="C122" s="16"/>
      <c r="D122" s="16"/>
    </row>
    <row r="123" spans="2:4" x14ac:dyDescent="0.2">
      <c r="B123" s="6"/>
      <c r="C123" s="16"/>
      <c r="D123" s="16"/>
    </row>
    <row r="124" spans="2:4" x14ac:dyDescent="0.2">
      <c r="B124" s="6"/>
      <c r="C124" s="16"/>
      <c r="D124" s="16"/>
    </row>
    <row r="125" spans="2:4" x14ac:dyDescent="0.2">
      <c r="B125" s="6"/>
      <c r="C125" s="16"/>
      <c r="D125" s="16"/>
    </row>
    <row r="126" spans="2:4" x14ac:dyDescent="0.2">
      <c r="B126" s="6"/>
      <c r="C126" s="16"/>
      <c r="D126" s="16"/>
    </row>
    <row r="127" spans="2:4" x14ac:dyDescent="0.2">
      <c r="B127" s="6"/>
      <c r="C127" s="16"/>
      <c r="D127" s="16"/>
    </row>
    <row r="128" spans="2:4" x14ac:dyDescent="0.2">
      <c r="B128" s="6"/>
      <c r="C128" s="16"/>
      <c r="D128" s="16"/>
    </row>
    <row r="129" spans="2:4" x14ac:dyDescent="0.2">
      <c r="B129" s="6"/>
      <c r="C129" s="16"/>
      <c r="D129" s="16"/>
    </row>
    <row r="130" spans="2:4" x14ac:dyDescent="0.2">
      <c r="B130" s="6"/>
      <c r="C130" s="16"/>
      <c r="D130" s="16"/>
    </row>
    <row r="131" spans="2:4" x14ac:dyDescent="0.2">
      <c r="B131" s="6"/>
      <c r="C131" s="16"/>
      <c r="D131" s="16"/>
    </row>
    <row r="132" spans="2:4" x14ac:dyDescent="0.2">
      <c r="B132" s="6"/>
      <c r="C132" s="16"/>
      <c r="D132" s="16"/>
    </row>
    <row r="133" spans="2:4" x14ac:dyDescent="0.2">
      <c r="B133" s="6"/>
      <c r="C133" s="16"/>
      <c r="D133" s="16"/>
    </row>
    <row r="134" spans="2:4" x14ac:dyDescent="0.2">
      <c r="B134" s="6"/>
      <c r="C134" s="16"/>
      <c r="D134" s="16"/>
    </row>
    <row r="135" spans="2:4" x14ac:dyDescent="0.2">
      <c r="B135" s="6"/>
      <c r="C135" s="16"/>
      <c r="D135" s="16"/>
    </row>
    <row r="136" spans="2:4" x14ac:dyDescent="0.2">
      <c r="B136" s="6"/>
      <c r="C136" s="16"/>
      <c r="D136" s="16"/>
    </row>
    <row r="137" spans="2:4" x14ac:dyDescent="0.2">
      <c r="B137" s="6"/>
      <c r="C137" s="16"/>
      <c r="D137" s="16"/>
    </row>
    <row r="138" spans="2:4" x14ac:dyDescent="0.2">
      <c r="B138" s="6"/>
      <c r="C138" s="16"/>
      <c r="D138" s="16"/>
    </row>
    <row r="139" spans="2:4" x14ac:dyDescent="0.2">
      <c r="B139" s="6"/>
      <c r="C139" s="16"/>
      <c r="D139" s="16"/>
    </row>
    <row r="140" spans="2:4" x14ac:dyDescent="0.2">
      <c r="B140" s="6"/>
      <c r="C140" s="16"/>
      <c r="D140" s="16"/>
    </row>
    <row r="141" spans="2:4" x14ac:dyDescent="0.2">
      <c r="B141" s="6"/>
      <c r="C141" s="16"/>
      <c r="D141" s="16"/>
    </row>
    <row r="142" spans="2:4" x14ac:dyDescent="0.2">
      <c r="B142" s="6"/>
      <c r="C142" s="16"/>
      <c r="D142" s="16"/>
    </row>
    <row r="143" spans="2:4" x14ac:dyDescent="0.2">
      <c r="B143" s="6"/>
      <c r="C143" s="16"/>
      <c r="D143" s="16"/>
    </row>
    <row r="144" spans="2:4" x14ac:dyDescent="0.2">
      <c r="B144" s="6"/>
      <c r="C144" s="16"/>
      <c r="D144" s="16"/>
    </row>
    <row r="145" spans="2:4" x14ac:dyDescent="0.2">
      <c r="B145" s="6"/>
      <c r="C145" s="16"/>
      <c r="D145" s="16"/>
    </row>
    <row r="146" spans="2:4" x14ac:dyDescent="0.2">
      <c r="B146" s="6"/>
      <c r="C146" s="16"/>
      <c r="D146" s="16"/>
    </row>
    <row r="147" spans="2:4" x14ac:dyDescent="0.2">
      <c r="B147" s="6"/>
      <c r="C147" s="16"/>
      <c r="D147" s="16"/>
    </row>
    <row r="148" spans="2:4" x14ac:dyDescent="0.2">
      <c r="B148" s="6"/>
      <c r="C148" s="16"/>
      <c r="D148" s="16"/>
    </row>
    <row r="149" spans="2:4" x14ac:dyDescent="0.2">
      <c r="B149" s="6"/>
      <c r="C149" s="16"/>
      <c r="D149" s="16"/>
    </row>
    <row r="150" spans="2:4" x14ac:dyDescent="0.2">
      <c r="B150" s="6"/>
      <c r="C150" s="16"/>
      <c r="D150" s="16"/>
    </row>
    <row r="151" spans="2:4" x14ac:dyDescent="0.2">
      <c r="B151" s="6"/>
      <c r="C151" s="16"/>
      <c r="D151" s="16"/>
    </row>
    <row r="152" spans="2:4" x14ac:dyDescent="0.2">
      <c r="B152" s="6"/>
      <c r="C152" s="16"/>
      <c r="D152" s="16"/>
    </row>
    <row r="153" spans="2:4" x14ac:dyDescent="0.2">
      <c r="B153" s="6"/>
      <c r="C153" s="16"/>
      <c r="D153" s="16"/>
    </row>
    <row r="154" spans="2:4" x14ac:dyDescent="0.2">
      <c r="B154" s="6"/>
      <c r="C154" s="16"/>
      <c r="D154" s="16"/>
    </row>
    <row r="155" spans="2:4" x14ac:dyDescent="0.2">
      <c r="B155" s="6"/>
      <c r="C155" s="16"/>
      <c r="D155" s="16"/>
    </row>
    <row r="156" spans="2:4" x14ac:dyDescent="0.2">
      <c r="B156" s="6"/>
      <c r="C156" s="16"/>
      <c r="D156" s="16"/>
    </row>
    <row r="157" spans="2:4" x14ac:dyDescent="0.2">
      <c r="B157" s="6"/>
      <c r="C157" s="16"/>
      <c r="D157" s="16"/>
    </row>
    <row r="158" spans="2:4" x14ac:dyDescent="0.2">
      <c r="B158" s="6"/>
      <c r="C158" s="16"/>
      <c r="D158" s="16"/>
    </row>
    <row r="159" spans="2:4" x14ac:dyDescent="0.2">
      <c r="B159" s="6"/>
      <c r="C159" s="16"/>
      <c r="D159" s="16"/>
    </row>
    <row r="160" spans="2:4" x14ac:dyDescent="0.2">
      <c r="B160" s="6"/>
      <c r="C160" s="16"/>
      <c r="D160" s="16"/>
    </row>
    <row r="161" spans="2:4" x14ac:dyDescent="0.2">
      <c r="B161" s="6"/>
      <c r="C161" s="16"/>
      <c r="D161" s="16"/>
    </row>
    <row r="162" spans="2:4" x14ac:dyDescent="0.2">
      <c r="B162" s="6"/>
      <c r="C162" s="16"/>
      <c r="D162" s="16"/>
    </row>
    <row r="163" spans="2:4" x14ac:dyDescent="0.2">
      <c r="B163" s="6"/>
      <c r="C163" s="16"/>
      <c r="D163" s="16"/>
    </row>
    <row r="164" spans="2:4" x14ac:dyDescent="0.2">
      <c r="B164" s="6"/>
      <c r="C164" s="16"/>
      <c r="D164" s="16"/>
    </row>
    <row r="165" spans="2:4" x14ac:dyDescent="0.2">
      <c r="B165" s="6"/>
      <c r="C165" s="16"/>
      <c r="D165" s="16"/>
    </row>
    <row r="166" spans="2:4" x14ac:dyDescent="0.2">
      <c r="B166" s="6"/>
      <c r="C166" s="16"/>
      <c r="D166" s="16"/>
    </row>
    <row r="167" spans="2:4" x14ac:dyDescent="0.2">
      <c r="B167" s="6"/>
      <c r="C167" s="16"/>
      <c r="D167" s="16"/>
    </row>
    <row r="168" spans="2:4" x14ac:dyDescent="0.2">
      <c r="B168" s="6"/>
      <c r="C168" s="16"/>
      <c r="D168" s="16"/>
    </row>
    <row r="169" spans="2:4" x14ac:dyDescent="0.2">
      <c r="B169" s="6"/>
      <c r="C169" s="16"/>
      <c r="D169" s="16"/>
    </row>
    <row r="170" spans="2:4" x14ac:dyDescent="0.2">
      <c r="B170" s="6"/>
      <c r="C170" s="16"/>
      <c r="D170" s="16"/>
    </row>
    <row r="171" spans="2:4" x14ac:dyDescent="0.2">
      <c r="B171" s="6"/>
      <c r="C171" s="16"/>
      <c r="D171" s="16"/>
    </row>
    <row r="172" spans="2:4" x14ac:dyDescent="0.2">
      <c r="B172" s="6"/>
      <c r="C172" s="16"/>
      <c r="D172" s="16"/>
    </row>
    <row r="173" spans="2:4" x14ac:dyDescent="0.2">
      <c r="B173" s="6"/>
      <c r="C173" s="16"/>
      <c r="D173" s="16"/>
    </row>
    <row r="174" spans="2:4" x14ac:dyDescent="0.2">
      <c r="B174" s="6"/>
      <c r="C174" s="16"/>
      <c r="D174" s="16"/>
    </row>
    <row r="175" spans="2:4" x14ac:dyDescent="0.2">
      <c r="B175" s="6"/>
      <c r="C175" s="16"/>
      <c r="D175" s="16"/>
    </row>
    <row r="176" spans="2:4" x14ac:dyDescent="0.2">
      <c r="B176" s="6"/>
      <c r="C176" s="16"/>
      <c r="D176" s="16"/>
    </row>
    <row r="177" spans="2:4" x14ac:dyDescent="0.2">
      <c r="B177" s="6"/>
      <c r="C177" s="16"/>
      <c r="D177" s="16"/>
    </row>
    <row r="178" spans="2:4" x14ac:dyDescent="0.2">
      <c r="B178" s="6"/>
      <c r="C178" s="16"/>
      <c r="D178" s="16"/>
    </row>
    <row r="179" spans="2:4" x14ac:dyDescent="0.2">
      <c r="B179" s="6"/>
      <c r="C179" s="16"/>
      <c r="D179" s="16"/>
    </row>
    <row r="180" spans="2:4" x14ac:dyDescent="0.2">
      <c r="B180" s="6"/>
      <c r="C180" s="16"/>
      <c r="D180" s="16"/>
    </row>
    <row r="181" spans="2:4" x14ac:dyDescent="0.2">
      <c r="B181" s="6"/>
      <c r="C181" s="16"/>
      <c r="D181" s="16"/>
    </row>
    <row r="182" spans="2:4" x14ac:dyDescent="0.2">
      <c r="B182" s="6"/>
      <c r="C182" s="16"/>
      <c r="D182" s="16"/>
    </row>
    <row r="183" spans="2:4" x14ac:dyDescent="0.2">
      <c r="B183" s="6"/>
      <c r="C183" s="16"/>
      <c r="D183" s="16"/>
    </row>
    <row r="184" spans="2:4" x14ac:dyDescent="0.2">
      <c r="B184" s="6"/>
      <c r="C184" s="16"/>
      <c r="D184" s="16"/>
    </row>
    <row r="185" spans="2:4" x14ac:dyDescent="0.2">
      <c r="B185" s="6"/>
      <c r="C185" s="16"/>
      <c r="D185" s="16"/>
    </row>
    <row r="186" spans="2:4" x14ac:dyDescent="0.2">
      <c r="B186" s="6"/>
      <c r="C186" s="16"/>
      <c r="D186" s="16"/>
    </row>
    <row r="187" spans="2:4" x14ac:dyDescent="0.2">
      <c r="B187" s="6"/>
      <c r="C187" s="16"/>
      <c r="D187" s="16"/>
    </row>
    <row r="188" spans="2:4" x14ac:dyDescent="0.2">
      <c r="B188" s="6"/>
      <c r="C188" s="16"/>
      <c r="D188" s="16"/>
    </row>
    <row r="189" spans="2:4" x14ac:dyDescent="0.2">
      <c r="B189" s="6"/>
      <c r="C189" s="16"/>
      <c r="D189" s="16"/>
    </row>
    <row r="190" spans="2:4" x14ac:dyDescent="0.2">
      <c r="B190" s="6"/>
      <c r="C190" s="16"/>
      <c r="D190" s="16"/>
    </row>
    <row r="191" spans="2:4" x14ac:dyDescent="0.2">
      <c r="B191" s="6"/>
      <c r="C191" s="16"/>
      <c r="D191" s="16"/>
    </row>
    <row r="192" spans="2:4" x14ac:dyDescent="0.2">
      <c r="B192" s="6"/>
      <c r="C192" s="16"/>
      <c r="D192" s="16"/>
    </row>
    <row r="193" spans="2:4" x14ac:dyDescent="0.2">
      <c r="B193" s="6"/>
      <c r="C193" s="16"/>
      <c r="D193" s="16"/>
    </row>
    <row r="194" spans="2:4" x14ac:dyDescent="0.2">
      <c r="B194" s="6"/>
      <c r="C194" s="16"/>
      <c r="D194" s="16"/>
    </row>
    <row r="195" spans="2:4" x14ac:dyDescent="0.2">
      <c r="B195" s="6"/>
      <c r="C195" s="16"/>
      <c r="D195" s="16"/>
    </row>
    <row r="196" spans="2:4" x14ac:dyDescent="0.2">
      <c r="B196" s="6"/>
      <c r="C196" s="16"/>
      <c r="D196" s="16"/>
    </row>
    <row r="197" spans="2:4" x14ac:dyDescent="0.2">
      <c r="B197" s="6"/>
      <c r="C197" s="16"/>
      <c r="D197" s="16"/>
    </row>
    <row r="198" spans="2:4" x14ac:dyDescent="0.2">
      <c r="B198" s="6"/>
      <c r="C198" s="16"/>
      <c r="D198" s="16"/>
    </row>
    <row r="199" spans="2:4" x14ac:dyDescent="0.2">
      <c r="B199" s="6"/>
      <c r="C199" s="16"/>
      <c r="D199" s="16"/>
    </row>
    <row r="200" spans="2:4" x14ac:dyDescent="0.2">
      <c r="B200" s="6"/>
      <c r="C200" s="16"/>
      <c r="D200" s="16"/>
    </row>
    <row r="201" spans="2:4" x14ac:dyDescent="0.2">
      <c r="B201" s="6"/>
      <c r="C201" s="16"/>
      <c r="D201" s="16"/>
    </row>
    <row r="202" spans="2:4" x14ac:dyDescent="0.2">
      <c r="B202" s="6"/>
      <c r="C202" s="16"/>
      <c r="D202" s="16"/>
    </row>
    <row r="203" spans="2:4" x14ac:dyDescent="0.2">
      <c r="B203" s="6"/>
      <c r="C203" s="16"/>
      <c r="D203" s="16"/>
    </row>
    <row r="204" spans="2:4" x14ac:dyDescent="0.2">
      <c r="B204" s="6"/>
      <c r="C204" s="16"/>
      <c r="D204" s="16"/>
    </row>
    <row r="205" spans="2:4" x14ac:dyDescent="0.2">
      <c r="B205" s="6"/>
      <c r="C205" s="16"/>
      <c r="D205" s="16"/>
    </row>
    <row r="206" spans="2:4" x14ac:dyDescent="0.2">
      <c r="B206" s="6"/>
      <c r="C206" s="16"/>
      <c r="D206" s="16"/>
    </row>
    <row r="207" spans="2:4" x14ac:dyDescent="0.2">
      <c r="B207" s="6"/>
      <c r="C207" s="16"/>
      <c r="D207" s="16"/>
    </row>
    <row r="208" spans="2:4" x14ac:dyDescent="0.2">
      <c r="B208" s="6"/>
      <c r="C208" s="16"/>
      <c r="D208" s="16"/>
    </row>
    <row r="209" spans="2:4" x14ac:dyDescent="0.2">
      <c r="B209" s="6"/>
      <c r="C209" s="16"/>
      <c r="D209" s="16"/>
    </row>
    <row r="210" spans="2:4" x14ac:dyDescent="0.2">
      <c r="B210" s="6"/>
      <c r="C210" s="16"/>
      <c r="D210" s="16"/>
    </row>
    <row r="211" spans="2:4" x14ac:dyDescent="0.2">
      <c r="B211" s="6"/>
      <c r="C211" s="16"/>
      <c r="D211" s="16"/>
    </row>
    <row r="212" spans="2:4" x14ac:dyDescent="0.2">
      <c r="B212" s="6"/>
      <c r="C212" s="16"/>
      <c r="D212" s="16"/>
    </row>
    <row r="213" spans="2:4" x14ac:dyDescent="0.2">
      <c r="B213" s="6"/>
      <c r="C213" s="16"/>
      <c r="D213" s="16"/>
    </row>
    <row r="214" spans="2:4" x14ac:dyDescent="0.2">
      <c r="B214" s="6"/>
      <c r="C214" s="16"/>
      <c r="D214" s="16"/>
    </row>
    <row r="215" spans="2:4" x14ac:dyDescent="0.2">
      <c r="B215" s="6"/>
      <c r="C215" s="16"/>
      <c r="D215" s="16"/>
    </row>
    <row r="216" spans="2:4" x14ac:dyDescent="0.2">
      <c r="B216" s="6"/>
      <c r="C216" s="16"/>
      <c r="D216" s="16"/>
    </row>
    <row r="217" spans="2:4" x14ac:dyDescent="0.2">
      <c r="B217" s="6"/>
      <c r="C217" s="16"/>
      <c r="D217" s="16"/>
    </row>
    <row r="218" spans="2:4" x14ac:dyDescent="0.2">
      <c r="B218" s="6"/>
      <c r="C218" s="16"/>
      <c r="D218" s="16"/>
    </row>
    <row r="219" spans="2:4" x14ac:dyDescent="0.2">
      <c r="B219" s="6"/>
      <c r="C219" s="16"/>
      <c r="D219" s="16"/>
    </row>
    <row r="220" spans="2:4" x14ac:dyDescent="0.2">
      <c r="B220" s="6"/>
      <c r="C220" s="16"/>
      <c r="D220" s="16"/>
    </row>
    <row r="221" spans="2:4" x14ac:dyDescent="0.2">
      <c r="B221" s="6"/>
      <c r="C221" s="16"/>
      <c r="D221" s="16"/>
    </row>
    <row r="222" spans="2:4" x14ac:dyDescent="0.2">
      <c r="B222" s="6"/>
      <c r="C222" s="16"/>
      <c r="D222" s="16"/>
    </row>
    <row r="223" spans="2:4" x14ac:dyDescent="0.2">
      <c r="B223" s="6"/>
      <c r="C223" s="16"/>
      <c r="D223" s="16"/>
    </row>
    <row r="224" spans="2:4" x14ac:dyDescent="0.2">
      <c r="B224" s="6"/>
      <c r="C224" s="16"/>
      <c r="D224" s="16"/>
    </row>
    <row r="225" spans="2:4" x14ac:dyDescent="0.2">
      <c r="B225" s="6"/>
      <c r="C225" s="16"/>
      <c r="D225" s="16"/>
    </row>
    <row r="226" spans="2:4" x14ac:dyDescent="0.2">
      <c r="B226" s="6"/>
      <c r="C226" s="16"/>
      <c r="D226" s="16"/>
    </row>
    <row r="227" spans="2:4" x14ac:dyDescent="0.2">
      <c r="B227" s="6"/>
      <c r="C227" s="16"/>
      <c r="D227" s="16"/>
    </row>
    <row r="228" spans="2:4" x14ac:dyDescent="0.2">
      <c r="B228" s="6"/>
      <c r="C228" s="16"/>
      <c r="D228" s="16"/>
    </row>
    <row r="229" spans="2:4" x14ac:dyDescent="0.2">
      <c r="B229" s="6"/>
      <c r="C229" s="16"/>
      <c r="D229" s="16"/>
    </row>
    <row r="230" spans="2:4" x14ac:dyDescent="0.2">
      <c r="B230" s="6"/>
      <c r="C230" s="16"/>
      <c r="D230" s="16"/>
    </row>
    <row r="231" spans="2:4" x14ac:dyDescent="0.2">
      <c r="B231" s="6"/>
      <c r="C231" s="16"/>
      <c r="D231" s="16"/>
    </row>
    <row r="232" spans="2:4" x14ac:dyDescent="0.2">
      <c r="B232" s="6"/>
      <c r="C232" s="16"/>
      <c r="D232" s="16"/>
    </row>
    <row r="233" spans="2:4" x14ac:dyDescent="0.2">
      <c r="B233" s="6"/>
      <c r="C233" s="16"/>
      <c r="D233" s="16"/>
    </row>
    <row r="234" spans="2:4" x14ac:dyDescent="0.2">
      <c r="B234" s="6"/>
      <c r="C234" s="16"/>
      <c r="D234" s="16"/>
    </row>
    <row r="235" spans="2:4" x14ac:dyDescent="0.2">
      <c r="B235" s="6"/>
      <c r="C235" s="16"/>
      <c r="D235" s="16"/>
    </row>
    <row r="236" spans="2:4" x14ac:dyDescent="0.2">
      <c r="B236" s="6"/>
      <c r="C236" s="16"/>
      <c r="D236" s="16"/>
    </row>
    <row r="237" spans="2:4" x14ac:dyDescent="0.2">
      <c r="B237" s="6"/>
      <c r="C237" s="16"/>
      <c r="D237" s="16"/>
    </row>
    <row r="238" spans="2:4" x14ac:dyDescent="0.2">
      <c r="B238" s="6"/>
      <c r="C238" s="16"/>
      <c r="D238" s="16"/>
    </row>
    <row r="239" spans="2:4" x14ac:dyDescent="0.2">
      <c r="B239" s="6"/>
      <c r="C239" s="16"/>
      <c r="D239" s="16"/>
    </row>
    <row r="240" spans="2:4" x14ac:dyDescent="0.2">
      <c r="B240" s="6"/>
      <c r="C240" s="16"/>
      <c r="D240" s="16"/>
    </row>
    <row r="241" spans="2:4" x14ac:dyDescent="0.2">
      <c r="B241" s="6"/>
      <c r="C241" s="16"/>
      <c r="D241" s="16"/>
    </row>
    <row r="242" spans="2:4" x14ac:dyDescent="0.2">
      <c r="B242" s="6"/>
      <c r="C242" s="16"/>
      <c r="D242" s="16"/>
    </row>
    <row r="243" spans="2:4" x14ac:dyDescent="0.2">
      <c r="B243" s="6"/>
      <c r="C243" s="16"/>
      <c r="D243" s="16"/>
    </row>
    <row r="244" spans="2:4" x14ac:dyDescent="0.2">
      <c r="B244" s="6"/>
      <c r="C244" s="16"/>
      <c r="D244" s="16"/>
    </row>
    <row r="245" spans="2:4" x14ac:dyDescent="0.2">
      <c r="B245" s="6"/>
      <c r="C245" s="16"/>
      <c r="D245" s="16"/>
    </row>
    <row r="246" spans="2:4" x14ac:dyDescent="0.2">
      <c r="B246" s="6"/>
      <c r="C246" s="16"/>
      <c r="D246" s="16"/>
    </row>
    <row r="247" spans="2:4" x14ac:dyDescent="0.2">
      <c r="B247" s="6"/>
      <c r="C247" s="16"/>
      <c r="D247" s="16"/>
    </row>
    <row r="248" spans="2:4" x14ac:dyDescent="0.2">
      <c r="B248" s="6"/>
      <c r="C248" s="16"/>
      <c r="D248" s="16"/>
    </row>
    <row r="249" spans="2:4" x14ac:dyDescent="0.2">
      <c r="B249" s="6"/>
      <c r="C249" s="16"/>
      <c r="D249" s="16"/>
    </row>
    <row r="250" spans="2:4" x14ac:dyDescent="0.2">
      <c r="B250" s="6"/>
      <c r="C250" s="16"/>
      <c r="D250" s="16"/>
    </row>
    <row r="251" spans="2:4" x14ac:dyDescent="0.2">
      <c r="B251" s="6"/>
      <c r="C251" s="16"/>
      <c r="D251" s="16"/>
    </row>
    <row r="252" spans="2:4" x14ac:dyDescent="0.2">
      <c r="B252" s="6"/>
      <c r="C252" s="16"/>
      <c r="D252" s="16"/>
    </row>
    <row r="253" spans="2:4" x14ac:dyDescent="0.2">
      <c r="B253" s="6"/>
      <c r="C253" s="16"/>
      <c r="D253" s="16"/>
    </row>
    <row r="254" spans="2:4" x14ac:dyDescent="0.2">
      <c r="B254" s="6"/>
      <c r="C254" s="16"/>
      <c r="D254" s="16"/>
    </row>
    <row r="255" spans="2:4" x14ac:dyDescent="0.2">
      <c r="B255" s="6"/>
      <c r="C255" s="16"/>
      <c r="D255" s="16"/>
    </row>
    <row r="256" spans="2:4" x14ac:dyDescent="0.2">
      <c r="B256" s="6"/>
      <c r="C256" s="16"/>
      <c r="D256" s="16"/>
    </row>
    <row r="257" spans="2:4" x14ac:dyDescent="0.2">
      <c r="B257" s="6"/>
      <c r="C257" s="16"/>
      <c r="D257" s="16"/>
    </row>
    <row r="258" spans="2:4" x14ac:dyDescent="0.2">
      <c r="B258" s="6"/>
      <c r="C258" s="16"/>
      <c r="D258" s="16"/>
    </row>
    <row r="259" spans="2:4" x14ac:dyDescent="0.2">
      <c r="B259" s="6"/>
      <c r="C259" s="16"/>
      <c r="D259" s="16"/>
    </row>
    <row r="260" spans="2:4" x14ac:dyDescent="0.2">
      <c r="B260" s="6"/>
      <c r="C260" s="16"/>
      <c r="D260" s="16"/>
    </row>
    <row r="261" spans="2:4" x14ac:dyDescent="0.2">
      <c r="B261" s="6"/>
      <c r="C261" s="16"/>
      <c r="D261" s="16"/>
    </row>
    <row r="262" spans="2:4" x14ac:dyDescent="0.2">
      <c r="B262" s="6"/>
      <c r="C262" s="16"/>
      <c r="D262" s="16"/>
    </row>
    <row r="263" spans="2:4" x14ac:dyDescent="0.2">
      <c r="B263" s="6"/>
      <c r="C263" s="16"/>
      <c r="D263" s="16"/>
    </row>
    <row r="264" spans="2:4" x14ac:dyDescent="0.2">
      <c r="B264" s="6"/>
      <c r="C264" s="16"/>
      <c r="D264" s="16"/>
    </row>
    <row r="265" spans="2:4" x14ac:dyDescent="0.2">
      <c r="B265" s="6"/>
      <c r="C265" s="16"/>
      <c r="D265" s="16"/>
    </row>
    <row r="266" spans="2:4" x14ac:dyDescent="0.2">
      <c r="B266" s="6"/>
      <c r="C266" s="16"/>
      <c r="D266" s="16"/>
    </row>
    <row r="267" spans="2:4" x14ac:dyDescent="0.2">
      <c r="B267" s="6"/>
      <c r="C267" s="16"/>
      <c r="D267" s="16"/>
    </row>
    <row r="268" spans="2:4" x14ac:dyDescent="0.2">
      <c r="B268" s="6"/>
      <c r="C268" s="16"/>
      <c r="D268" s="16"/>
    </row>
    <row r="269" spans="2:4" x14ac:dyDescent="0.2">
      <c r="B269" s="6"/>
      <c r="C269" s="16"/>
      <c r="D269" s="16"/>
    </row>
    <row r="270" spans="2:4" x14ac:dyDescent="0.2">
      <c r="B270" s="6"/>
      <c r="C270" s="16"/>
      <c r="D270" s="16"/>
    </row>
    <row r="271" spans="2:4" x14ac:dyDescent="0.2">
      <c r="B271" s="6"/>
      <c r="C271" s="16"/>
      <c r="D271" s="16"/>
    </row>
    <row r="272" spans="2:4" x14ac:dyDescent="0.2">
      <c r="B272" s="6"/>
      <c r="C272" s="16"/>
      <c r="D272" s="16"/>
    </row>
    <row r="273" spans="2:4" x14ac:dyDescent="0.2">
      <c r="B273" s="6"/>
      <c r="C273" s="16"/>
      <c r="D273" s="16"/>
    </row>
    <row r="274" spans="2:4" x14ac:dyDescent="0.2">
      <c r="B274" s="6"/>
      <c r="C274" s="16"/>
      <c r="D274" s="16"/>
    </row>
    <row r="275" spans="2:4" x14ac:dyDescent="0.2">
      <c r="B275" s="6"/>
      <c r="C275" s="16"/>
      <c r="D275" s="16"/>
    </row>
    <row r="276" spans="2:4" x14ac:dyDescent="0.2">
      <c r="B276" s="6"/>
      <c r="C276" s="16"/>
      <c r="D276" s="16"/>
    </row>
    <row r="277" spans="2:4" x14ac:dyDescent="0.2">
      <c r="B277" s="6"/>
      <c r="C277" s="16"/>
      <c r="D277" s="16"/>
    </row>
    <row r="278" spans="2:4" x14ac:dyDescent="0.2">
      <c r="B278" s="6"/>
      <c r="C278" s="16"/>
      <c r="D278" s="16"/>
    </row>
    <row r="279" spans="2:4" x14ac:dyDescent="0.2">
      <c r="B279" s="6"/>
      <c r="C279" s="16"/>
      <c r="D279" s="16"/>
    </row>
    <row r="280" spans="2:4" x14ac:dyDescent="0.2">
      <c r="B280" s="6"/>
      <c r="C280" s="16"/>
      <c r="D280" s="16"/>
    </row>
    <row r="281" spans="2:4" x14ac:dyDescent="0.2">
      <c r="B281" s="6"/>
      <c r="C281" s="16"/>
      <c r="D281" s="16"/>
    </row>
    <row r="282" spans="2:4" x14ac:dyDescent="0.2">
      <c r="B282" s="6"/>
      <c r="C282" s="16"/>
      <c r="D282" s="16"/>
    </row>
    <row r="283" spans="2:4" x14ac:dyDescent="0.2">
      <c r="B283" s="6"/>
      <c r="C283" s="16"/>
      <c r="D283" s="16"/>
    </row>
    <row r="284" spans="2:4" x14ac:dyDescent="0.2">
      <c r="B284" s="6"/>
      <c r="C284" s="16"/>
      <c r="D284" s="16"/>
    </row>
    <row r="285" spans="2:4" x14ac:dyDescent="0.2">
      <c r="B285" s="6"/>
      <c r="C285" s="16"/>
      <c r="D285" s="16"/>
    </row>
    <row r="286" spans="2:4" x14ac:dyDescent="0.2">
      <c r="B286" s="6"/>
      <c r="C286" s="16"/>
      <c r="D286" s="16"/>
    </row>
    <row r="287" spans="2:4" x14ac:dyDescent="0.2">
      <c r="B287" s="6"/>
      <c r="C287" s="16"/>
      <c r="D287" s="16"/>
    </row>
    <row r="288" spans="2:4" x14ac:dyDescent="0.2">
      <c r="B288" s="6"/>
      <c r="C288" s="16"/>
      <c r="D288" s="16"/>
    </row>
    <row r="289" spans="2:4" x14ac:dyDescent="0.2">
      <c r="B289" s="6"/>
      <c r="C289" s="16"/>
      <c r="D289" s="16"/>
    </row>
    <row r="290" spans="2:4" x14ac:dyDescent="0.2">
      <c r="B290" s="6"/>
      <c r="C290" s="16"/>
      <c r="D290" s="16"/>
    </row>
    <row r="291" spans="2:4" x14ac:dyDescent="0.2">
      <c r="B291" s="6"/>
      <c r="C291" s="16"/>
      <c r="D291" s="16"/>
    </row>
    <row r="292" spans="2:4" x14ac:dyDescent="0.2">
      <c r="B292" s="6"/>
      <c r="C292" s="16"/>
      <c r="D292" s="16"/>
    </row>
    <row r="293" spans="2:4" x14ac:dyDescent="0.2">
      <c r="B293" s="6"/>
      <c r="C293" s="16"/>
      <c r="D293" s="16"/>
    </row>
    <row r="294" spans="2:4" x14ac:dyDescent="0.2">
      <c r="B294" s="6"/>
      <c r="C294" s="16"/>
      <c r="D294" s="16"/>
    </row>
    <row r="295" spans="2:4" x14ac:dyDescent="0.2">
      <c r="B295" s="6"/>
      <c r="C295" s="16"/>
      <c r="D295" s="16"/>
    </row>
    <row r="296" spans="2:4" x14ac:dyDescent="0.2">
      <c r="B296" s="6"/>
      <c r="C296" s="16"/>
      <c r="D296" s="16"/>
    </row>
    <row r="297" spans="2:4" x14ac:dyDescent="0.2">
      <c r="B297" s="6"/>
      <c r="C297" s="16"/>
      <c r="D297" s="16"/>
    </row>
    <row r="298" spans="2:4" x14ac:dyDescent="0.2">
      <c r="B298" s="6"/>
      <c r="C298" s="16"/>
      <c r="D298" s="16"/>
    </row>
    <row r="299" spans="2:4" x14ac:dyDescent="0.2">
      <c r="B299" s="6"/>
      <c r="C299" s="16"/>
      <c r="D299" s="16"/>
    </row>
    <row r="300" spans="2:4" x14ac:dyDescent="0.2">
      <c r="B300" s="6"/>
      <c r="C300" s="16"/>
      <c r="D300" s="16"/>
    </row>
    <row r="301" spans="2:4" x14ac:dyDescent="0.2">
      <c r="B301" s="6"/>
      <c r="C301" s="16"/>
      <c r="D301" s="16"/>
    </row>
    <row r="302" spans="2:4" x14ac:dyDescent="0.2">
      <c r="B302" s="6"/>
      <c r="C302" s="16"/>
      <c r="D302" s="16"/>
    </row>
    <row r="303" spans="2:4" x14ac:dyDescent="0.2">
      <c r="B303" s="6"/>
      <c r="C303" s="16"/>
      <c r="D303" s="16"/>
    </row>
    <row r="304" spans="2:4" x14ac:dyDescent="0.2">
      <c r="B304" s="6"/>
      <c r="C304" s="16"/>
      <c r="D304" s="16"/>
    </row>
    <row r="305" spans="2:4" x14ac:dyDescent="0.2">
      <c r="B305" s="6"/>
      <c r="C305" s="16"/>
      <c r="D305" s="16"/>
    </row>
    <row r="306" spans="2:4" x14ac:dyDescent="0.2">
      <c r="B306" s="6"/>
      <c r="C306" s="16"/>
      <c r="D306" s="16"/>
    </row>
    <row r="307" spans="2:4" x14ac:dyDescent="0.2">
      <c r="B307" s="6"/>
      <c r="C307" s="16"/>
      <c r="D307" s="16"/>
    </row>
    <row r="308" spans="2:4" x14ac:dyDescent="0.2">
      <c r="B308" s="6"/>
      <c r="C308" s="16"/>
      <c r="D308" s="16"/>
    </row>
    <row r="309" spans="2:4" x14ac:dyDescent="0.2">
      <c r="B309" s="6"/>
      <c r="C309" s="16"/>
      <c r="D309" s="16"/>
    </row>
    <row r="310" spans="2:4" x14ac:dyDescent="0.2">
      <c r="B310" s="6"/>
      <c r="C310" s="16"/>
      <c r="D310" s="16"/>
    </row>
    <row r="311" spans="2:4" x14ac:dyDescent="0.2">
      <c r="B311" s="6"/>
      <c r="C311" s="16"/>
      <c r="D311" s="16"/>
    </row>
    <row r="312" spans="2:4" x14ac:dyDescent="0.2">
      <c r="B312" s="6"/>
      <c r="C312" s="16"/>
      <c r="D312" s="16"/>
    </row>
    <row r="313" spans="2:4" x14ac:dyDescent="0.2">
      <c r="B313" s="6"/>
      <c r="C313" s="16"/>
      <c r="D313" s="16"/>
    </row>
    <row r="314" spans="2:4" x14ac:dyDescent="0.2">
      <c r="B314" s="6"/>
      <c r="C314" s="16"/>
      <c r="D314" s="16"/>
    </row>
    <row r="315" spans="2:4" x14ac:dyDescent="0.2">
      <c r="B315" s="6"/>
      <c r="C315" s="16"/>
      <c r="D315" s="16"/>
    </row>
    <row r="316" spans="2:4" x14ac:dyDescent="0.2">
      <c r="B316" s="6"/>
      <c r="C316" s="16"/>
      <c r="D316" s="16"/>
    </row>
    <row r="317" spans="2:4" x14ac:dyDescent="0.2">
      <c r="B317" s="6"/>
      <c r="C317" s="16"/>
      <c r="D317" s="16"/>
    </row>
    <row r="318" spans="2:4" x14ac:dyDescent="0.2">
      <c r="B318" s="6"/>
      <c r="C318" s="16"/>
      <c r="D318" s="16"/>
    </row>
    <row r="319" spans="2:4" x14ac:dyDescent="0.2">
      <c r="B319" s="6"/>
      <c r="C319" s="16"/>
      <c r="D319" s="16"/>
    </row>
    <row r="320" spans="2:4" x14ac:dyDescent="0.2">
      <c r="B320" s="6"/>
      <c r="C320" s="16"/>
      <c r="D320" s="16"/>
    </row>
    <row r="321" spans="2:4" x14ac:dyDescent="0.2">
      <c r="B321" s="6"/>
      <c r="C321" s="16"/>
      <c r="D321" s="16"/>
    </row>
    <row r="322" spans="2:4" x14ac:dyDescent="0.2">
      <c r="B322" s="6"/>
      <c r="C322" s="16"/>
      <c r="D322" s="16"/>
    </row>
    <row r="323" spans="2:4" x14ac:dyDescent="0.2">
      <c r="B323" s="6"/>
      <c r="C323" s="16"/>
      <c r="D323" s="16"/>
    </row>
    <row r="324" spans="2:4" x14ac:dyDescent="0.2">
      <c r="B324" s="6"/>
      <c r="C324" s="16"/>
      <c r="D324" s="16"/>
    </row>
    <row r="325" spans="2:4" x14ac:dyDescent="0.2">
      <c r="B325" s="6"/>
      <c r="C325" s="16"/>
      <c r="D325" s="16"/>
    </row>
    <row r="326" spans="2:4" x14ac:dyDescent="0.2">
      <c r="B326" s="6"/>
      <c r="C326" s="16"/>
      <c r="D326" s="16"/>
    </row>
    <row r="327" spans="2:4" x14ac:dyDescent="0.2">
      <c r="B327" s="6"/>
      <c r="C327" s="16"/>
      <c r="D327" s="16"/>
    </row>
    <row r="328" spans="2:4" x14ac:dyDescent="0.2">
      <c r="B328" s="6"/>
      <c r="C328" s="16"/>
      <c r="D328" s="16"/>
    </row>
    <row r="329" spans="2:4" x14ac:dyDescent="0.2">
      <c r="B329" s="6"/>
      <c r="C329" s="16"/>
      <c r="D329" s="16"/>
    </row>
    <row r="330" spans="2:4" x14ac:dyDescent="0.2">
      <c r="B330" s="6"/>
      <c r="C330" s="16"/>
      <c r="D330" s="16"/>
    </row>
    <row r="331" spans="2:4" x14ac:dyDescent="0.2">
      <c r="B331" s="6"/>
      <c r="C331" s="16"/>
      <c r="D331" s="16"/>
    </row>
    <row r="332" spans="2:4" x14ac:dyDescent="0.2">
      <c r="B332" s="6"/>
      <c r="C332" s="16"/>
      <c r="D332" s="16"/>
    </row>
    <row r="333" spans="2:4" x14ac:dyDescent="0.2">
      <c r="B333" s="6"/>
      <c r="C333" s="16"/>
      <c r="D333" s="16"/>
    </row>
    <row r="334" spans="2:4" x14ac:dyDescent="0.2">
      <c r="B334" s="6"/>
      <c r="C334" s="16"/>
      <c r="D334" s="16"/>
    </row>
    <row r="335" spans="2:4" x14ac:dyDescent="0.2">
      <c r="B335" s="6"/>
      <c r="C335" s="16"/>
      <c r="D335" s="16"/>
    </row>
    <row r="336" spans="2:4" x14ac:dyDescent="0.2">
      <c r="B336" s="6"/>
      <c r="C336" s="16"/>
      <c r="D336" s="16"/>
    </row>
    <row r="337" spans="2:4" x14ac:dyDescent="0.2">
      <c r="B337" s="6"/>
      <c r="C337" s="16"/>
      <c r="D337" s="16"/>
    </row>
    <row r="338" spans="2:4" x14ac:dyDescent="0.2">
      <c r="B338" s="6"/>
      <c r="C338" s="16"/>
      <c r="D338" s="16"/>
    </row>
    <row r="339" spans="2:4" x14ac:dyDescent="0.2">
      <c r="B339" s="6"/>
      <c r="C339" s="16"/>
      <c r="D339" s="16"/>
    </row>
    <row r="340" spans="2:4" x14ac:dyDescent="0.2">
      <c r="B340" s="6"/>
      <c r="C340" s="16"/>
      <c r="D340" s="16"/>
    </row>
    <row r="341" spans="2:4" x14ac:dyDescent="0.2">
      <c r="B341" s="6"/>
      <c r="C341" s="16"/>
      <c r="D341" s="16"/>
    </row>
    <row r="342" spans="2:4" x14ac:dyDescent="0.2">
      <c r="B342" s="6"/>
      <c r="C342" s="16"/>
      <c r="D342" s="16"/>
    </row>
    <row r="343" spans="2:4" x14ac:dyDescent="0.2">
      <c r="B343" s="6"/>
      <c r="C343" s="16"/>
      <c r="D343" s="16"/>
    </row>
    <row r="344" spans="2:4" x14ac:dyDescent="0.2">
      <c r="B344" s="6"/>
      <c r="C344" s="16"/>
      <c r="D344" s="16"/>
    </row>
    <row r="345" spans="2:4" x14ac:dyDescent="0.2">
      <c r="B345" s="6"/>
      <c r="C345" s="16"/>
      <c r="D345" s="16"/>
    </row>
    <row r="346" spans="2:4" x14ac:dyDescent="0.2">
      <c r="B346" s="6"/>
      <c r="C346" s="16"/>
      <c r="D346" s="16"/>
    </row>
    <row r="347" spans="2:4" x14ac:dyDescent="0.2">
      <c r="B347" s="6"/>
      <c r="C347" s="16"/>
      <c r="D347" s="16"/>
    </row>
    <row r="348" spans="2:4" x14ac:dyDescent="0.2">
      <c r="B348" s="6"/>
      <c r="C348" s="16"/>
      <c r="D348" s="16"/>
    </row>
    <row r="349" spans="2:4" x14ac:dyDescent="0.2">
      <c r="B349" s="6"/>
      <c r="C349" s="16"/>
      <c r="D349" s="16"/>
    </row>
    <row r="350" spans="2:4" x14ac:dyDescent="0.2">
      <c r="B350" s="6"/>
      <c r="C350" s="16"/>
      <c r="D350" s="16"/>
    </row>
    <row r="351" spans="2:4" x14ac:dyDescent="0.2">
      <c r="B351" s="6"/>
      <c r="C351" s="16"/>
      <c r="D351" s="16"/>
    </row>
    <row r="352" spans="2:4" x14ac:dyDescent="0.2">
      <c r="B352" s="6"/>
      <c r="C352" s="16"/>
      <c r="D352" s="16"/>
    </row>
    <row r="353" spans="2:4" x14ac:dyDescent="0.2">
      <c r="B353" s="6"/>
      <c r="C353" s="16"/>
      <c r="D353" s="16"/>
    </row>
    <row r="354" spans="2:4" x14ac:dyDescent="0.2">
      <c r="B354" s="6"/>
      <c r="C354" s="16"/>
      <c r="D354" s="16"/>
    </row>
    <row r="355" spans="2:4" x14ac:dyDescent="0.2">
      <c r="B355" s="6"/>
      <c r="C355" s="16"/>
      <c r="D355" s="16"/>
    </row>
    <row r="356" spans="2:4" x14ac:dyDescent="0.2">
      <c r="B356" s="6"/>
      <c r="C356" s="16"/>
      <c r="D356" s="16"/>
    </row>
    <row r="357" spans="2:4" x14ac:dyDescent="0.2">
      <c r="B357" s="6"/>
      <c r="C357" s="16"/>
      <c r="D357" s="16"/>
    </row>
    <row r="358" spans="2:4" x14ac:dyDescent="0.2">
      <c r="B358" s="6"/>
      <c r="C358" s="16"/>
      <c r="D358" s="16"/>
    </row>
    <row r="359" spans="2:4" x14ac:dyDescent="0.2">
      <c r="B359" s="6"/>
      <c r="C359" s="16"/>
      <c r="D359" s="16"/>
    </row>
    <row r="360" spans="2:4" x14ac:dyDescent="0.2">
      <c r="B360" s="6"/>
      <c r="C360" s="16"/>
      <c r="D360" s="16"/>
    </row>
    <row r="361" spans="2:4" x14ac:dyDescent="0.2">
      <c r="B361" s="6"/>
      <c r="C361" s="16"/>
      <c r="D361" s="16"/>
    </row>
    <row r="362" spans="2:4" x14ac:dyDescent="0.2">
      <c r="B362" s="6"/>
      <c r="C362" s="16"/>
      <c r="D362" s="16"/>
    </row>
    <row r="363" spans="2:4" x14ac:dyDescent="0.2">
      <c r="B363" s="6"/>
      <c r="C363" s="16"/>
      <c r="D363" s="16"/>
    </row>
    <row r="364" spans="2:4" x14ac:dyDescent="0.2">
      <c r="B364" s="6"/>
      <c r="C364" s="16"/>
      <c r="D364" s="16"/>
    </row>
    <row r="365" spans="2:4" x14ac:dyDescent="0.2">
      <c r="B365" s="6"/>
      <c r="C365" s="16"/>
      <c r="D365" s="16"/>
    </row>
    <row r="366" spans="2:4" x14ac:dyDescent="0.2">
      <c r="B366" s="6"/>
      <c r="C366" s="16"/>
      <c r="D366" s="16"/>
    </row>
    <row r="367" spans="2:4" x14ac:dyDescent="0.2">
      <c r="B367" s="6"/>
      <c r="C367" s="16"/>
      <c r="D367" s="16"/>
    </row>
    <row r="368" spans="2:4" x14ac:dyDescent="0.2">
      <c r="B368" s="6"/>
      <c r="C368" s="16"/>
      <c r="D368" s="16"/>
    </row>
    <row r="369" spans="2:4" x14ac:dyDescent="0.2">
      <c r="B369" s="6"/>
      <c r="C369" s="16"/>
      <c r="D369" s="16"/>
    </row>
    <row r="370" spans="2:4" x14ac:dyDescent="0.2">
      <c r="B370" s="6"/>
      <c r="C370" s="16"/>
      <c r="D370" s="16"/>
    </row>
    <row r="371" spans="2:4" x14ac:dyDescent="0.2">
      <c r="B371" s="6"/>
      <c r="C371" s="16"/>
      <c r="D371" s="16"/>
    </row>
    <row r="372" spans="2:4" x14ac:dyDescent="0.2">
      <c r="B372" s="6"/>
      <c r="C372" s="16"/>
      <c r="D372" s="16"/>
    </row>
    <row r="373" spans="2:4" x14ac:dyDescent="0.2">
      <c r="B373" s="6"/>
      <c r="C373" s="16"/>
      <c r="D373" s="16"/>
    </row>
    <row r="374" spans="2:4" x14ac:dyDescent="0.2">
      <c r="B374" s="6"/>
      <c r="C374" s="16"/>
      <c r="D374" s="16"/>
    </row>
    <row r="375" spans="2:4" x14ac:dyDescent="0.2">
      <c r="B375" s="6"/>
      <c r="C375" s="16"/>
      <c r="D375" s="16"/>
    </row>
    <row r="376" spans="2:4" x14ac:dyDescent="0.2">
      <c r="B376" s="6"/>
      <c r="C376" s="16"/>
      <c r="D376" s="16"/>
    </row>
    <row r="377" spans="2:4" x14ac:dyDescent="0.2">
      <c r="B377" s="6"/>
      <c r="C377" s="16"/>
      <c r="D377" s="16"/>
    </row>
    <row r="378" spans="2:4" x14ac:dyDescent="0.2">
      <c r="B378" s="6"/>
      <c r="C378" s="16"/>
      <c r="D378" s="16"/>
    </row>
    <row r="379" spans="2:4" x14ac:dyDescent="0.2">
      <c r="B379" s="6"/>
      <c r="C379" s="16"/>
      <c r="D379" s="16"/>
    </row>
    <row r="380" spans="2:4" x14ac:dyDescent="0.2">
      <c r="B380" s="6"/>
      <c r="C380" s="16"/>
      <c r="D380" s="16"/>
    </row>
    <row r="381" spans="2:4" x14ac:dyDescent="0.2">
      <c r="B381" s="6"/>
      <c r="C381" s="16"/>
      <c r="D381" s="16"/>
    </row>
    <row r="382" spans="2:4" x14ac:dyDescent="0.2">
      <c r="B382" s="6"/>
      <c r="C382" s="16"/>
      <c r="D382" s="16"/>
    </row>
    <row r="383" spans="2:4" x14ac:dyDescent="0.2">
      <c r="B383" s="6"/>
      <c r="C383" s="16"/>
      <c r="D383" s="16"/>
    </row>
    <row r="384" spans="2:4" x14ac:dyDescent="0.2">
      <c r="B384" s="6"/>
      <c r="C384" s="16"/>
      <c r="D384" s="16"/>
    </row>
    <row r="385" spans="2:4" x14ac:dyDescent="0.2">
      <c r="B385" s="6"/>
      <c r="C385" s="16"/>
      <c r="D385" s="16"/>
    </row>
    <row r="386" spans="2:4" x14ac:dyDescent="0.2">
      <c r="B386" s="6"/>
      <c r="C386" s="16"/>
      <c r="D386" s="16"/>
    </row>
    <row r="387" spans="2:4" x14ac:dyDescent="0.2">
      <c r="B387" s="6"/>
      <c r="C387" s="16"/>
      <c r="D387" s="16"/>
    </row>
    <row r="388" spans="2:4" x14ac:dyDescent="0.2">
      <c r="B388" s="6"/>
      <c r="C388" s="16"/>
      <c r="D388" s="16"/>
    </row>
    <row r="389" spans="2:4" x14ac:dyDescent="0.2">
      <c r="B389" s="6"/>
      <c r="C389" s="16"/>
      <c r="D389" s="16"/>
    </row>
    <row r="390" spans="2:4" x14ac:dyDescent="0.2">
      <c r="B390" s="6"/>
      <c r="C390" s="16"/>
      <c r="D390" s="16"/>
    </row>
    <row r="391" spans="2:4" x14ac:dyDescent="0.2">
      <c r="B391" s="6"/>
      <c r="C391" s="16"/>
      <c r="D391" s="16"/>
    </row>
    <row r="392" spans="2:4" x14ac:dyDescent="0.2">
      <c r="B392" s="6"/>
      <c r="C392" s="16"/>
      <c r="D392" s="16"/>
    </row>
    <row r="393" spans="2:4" x14ac:dyDescent="0.2">
      <c r="B393" s="6"/>
      <c r="C393" s="16"/>
      <c r="D393" s="16"/>
    </row>
    <row r="394" spans="2:4" x14ac:dyDescent="0.2">
      <c r="B394" s="6"/>
      <c r="C394" s="16"/>
      <c r="D394" s="16"/>
    </row>
    <row r="395" spans="2:4" x14ac:dyDescent="0.2">
      <c r="B395" s="6"/>
      <c r="C395" s="16"/>
      <c r="D395" s="16"/>
    </row>
    <row r="396" spans="2:4" x14ac:dyDescent="0.2">
      <c r="B396" s="6"/>
      <c r="C396" s="16"/>
      <c r="D396" s="16"/>
    </row>
    <row r="397" spans="2:4" x14ac:dyDescent="0.2">
      <c r="B397" s="6"/>
      <c r="C397" s="16"/>
      <c r="D397" s="16"/>
    </row>
    <row r="398" spans="2:4" x14ac:dyDescent="0.2">
      <c r="B398" s="6"/>
      <c r="C398" s="16"/>
      <c r="D398" s="16"/>
    </row>
    <row r="399" spans="2:4" x14ac:dyDescent="0.2">
      <c r="B399" s="6"/>
      <c r="C399" s="16"/>
      <c r="D399" s="16"/>
    </row>
    <row r="400" spans="2:4" x14ac:dyDescent="0.2">
      <c r="B400" s="6"/>
      <c r="C400" s="16"/>
      <c r="D400" s="16"/>
    </row>
    <row r="401" spans="2:4" x14ac:dyDescent="0.2">
      <c r="B401" s="6"/>
      <c r="C401" s="16"/>
      <c r="D401" s="16"/>
    </row>
    <row r="402" spans="2:4" x14ac:dyDescent="0.2">
      <c r="B402" s="6"/>
      <c r="C402" s="16"/>
      <c r="D402" s="16"/>
    </row>
    <row r="403" spans="2:4" x14ac:dyDescent="0.2">
      <c r="B403" s="6"/>
      <c r="C403" s="16"/>
      <c r="D403" s="16"/>
    </row>
    <row r="404" spans="2:4" x14ac:dyDescent="0.2">
      <c r="B404" s="6"/>
      <c r="C404" s="16"/>
      <c r="D404" s="16"/>
    </row>
    <row r="405" spans="2:4" x14ac:dyDescent="0.2">
      <c r="B405" s="6"/>
      <c r="C405" s="16"/>
      <c r="D405" s="16"/>
    </row>
    <row r="406" spans="2:4" x14ac:dyDescent="0.2">
      <c r="B406" s="6"/>
      <c r="C406" s="16"/>
      <c r="D406" s="16"/>
    </row>
    <row r="407" spans="2:4" x14ac:dyDescent="0.2">
      <c r="B407" s="6"/>
      <c r="C407" s="16"/>
      <c r="D407" s="16"/>
    </row>
    <row r="408" spans="2:4" x14ac:dyDescent="0.2">
      <c r="B408" s="6"/>
      <c r="C408" s="16"/>
      <c r="D408" s="16"/>
    </row>
    <row r="409" spans="2:4" x14ac:dyDescent="0.2">
      <c r="B409" s="6"/>
      <c r="C409" s="16"/>
      <c r="D409" s="16"/>
    </row>
    <row r="410" spans="2:4" x14ac:dyDescent="0.2">
      <c r="B410" s="6"/>
      <c r="C410" s="16"/>
      <c r="D410" s="16"/>
    </row>
    <row r="411" spans="2:4" x14ac:dyDescent="0.2">
      <c r="B411" s="6"/>
      <c r="C411" s="16"/>
      <c r="D411" s="16"/>
    </row>
    <row r="412" spans="2:4" x14ac:dyDescent="0.2">
      <c r="B412" s="6"/>
      <c r="C412" s="16"/>
      <c r="D412" s="16"/>
    </row>
    <row r="413" spans="2:4" x14ac:dyDescent="0.2">
      <c r="B413" s="6"/>
      <c r="C413" s="16"/>
      <c r="D413" s="16"/>
    </row>
    <row r="414" spans="2:4" x14ac:dyDescent="0.2">
      <c r="B414" s="6"/>
      <c r="C414" s="16"/>
      <c r="D414" s="16"/>
    </row>
    <row r="415" spans="2:4" x14ac:dyDescent="0.2">
      <c r="B415" s="6"/>
      <c r="C415" s="16"/>
      <c r="D415" s="16"/>
    </row>
    <row r="416" spans="2:4" x14ac:dyDescent="0.2">
      <c r="B416" s="6"/>
      <c r="C416" s="16"/>
      <c r="D416" s="16"/>
    </row>
    <row r="417" spans="2:4" x14ac:dyDescent="0.2">
      <c r="B417" s="6"/>
      <c r="C417" s="16"/>
      <c r="D417" s="16"/>
    </row>
    <row r="418" spans="2:4" x14ac:dyDescent="0.2">
      <c r="B418" s="6"/>
      <c r="C418" s="16"/>
      <c r="D418" s="16"/>
    </row>
    <row r="419" spans="2:4" x14ac:dyDescent="0.2">
      <c r="B419" s="6"/>
      <c r="C419" s="16"/>
      <c r="D419" s="16"/>
    </row>
    <row r="420" spans="2:4" x14ac:dyDescent="0.2">
      <c r="B420" s="6"/>
      <c r="C420" s="16"/>
      <c r="D420" s="16"/>
    </row>
    <row r="421" spans="2:4" x14ac:dyDescent="0.2">
      <c r="B421" s="6"/>
      <c r="C421" s="16"/>
      <c r="D421" s="16"/>
    </row>
    <row r="422" spans="2:4" x14ac:dyDescent="0.2">
      <c r="B422" s="6"/>
      <c r="C422" s="16"/>
      <c r="D422" s="16"/>
    </row>
    <row r="423" spans="2:4" x14ac:dyDescent="0.2">
      <c r="B423" s="6"/>
      <c r="C423" s="16"/>
      <c r="D423" s="16"/>
    </row>
    <row r="424" spans="2:4" x14ac:dyDescent="0.2">
      <c r="B424" s="6"/>
      <c r="C424" s="16"/>
      <c r="D424" s="16"/>
    </row>
    <row r="425" spans="2:4" x14ac:dyDescent="0.2">
      <c r="B425" s="6"/>
      <c r="C425" s="16"/>
      <c r="D425" s="16"/>
    </row>
    <row r="426" spans="2:4" x14ac:dyDescent="0.2">
      <c r="B426" s="6"/>
      <c r="C426" s="16"/>
      <c r="D426" s="16"/>
    </row>
    <row r="427" spans="2:4" x14ac:dyDescent="0.2">
      <c r="B427" s="6"/>
      <c r="C427" s="16"/>
      <c r="D427" s="16"/>
    </row>
    <row r="428" spans="2:4" x14ac:dyDescent="0.2">
      <c r="B428" s="6"/>
      <c r="C428" s="16"/>
      <c r="D428" s="16"/>
    </row>
    <row r="429" spans="2:4" x14ac:dyDescent="0.2">
      <c r="B429" s="6"/>
      <c r="C429" s="16"/>
      <c r="D429" s="16"/>
    </row>
    <row r="430" spans="2:4" x14ac:dyDescent="0.2">
      <c r="B430" s="6"/>
      <c r="C430" s="16"/>
      <c r="D430" s="16"/>
    </row>
    <row r="431" spans="2:4" x14ac:dyDescent="0.2">
      <c r="B431" s="6"/>
      <c r="C431" s="16"/>
      <c r="D431" s="16"/>
    </row>
    <row r="432" spans="2:4" x14ac:dyDescent="0.2">
      <c r="B432" s="6"/>
      <c r="C432" s="16"/>
      <c r="D432" s="16"/>
    </row>
    <row r="433" spans="2:4" x14ac:dyDescent="0.2">
      <c r="B433" s="6"/>
      <c r="C433" s="16"/>
      <c r="D433" s="16"/>
    </row>
    <row r="434" spans="2:4" x14ac:dyDescent="0.2">
      <c r="B434" s="6"/>
      <c r="C434" s="16"/>
      <c r="D434" s="16"/>
    </row>
    <row r="435" spans="2:4" x14ac:dyDescent="0.2">
      <c r="B435" s="6"/>
      <c r="C435" s="16"/>
      <c r="D435" s="16"/>
    </row>
    <row r="436" spans="2:4" x14ac:dyDescent="0.2">
      <c r="B436" s="6"/>
      <c r="C436" s="16"/>
      <c r="D436" s="16"/>
    </row>
    <row r="437" spans="2:4" x14ac:dyDescent="0.2">
      <c r="B437" s="6"/>
      <c r="C437" s="16"/>
      <c r="D437" s="16"/>
    </row>
    <row r="438" spans="2:4" x14ac:dyDescent="0.2">
      <c r="B438" s="6"/>
      <c r="C438" s="16"/>
      <c r="D438" s="16"/>
    </row>
    <row r="439" spans="2:4" x14ac:dyDescent="0.2">
      <c r="B439" s="6"/>
      <c r="C439" s="16"/>
      <c r="D439" s="16"/>
    </row>
    <row r="440" spans="2:4" x14ac:dyDescent="0.2">
      <c r="B440" s="6"/>
      <c r="C440" s="16"/>
      <c r="D440" s="16"/>
    </row>
    <row r="441" spans="2:4" x14ac:dyDescent="0.2">
      <c r="B441" s="6"/>
      <c r="C441" s="16"/>
      <c r="D441" s="16"/>
    </row>
    <row r="442" spans="2:4" x14ac:dyDescent="0.2">
      <c r="B442" s="6"/>
      <c r="C442" s="16"/>
      <c r="D442" s="16"/>
    </row>
    <row r="443" spans="2:4" x14ac:dyDescent="0.2">
      <c r="B443" s="6"/>
      <c r="C443" s="16"/>
      <c r="D443" s="16"/>
    </row>
    <row r="444" spans="2:4" x14ac:dyDescent="0.2">
      <c r="B444" s="6"/>
      <c r="C444" s="16"/>
      <c r="D444" s="16"/>
    </row>
    <row r="445" spans="2:4" x14ac:dyDescent="0.2">
      <c r="B445" s="6"/>
      <c r="C445" s="16"/>
      <c r="D445" s="16"/>
    </row>
    <row r="446" spans="2:4" x14ac:dyDescent="0.2">
      <c r="B446" s="6"/>
      <c r="C446" s="16"/>
      <c r="D446" s="16"/>
    </row>
    <row r="447" spans="2:4" x14ac:dyDescent="0.2">
      <c r="B447" s="6"/>
      <c r="C447" s="16"/>
      <c r="D447" s="16"/>
    </row>
    <row r="448" spans="2:4" x14ac:dyDescent="0.2">
      <c r="B448" s="6"/>
      <c r="C448" s="16"/>
      <c r="D448" s="16"/>
    </row>
    <row r="449" spans="2:4" x14ac:dyDescent="0.2">
      <c r="B449" s="6"/>
      <c r="C449" s="16"/>
      <c r="D449" s="16"/>
    </row>
    <row r="450" spans="2:4" x14ac:dyDescent="0.2">
      <c r="B450" s="6"/>
      <c r="C450" s="16"/>
      <c r="D450" s="16"/>
    </row>
    <row r="451" spans="2:4" x14ac:dyDescent="0.2">
      <c r="B451" s="6"/>
      <c r="C451" s="16"/>
      <c r="D451" s="16"/>
    </row>
    <row r="452" spans="2:4" x14ac:dyDescent="0.2">
      <c r="B452" s="6"/>
      <c r="C452" s="16"/>
      <c r="D452" s="16"/>
    </row>
    <row r="453" spans="2:4" x14ac:dyDescent="0.2">
      <c r="B453" s="6"/>
      <c r="C453" s="16"/>
      <c r="D453" s="16"/>
    </row>
    <row r="454" spans="2:4" x14ac:dyDescent="0.2">
      <c r="B454" s="6"/>
      <c r="C454" s="16"/>
      <c r="D454" s="16"/>
    </row>
    <row r="455" spans="2:4" x14ac:dyDescent="0.2">
      <c r="B455" s="6"/>
      <c r="C455" s="16"/>
      <c r="D455" s="16"/>
    </row>
    <row r="456" spans="2:4" x14ac:dyDescent="0.2">
      <c r="B456" s="6"/>
      <c r="C456" s="16"/>
      <c r="D456" s="16"/>
    </row>
    <row r="457" spans="2:4" x14ac:dyDescent="0.2">
      <c r="B457" s="6"/>
      <c r="C457" s="16"/>
      <c r="D457" s="16"/>
    </row>
    <row r="458" spans="2:4" x14ac:dyDescent="0.2">
      <c r="B458" s="6"/>
      <c r="C458" s="16"/>
      <c r="D458" s="16"/>
    </row>
    <row r="459" spans="2:4" x14ac:dyDescent="0.2">
      <c r="B459" s="6"/>
      <c r="C459" s="16"/>
      <c r="D459" s="16"/>
    </row>
    <row r="460" spans="2:4" x14ac:dyDescent="0.2">
      <c r="B460" s="6"/>
      <c r="C460" s="16"/>
      <c r="D460" s="16"/>
    </row>
    <row r="461" spans="2:4" x14ac:dyDescent="0.2">
      <c r="B461" s="6"/>
      <c r="C461" s="16"/>
      <c r="D461" s="16"/>
    </row>
    <row r="462" spans="2:4" x14ac:dyDescent="0.2">
      <c r="B462" s="6"/>
      <c r="C462" s="16"/>
      <c r="D462" s="16"/>
    </row>
    <row r="463" spans="2:4" x14ac:dyDescent="0.2">
      <c r="B463" s="6"/>
      <c r="C463" s="16"/>
      <c r="D463" s="16"/>
    </row>
    <row r="464" spans="2:4" x14ac:dyDescent="0.2">
      <c r="B464" s="6"/>
      <c r="C464" s="16"/>
      <c r="D464" s="16"/>
    </row>
    <row r="465" spans="2:4" x14ac:dyDescent="0.2">
      <c r="B465" s="6"/>
      <c r="C465" s="16"/>
      <c r="D465" s="16"/>
    </row>
    <row r="466" spans="2:4" x14ac:dyDescent="0.2">
      <c r="B466" s="6"/>
      <c r="C466" s="16"/>
      <c r="D466" s="16"/>
    </row>
    <row r="467" spans="2:4" x14ac:dyDescent="0.2">
      <c r="B467" s="6"/>
      <c r="C467" s="16"/>
      <c r="D467" s="16"/>
    </row>
    <row r="468" spans="2:4" x14ac:dyDescent="0.2">
      <c r="B468" s="6"/>
      <c r="C468" s="16"/>
      <c r="D468" s="16"/>
    </row>
    <row r="469" spans="2:4" x14ac:dyDescent="0.2">
      <c r="B469" s="6"/>
      <c r="C469" s="16"/>
      <c r="D469" s="16"/>
    </row>
    <row r="470" spans="2:4" x14ac:dyDescent="0.2">
      <c r="B470" s="6"/>
      <c r="C470" s="16"/>
      <c r="D470" s="16"/>
    </row>
    <row r="471" spans="2:4" x14ac:dyDescent="0.2">
      <c r="B471" s="6"/>
      <c r="C471" s="16"/>
      <c r="D471" s="16"/>
    </row>
    <row r="472" spans="2:4" x14ac:dyDescent="0.2">
      <c r="B472" s="6"/>
      <c r="C472" s="16"/>
      <c r="D472" s="16"/>
    </row>
    <row r="473" spans="2:4" x14ac:dyDescent="0.2">
      <c r="B473" s="6"/>
      <c r="C473" s="16"/>
      <c r="D473" s="16"/>
    </row>
    <row r="474" spans="2:4" x14ac:dyDescent="0.2">
      <c r="B474" s="6"/>
      <c r="C474" s="16"/>
      <c r="D474" s="16"/>
    </row>
    <row r="475" spans="2:4" x14ac:dyDescent="0.2">
      <c r="B475" s="6"/>
      <c r="C475" s="16"/>
      <c r="D475" s="16"/>
    </row>
    <row r="476" spans="2:4" x14ac:dyDescent="0.2">
      <c r="B476" s="6"/>
      <c r="C476" s="16"/>
      <c r="D476" s="16"/>
    </row>
    <row r="477" spans="2:4" x14ac:dyDescent="0.2">
      <c r="B477" s="6"/>
      <c r="C477" s="16"/>
      <c r="D477" s="16"/>
    </row>
    <row r="478" spans="2:4" x14ac:dyDescent="0.2">
      <c r="B478" s="6"/>
      <c r="C478" s="16"/>
      <c r="D478" s="16"/>
    </row>
    <row r="479" spans="2:4" x14ac:dyDescent="0.2">
      <c r="B479" s="6"/>
      <c r="C479" s="16"/>
      <c r="D479" s="16"/>
    </row>
    <row r="480" spans="2:4" x14ac:dyDescent="0.2">
      <c r="B480" s="6"/>
      <c r="C480" s="16"/>
      <c r="D480" s="16"/>
    </row>
    <row r="481" spans="2:4" x14ac:dyDescent="0.2">
      <c r="B481" s="6"/>
      <c r="C481" s="16"/>
      <c r="D481" s="16"/>
    </row>
    <row r="482" spans="2:4" x14ac:dyDescent="0.2">
      <c r="B482" s="6"/>
      <c r="C482" s="16"/>
      <c r="D482" s="16"/>
    </row>
    <row r="483" spans="2:4" x14ac:dyDescent="0.2">
      <c r="B483" s="6"/>
      <c r="C483" s="16"/>
      <c r="D483" s="16"/>
    </row>
    <row r="484" spans="2:4" x14ac:dyDescent="0.2">
      <c r="B484" s="6"/>
      <c r="C484" s="16"/>
      <c r="D484" s="16"/>
    </row>
    <row r="485" spans="2:4" x14ac:dyDescent="0.2">
      <c r="B485" s="6"/>
      <c r="C485" s="16"/>
      <c r="D485" s="16"/>
    </row>
    <row r="486" spans="2:4" x14ac:dyDescent="0.2">
      <c r="B486" s="6"/>
      <c r="C486" s="16"/>
      <c r="D486" s="16"/>
    </row>
    <row r="487" spans="2:4" x14ac:dyDescent="0.2">
      <c r="B487" s="6"/>
      <c r="C487" s="16"/>
      <c r="D487" s="16"/>
    </row>
    <row r="488" spans="2:4" x14ac:dyDescent="0.2">
      <c r="B488" s="6"/>
      <c r="C488" s="16"/>
      <c r="D488" s="16"/>
    </row>
    <row r="489" spans="2:4" x14ac:dyDescent="0.2">
      <c r="B489" s="6"/>
      <c r="C489" s="16"/>
      <c r="D489" s="16"/>
    </row>
    <row r="490" spans="2:4" x14ac:dyDescent="0.2">
      <c r="B490" s="6"/>
      <c r="C490" s="16"/>
      <c r="D490" s="16"/>
    </row>
    <row r="491" spans="2:4" x14ac:dyDescent="0.2">
      <c r="B491" s="6"/>
      <c r="C491" s="16"/>
      <c r="D491" s="16"/>
    </row>
    <row r="492" spans="2:4" x14ac:dyDescent="0.2">
      <c r="B492" s="6"/>
      <c r="C492" s="16"/>
      <c r="D492" s="16"/>
    </row>
    <row r="493" spans="2:4" x14ac:dyDescent="0.2">
      <c r="B493" s="6"/>
      <c r="C493" s="16"/>
      <c r="D493" s="16"/>
    </row>
    <row r="494" spans="2:4" x14ac:dyDescent="0.2">
      <c r="B494" s="6"/>
      <c r="C494" s="16"/>
      <c r="D494" s="16"/>
    </row>
    <row r="495" spans="2:4" x14ac:dyDescent="0.2">
      <c r="B495" s="6"/>
      <c r="C495" s="16"/>
      <c r="D495" s="16"/>
    </row>
    <row r="496" spans="2:4" x14ac:dyDescent="0.2">
      <c r="B496" s="6"/>
      <c r="C496" s="16"/>
      <c r="D496" s="16"/>
    </row>
    <row r="497" spans="2:4" x14ac:dyDescent="0.2">
      <c r="B497" s="6"/>
      <c r="C497" s="16"/>
      <c r="D497" s="16"/>
    </row>
    <row r="498" spans="2:4" x14ac:dyDescent="0.2">
      <c r="B498" s="6"/>
      <c r="C498" s="16"/>
      <c r="D498" s="16"/>
    </row>
    <row r="499" spans="2:4" x14ac:dyDescent="0.2">
      <c r="B499" s="6"/>
      <c r="C499" s="16"/>
      <c r="D499" s="16"/>
    </row>
    <row r="500" spans="2:4" x14ac:dyDescent="0.2">
      <c r="B500" s="6"/>
      <c r="C500" s="16"/>
      <c r="D500" s="16"/>
    </row>
    <row r="501" spans="2:4" x14ac:dyDescent="0.2">
      <c r="B501" s="6"/>
      <c r="C501" s="16"/>
      <c r="D501" s="16"/>
    </row>
    <row r="502" spans="2:4" x14ac:dyDescent="0.2">
      <c r="B502" s="6"/>
      <c r="C502" s="16"/>
      <c r="D502" s="16"/>
    </row>
    <row r="503" spans="2:4" x14ac:dyDescent="0.2">
      <c r="B503" s="6"/>
      <c r="C503" s="16"/>
      <c r="D503" s="16"/>
    </row>
    <row r="504" spans="2:4" x14ac:dyDescent="0.2">
      <c r="B504" s="6"/>
      <c r="C504" s="16"/>
      <c r="D504" s="16"/>
    </row>
    <row r="505" spans="2:4" x14ac:dyDescent="0.2">
      <c r="B505" s="6"/>
      <c r="C505" s="16"/>
      <c r="D505" s="16"/>
    </row>
    <row r="506" spans="2:4" x14ac:dyDescent="0.2">
      <c r="B506" s="6"/>
      <c r="C506" s="16"/>
      <c r="D506" s="16"/>
    </row>
    <row r="507" spans="2:4" x14ac:dyDescent="0.2">
      <c r="B507" s="6"/>
      <c r="C507" s="16"/>
      <c r="D507" s="16"/>
    </row>
    <row r="508" spans="2:4" x14ac:dyDescent="0.2">
      <c r="B508" s="6"/>
      <c r="C508" s="16"/>
      <c r="D508" s="16"/>
    </row>
    <row r="509" spans="2:4" x14ac:dyDescent="0.2">
      <c r="B509" s="6"/>
      <c r="C509" s="16"/>
      <c r="D509" s="16"/>
    </row>
    <row r="510" spans="2:4" x14ac:dyDescent="0.2">
      <c r="B510" s="6"/>
      <c r="C510" s="16"/>
      <c r="D510" s="16"/>
    </row>
    <row r="511" spans="2:4" x14ac:dyDescent="0.2">
      <c r="B511" s="6"/>
      <c r="C511" s="16"/>
      <c r="D511" s="16"/>
    </row>
    <row r="512" spans="2:4" x14ac:dyDescent="0.2">
      <c r="B512" s="6"/>
      <c r="C512" s="16"/>
      <c r="D512" s="16"/>
    </row>
    <row r="513" spans="2:4" x14ac:dyDescent="0.2">
      <c r="B513" s="6"/>
      <c r="C513" s="16"/>
      <c r="D513" s="16"/>
    </row>
    <row r="514" spans="2:4" x14ac:dyDescent="0.2">
      <c r="B514" s="6"/>
      <c r="C514" s="16"/>
      <c r="D514" s="16"/>
    </row>
    <row r="515" spans="2:4" x14ac:dyDescent="0.2">
      <c r="B515" s="6"/>
      <c r="C515" s="16"/>
      <c r="D515" s="16"/>
    </row>
    <row r="516" spans="2:4" x14ac:dyDescent="0.2">
      <c r="B516" s="6"/>
      <c r="C516" s="16"/>
      <c r="D516" s="16"/>
    </row>
    <row r="517" spans="2:4" x14ac:dyDescent="0.2">
      <c r="B517" s="6"/>
      <c r="C517" s="16"/>
      <c r="D517" s="16"/>
    </row>
    <row r="518" spans="2:4" x14ac:dyDescent="0.2">
      <c r="B518" s="6"/>
      <c r="C518" s="16"/>
      <c r="D518" s="16"/>
    </row>
    <row r="519" spans="2:4" x14ac:dyDescent="0.2">
      <c r="B519" s="6"/>
      <c r="C519" s="16"/>
      <c r="D519" s="16"/>
    </row>
    <row r="520" spans="2:4" x14ac:dyDescent="0.2">
      <c r="B520" s="6"/>
      <c r="C520" s="16"/>
      <c r="D520" s="16"/>
    </row>
    <row r="521" spans="2:4" x14ac:dyDescent="0.2">
      <c r="B521" s="6"/>
      <c r="C521" s="16"/>
      <c r="D521" s="16"/>
    </row>
    <row r="522" spans="2:4" x14ac:dyDescent="0.2">
      <c r="B522" s="6"/>
      <c r="C522" s="16"/>
      <c r="D522" s="16"/>
    </row>
    <row r="523" spans="2:4" x14ac:dyDescent="0.2">
      <c r="B523" s="6"/>
      <c r="C523" s="16"/>
      <c r="D523" s="16"/>
    </row>
    <row r="524" spans="2:4" x14ac:dyDescent="0.2">
      <c r="B524" s="6"/>
      <c r="C524" s="16"/>
      <c r="D524" s="16"/>
    </row>
    <row r="525" spans="2:4" x14ac:dyDescent="0.2">
      <c r="B525" s="6"/>
      <c r="C525" s="16"/>
      <c r="D525" s="16"/>
    </row>
    <row r="526" spans="2:4" x14ac:dyDescent="0.2">
      <c r="B526" s="6"/>
      <c r="C526" s="16"/>
      <c r="D526" s="16"/>
    </row>
    <row r="527" spans="2:4" x14ac:dyDescent="0.2">
      <c r="B527" s="6"/>
      <c r="C527" s="16"/>
      <c r="D527" s="16"/>
    </row>
    <row r="528" spans="2:4" x14ac:dyDescent="0.2">
      <c r="B528" s="6"/>
      <c r="C528" s="16"/>
      <c r="D528" s="16"/>
    </row>
    <row r="529" spans="2:4" x14ac:dyDescent="0.2">
      <c r="B529" s="6"/>
      <c r="C529" s="16"/>
      <c r="D529" s="16"/>
    </row>
    <row r="530" spans="2:4" x14ac:dyDescent="0.2">
      <c r="B530" s="6"/>
      <c r="C530" s="16"/>
      <c r="D530" s="16"/>
    </row>
    <row r="531" spans="2:4" x14ac:dyDescent="0.2">
      <c r="B531" s="6"/>
      <c r="C531" s="16"/>
      <c r="D531" s="16"/>
    </row>
    <row r="532" spans="2:4" x14ac:dyDescent="0.2">
      <c r="B532" s="6"/>
      <c r="C532" s="16"/>
      <c r="D532" s="16"/>
    </row>
    <row r="533" spans="2:4" x14ac:dyDescent="0.2">
      <c r="B533" s="6"/>
      <c r="C533" s="16"/>
      <c r="D533" s="16"/>
    </row>
    <row r="534" spans="2:4" x14ac:dyDescent="0.2">
      <c r="B534" s="6"/>
      <c r="C534" s="16"/>
      <c r="D534" s="16"/>
    </row>
    <row r="535" spans="2:4" x14ac:dyDescent="0.2">
      <c r="B535" s="6"/>
      <c r="C535" s="16"/>
      <c r="D535" s="16"/>
    </row>
    <row r="536" spans="2:4" x14ac:dyDescent="0.2">
      <c r="B536" s="6"/>
      <c r="C536" s="16"/>
      <c r="D536" s="16"/>
    </row>
    <row r="537" spans="2:4" x14ac:dyDescent="0.2">
      <c r="B537" s="6"/>
      <c r="C537" s="16"/>
      <c r="D537" s="16"/>
    </row>
    <row r="538" spans="2:4" x14ac:dyDescent="0.2">
      <c r="B538" s="6"/>
      <c r="C538" s="16"/>
      <c r="D538" s="16"/>
    </row>
    <row r="539" spans="2:4" x14ac:dyDescent="0.2">
      <c r="B539" s="6"/>
      <c r="C539" s="16"/>
      <c r="D539" s="16"/>
    </row>
    <row r="540" spans="2:4" x14ac:dyDescent="0.2">
      <c r="B540" s="6"/>
      <c r="C540" s="16"/>
      <c r="D540" s="16"/>
    </row>
    <row r="541" spans="2:4" x14ac:dyDescent="0.2">
      <c r="B541" s="6"/>
      <c r="C541" s="16"/>
      <c r="D541" s="16"/>
    </row>
    <row r="542" spans="2:4" x14ac:dyDescent="0.2">
      <c r="B542" s="6"/>
      <c r="C542" s="16"/>
      <c r="D542" s="16"/>
    </row>
    <row r="543" spans="2:4" x14ac:dyDescent="0.2">
      <c r="B543" s="6"/>
      <c r="C543" s="16"/>
      <c r="D543" s="16"/>
    </row>
    <row r="544" spans="2:4" x14ac:dyDescent="0.2">
      <c r="B544" s="6"/>
      <c r="C544" s="16"/>
      <c r="D544" s="16"/>
    </row>
    <row r="545" spans="2:4" x14ac:dyDescent="0.2">
      <c r="B545" s="6"/>
      <c r="C545" s="16"/>
      <c r="D545" s="16"/>
    </row>
    <row r="546" spans="2:4" x14ac:dyDescent="0.2">
      <c r="B546" s="6"/>
      <c r="C546" s="16"/>
      <c r="D546" s="16"/>
    </row>
    <row r="547" spans="2:4" x14ac:dyDescent="0.2">
      <c r="B547" s="6"/>
      <c r="C547" s="16"/>
      <c r="D547" s="16"/>
    </row>
    <row r="548" spans="2:4" x14ac:dyDescent="0.2">
      <c r="B548" s="6"/>
      <c r="C548" s="16"/>
      <c r="D548" s="16"/>
    </row>
    <row r="549" spans="2:4" x14ac:dyDescent="0.2">
      <c r="B549" s="6"/>
      <c r="C549" s="16"/>
      <c r="D549" s="16"/>
    </row>
    <row r="550" spans="2:4" x14ac:dyDescent="0.2">
      <c r="B550" s="6"/>
      <c r="C550" s="16"/>
      <c r="D550" s="16"/>
    </row>
    <row r="551" spans="2:4" x14ac:dyDescent="0.2">
      <c r="B551" s="6"/>
      <c r="C551" s="16"/>
      <c r="D551" s="16"/>
    </row>
    <row r="552" spans="2:4" x14ac:dyDescent="0.2">
      <c r="B552" s="6"/>
      <c r="C552" s="16"/>
      <c r="D552" s="16"/>
    </row>
    <row r="553" spans="2:4" x14ac:dyDescent="0.2">
      <c r="B553" s="6"/>
      <c r="C553" s="16"/>
      <c r="D553" s="16"/>
    </row>
    <row r="554" spans="2:4" x14ac:dyDescent="0.2">
      <c r="B554" s="6"/>
      <c r="C554" s="16"/>
      <c r="D554" s="16"/>
    </row>
    <row r="555" spans="2:4" x14ac:dyDescent="0.2">
      <c r="B555" s="6"/>
      <c r="C555" s="16"/>
      <c r="D555" s="16"/>
    </row>
    <row r="556" spans="2:4" x14ac:dyDescent="0.2">
      <c r="B556" s="6"/>
      <c r="C556" s="16"/>
      <c r="D556" s="16"/>
    </row>
    <row r="557" spans="2:4" x14ac:dyDescent="0.2">
      <c r="B557" s="6"/>
      <c r="C557" s="16"/>
      <c r="D557" s="16"/>
    </row>
    <row r="558" spans="2:4" x14ac:dyDescent="0.2">
      <c r="B558" s="6"/>
      <c r="C558" s="16"/>
      <c r="D558" s="16"/>
    </row>
    <row r="559" spans="2:4" x14ac:dyDescent="0.2">
      <c r="B559" s="6"/>
      <c r="C559" s="16"/>
      <c r="D559" s="16"/>
    </row>
    <row r="560" spans="2:4" x14ac:dyDescent="0.2">
      <c r="B560" s="6"/>
      <c r="C560" s="16"/>
      <c r="D560" s="16"/>
    </row>
    <row r="561" spans="2:4" x14ac:dyDescent="0.2">
      <c r="B561" s="6"/>
      <c r="C561" s="16"/>
      <c r="D561" s="16"/>
    </row>
    <row r="562" spans="2:4" x14ac:dyDescent="0.2">
      <c r="B562" s="6"/>
      <c r="C562" s="16"/>
      <c r="D562" s="16"/>
    </row>
    <row r="563" spans="2:4" x14ac:dyDescent="0.2">
      <c r="B563" s="6"/>
      <c r="C563" s="16"/>
      <c r="D563" s="16"/>
    </row>
    <row r="564" spans="2:4" x14ac:dyDescent="0.2">
      <c r="B564" s="6"/>
      <c r="C564" s="16"/>
      <c r="D564" s="16"/>
    </row>
    <row r="565" spans="2:4" x14ac:dyDescent="0.2">
      <c r="B565" s="6"/>
      <c r="C565" s="16"/>
      <c r="D565" s="16"/>
    </row>
    <row r="566" spans="2:4" x14ac:dyDescent="0.2">
      <c r="B566" s="6"/>
      <c r="C566" s="16"/>
      <c r="D566" s="16"/>
    </row>
    <row r="567" spans="2:4" x14ac:dyDescent="0.2">
      <c r="B567" s="6"/>
      <c r="C567" s="16"/>
      <c r="D567" s="16"/>
    </row>
    <row r="568" spans="2:4" x14ac:dyDescent="0.2">
      <c r="B568" s="6"/>
      <c r="C568" s="16"/>
      <c r="D568" s="16"/>
    </row>
    <row r="569" spans="2:4" x14ac:dyDescent="0.2">
      <c r="B569" s="6"/>
      <c r="C569" s="16"/>
      <c r="D569" s="16"/>
    </row>
    <row r="570" spans="2:4" x14ac:dyDescent="0.2">
      <c r="B570" s="6"/>
      <c r="C570" s="16"/>
      <c r="D570" s="16"/>
    </row>
    <row r="571" spans="2:4" x14ac:dyDescent="0.2">
      <c r="B571" s="6"/>
      <c r="C571" s="16"/>
      <c r="D571" s="16"/>
    </row>
    <row r="572" spans="2:4" x14ac:dyDescent="0.2">
      <c r="B572" s="6"/>
      <c r="C572" s="16"/>
      <c r="D572" s="16"/>
    </row>
    <row r="573" spans="2:4" x14ac:dyDescent="0.2">
      <c r="B573" s="6"/>
      <c r="C573" s="16"/>
      <c r="D573" s="16"/>
    </row>
    <row r="574" spans="2:4" x14ac:dyDescent="0.2">
      <c r="B574" s="6"/>
      <c r="C574" s="16"/>
      <c r="D574" s="16"/>
    </row>
    <row r="575" spans="2:4" x14ac:dyDescent="0.2">
      <c r="B575" s="6"/>
      <c r="C575" s="16"/>
      <c r="D575" s="16"/>
    </row>
    <row r="576" spans="2:4" x14ac:dyDescent="0.2">
      <c r="B576" s="6"/>
      <c r="C576" s="16"/>
      <c r="D576" s="16"/>
    </row>
    <row r="577" spans="2:4" x14ac:dyDescent="0.2">
      <c r="B577" s="6"/>
      <c r="C577" s="16"/>
      <c r="D577" s="16"/>
    </row>
    <row r="578" spans="2:4" x14ac:dyDescent="0.2">
      <c r="B578" s="6"/>
      <c r="C578" s="16"/>
      <c r="D578" s="16"/>
    </row>
    <row r="579" spans="2:4" x14ac:dyDescent="0.2">
      <c r="B579" s="6"/>
      <c r="C579" s="16"/>
      <c r="D579" s="16"/>
    </row>
    <row r="580" spans="2:4" x14ac:dyDescent="0.2">
      <c r="B580" s="6"/>
      <c r="C580" s="16"/>
      <c r="D580" s="16"/>
    </row>
    <row r="581" spans="2:4" x14ac:dyDescent="0.2">
      <c r="B581" s="6"/>
      <c r="C581" s="16"/>
      <c r="D581" s="16"/>
    </row>
    <row r="582" spans="2:4" x14ac:dyDescent="0.2">
      <c r="B582" s="6"/>
      <c r="C582" s="16"/>
      <c r="D582" s="16"/>
    </row>
    <row r="583" spans="2:4" x14ac:dyDescent="0.2">
      <c r="B583" s="6"/>
      <c r="C583" s="16"/>
      <c r="D583" s="16"/>
    </row>
    <row r="584" spans="2:4" x14ac:dyDescent="0.2">
      <c r="B584" s="6"/>
      <c r="C584" s="16"/>
      <c r="D584" s="16"/>
    </row>
    <row r="585" spans="2:4" x14ac:dyDescent="0.2">
      <c r="B585" s="6"/>
      <c r="C585" s="16"/>
      <c r="D585" s="16"/>
    </row>
    <row r="586" spans="2:4" x14ac:dyDescent="0.2">
      <c r="B586" s="6"/>
      <c r="C586" s="16"/>
      <c r="D586" s="16"/>
    </row>
    <row r="587" spans="2:4" x14ac:dyDescent="0.2">
      <c r="B587" s="6"/>
      <c r="C587" s="16"/>
      <c r="D587" s="16"/>
    </row>
    <row r="588" spans="2:4" x14ac:dyDescent="0.2">
      <c r="B588" s="6"/>
      <c r="C588" s="16"/>
      <c r="D588" s="16"/>
    </row>
    <row r="589" spans="2:4" x14ac:dyDescent="0.2">
      <c r="B589" s="6"/>
      <c r="C589" s="16"/>
      <c r="D589" s="16"/>
    </row>
    <row r="590" spans="2:4" x14ac:dyDescent="0.2">
      <c r="B590" s="6"/>
      <c r="C590" s="16"/>
      <c r="D590" s="16"/>
    </row>
    <row r="591" spans="2:4" x14ac:dyDescent="0.2">
      <c r="B591" s="6"/>
      <c r="C591" s="16"/>
      <c r="D591" s="16"/>
    </row>
    <row r="592" spans="2:4" x14ac:dyDescent="0.2">
      <c r="B592" s="6"/>
      <c r="C592" s="16"/>
      <c r="D592" s="16"/>
    </row>
    <row r="593" spans="2:4" x14ac:dyDescent="0.2">
      <c r="B593" s="6"/>
      <c r="C593" s="16"/>
      <c r="D593" s="16"/>
    </row>
    <row r="594" spans="2:4" x14ac:dyDescent="0.2">
      <c r="B594" s="6"/>
      <c r="C594" s="16"/>
      <c r="D594" s="16"/>
    </row>
    <row r="595" spans="2:4" x14ac:dyDescent="0.2">
      <c r="B595" s="6"/>
      <c r="C595" s="16"/>
      <c r="D595" s="16"/>
    </row>
    <row r="596" spans="2:4" x14ac:dyDescent="0.2">
      <c r="B596" s="6"/>
      <c r="C596" s="16"/>
      <c r="D596" s="16"/>
    </row>
    <row r="597" spans="2:4" x14ac:dyDescent="0.2">
      <c r="B597" s="6"/>
      <c r="C597" s="16"/>
      <c r="D597" s="16"/>
    </row>
    <row r="598" spans="2:4" x14ac:dyDescent="0.2">
      <c r="B598" s="6"/>
      <c r="C598" s="16"/>
      <c r="D598" s="16"/>
    </row>
    <row r="599" spans="2:4" x14ac:dyDescent="0.2">
      <c r="B599" s="6"/>
      <c r="C599" s="16"/>
      <c r="D599" s="16"/>
    </row>
    <row r="600" spans="2:4" x14ac:dyDescent="0.2">
      <c r="B600" s="6"/>
      <c r="C600" s="16"/>
      <c r="D600" s="16"/>
    </row>
    <row r="601" spans="2:4" x14ac:dyDescent="0.2">
      <c r="B601" s="6"/>
      <c r="C601" s="16"/>
      <c r="D601" s="16"/>
    </row>
    <row r="602" spans="2:4" x14ac:dyDescent="0.2">
      <c r="B602" s="6"/>
      <c r="C602" s="16"/>
      <c r="D602" s="16"/>
    </row>
    <row r="603" spans="2:4" x14ac:dyDescent="0.2">
      <c r="B603" s="6"/>
      <c r="C603" s="16"/>
      <c r="D603" s="16"/>
    </row>
    <row r="604" spans="2:4" x14ac:dyDescent="0.2">
      <c r="B604" s="6"/>
      <c r="C604" s="16"/>
      <c r="D604" s="16"/>
    </row>
    <row r="605" spans="2:4" x14ac:dyDescent="0.2">
      <c r="B605" s="6"/>
      <c r="C605" s="16"/>
      <c r="D605" s="16"/>
    </row>
    <row r="606" spans="2:4" x14ac:dyDescent="0.2">
      <c r="B606" s="6"/>
      <c r="C606" s="16"/>
      <c r="D606" s="16"/>
    </row>
    <row r="607" spans="2:4" x14ac:dyDescent="0.2">
      <c r="B607" s="6"/>
      <c r="C607" s="16"/>
      <c r="D607" s="16"/>
    </row>
    <row r="608" spans="2:4" x14ac:dyDescent="0.2">
      <c r="B608" s="6"/>
      <c r="C608" s="16"/>
      <c r="D608" s="16"/>
    </row>
    <row r="609" spans="2:4" x14ac:dyDescent="0.2">
      <c r="B609" s="6"/>
      <c r="C609" s="16"/>
      <c r="D609" s="16"/>
    </row>
    <row r="610" spans="2:4" x14ac:dyDescent="0.2">
      <c r="B610" s="6"/>
      <c r="C610" s="16"/>
      <c r="D610" s="16"/>
    </row>
    <row r="611" spans="2:4" x14ac:dyDescent="0.2">
      <c r="B611" s="6"/>
      <c r="C611" s="16"/>
      <c r="D611" s="16"/>
    </row>
    <row r="612" spans="2:4" x14ac:dyDescent="0.2">
      <c r="B612" s="6"/>
      <c r="C612" s="16"/>
      <c r="D612" s="16"/>
    </row>
    <row r="613" spans="2:4" x14ac:dyDescent="0.2">
      <c r="B613" s="6"/>
      <c r="C613" s="16"/>
      <c r="D613" s="16"/>
    </row>
    <row r="614" spans="2:4" x14ac:dyDescent="0.2">
      <c r="B614" s="6"/>
      <c r="C614" s="16"/>
      <c r="D614" s="16"/>
    </row>
    <row r="615" spans="2:4" x14ac:dyDescent="0.2">
      <c r="B615" s="6"/>
      <c r="C615" s="16"/>
      <c r="D615" s="16"/>
    </row>
    <row r="616" spans="2:4" x14ac:dyDescent="0.2">
      <c r="B616" s="6"/>
      <c r="C616" s="16"/>
      <c r="D616" s="16"/>
    </row>
    <row r="617" spans="2:4" x14ac:dyDescent="0.2">
      <c r="B617" s="6"/>
      <c r="C617" s="16"/>
      <c r="D617" s="16"/>
    </row>
    <row r="618" spans="2:4" x14ac:dyDescent="0.2">
      <c r="B618" s="6"/>
      <c r="C618" s="16"/>
      <c r="D618" s="16"/>
    </row>
    <row r="619" spans="2:4" x14ac:dyDescent="0.2">
      <c r="B619" s="6"/>
      <c r="C619" s="16"/>
      <c r="D619" s="16"/>
    </row>
    <row r="620" spans="2:4" x14ac:dyDescent="0.2">
      <c r="B620" s="6"/>
      <c r="C620" s="16"/>
      <c r="D620" s="16"/>
    </row>
    <row r="621" spans="2:4" x14ac:dyDescent="0.2">
      <c r="B621" s="6"/>
      <c r="C621" s="16"/>
      <c r="D621" s="16"/>
    </row>
    <row r="622" spans="2:4" x14ac:dyDescent="0.2">
      <c r="B622" s="6"/>
      <c r="C622" s="16"/>
      <c r="D622" s="16"/>
    </row>
    <row r="623" spans="2:4" x14ac:dyDescent="0.2">
      <c r="B623" s="6"/>
      <c r="C623" s="16"/>
      <c r="D623" s="16"/>
    </row>
    <row r="624" spans="2:4" x14ac:dyDescent="0.2">
      <c r="B624" s="6"/>
      <c r="C624" s="16"/>
      <c r="D624" s="16"/>
    </row>
    <row r="625" spans="2:4" x14ac:dyDescent="0.2">
      <c r="B625" s="6"/>
      <c r="C625" s="16"/>
      <c r="D625" s="16"/>
    </row>
    <row r="626" spans="2:4" x14ac:dyDescent="0.2">
      <c r="B626" s="6"/>
      <c r="C626" s="16"/>
      <c r="D626" s="16"/>
    </row>
    <row r="627" spans="2:4" x14ac:dyDescent="0.2">
      <c r="B627" s="6"/>
      <c r="C627" s="16"/>
      <c r="D627" s="16"/>
    </row>
    <row r="628" spans="2:4" x14ac:dyDescent="0.2">
      <c r="B628" s="6"/>
      <c r="C628" s="16"/>
      <c r="D628" s="16"/>
    </row>
    <row r="629" spans="2:4" x14ac:dyDescent="0.2">
      <c r="B629" s="6"/>
      <c r="C629" s="16"/>
      <c r="D629" s="16"/>
    </row>
    <row r="630" spans="2:4" x14ac:dyDescent="0.2">
      <c r="B630" s="6"/>
      <c r="C630" s="16"/>
      <c r="D630" s="16"/>
    </row>
    <row r="631" spans="2:4" x14ac:dyDescent="0.2">
      <c r="B631" s="6"/>
      <c r="C631" s="16"/>
      <c r="D631" s="16"/>
    </row>
    <row r="632" spans="2:4" x14ac:dyDescent="0.2">
      <c r="B632" s="6"/>
      <c r="C632" s="16"/>
      <c r="D632" s="16"/>
    </row>
    <row r="633" spans="2:4" x14ac:dyDescent="0.2">
      <c r="B633" s="6"/>
      <c r="C633" s="16"/>
      <c r="D633" s="16"/>
    </row>
    <row r="634" spans="2:4" x14ac:dyDescent="0.2">
      <c r="B634" s="6"/>
      <c r="C634" s="16"/>
      <c r="D634" s="16"/>
    </row>
    <row r="635" spans="2:4" x14ac:dyDescent="0.2">
      <c r="B635" s="6"/>
      <c r="C635" s="16"/>
      <c r="D635" s="16"/>
    </row>
    <row r="636" spans="2:4" x14ac:dyDescent="0.2">
      <c r="B636" s="6"/>
      <c r="C636" s="16"/>
      <c r="D636" s="16"/>
    </row>
    <row r="637" spans="2:4" x14ac:dyDescent="0.2">
      <c r="B637" s="6"/>
      <c r="C637" s="16"/>
      <c r="D637" s="16"/>
    </row>
    <row r="638" spans="2:4" x14ac:dyDescent="0.2">
      <c r="B638" s="6"/>
      <c r="C638" s="16"/>
      <c r="D638" s="16"/>
    </row>
    <row r="639" spans="2:4" x14ac:dyDescent="0.2">
      <c r="B639" s="6"/>
      <c r="C639" s="16"/>
      <c r="D639" s="16"/>
    </row>
    <row r="640" spans="2:4" x14ac:dyDescent="0.2">
      <c r="B640" s="6"/>
      <c r="C640" s="16"/>
      <c r="D640" s="16"/>
    </row>
    <row r="641" spans="2:4" x14ac:dyDescent="0.2">
      <c r="B641" s="6"/>
      <c r="C641" s="16"/>
      <c r="D641" s="16"/>
    </row>
    <row r="642" spans="2:4" x14ac:dyDescent="0.2">
      <c r="B642" s="6"/>
      <c r="C642" s="16"/>
      <c r="D642" s="16"/>
    </row>
    <row r="643" spans="2:4" x14ac:dyDescent="0.2">
      <c r="B643" s="6"/>
      <c r="C643" s="16"/>
      <c r="D643" s="16"/>
    </row>
    <row r="644" spans="2:4" x14ac:dyDescent="0.2">
      <c r="B644" s="6"/>
      <c r="C644" s="16"/>
      <c r="D644" s="16"/>
    </row>
    <row r="645" spans="2:4" x14ac:dyDescent="0.2">
      <c r="B645" s="6"/>
      <c r="C645" s="16"/>
      <c r="D645" s="16"/>
    </row>
    <row r="646" spans="2:4" x14ac:dyDescent="0.2">
      <c r="B646" s="6"/>
      <c r="C646" s="16"/>
      <c r="D646" s="16"/>
    </row>
    <row r="647" spans="2:4" x14ac:dyDescent="0.2">
      <c r="B647" s="6"/>
      <c r="C647" s="16"/>
      <c r="D647" s="16"/>
    </row>
    <row r="648" spans="2:4" x14ac:dyDescent="0.2">
      <c r="B648" s="6"/>
      <c r="C648" s="16"/>
      <c r="D648" s="16"/>
    </row>
    <row r="649" spans="2:4" x14ac:dyDescent="0.2">
      <c r="B649" s="6"/>
      <c r="C649" s="16"/>
      <c r="D649" s="16"/>
    </row>
    <row r="650" spans="2:4" x14ac:dyDescent="0.2">
      <c r="B650" s="6"/>
      <c r="C650" s="16"/>
      <c r="D650" s="16"/>
    </row>
    <row r="651" spans="2:4" x14ac:dyDescent="0.2">
      <c r="B651" s="6"/>
      <c r="C651" s="16"/>
      <c r="D651" s="16"/>
    </row>
    <row r="652" spans="2:4" x14ac:dyDescent="0.2">
      <c r="B652" s="6"/>
      <c r="C652" s="16"/>
      <c r="D652" s="16"/>
    </row>
    <row r="653" spans="2:4" x14ac:dyDescent="0.2">
      <c r="B653" s="6"/>
      <c r="C653" s="16"/>
      <c r="D653" s="16"/>
    </row>
    <row r="654" spans="2:4" x14ac:dyDescent="0.2">
      <c r="B654" s="6"/>
      <c r="C654" s="16"/>
      <c r="D654" s="16"/>
    </row>
    <row r="655" spans="2:4" x14ac:dyDescent="0.2">
      <c r="B655" s="6"/>
      <c r="C655" s="16"/>
      <c r="D655" s="16"/>
    </row>
    <row r="656" spans="2:4" x14ac:dyDescent="0.2">
      <c r="B656" s="6"/>
      <c r="C656" s="16"/>
      <c r="D656" s="16"/>
    </row>
    <row r="657" spans="2:4" x14ac:dyDescent="0.2">
      <c r="B657" s="6"/>
      <c r="C657" s="16"/>
      <c r="D657" s="16"/>
    </row>
    <row r="658" spans="2:4" x14ac:dyDescent="0.2">
      <c r="B658" s="6"/>
      <c r="C658" s="16"/>
      <c r="D658" s="16"/>
    </row>
    <row r="659" spans="2:4" x14ac:dyDescent="0.2">
      <c r="B659" s="6"/>
      <c r="C659" s="16"/>
      <c r="D659" s="16"/>
    </row>
    <row r="660" spans="2:4" x14ac:dyDescent="0.2">
      <c r="B660" s="6"/>
      <c r="C660" s="16"/>
      <c r="D660" s="16"/>
    </row>
    <row r="661" spans="2:4" x14ac:dyDescent="0.2">
      <c r="B661" s="6"/>
      <c r="C661" s="16"/>
      <c r="D661" s="16"/>
    </row>
    <row r="662" spans="2:4" x14ac:dyDescent="0.2">
      <c r="B662" s="6"/>
      <c r="C662" s="16"/>
      <c r="D662" s="16"/>
    </row>
    <row r="663" spans="2:4" x14ac:dyDescent="0.2">
      <c r="B663" s="6"/>
      <c r="C663" s="16"/>
      <c r="D663" s="16"/>
    </row>
    <row r="664" spans="2:4" x14ac:dyDescent="0.2">
      <c r="B664" s="6"/>
      <c r="C664" s="16"/>
      <c r="D664" s="16"/>
    </row>
    <row r="665" spans="2:4" x14ac:dyDescent="0.2">
      <c r="B665" s="6"/>
      <c r="C665" s="16"/>
      <c r="D665" s="16"/>
    </row>
    <row r="666" spans="2:4" x14ac:dyDescent="0.2">
      <c r="B666" s="6"/>
      <c r="C666" s="16"/>
      <c r="D666" s="16"/>
    </row>
    <row r="667" spans="2:4" x14ac:dyDescent="0.2">
      <c r="B667" s="6"/>
      <c r="C667" s="16"/>
      <c r="D667" s="16"/>
    </row>
    <row r="668" spans="2:4" x14ac:dyDescent="0.2">
      <c r="B668" s="6"/>
      <c r="C668" s="16"/>
      <c r="D668" s="16"/>
    </row>
    <row r="669" spans="2:4" x14ac:dyDescent="0.2">
      <c r="B669" s="6"/>
      <c r="C669" s="16"/>
      <c r="D669" s="16"/>
    </row>
    <row r="670" spans="2:4" x14ac:dyDescent="0.2">
      <c r="B670" s="6"/>
      <c r="C670" s="16"/>
      <c r="D670" s="16"/>
    </row>
    <row r="671" spans="2:4" x14ac:dyDescent="0.2">
      <c r="B671" s="6"/>
      <c r="C671" s="16"/>
      <c r="D671" s="16"/>
    </row>
    <row r="672" spans="2:4" x14ac:dyDescent="0.2">
      <c r="B672" s="6"/>
      <c r="C672" s="16"/>
      <c r="D672" s="16"/>
    </row>
    <row r="673" spans="2:4" x14ac:dyDescent="0.2">
      <c r="B673" s="6"/>
      <c r="C673" s="16"/>
      <c r="D673" s="16"/>
    </row>
    <row r="674" spans="2:4" x14ac:dyDescent="0.2">
      <c r="B674" s="6"/>
      <c r="C674" s="16"/>
      <c r="D674" s="16"/>
    </row>
    <row r="675" spans="2:4" x14ac:dyDescent="0.2">
      <c r="B675" s="6"/>
      <c r="C675" s="16"/>
      <c r="D675" s="16"/>
    </row>
    <row r="676" spans="2:4" x14ac:dyDescent="0.2">
      <c r="B676" s="6"/>
      <c r="C676" s="16"/>
      <c r="D676" s="16"/>
    </row>
    <row r="677" spans="2:4" x14ac:dyDescent="0.2">
      <c r="B677" s="6"/>
      <c r="C677" s="16"/>
      <c r="D677" s="16"/>
    </row>
    <row r="678" spans="2:4" x14ac:dyDescent="0.2">
      <c r="B678" s="6"/>
      <c r="C678" s="16"/>
      <c r="D678" s="16"/>
    </row>
    <row r="679" spans="2:4" x14ac:dyDescent="0.2">
      <c r="B679" s="6"/>
      <c r="C679" s="16"/>
      <c r="D679" s="16"/>
    </row>
    <row r="680" spans="2:4" x14ac:dyDescent="0.2">
      <c r="B680" s="6"/>
      <c r="C680" s="16"/>
      <c r="D680" s="16"/>
    </row>
    <row r="681" spans="2:4" x14ac:dyDescent="0.2">
      <c r="B681" s="6"/>
      <c r="C681" s="16"/>
      <c r="D681" s="16"/>
    </row>
    <row r="682" spans="2:4" x14ac:dyDescent="0.2">
      <c r="B682" s="6"/>
      <c r="C682" s="16"/>
      <c r="D682" s="16"/>
    </row>
    <row r="683" spans="2:4" x14ac:dyDescent="0.2">
      <c r="B683" s="6"/>
      <c r="C683" s="16"/>
      <c r="D683" s="16"/>
    </row>
    <row r="684" spans="2:4" x14ac:dyDescent="0.2">
      <c r="B684" s="6"/>
      <c r="C684" s="16"/>
      <c r="D684" s="16"/>
    </row>
    <row r="685" spans="2:4" x14ac:dyDescent="0.2">
      <c r="B685" s="6"/>
      <c r="C685" s="16"/>
      <c r="D685" s="16"/>
    </row>
    <row r="686" spans="2:4" x14ac:dyDescent="0.2">
      <c r="B686" s="6"/>
      <c r="C686" s="16"/>
      <c r="D686" s="16"/>
    </row>
    <row r="687" spans="2:4" x14ac:dyDescent="0.2">
      <c r="B687" s="6"/>
      <c r="C687" s="16"/>
      <c r="D687" s="16"/>
    </row>
    <row r="688" spans="2:4" x14ac:dyDescent="0.2">
      <c r="B688" s="6"/>
      <c r="C688" s="16"/>
      <c r="D688" s="16"/>
    </row>
    <row r="689" spans="2:4" x14ac:dyDescent="0.2">
      <c r="B689" s="6"/>
      <c r="C689" s="16"/>
      <c r="D689" s="16"/>
    </row>
    <row r="690" spans="2:4" x14ac:dyDescent="0.2">
      <c r="B690" s="6"/>
      <c r="C690" s="16"/>
      <c r="D690" s="16"/>
    </row>
    <row r="691" spans="2:4" x14ac:dyDescent="0.2">
      <c r="B691" s="6"/>
      <c r="C691" s="16"/>
      <c r="D691" s="16"/>
    </row>
    <row r="692" spans="2:4" x14ac:dyDescent="0.2">
      <c r="B692" s="6"/>
      <c r="C692" s="16"/>
      <c r="D692" s="16"/>
    </row>
    <row r="693" spans="2:4" x14ac:dyDescent="0.2">
      <c r="B693" s="6"/>
      <c r="C693" s="16"/>
      <c r="D693" s="16"/>
    </row>
    <row r="694" spans="2:4" x14ac:dyDescent="0.2">
      <c r="B694" s="6"/>
      <c r="C694" s="16"/>
      <c r="D694" s="16"/>
    </row>
    <row r="695" spans="2:4" x14ac:dyDescent="0.2">
      <c r="B695" s="6"/>
      <c r="C695" s="16"/>
      <c r="D695" s="16"/>
    </row>
    <row r="696" spans="2:4" x14ac:dyDescent="0.2">
      <c r="B696" s="6"/>
      <c r="C696" s="16"/>
      <c r="D696" s="16"/>
    </row>
    <row r="697" spans="2:4" x14ac:dyDescent="0.2">
      <c r="B697" s="6"/>
      <c r="C697" s="16"/>
      <c r="D697" s="16"/>
    </row>
    <row r="698" spans="2:4" x14ac:dyDescent="0.2">
      <c r="B698" s="6"/>
      <c r="C698" s="16"/>
      <c r="D698" s="16"/>
    </row>
    <row r="699" spans="2:4" x14ac:dyDescent="0.2">
      <c r="B699" s="6"/>
      <c r="C699" s="16"/>
      <c r="D699" s="16"/>
    </row>
    <row r="700" spans="2:4" x14ac:dyDescent="0.2">
      <c r="B700" s="6"/>
      <c r="C700" s="16"/>
      <c r="D700" s="16"/>
    </row>
    <row r="701" spans="2:4" x14ac:dyDescent="0.2">
      <c r="B701" s="6"/>
      <c r="C701" s="16"/>
      <c r="D701" s="16"/>
    </row>
    <row r="702" spans="2:4" x14ac:dyDescent="0.2">
      <c r="B702" s="6"/>
      <c r="C702" s="16"/>
      <c r="D702" s="16"/>
    </row>
    <row r="703" spans="2:4" x14ac:dyDescent="0.2">
      <c r="B703" s="6"/>
      <c r="C703" s="16"/>
      <c r="D703" s="16"/>
    </row>
    <row r="704" spans="2:4" x14ac:dyDescent="0.2">
      <c r="B704" s="6"/>
      <c r="C704" s="16"/>
      <c r="D704" s="16"/>
    </row>
    <row r="705" spans="2:4" x14ac:dyDescent="0.2">
      <c r="B705" s="6"/>
      <c r="C705" s="16"/>
      <c r="D705" s="16"/>
    </row>
    <row r="706" spans="2:4" x14ac:dyDescent="0.2">
      <c r="B706" s="6"/>
      <c r="C706" s="16"/>
      <c r="D706" s="16"/>
    </row>
    <row r="707" spans="2:4" x14ac:dyDescent="0.2">
      <c r="B707" s="6"/>
      <c r="C707" s="16"/>
      <c r="D707" s="16"/>
    </row>
    <row r="708" spans="2:4" x14ac:dyDescent="0.2">
      <c r="B708" s="6"/>
      <c r="C708" s="16"/>
      <c r="D708" s="16"/>
    </row>
    <row r="709" spans="2:4" x14ac:dyDescent="0.2">
      <c r="B709" s="6"/>
      <c r="C709" s="16"/>
      <c r="D709" s="16"/>
    </row>
    <row r="710" spans="2:4" x14ac:dyDescent="0.2">
      <c r="B710" s="6"/>
      <c r="C710" s="16"/>
      <c r="D710" s="16"/>
    </row>
    <row r="711" spans="2:4" x14ac:dyDescent="0.2">
      <c r="B711" s="6"/>
      <c r="C711" s="16"/>
      <c r="D711" s="16"/>
    </row>
    <row r="712" spans="2:4" x14ac:dyDescent="0.2">
      <c r="B712" s="6"/>
      <c r="C712" s="16"/>
      <c r="D712" s="16"/>
    </row>
    <row r="713" spans="2:4" x14ac:dyDescent="0.2">
      <c r="B713" s="6"/>
      <c r="C713" s="16"/>
      <c r="D713" s="16"/>
    </row>
    <row r="714" spans="2:4" x14ac:dyDescent="0.2">
      <c r="B714" s="6"/>
      <c r="C714" s="16"/>
      <c r="D714" s="16"/>
    </row>
    <row r="715" spans="2:4" x14ac:dyDescent="0.2">
      <c r="B715" s="6"/>
      <c r="C715" s="16"/>
      <c r="D715" s="16"/>
    </row>
    <row r="716" spans="2:4" x14ac:dyDescent="0.2">
      <c r="B716" s="6"/>
      <c r="C716" s="16"/>
      <c r="D716" s="16"/>
    </row>
    <row r="717" spans="2:4" x14ac:dyDescent="0.2">
      <c r="B717" s="6"/>
      <c r="C717" s="16"/>
      <c r="D717" s="16"/>
    </row>
    <row r="718" spans="2:4" x14ac:dyDescent="0.2">
      <c r="B718" s="6"/>
      <c r="C718" s="16"/>
      <c r="D718" s="16"/>
    </row>
    <row r="719" spans="2:4" x14ac:dyDescent="0.2">
      <c r="B719" s="6"/>
      <c r="C719" s="16"/>
      <c r="D719" s="16"/>
    </row>
    <row r="720" spans="2:4" x14ac:dyDescent="0.2">
      <c r="B720" s="6"/>
      <c r="C720" s="16"/>
      <c r="D720" s="16"/>
    </row>
    <row r="721" spans="2:4" x14ac:dyDescent="0.2">
      <c r="B721" s="6"/>
      <c r="C721" s="16"/>
      <c r="D721" s="16"/>
    </row>
    <row r="722" spans="2:4" x14ac:dyDescent="0.2">
      <c r="B722" s="6"/>
      <c r="C722" s="16"/>
      <c r="D722" s="16"/>
    </row>
    <row r="723" spans="2:4" x14ac:dyDescent="0.2">
      <c r="B723" s="6"/>
      <c r="C723" s="16"/>
      <c r="D723" s="16"/>
    </row>
    <row r="724" spans="2:4" x14ac:dyDescent="0.2">
      <c r="B724" s="6"/>
      <c r="C724" s="16"/>
      <c r="D724" s="16"/>
    </row>
    <row r="725" spans="2:4" x14ac:dyDescent="0.2">
      <c r="B725" s="6"/>
      <c r="C725" s="16"/>
      <c r="D725" s="16"/>
    </row>
    <row r="726" spans="2:4" x14ac:dyDescent="0.2">
      <c r="B726" s="6"/>
      <c r="C726" s="16"/>
      <c r="D726" s="16"/>
    </row>
    <row r="727" spans="2:4" x14ac:dyDescent="0.2">
      <c r="B727" s="6"/>
      <c r="C727" s="16"/>
      <c r="D727" s="16"/>
    </row>
    <row r="728" spans="2:4" x14ac:dyDescent="0.2">
      <c r="B728" s="6"/>
      <c r="C728" s="16"/>
      <c r="D728" s="16"/>
    </row>
    <row r="729" spans="2:4" x14ac:dyDescent="0.2">
      <c r="B729" s="6"/>
      <c r="C729" s="16"/>
      <c r="D729" s="16"/>
    </row>
    <row r="730" spans="2:4" x14ac:dyDescent="0.2">
      <c r="B730" s="6"/>
      <c r="C730" s="16"/>
      <c r="D730" s="16"/>
    </row>
    <row r="731" spans="2:4" x14ac:dyDescent="0.2">
      <c r="B731" s="6"/>
      <c r="C731" s="16"/>
      <c r="D731" s="16"/>
    </row>
    <row r="732" spans="2:4" x14ac:dyDescent="0.2">
      <c r="B732" s="6"/>
      <c r="C732" s="16"/>
      <c r="D732" s="16"/>
    </row>
    <row r="733" spans="2:4" x14ac:dyDescent="0.2">
      <c r="B733" s="6"/>
      <c r="C733" s="16"/>
      <c r="D733" s="16"/>
    </row>
    <row r="734" spans="2:4" x14ac:dyDescent="0.2">
      <c r="B734" s="6"/>
      <c r="C734" s="16"/>
      <c r="D734" s="16"/>
    </row>
    <row r="735" spans="2:4" x14ac:dyDescent="0.2">
      <c r="B735" s="6"/>
      <c r="C735" s="16"/>
      <c r="D735" s="16"/>
    </row>
    <row r="736" spans="2:4" x14ac:dyDescent="0.2">
      <c r="B736" s="6"/>
      <c r="C736" s="16"/>
      <c r="D736" s="16"/>
    </row>
    <row r="737" spans="2:4" x14ac:dyDescent="0.2">
      <c r="B737" s="6"/>
      <c r="C737" s="16"/>
      <c r="D737" s="16"/>
    </row>
    <row r="738" spans="2:4" x14ac:dyDescent="0.2">
      <c r="B738" s="6"/>
      <c r="C738" s="16"/>
      <c r="D738" s="16"/>
    </row>
    <row r="739" spans="2:4" x14ac:dyDescent="0.2">
      <c r="B739" s="6"/>
      <c r="C739" s="16"/>
      <c r="D739" s="16"/>
    </row>
    <row r="740" spans="2:4" x14ac:dyDescent="0.2">
      <c r="B740" s="6"/>
      <c r="C740" s="16"/>
      <c r="D740" s="16"/>
    </row>
    <row r="741" spans="2:4" x14ac:dyDescent="0.2">
      <c r="B741" s="6"/>
      <c r="C741" s="16"/>
      <c r="D741" s="16"/>
    </row>
    <row r="742" spans="2:4" x14ac:dyDescent="0.2">
      <c r="B742" s="6"/>
      <c r="C742" s="16"/>
      <c r="D742" s="16"/>
    </row>
    <row r="743" spans="2:4" x14ac:dyDescent="0.2">
      <c r="B743" s="6"/>
      <c r="C743" s="16"/>
      <c r="D743" s="16"/>
    </row>
    <row r="744" spans="2:4" x14ac:dyDescent="0.2">
      <c r="B744" s="6"/>
      <c r="C744" s="16"/>
      <c r="D744" s="16"/>
    </row>
    <row r="745" spans="2:4" x14ac:dyDescent="0.2">
      <c r="B745" s="6"/>
      <c r="C745" s="16"/>
      <c r="D745" s="16"/>
    </row>
    <row r="746" spans="2:4" x14ac:dyDescent="0.2">
      <c r="B746" s="6"/>
      <c r="C746" s="16"/>
      <c r="D746" s="16"/>
    </row>
    <row r="747" spans="2:4" x14ac:dyDescent="0.2">
      <c r="B747" s="6"/>
      <c r="C747" s="16"/>
      <c r="D747" s="16"/>
    </row>
    <row r="748" spans="2:4" x14ac:dyDescent="0.2">
      <c r="B748" s="6"/>
      <c r="C748" s="16"/>
      <c r="D748" s="16"/>
    </row>
    <row r="749" spans="2:4" x14ac:dyDescent="0.2">
      <c r="B749" s="6"/>
      <c r="C749" s="16"/>
      <c r="D749" s="16"/>
    </row>
    <row r="750" spans="2:4" x14ac:dyDescent="0.2">
      <c r="B750" s="6"/>
      <c r="C750" s="16"/>
      <c r="D750" s="16"/>
    </row>
    <row r="751" spans="2:4" x14ac:dyDescent="0.2">
      <c r="B751" s="6"/>
      <c r="C751" s="16"/>
      <c r="D751" s="16"/>
    </row>
    <row r="752" spans="2:4" x14ac:dyDescent="0.2">
      <c r="B752" s="6"/>
      <c r="C752" s="16"/>
      <c r="D752" s="16"/>
    </row>
    <row r="753" spans="2:4" x14ac:dyDescent="0.2">
      <c r="B753" s="6"/>
      <c r="C753" s="16"/>
      <c r="D753" s="16"/>
    </row>
    <row r="754" spans="2:4" x14ac:dyDescent="0.2">
      <c r="B754" s="6"/>
      <c r="C754" s="16"/>
      <c r="D754" s="16"/>
    </row>
    <row r="755" spans="2:4" x14ac:dyDescent="0.2">
      <c r="B755" s="6"/>
      <c r="C755" s="16"/>
      <c r="D755" s="16"/>
    </row>
    <row r="756" spans="2:4" x14ac:dyDescent="0.2">
      <c r="B756" s="6"/>
      <c r="C756" s="16"/>
      <c r="D756" s="16"/>
    </row>
    <row r="757" spans="2:4" x14ac:dyDescent="0.2">
      <c r="B757" s="6"/>
      <c r="C757" s="16"/>
      <c r="D757" s="16"/>
    </row>
    <row r="758" spans="2:4" x14ac:dyDescent="0.2">
      <c r="B758" s="6"/>
      <c r="C758" s="16"/>
      <c r="D758" s="16"/>
    </row>
    <row r="759" spans="2:4" x14ac:dyDescent="0.2">
      <c r="B759" s="6"/>
      <c r="C759" s="16"/>
      <c r="D759" s="16"/>
    </row>
    <row r="760" spans="2:4" x14ac:dyDescent="0.2">
      <c r="B760" s="6"/>
      <c r="C760" s="16"/>
      <c r="D760" s="16"/>
    </row>
    <row r="761" spans="2:4" x14ac:dyDescent="0.2">
      <c r="B761" s="6"/>
      <c r="C761" s="16"/>
      <c r="D761" s="16"/>
    </row>
    <row r="762" spans="2:4" x14ac:dyDescent="0.2">
      <c r="B762" s="6"/>
      <c r="C762" s="16"/>
      <c r="D762" s="16"/>
    </row>
    <row r="763" spans="2:4" x14ac:dyDescent="0.2">
      <c r="B763" s="6"/>
      <c r="C763" s="16"/>
      <c r="D763" s="16"/>
    </row>
    <row r="764" spans="2:4" x14ac:dyDescent="0.2">
      <c r="B764" s="6"/>
      <c r="C764" s="16"/>
      <c r="D764" s="16"/>
    </row>
    <row r="765" spans="2:4" x14ac:dyDescent="0.2">
      <c r="B765" s="6"/>
      <c r="C765" s="16"/>
      <c r="D765" s="16"/>
    </row>
    <row r="766" spans="2:4" x14ac:dyDescent="0.2">
      <c r="B766" s="6"/>
      <c r="C766" s="16"/>
      <c r="D766" s="16"/>
    </row>
    <row r="767" spans="2:4" x14ac:dyDescent="0.2">
      <c r="B767" s="6"/>
      <c r="C767" s="16"/>
      <c r="D767" s="16"/>
    </row>
    <row r="768" spans="2:4" x14ac:dyDescent="0.2">
      <c r="B768" s="6"/>
      <c r="C768" s="16"/>
      <c r="D768" s="16"/>
    </row>
    <row r="769" spans="2:4" x14ac:dyDescent="0.2">
      <c r="B769" s="6"/>
      <c r="C769" s="16"/>
      <c r="D769" s="16"/>
    </row>
    <row r="770" spans="2:4" x14ac:dyDescent="0.2">
      <c r="B770" s="6"/>
      <c r="C770" s="16"/>
      <c r="D770" s="16"/>
    </row>
    <row r="771" spans="2:4" x14ac:dyDescent="0.2">
      <c r="B771" s="6"/>
      <c r="C771" s="16"/>
      <c r="D771" s="16"/>
    </row>
    <row r="772" spans="2:4" x14ac:dyDescent="0.2">
      <c r="B772" s="6"/>
      <c r="C772" s="16"/>
      <c r="D772" s="16"/>
    </row>
    <row r="773" spans="2:4" x14ac:dyDescent="0.2">
      <c r="B773" s="6"/>
      <c r="C773" s="16"/>
      <c r="D773" s="16"/>
    </row>
    <row r="774" spans="2:4" x14ac:dyDescent="0.2">
      <c r="B774" s="6"/>
      <c r="C774" s="16"/>
      <c r="D774" s="16"/>
    </row>
    <row r="775" spans="2:4" x14ac:dyDescent="0.2">
      <c r="B775" s="6"/>
      <c r="C775" s="16"/>
      <c r="D775" s="16"/>
    </row>
    <row r="776" spans="2:4" x14ac:dyDescent="0.2">
      <c r="B776" s="6"/>
      <c r="C776" s="16"/>
      <c r="D776" s="16"/>
    </row>
    <row r="777" spans="2:4" x14ac:dyDescent="0.2">
      <c r="B777" s="6"/>
      <c r="C777" s="16"/>
      <c r="D777" s="16"/>
    </row>
    <row r="778" spans="2:4" x14ac:dyDescent="0.2">
      <c r="B778" s="6"/>
      <c r="C778" s="16"/>
      <c r="D778" s="16"/>
    </row>
    <row r="779" spans="2:4" x14ac:dyDescent="0.2">
      <c r="B779" s="6"/>
      <c r="C779" s="16"/>
      <c r="D779" s="16"/>
    </row>
    <row r="780" spans="2:4" x14ac:dyDescent="0.2">
      <c r="B780" s="6"/>
      <c r="C780" s="16"/>
      <c r="D780" s="16"/>
    </row>
    <row r="781" spans="2:4" x14ac:dyDescent="0.2">
      <c r="B781" s="6"/>
      <c r="C781" s="16"/>
      <c r="D781" s="16"/>
    </row>
    <row r="782" spans="2:4" x14ac:dyDescent="0.2">
      <c r="B782" s="6"/>
      <c r="C782" s="16"/>
      <c r="D782" s="16"/>
    </row>
    <row r="783" spans="2:4" x14ac:dyDescent="0.2">
      <c r="B783" s="6"/>
      <c r="C783" s="16"/>
      <c r="D783" s="16"/>
    </row>
    <row r="784" spans="2:4" x14ac:dyDescent="0.2">
      <c r="B784" s="6"/>
      <c r="C784" s="16"/>
      <c r="D784" s="16"/>
    </row>
    <row r="785" spans="2:4" x14ac:dyDescent="0.2">
      <c r="B785" s="6"/>
      <c r="C785" s="16"/>
      <c r="D785" s="16"/>
    </row>
    <row r="786" spans="2:4" x14ac:dyDescent="0.2">
      <c r="B786" s="6"/>
      <c r="C786" s="16"/>
      <c r="D786" s="16"/>
    </row>
    <row r="787" spans="2:4" x14ac:dyDescent="0.2">
      <c r="B787" s="6"/>
      <c r="C787" s="16"/>
      <c r="D787" s="16"/>
    </row>
    <row r="788" spans="2:4" x14ac:dyDescent="0.2">
      <c r="B788" s="6"/>
      <c r="C788" s="16"/>
      <c r="D788" s="16"/>
    </row>
    <row r="789" spans="2:4" x14ac:dyDescent="0.2">
      <c r="B789" s="6"/>
      <c r="C789" s="16"/>
      <c r="D789" s="16"/>
    </row>
    <row r="790" spans="2:4" x14ac:dyDescent="0.2">
      <c r="B790" s="6"/>
      <c r="C790" s="16"/>
      <c r="D790" s="16"/>
    </row>
    <row r="791" spans="2:4" x14ac:dyDescent="0.2">
      <c r="B791" s="6"/>
      <c r="C791" s="16"/>
      <c r="D791" s="16"/>
    </row>
    <row r="792" spans="2:4" x14ac:dyDescent="0.2">
      <c r="B792" s="6"/>
      <c r="C792" s="16"/>
      <c r="D792" s="16"/>
    </row>
    <row r="793" spans="2:4" x14ac:dyDescent="0.2">
      <c r="B793" s="6"/>
      <c r="C793" s="16"/>
      <c r="D793" s="16"/>
    </row>
    <row r="794" spans="2:4" x14ac:dyDescent="0.2">
      <c r="B794" s="6"/>
      <c r="C794" s="16"/>
      <c r="D794" s="16"/>
    </row>
    <row r="795" spans="2:4" x14ac:dyDescent="0.2">
      <c r="B795" s="6"/>
      <c r="C795" s="16"/>
      <c r="D795" s="16"/>
    </row>
    <row r="796" spans="2:4" x14ac:dyDescent="0.2">
      <c r="B796" s="6"/>
      <c r="C796" s="16"/>
      <c r="D796" s="16"/>
    </row>
    <row r="797" spans="2:4" x14ac:dyDescent="0.2">
      <c r="B797" s="6"/>
      <c r="C797" s="16"/>
      <c r="D797" s="16"/>
    </row>
    <row r="798" spans="2:4" x14ac:dyDescent="0.2">
      <c r="B798" s="6"/>
      <c r="C798" s="16"/>
      <c r="D798" s="16"/>
    </row>
    <row r="799" spans="2:4" x14ac:dyDescent="0.2">
      <c r="B799" s="6"/>
      <c r="C799" s="16"/>
      <c r="D799" s="16"/>
    </row>
    <row r="800" spans="2:4" x14ac:dyDescent="0.2">
      <c r="B800" s="6"/>
      <c r="C800" s="16"/>
      <c r="D800" s="16"/>
    </row>
    <row r="801" spans="2:4" x14ac:dyDescent="0.2">
      <c r="B801" s="6"/>
      <c r="C801" s="16"/>
      <c r="D801" s="16"/>
    </row>
    <row r="802" spans="2:4" x14ac:dyDescent="0.2">
      <c r="B802" s="6"/>
      <c r="C802" s="16"/>
      <c r="D802" s="16"/>
    </row>
    <row r="803" spans="2:4" x14ac:dyDescent="0.2">
      <c r="B803" s="6"/>
      <c r="C803" s="16"/>
      <c r="D803" s="16"/>
    </row>
    <row r="804" spans="2:4" x14ac:dyDescent="0.2">
      <c r="B804" s="6"/>
      <c r="C804" s="16"/>
      <c r="D804" s="16"/>
    </row>
    <row r="805" spans="2:4" x14ac:dyDescent="0.2">
      <c r="B805" s="6"/>
      <c r="C805" s="16"/>
      <c r="D805" s="16"/>
    </row>
    <row r="806" spans="2:4" x14ac:dyDescent="0.2">
      <c r="B806" s="6"/>
      <c r="C806" s="16"/>
      <c r="D806" s="16"/>
    </row>
    <row r="807" spans="2:4" x14ac:dyDescent="0.2">
      <c r="B807" s="6"/>
      <c r="C807" s="16"/>
      <c r="D807" s="16"/>
    </row>
    <row r="808" spans="2:4" x14ac:dyDescent="0.2">
      <c r="B808" s="6"/>
      <c r="C808" s="16"/>
      <c r="D808" s="16"/>
    </row>
    <row r="809" spans="2:4" x14ac:dyDescent="0.2">
      <c r="B809" s="6"/>
      <c r="C809" s="16"/>
      <c r="D809" s="16"/>
    </row>
    <row r="810" spans="2:4" x14ac:dyDescent="0.2">
      <c r="B810" s="6"/>
      <c r="C810" s="16"/>
      <c r="D810" s="16"/>
    </row>
    <row r="811" spans="2:4" x14ac:dyDescent="0.2">
      <c r="B811" s="6"/>
      <c r="C811" s="16"/>
      <c r="D811" s="16"/>
    </row>
    <row r="812" spans="2:4" x14ac:dyDescent="0.2">
      <c r="B812" s="6"/>
      <c r="C812" s="16"/>
      <c r="D812" s="16"/>
    </row>
    <row r="813" spans="2:4" x14ac:dyDescent="0.2">
      <c r="B813" s="6"/>
      <c r="C813" s="16"/>
      <c r="D813" s="16"/>
    </row>
    <row r="814" spans="2:4" x14ac:dyDescent="0.2">
      <c r="B814" s="6"/>
      <c r="C814" s="16"/>
      <c r="D814" s="16"/>
    </row>
    <row r="815" spans="2:4" x14ac:dyDescent="0.2">
      <c r="B815" s="6"/>
      <c r="C815" s="16"/>
      <c r="D815" s="16"/>
    </row>
    <row r="816" spans="2:4" x14ac:dyDescent="0.2">
      <c r="B816" s="6"/>
      <c r="C816" s="16"/>
      <c r="D816" s="16"/>
    </row>
    <row r="817" spans="2:4" x14ac:dyDescent="0.2">
      <c r="B817" s="6"/>
      <c r="C817" s="16"/>
      <c r="D817" s="16"/>
    </row>
    <row r="818" spans="2:4" x14ac:dyDescent="0.2">
      <c r="B818" s="6"/>
      <c r="C818" s="16"/>
      <c r="D818" s="16"/>
    </row>
    <row r="819" spans="2:4" x14ac:dyDescent="0.2">
      <c r="B819" s="6"/>
      <c r="C819" s="16"/>
      <c r="D819" s="16"/>
    </row>
    <row r="820" spans="2:4" x14ac:dyDescent="0.2">
      <c r="B820" s="6"/>
      <c r="C820" s="16"/>
      <c r="D820" s="16"/>
    </row>
    <row r="821" spans="2:4" x14ac:dyDescent="0.2">
      <c r="B821" s="6"/>
      <c r="C821" s="16"/>
      <c r="D821" s="16"/>
    </row>
    <row r="822" spans="2:4" x14ac:dyDescent="0.2">
      <c r="B822" s="6"/>
      <c r="C822" s="16"/>
      <c r="D822" s="16"/>
    </row>
    <row r="823" spans="2:4" x14ac:dyDescent="0.2">
      <c r="B823" s="6"/>
      <c r="C823" s="16"/>
      <c r="D823" s="16"/>
    </row>
    <row r="824" spans="2:4" x14ac:dyDescent="0.2">
      <c r="B824" s="6"/>
      <c r="C824" s="16"/>
      <c r="D824" s="16"/>
    </row>
    <row r="825" spans="2:4" x14ac:dyDescent="0.2">
      <c r="B825" s="6"/>
      <c r="C825" s="16"/>
      <c r="D825" s="16"/>
    </row>
    <row r="826" spans="2:4" x14ac:dyDescent="0.2">
      <c r="B826" s="6"/>
      <c r="C826" s="16"/>
      <c r="D826" s="16"/>
    </row>
    <row r="827" spans="2:4" x14ac:dyDescent="0.2">
      <c r="B827" s="6"/>
      <c r="C827" s="16"/>
      <c r="D827" s="16"/>
    </row>
    <row r="828" spans="2:4" x14ac:dyDescent="0.2">
      <c r="B828" s="6"/>
      <c r="C828" s="16"/>
      <c r="D828" s="16"/>
    </row>
    <row r="829" spans="2:4" x14ac:dyDescent="0.2">
      <c r="B829" s="6"/>
      <c r="C829" s="16"/>
      <c r="D829" s="16"/>
    </row>
    <row r="830" spans="2:4" x14ac:dyDescent="0.2">
      <c r="B830" s="6"/>
      <c r="C830" s="16"/>
      <c r="D830" s="16"/>
    </row>
    <row r="831" spans="2:4" x14ac:dyDescent="0.2">
      <c r="B831" s="6"/>
      <c r="C831" s="16"/>
      <c r="D831" s="16"/>
    </row>
    <row r="832" spans="2:4" x14ac:dyDescent="0.2">
      <c r="B832" s="6"/>
      <c r="C832" s="16"/>
      <c r="D832" s="16"/>
    </row>
    <row r="833" spans="2:4" x14ac:dyDescent="0.2">
      <c r="B833" s="6"/>
      <c r="C833" s="16"/>
      <c r="D833" s="16"/>
    </row>
    <row r="834" spans="2:4" x14ac:dyDescent="0.2">
      <c r="B834" s="6"/>
      <c r="C834" s="16"/>
      <c r="D834" s="16"/>
    </row>
    <row r="835" spans="2:4" x14ac:dyDescent="0.2">
      <c r="B835" s="6"/>
      <c r="C835" s="16"/>
      <c r="D835" s="16"/>
    </row>
    <row r="836" spans="2:4" x14ac:dyDescent="0.2">
      <c r="B836" s="6"/>
      <c r="C836" s="16"/>
      <c r="D836" s="16"/>
    </row>
    <row r="837" spans="2:4" x14ac:dyDescent="0.2">
      <c r="B837" s="6"/>
      <c r="C837" s="16"/>
      <c r="D837" s="16"/>
    </row>
    <row r="838" spans="2:4" x14ac:dyDescent="0.2">
      <c r="B838" s="6"/>
      <c r="C838" s="16"/>
      <c r="D838" s="16"/>
    </row>
    <row r="839" spans="2:4" x14ac:dyDescent="0.2">
      <c r="B839" s="6"/>
      <c r="C839" s="16"/>
      <c r="D839" s="16"/>
    </row>
    <row r="840" spans="2:4" x14ac:dyDescent="0.2">
      <c r="B840" s="6"/>
      <c r="C840" s="16"/>
      <c r="D840" s="16"/>
    </row>
    <row r="841" spans="2:4" x14ac:dyDescent="0.2">
      <c r="B841" s="6"/>
      <c r="C841" s="16"/>
      <c r="D841" s="16"/>
    </row>
    <row r="842" spans="2:4" x14ac:dyDescent="0.2">
      <c r="B842" s="6"/>
      <c r="C842" s="16"/>
      <c r="D842" s="16"/>
    </row>
    <row r="843" spans="2:4" x14ac:dyDescent="0.2">
      <c r="B843" s="6"/>
      <c r="C843" s="16"/>
      <c r="D843" s="16"/>
    </row>
    <row r="844" spans="2:4" x14ac:dyDescent="0.2">
      <c r="B844" s="6"/>
      <c r="C844" s="16"/>
      <c r="D844" s="16"/>
    </row>
    <row r="845" spans="2:4" x14ac:dyDescent="0.2">
      <c r="B845" s="6"/>
      <c r="C845" s="16"/>
      <c r="D845" s="16"/>
    </row>
    <row r="846" spans="2:4" x14ac:dyDescent="0.2">
      <c r="B846" s="6"/>
      <c r="C846" s="16"/>
      <c r="D846" s="16"/>
    </row>
    <row r="847" spans="2:4" x14ac:dyDescent="0.2">
      <c r="B847" s="6"/>
      <c r="C847" s="16"/>
      <c r="D847" s="16"/>
    </row>
    <row r="848" spans="2:4" x14ac:dyDescent="0.2">
      <c r="B848" s="6"/>
      <c r="C848" s="16"/>
      <c r="D848" s="16"/>
    </row>
    <row r="849" spans="2:4" x14ac:dyDescent="0.2">
      <c r="B849" s="6"/>
      <c r="C849" s="16"/>
      <c r="D849" s="16"/>
    </row>
    <row r="850" spans="2:4" x14ac:dyDescent="0.2">
      <c r="B850" s="6"/>
      <c r="C850" s="16"/>
      <c r="D850" s="16"/>
    </row>
    <row r="851" spans="2:4" x14ac:dyDescent="0.2">
      <c r="B851" s="6"/>
      <c r="C851" s="16"/>
      <c r="D851" s="16"/>
    </row>
    <row r="852" spans="2:4" x14ac:dyDescent="0.2">
      <c r="B852" s="6"/>
      <c r="C852" s="16"/>
      <c r="D852" s="16"/>
    </row>
    <row r="853" spans="2:4" x14ac:dyDescent="0.2">
      <c r="B853" s="6"/>
      <c r="C853" s="16"/>
      <c r="D853" s="16"/>
    </row>
    <row r="854" spans="2:4" x14ac:dyDescent="0.2">
      <c r="B854" s="6"/>
      <c r="C854" s="16"/>
      <c r="D854" s="16"/>
    </row>
    <row r="855" spans="2:4" x14ac:dyDescent="0.2">
      <c r="B855" s="6"/>
      <c r="C855" s="16"/>
      <c r="D855" s="16"/>
    </row>
    <row r="856" spans="2:4" x14ac:dyDescent="0.2">
      <c r="B856" s="6"/>
      <c r="C856" s="16"/>
      <c r="D856" s="16"/>
    </row>
    <row r="857" spans="2:4" x14ac:dyDescent="0.2">
      <c r="B857" s="6"/>
      <c r="C857" s="16"/>
      <c r="D857" s="16"/>
    </row>
    <row r="858" spans="2:4" x14ac:dyDescent="0.2">
      <c r="B858" s="6"/>
      <c r="C858" s="16"/>
      <c r="D858" s="16"/>
    </row>
    <row r="859" spans="2:4" x14ac:dyDescent="0.2">
      <c r="B859" s="6"/>
      <c r="C859" s="16"/>
      <c r="D859" s="16"/>
    </row>
    <row r="860" spans="2:4" x14ac:dyDescent="0.2">
      <c r="B860" s="6"/>
      <c r="C860" s="16"/>
      <c r="D860" s="16"/>
    </row>
    <row r="861" spans="2:4" x14ac:dyDescent="0.2">
      <c r="B861" s="6"/>
      <c r="C861" s="16"/>
      <c r="D861" s="16"/>
    </row>
    <row r="862" spans="2:4" x14ac:dyDescent="0.2">
      <c r="B862" s="6"/>
      <c r="C862" s="16"/>
      <c r="D862" s="16"/>
    </row>
    <row r="863" spans="2:4" x14ac:dyDescent="0.2">
      <c r="B863" s="6"/>
      <c r="C863" s="16"/>
      <c r="D863" s="16"/>
    </row>
    <row r="864" spans="2:4" x14ac:dyDescent="0.2">
      <c r="B864" s="6"/>
      <c r="C864" s="16"/>
      <c r="D864" s="16"/>
    </row>
    <row r="865" spans="2:4" x14ac:dyDescent="0.2">
      <c r="B865" s="6"/>
      <c r="C865" s="16"/>
      <c r="D865" s="16"/>
    </row>
    <row r="866" spans="2:4" x14ac:dyDescent="0.2">
      <c r="B866" s="6"/>
      <c r="C866" s="16"/>
      <c r="D866" s="16"/>
    </row>
    <row r="867" spans="2:4" x14ac:dyDescent="0.2">
      <c r="B867" s="6"/>
      <c r="C867" s="16"/>
      <c r="D867" s="16"/>
    </row>
    <row r="868" spans="2:4" x14ac:dyDescent="0.2">
      <c r="B868" s="6"/>
      <c r="C868" s="16"/>
      <c r="D868" s="16"/>
    </row>
    <row r="869" spans="2:4" x14ac:dyDescent="0.2">
      <c r="B869" s="6"/>
      <c r="C869" s="16"/>
      <c r="D869" s="16"/>
    </row>
    <row r="870" spans="2:4" x14ac:dyDescent="0.2">
      <c r="B870" s="6"/>
      <c r="C870" s="16"/>
      <c r="D870" s="16"/>
    </row>
    <row r="871" spans="2:4" x14ac:dyDescent="0.2">
      <c r="B871" s="6"/>
      <c r="C871" s="16"/>
      <c r="D871" s="16"/>
    </row>
    <row r="872" spans="2:4" x14ac:dyDescent="0.2">
      <c r="B872" s="6"/>
      <c r="C872" s="16"/>
      <c r="D872" s="16"/>
    </row>
    <row r="873" spans="2:4" x14ac:dyDescent="0.2">
      <c r="B873" s="6"/>
      <c r="C873" s="16"/>
      <c r="D873" s="16"/>
    </row>
    <row r="874" spans="2:4" x14ac:dyDescent="0.2">
      <c r="B874" s="6"/>
      <c r="C874" s="16"/>
      <c r="D874" s="16"/>
    </row>
    <row r="875" spans="2:4" x14ac:dyDescent="0.2">
      <c r="B875" s="6"/>
      <c r="C875" s="16"/>
      <c r="D875" s="16"/>
    </row>
    <row r="876" spans="2:4" x14ac:dyDescent="0.2">
      <c r="B876" s="6"/>
      <c r="C876" s="16"/>
      <c r="D876" s="16"/>
    </row>
    <row r="877" spans="2:4" x14ac:dyDescent="0.2">
      <c r="B877" s="6"/>
      <c r="C877" s="16"/>
      <c r="D877" s="16"/>
    </row>
    <row r="878" spans="2:4" x14ac:dyDescent="0.2">
      <c r="B878" s="6"/>
      <c r="C878" s="16"/>
      <c r="D878" s="16"/>
    </row>
    <row r="879" spans="2:4" x14ac:dyDescent="0.2">
      <c r="B879" s="6"/>
      <c r="C879" s="16"/>
      <c r="D879" s="16"/>
    </row>
    <row r="880" spans="2:4" x14ac:dyDescent="0.2">
      <c r="B880" s="6"/>
      <c r="C880" s="16"/>
      <c r="D880" s="16"/>
    </row>
    <row r="881" spans="2:4" x14ac:dyDescent="0.2">
      <c r="B881" s="6"/>
      <c r="C881" s="16"/>
      <c r="D881" s="16"/>
    </row>
    <row r="882" spans="2:4" x14ac:dyDescent="0.2">
      <c r="B882" s="6"/>
      <c r="C882" s="16"/>
      <c r="D882" s="16"/>
    </row>
    <row r="883" spans="2:4" x14ac:dyDescent="0.2">
      <c r="B883" s="6"/>
      <c r="C883" s="16"/>
      <c r="D883" s="16"/>
    </row>
    <row r="884" spans="2:4" x14ac:dyDescent="0.2">
      <c r="B884" s="6"/>
      <c r="C884" s="16"/>
      <c r="D884" s="16"/>
    </row>
    <row r="885" spans="2:4" x14ac:dyDescent="0.2">
      <c r="B885" s="6"/>
      <c r="C885" s="16"/>
      <c r="D885" s="16"/>
    </row>
    <row r="886" spans="2:4" x14ac:dyDescent="0.2">
      <c r="B886" s="6"/>
      <c r="C886" s="16"/>
      <c r="D886" s="16"/>
    </row>
    <row r="887" spans="2:4" x14ac:dyDescent="0.2">
      <c r="B887" s="6"/>
      <c r="C887" s="16"/>
      <c r="D887" s="16"/>
    </row>
    <row r="888" spans="2:4" x14ac:dyDescent="0.2">
      <c r="B888" s="6"/>
      <c r="C888" s="16"/>
      <c r="D888" s="16"/>
    </row>
    <row r="889" spans="2:4" x14ac:dyDescent="0.2">
      <c r="B889" s="6"/>
      <c r="C889" s="16"/>
      <c r="D889" s="16"/>
    </row>
    <row r="890" spans="2:4" x14ac:dyDescent="0.2">
      <c r="B890" s="6"/>
      <c r="C890" s="16"/>
      <c r="D890" s="16"/>
    </row>
    <row r="891" spans="2:4" x14ac:dyDescent="0.2">
      <c r="B891" s="6"/>
      <c r="C891" s="16"/>
      <c r="D891" s="16"/>
    </row>
    <row r="892" spans="2:4" x14ac:dyDescent="0.2">
      <c r="B892" s="6"/>
      <c r="C892" s="16"/>
      <c r="D892" s="16"/>
    </row>
    <row r="893" spans="2:4" x14ac:dyDescent="0.2">
      <c r="B893" s="6"/>
      <c r="C893" s="16"/>
      <c r="D893" s="16"/>
    </row>
    <row r="894" spans="2:4" x14ac:dyDescent="0.2">
      <c r="B894" s="6"/>
      <c r="C894" s="16"/>
      <c r="D894" s="16"/>
    </row>
    <row r="895" spans="2:4" x14ac:dyDescent="0.2">
      <c r="B895" s="6"/>
      <c r="C895" s="16"/>
      <c r="D895" s="16"/>
    </row>
    <row r="896" spans="2:4" x14ac:dyDescent="0.2">
      <c r="B896" s="6"/>
      <c r="C896" s="16"/>
      <c r="D896" s="16"/>
    </row>
    <row r="897" spans="2:4" x14ac:dyDescent="0.2">
      <c r="B897" s="6"/>
      <c r="C897" s="16"/>
      <c r="D897" s="16"/>
    </row>
    <row r="898" spans="2:4" x14ac:dyDescent="0.2">
      <c r="B898" s="6"/>
      <c r="C898" s="16"/>
      <c r="D898" s="16"/>
    </row>
    <row r="899" spans="2:4" x14ac:dyDescent="0.2">
      <c r="B899" s="6"/>
      <c r="C899" s="16"/>
      <c r="D899" s="16"/>
    </row>
    <row r="900" spans="2:4" x14ac:dyDescent="0.2">
      <c r="B900" s="6"/>
      <c r="C900" s="16"/>
      <c r="D900" s="16"/>
    </row>
    <row r="901" spans="2:4" x14ac:dyDescent="0.2">
      <c r="B901" s="6"/>
      <c r="C901" s="16"/>
      <c r="D901" s="16"/>
    </row>
    <row r="902" spans="2:4" x14ac:dyDescent="0.2">
      <c r="B902" s="6"/>
      <c r="C902" s="16"/>
      <c r="D902" s="16"/>
    </row>
    <row r="903" spans="2:4" x14ac:dyDescent="0.2">
      <c r="B903" s="6"/>
      <c r="C903" s="16"/>
      <c r="D903" s="16"/>
    </row>
    <row r="904" spans="2:4" x14ac:dyDescent="0.2">
      <c r="B904" s="6"/>
      <c r="C904" s="16"/>
      <c r="D904" s="16"/>
    </row>
    <row r="905" spans="2:4" x14ac:dyDescent="0.2">
      <c r="B905" s="6"/>
      <c r="C905" s="16"/>
      <c r="D905" s="16"/>
    </row>
    <row r="906" spans="2:4" x14ac:dyDescent="0.2">
      <c r="B906" s="6"/>
      <c r="C906" s="16"/>
      <c r="D906" s="16"/>
    </row>
    <row r="907" spans="2:4" x14ac:dyDescent="0.2">
      <c r="B907" s="6"/>
      <c r="C907" s="16"/>
      <c r="D907" s="16"/>
    </row>
    <row r="908" spans="2:4" x14ac:dyDescent="0.2">
      <c r="B908" s="6"/>
      <c r="C908" s="16"/>
      <c r="D908" s="16"/>
    </row>
    <row r="909" spans="2:4" x14ac:dyDescent="0.2">
      <c r="B909" s="6"/>
      <c r="C909" s="16"/>
      <c r="D909" s="16"/>
    </row>
    <row r="910" spans="2:4" x14ac:dyDescent="0.2">
      <c r="B910" s="6"/>
      <c r="C910" s="16"/>
      <c r="D910" s="16"/>
    </row>
    <row r="911" spans="2:4" x14ac:dyDescent="0.2">
      <c r="B911" s="6"/>
      <c r="C911" s="16"/>
      <c r="D911" s="16"/>
    </row>
    <row r="912" spans="2:4" x14ac:dyDescent="0.2">
      <c r="B912" s="6"/>
      <c r="C912" s="16"/>
      <c r="D912" s="16"/>
    </row>
    <row r="913" spans="2:4" x14ac:dyDescent="0.2">
      <c r="B913" s="6"/>
      <c r="C913" s="16"/>
      <c r="D913" s="16"/>
    </row>
    <row r="914" spans="2:4" x14ac:dyDescent="0.2">
      <c r="B914" s="6"/>
      <c r="C914" s="16"/>
      <c r="D914" s="16"/>
    </row>
    <row r="915" spans="2:4" x14ac:dyDescent="0.2">
      <c r="B915" s="6"/>
      <c r="C915" s="16"/>
      <c r="D915" s="16"/>
    </row>
    <row r="916" spans="2:4" x14ac:dyDescent="0.2">
      <c r="B916" s="6"/>
      <c r="C916" s="16"/>
      <c r="D916" s="16"/>
    </row>
    <row r="917" spans="2:4" x14ac:dyDescent="0.2">
      <c r="B917" s="6"/>
      <c r="C917" s="16"/>
      <c r="D917" s="16"/>
    </row>
    <row r="918" spans="2:4" x14ac:dyDescent="0.2">
      <c r="B918" s="6"/>
      <c r="C918" s="16"/>
      <c r="D918" s="16"/>
    </row>
    <row r="919" spans="2:4" x14ac:dyDescent="0.2">
      <c r="B919" s="6"/>
      <c r="C919" s="16"/>
      <c r="D919" s="16"/>
    </row>
    <row r="920" spans="2:4" x14ac:dyDescent="0.2">
      <c r="B920" s="6"/>
      <c r="C920" s="16"/>
      <c r="D920" s="16"/>
    </row>
    <row r="921" spans="2:4" x14ac:dyDescent="0.2">
      <c r="B921" s="6"/>
      <c r="C921" s="16"/>
      <c r="D921" s="16"/>
    </row>
    <row r="922" spans="2:4" x14ac:dyDescent="0.2">
      <c r="B922" s="6"/>
      <c r="C922" s="16"/>
      <c r="D922" s="16"/>
    </row>
    <row r="923" spans="2:4" x14ac:dyDescent="0.2">
      <c r="B923" s="6"/>
      <c r="C923" s="16"/>
      <c r="D923" s="16"/>
    </row>
    <row r="924" spans="2:4" x14ac:dyDescent="0.2">
      <c r="B924" s="6"/>
      <c r="C924" s="16"/>
      <c r="D924" s="16"/>
    </row>
    <row r="925" spans="2:4" x14ac:dyDescent="0.2">
      <c r="B925" s="6"/>
      <c r="C925" s="16"/>
      <c r="D925" s="16"/>
    </row>
    <row r="926" spans="2:4" x14ac:dyDescent="0.2">
      <c r="B926" s="6"/>
      <c r="C926" s="16"/>
      <c r="D926" s="16"/>
    </row>
    <row r="927" spans="2:4" x14ac:dyDescent="0.2">
      <c r="B927" s="6"/>
      <c r="C927" s="16"/>
      <c r="D927" s="16"/>
    </row>
    <row r="928" spans="2:4" x14ac:dyDescent="0.2">
      <c r="B928" s="6"/>
      <c r="C928" s="16"/>
      <c r="D928" s="16"/>
    </row>
    <row r="929" spans="2:4" x14ac:dyDescent="0.2">
      <c r="B929" s="6"/>
      <c r="C929" s="16"/>
      <c r="D929" s="16"/>
    </row>
    <row r="930" spans="2:4" x14ac:dyDescent="0.2">
      <c r="B930" s="6"/>
      <c r="C930" s="16"/>
      <c r="D930" s="16"/>
    </row>
    <row r="931" spans="2:4" x14ac:dyDescent="0.2">
      <c r="B931" s="6"/>
      <c r="C931" s="16"/>
      <c r="D931" s="16"/>
    </row>
    <row r="932" spans="2:4" x14ac:dyDescent="0.2">
      <c r="B932" s="6"/>
      <c r="C932" s="16"/>
      <c r="D932" s="16"/>
    </row>
    <row r="933" spans="2:4" x14ac:dyDescent="0.2">
      <c r="B933" s="6"/>
      <c r="C933" s="16"/>
      <c r="D933" s="16"/>
    </row>
    <row r="934" spans="2:4" x14ac:dyDescent="0.2">
      <c r="B934" s="6"/>
      <c r="C934" s="16"/>
      <c r="D934" s="16"/>
    </row>
    <row r="935" spans="2:4" x14ac:dyDescent="0.2">
      <c r="B935" s="6"/>
      <c r="C935" s="16"/>
      <c r="D935" s="16"/>
    </row>
    <row r="936" spans="2:4" x14ac:dyDescent="0.2">
      <c r="B936" s="6"/>
      <c r="C936" s="16"/>
      <c r="D936" s="16"/>
    </row>
    <row r="937" spans="2:4" x14ac:dyDescent="0.2">
      <c r="B937" s="6"/>
      <c r="C937" s="16"/>
      <c r="D937" s="16"/>
    </row>
    <row r="938" spans="2:4" x14ac:dyDescent="0.2">
      <c r="B938" s="6"/>
      <c r="C938" s="16"/>
      <c r="D938" s="16"/>
    </row>
    <row r="939" spans="2:4" x14ac:dyDescent="0.2">
      <c r="B939" s="6"/>
      <c r="C939" s="16"/>
      <c r="D939" s="16"/>
    </row>
    <row r="940" spans="2:4" x14ac:dyDescent="0.2">
      <c r="B940" s="6"/>
      <c r="C940" s="16"/>
      <c r="D940" s="16"/>
    </row>
    <row r="941" spans="2:4" x14ac:dyDescent="0.2">
      <c r="B941" s="6"/>
      <c r="C941" s="16"/>
      <c r="D941" s="16"/>
    </row>
    <row r="942" spans="2:4" x14ac:dyDescent="0.2">
      <c r="B942" s="6"/>
      <c r="C942" s="16"/>
      <c r="D942" s="16"/>
    </row>
    <row r="943" spans="2:4" x14ac:dyDescent="0.2">
      <c r="B943" s="6"/>
      <c r="C943" s="16"/>
      <c r="D943" s="16"/>
    </row>
    <row r="944" spans="2:4" x14ac:dyDescent="0.2">
      <c r="B944" s="6"/>
      <c r="C944" s="16"/>
      <c r="D944" s="16"/>
    </row>
    <row r="945" spans="2:4" x14ac:dyDescent="0.2">
      <c r="B945" s="6"/>
      <c r="C945" s="16"/>
      <c r="D945" s="16"/>
    </row>
    <row r="946" spans="2:4" x14ac:dyDescent="0.2">
      <c r="B946" s="6"/>
      <c r="C946" s="16"/>
      <c r="D946" s="16"/>
    </row>
    <row r="947" spans="2:4" x14ac:dyDescent="0.2">
      <c r="B947" s="6"/>
      <c r="C947" s="16"/>
      <c r="D947" s="16"/>
    </row>
    <row r="948" spans="2:4" x14ac:dyDescent="0.2">
      <c r="B948" s="6"/>
      <c r="C948" s="16"/>
      <c r="D948" s="16"/>
    </row>
    <row r="949" spans="2:4" x14ac:dyDescent="0.2">
      <c r="B949" s="6"/>
      <c r="C949" s="16"/>
      <c r="D949" s="16"/>
    </row>
    <row r="950" spans="2:4" x14ac:dyDescent="0.2">
      <c r="B950" s="6"/>
      <c r="C950" s="16"/>
      <c r="D950" s="16"/>
    </row>
    <row r="951" spans="2:4" x14ac:dyDescent="0.2">
      <c r="B951" s="6"/>
      <c r="C951" s="16"/>
      <c r="D951" s="16"/>
    </row>
    <row r="952" spans="2:4" x14ac:dyDescent="0.2">
      <c r="B952" s="6"/>
      <c r="C952" s="16"/>
      <c r="D952" s="16"/>
    </row>
    <row r="953" spans="2:4" x14ac:dyDescent="0.2">
      <c r="B953" s="6"/>
      <c r="C953" s="16"/>
      <c r="D953" s="16"/>
    </row>
    <row r="954" spans="2:4" x14ac:dyDescent="0.2">
      <c r="B954" s="6"/>
      <c r="C954" s="16"/>
      <c r="D954" s="16"/>
    </row>
    <row r="955" spans="2:4" x14ac:dyDescent="0.2">
      <c r="B955" s="6"/>
      <c r="C955" s="16"/>
      <c r="D955" s="16"/>
    </row>
    <row r="956" spans="2:4" x14ac:dyDescent="0.2">
      <c r="B956" s="6"/>
      <c r="C956" s="16"/>
      <c r="D956" s="16"/>
    </row>
    <row r="957" spans="2:4" x14ac:dyDescent="0.2">
      <c r="B957" s="6"/>
      <c r="C957" s="16"/>
      <c r="D957" s="16"/>
    </row>
    <row r="958" spans="2:4" x14ac:dyDescent="0.2">
      <c r="B958" s="6"/>
      <c r="C958" s="16"/>
      <c r="D958" s="16"/>
    </row>
    <row r="959" spans="2:4" x14ac:dyDescent="0.2">
      <c r="B959" s="6"/>
      <c r="C959" s="16"/>
      <c r="D959" s="16"/>
    </row>
    <row r="960" spans="2:4" x14ac:dyDescent="0.2">
      <c r="B960" s="6"/>
      <c r="C960" s="16"/>
      <c r="D960" s="16"/>
    </row>
    <row r="961" spans="2:4" x14ac:dyDescent="0.2">
      <c r="B961" s="6"/>
      <c r="C961" s="16"/>
      <c r="D961" s="16"/>
    </row>
    <row r="962" spans="2:4" x14ac:dyDescent="0.2">
      <c r="B962" s="6"/>
      <c r="C962" s="16"/>
      <c r="D962" s="16"/>
    </row>
    <row r="963" spans="2:4" x14ac:dyDescent="0.2">
      <c r="B963" s="6"/>
      <c r="C963" s="16"/>
      <c r="D963" s="16"/>
    </row>
    <row r="964" spans="2:4" x14ac:dyDescent="0.2">
      <c r="B964" s="6"/>
      <c r="C964" s="16"/>
      <c r="D964" s="16"/>
    </row>
    <row r="965" spans="2:4" x14ac:dyDescent="0.2">
      <c r="B965" s="6"/>
      <c r="C965" s="16"/>
      <c r="D965" s="16"/>
    </row>
    <row r="966" spans="2:4" x14ac:dyDescent="0.2">
      <c r="B966" s="6"/>
      <c r="C966" s="16"/>
      <c r="D966" s="16"/>
    </row>
    <row r="967" spans="2:4" x14ac:dyDescent="0.2">
      <c r="B967" s="6"/>
      <c r="C967" s="16"/>
      <c r="D967" s="16"/>
    </row>
    <row r="968" spans="2:4" x14ac:dyDescent="0.2">
      <c r="B968" s="6"/>
      <c r="C968" s="16"/>
      <c r="D968" s="16"/>
    </row>
    <row r="969" spans="2:4" x14ac:dyDescent="0.2">
      <c r="B969" s="6"/>
      <c r="C969" s="16"/>
      <c r="D969" s="16"/>
    </row>
    <row r="970" spans="2:4" x14ac:dyDescent="0.2">
      <c r="B970" s="6"/>
      <c r="C970" s="16"/>
      <c r="D970" s="16"/>
    </row>
    <row r="971" spans="2:4" x14ac:dyDescent="0.2">
      <c r="B971" s="6"/>
      <c r="C971" s="16"/>
      <c r="D971" s="16"/>
    </row>
    <row r="972" spans="2:4" x14ac:dyDescent="0.2">
      <c r="B972" s="6"/>
      <c r="C972" s="16"/>
      <c r="D972" s="16"/>
    </row>
    <row r="973" spans="2:4" x14ac:dyDescent="0.2">
      <c r="B973" s="6"/>
      <c r="C973" s="16"/>
      <c r="D973" s="16"/>
    </row>
    <row r="974" spans="2:4" x14ac:dyDescent="0.2">
      <c r="B974" s="6"/>
      <c r="C974" s="16"/>
      <c r="D974" s="16"/>
    </row>
    <row r="975" spans="2:4" x14ac:dyDescent="0.2">
      <c r="B975" s="6"/>
      <c r="C975" s="16"/>
      <c r="D975" s="16"/>
    </row>
    <row r="976" spans="2:4" x14ac:dyDescent="0.2">
      <c r="B976" s="6"/>
      <c r="C976" s="16"/>
      <c r="D976" s="16"/>
    </row>
    <row r="977" spans="2:4" x14ac:dyDescent="0.2">
      <c r="B977" s="6"/>
      <c r="C977" s="16"/>
      <c r="D977" s="16"/>
    </row>
    <row r="978" spans="2:4" x14ac:dyDescent="0.2">
      <c r="B978" s="6"/>
      <c r="C978" s="16"/>
      <c r="D978" s="16"/>
    </row>
    <row r="979" spans="2:4" x14ac:dyDescent="0.2">
      <c r="B979" s="6"/>
      <c r="C979" s="16"/>
      <c r="D979" s="16"/>
    </row>
    <row r="980" spans="2:4" x14ac:dyDescent="0.2">
      <c r="B980" s="6"/>
      <c r="C980" s="16"/>
      <c r="D980" s="16"/>
    </row>
    <row r="981" spans="2:4" x14ac:dyDescent="0.2">
      <c r="B981" s="6"/>
      <c r="C981" s="16"/>
      <c r="D981" s="16"/>
    </row>
    <row r="982" spans="2:4" x14ac:dyDescent="0.2">
      <c r="B982" s="6"/>
      <c r="C982" s="16"/>
      <c r="D982" s="16"/>
    </row>
    <row r="983" spans="2:4" x14ac:dyDescent="0.2">
      <c r="B983" s="6"/>
      <c r="C983" s="16"/>
      <c r="D983" s="16"/>
    </row>
    <row r="984" spans="2:4" x14ac:dyDescent="0.2">
      <c r="B984" s="6"/>
      <c r="C984" s="16"/>
      <c r="D984" s="16"/>
    </row>
    <row r="985" spans="2:4" x14ac:dyDescent="0.2">
      <c r="B985" s="6"/>
      <c r="C985" s="16"/>
      <c r="D985" s="16"/>
    </row>
    <row r="986" spans="2:4" x14ac:dyDescent="0.2">
      <c r="B986" s="6"/>
      <c r="C986" s="16"/>
      <c r="D986" s="16"/>
    </row>
    <row r="987" spans="2:4" x14ac:dyDescent="0.2">
      <c r="B987" s="6"/>
      <c r="C987" s="16"/>
      <c r="D987" s="16"/>
    </row>
    <row r="988" spans="2:4" x14ac:dyDescent="0.2">
      <c r="B988" s="6"/>
      <c r="C988" s="16"/>
      <c r="D988" s="16"/>
    </row>
    <row r="989" spans="2:4" x14ac:dyDescent="0.2">
      <c r="B989" s="6"/>
      <c r="C989" s="16"/>
      <c r="D989" s="16"/>
    </row>
    <row r="990" spans="2:4" x14ac:dyDescent="0.2">
      <c r="B990" s="6"/>
      <c r="C990" s="16"/>
      <c r="D990" s="16"/>
    </row>
    <row r="991" spans="2:4" x14ac:dyDescent="0.2">
      <c r="B991" s="6"/>
      <c r="C991" s="16"/>
      <c r="D991" s="16"/>
    </row>
    <row r="992" spans="2:4" x14ac:dyDescent="0.2">
      <c r="B992" s="6"/>
      <c r="C992" s="16"/>
      <c r="D992" s="16"/>
    </row>
    <row r="993" spans="2:4" x14ac:dyDescent="0.2">
      <c r="B993" s="6"/>
      <c r="C993" s="16"/>
      <c r="D993" s="16"/>
    </row>
    <row r="994" spans="2:4" x14ac:dyDescent="0.2">
      <c r="B994" s="6"/>
      <c r="C994" s="16"/>
      <c r="D994" s="16"/>
    </row>
    <row r="995" spans="2:4" x14ac:dyDescent="0.2">
      <c r="B995" s="6"/>
      <c r="C995" s="16"/>
      <c r="D995" s="16"/>
    </row>
    <row r="996" spans="2:4" x14ac:dyDescent="0.2">
      <c r="B996" s="6"/>
      <c r="C996" s="16"/>
      <c r="D996" s="16"/>
    </row>
    <row r="997" spans="2:4" x14ac:dyDescent="0.2">
      <c r="B997" s="6"/>
      <c r="C997" s="16"/>
      <c r="D997" s="16"/>
    </row>
    <row r="998" spans="2:4" x14ac:dyDescent="0.2">
      <c r="B998" s="6"/>
      <c r="C998" s="16"/>
      <c r="D998" s="16"/>
    </row>
    <row r="999" spans="2:4" x14ac:dyDescent="0.2">
      <c r="B999" s="6"/>
      <c r="C999" s="16"/>
      <c r="D999" s="16"/>
    </row>
    <row r="1000" spans="2:4" x14ac:dyDescent="0.2">
      <c r="B1000" s="6"/>
      <c r="C1000" s="16"/>
      <c r="D1000" s="16"/>
    </row>
    <row r="1001" spans="2:4" x14ac:dyDescent="0.2">
      <c r="B1001" s="6"/>
      <c r="C1001" s="16"/>
      <c r="D1001" s="16"/>
    </row>
    <row r="1002" spans="2:4" x14ac:dyDescent="0.2">
      <c r="B1002" s="6"/>
      <c r="C1002" s="16"/>
      <c r="D1002" s="16"/>
    </row>
    <row r="1003" spans="2:4" x14ac:dyDescent="0.2">
      <c r="B1003" s="6"/>
      <c r="C1003" s="16"/>
      <c r="D1003" s="16"/>
    </row>
    <row r="1004" spans="2:4" x14ac:dyDescent="0.2">
      <c r="B1004" s="6"/>
      <c r="C1004" s="16"/>
      <c r="D1004" s="16"/>
    </row>
    <row r="1005" spans="2:4" x14ac:dyDescent="0.2">
      <c r="B1005" s="6"/>
      <c r="C1005" s="16"/>
      <c r="D1005" s="16"/>
    </row>
    <row r="1006" spans="2:4" x14ac:dyDescent="0.2">
      <c r="B1006" s="6"/>
      <c r="C1006" s="16"/>
      <c r="D1006" s="16"/>
    </row>
    <row r="1007" spans="2:4" x14ac:dyDescent="0.2">
      <c r="B1007" s="6"/>
      <c r="C1007" s="16"/>
      <c r="D1007" s="16"/>
    </row>
    <row r="1008" spans="2:4" x14ac:dyDescent="0.2">
      <c r="B1008" s="6"/>
      <c r="C1008" s="16"/>
      <c r="D1008" s="16"/>
    </row>
    <row r="1009" spans="2:4" x14ac:dyDescent="0.2">
      <c r="B1009" s="6"/>
      <c r="C1009" s="16"/>
      <c r="D1009" s="16"/>
    </row>
    <row r="1010" spans="2:4" x14ac:dyDescent="0.2">
      <c r="B1010" s="6"/>
      <c r="C1010" s="16"/>
      <c r="D1010" s="16"/>
    </row>
    <row r="1011" spans="2:4" x14ac:dyDescent="0.2">
      <c r="B1011" s="6"/>
      <c r="C1011" s="16"/>
      <c r="D1011" s="16"/>
    </row>
    <row r="1012" spans="2:4" x14ac:dyDescent="0.2">
      <c r="B1012" s="6"/>
      <c r="C1012" s="16"/>
      <c r="D1012" s="16"/>
    </row>
    <row r="1013" spans="2:4" x14ac:dyDescent="0.2">
      <c r="B1013" s="6"/>
      <c r="C1013" s="16"/>
      <c r="D1013" s="16"/>
    </row>
    <row r="1014" spans="2:4" x14ac:dyDescent="0.2">
      <c r="B1014" s="6"/>
      <c r="C1014" s="16"/>
      <c r="D1014" s="16"/>
    </row>
    <row r="1015" spans="2:4" x14ac:dyDescent="0.2">
      <c r="B1015" s="6"/>
      <c r="C1015" s="16"/>
      <c r="D1015" s="16"/>
    </row>
    <row r="1016" spans="2:4" x14ac:dyDescent="0.2">
      <c r="B1016" s="6"/>
      <c r="C1016" s="16"/>
      <c r="D1016" s="16"/>
    </row>
    <row r="1017" spans="2:4" x14ac:dyDescent="0.2">
      <c r="B1017" s="6"/>
      <c r="C1017" s="16"/>
      <c r="D1017" s="16"/>
    </row>
    <row r="1018" spans="2:4" x14ac:dyDescent="0.2">
      <c r="B1018" s="6"/>
      <c r="C1018" s="16"/>
      <c r="D1018" s="16"/>
    </row>
    <row r="1019" spans="2:4" x14ac:dyDescent="0.2">
      <c r="B1019" s="6"/>
      <c r="C1019" s="16"/>
      <c r="D1019" s="16"/>
    </row>
    <row r="1020" spans="2:4" x14ac:dyDescent="0.2">
      <c r="B1020" s="6"/>
      <c r="C1020" s="16"/>
      <c r="D1020" s="16"/>
    </row>
    <row r="1021" spans="2:4" x14ac:dyDescent="0.2">
      <c r="B1021" s="6"/>
      <c r="C1021" s="16"/>
      <c r="D1021" s="16"/>
    </row>
    <row r="1022" spans="2:4" x14ac:dyDescent="0.2">
      <c r="B1022" s="6"/>
      <c r="C1022" s="16"/>
      <c r="D1022" s="16"/>
    </row>
    <row r="1023" spans="2:4" x14ac:dyDescent="0.2">
      <c r="B1023" s="6"/>
      <c r="C1023" s="16"/>
      <c r="D1023" s="16"/>
    </row>
    <row r="1024" spans="2:4" x14ac:dyDescent="0.2">
      <c r="B1024" s="6"/>
      <c r="C1024" s="16"/>
      <c r="D1024" s="16"/>
    </row>
    <row r="1025" spans="2:4" x14ac:dyDescent="0.2">
      <c r="B1025" s="6"/>
      <c r="C1025" s="16"/>
      <c r="D1025" s="16"/>
    </row>
    <row r="1026" spans="2:4" x14ac:dyDescent="0.2">
      <c r="B1026" s="6"/>
      <c r="C1026" s="16"/>
      <c r="D1026" s="16"/>
    </row>
    <row r="1027" spans="2:4" x14ac:dyDescent="0.2">
      <c r="B1027" s="6"/>
      <c r="C1027" s="16"/>
      <c r="D1027" s="16"/>
    </row>
    <row r="1028" spans="2:4" x14ac:dyDescent="0.2">
      <c r="B1028" s="6"/>
      <c r="C1028" s="16"/>
      <c r="D1028" s="16"/>
    </row>
    <row r="1029" spans="2:4" x14ac:dyDescent="0.2">
      <c r="B1029" s="6"/>
      <c r="C1029" s="16"/>
      <c r="D1029" s="16"/>
    </row>
    <row r="1030" spans="2:4" x14ac:dyDescent="0.2">
      <c r="B1030" s="6"/>
      <c r="C1030" s="16"/>
      <c r="D1030" s="16"/>
    </row>
    <row r="1031" spans="2:4" x14ac:dyDescent="0.2">
      <c r="B1031" s="6"/>
      <c r="C1031" s="16"/>
      <c r="D1031" s="16"/>
    </row>
    <row r="1032" spans="2:4" x14ac:dyDescent="0.2">
      <c r="B1032" s="6"/>
      <c r="C1032" s="16"/>
      <c r="D1032" s="16"/>
    </row>
    <row r="1033" spans="2:4" x14ac:dyDescent="0.2">
      <c r="B1033" s="6"/>
      <c r="C1033" s="16"/>
      <c r="D1033" s="16"/>
    </row>
    <row r="1034" spans="2:4" x14ac:dyDescent="0.2">
      <c r="B1034" s="6"/>
      <c r="C1034" s="16"/>
      <c r="D1034" s="16"/>
    </row>
    <row r="1035" spans="2:4" x14ac:dyDescent="0.2">
      <c r="B1035" s="6"/>
      <c r="C1035" s="16"/>
      <c r="D1035" s="16"/>
    </row>
    <row r="1036" spans="2:4" x14ac:dyDescent="0.2">
      <c r="B1036" s="6"/>
      <c r="C1036" s="16"/>
      <c r="D1036" s="16"/>
    </row>
    <row r="1037" spans="2:4" x14ac:dyDescent="0.2">
      <c r="B1037" s="6"/>
      <c r="C1037" s="16"/>
      <c r="D1037" s="16"/>
    </row>
    <row r="1038" spans="2:4" x14ac:dyDescent="0.2">
      <c r="B1038" s="6"/>
      <c r="C1038" s="16"/>
      <c r="D1038" s="16"/>
    </row>
    <row r="1039" spans="2:4" x14ac:dyDescent="0.2">
      <c r="B1039" s="6"/>
      <c r="C1039" s="16"/>
      <c r="D1039" s="16"/>
    </row>
    <row r="1040" spans="2:4" x14ac:dyDescent="0.2">
      <c r="B1040" s="6"/>
      <c r="C1040" s="16"/>
      <c r="D1040" s="16"/>
    </row>
    <row r="1041" spans="2:4" x14ac:dyDescent="0.2">
      <c r="B1041" s="6"/>
      <c r="C1041" s="16"/>
      <c r="D1041" s="16"/>
    </row>
    <row r="1042" spans="2:4" x14ac:dyDescent="0.2">
      <c r="B1042" s="6"/>
      <c r="C1042" s="16"/>
      <c r="D1042" s="16"/>
    </row>
    <row r="1043" spans="2:4" x14ac:dyDescent="0.2">
      <c r="B1043" s="6"/>
      <c r="C1043" s="16"/>
      <c r="D1043" s="16"/>
    </row>
    <row r="1044" spans="2:4" x14ac:dyDescent="0.2">
      <c r="B1044" s="6"/>
      <c r="C1044" s="16"/>
      <c r="D1044" s="16"/>
    </row>
    <row r="1045" spans="2:4" x14ac:dyDescent="0.2">
      <c r="B1045" s="6"/>
      <c r="C1045" s="16"/>
      <c r="D1045" s="16"/>
    </row>
    <row r="1046" spans="2:4" x14ac:dyDescent="0.2">
      <c r="B1046" s="6"/>
      <c r="C1046" s="16"/>
      <c r="D1046" s="16"/>
    </row>
    <row r="1047" spans="2:4" x14ac:dyDescent="0.2">
      <c r="B1047" s="6"/>
      <c r="C1047" s="16"/>
      <c r="D1047" s="16"/>
    </row>
    <row r="1048" spans="2:4" x14ac:dyDescent="0.2">
      <c r="B1048" s="6"/>
      <c r="C1048" s="16"/>
      <c r="D1048" s="16"/>
    </row>
    <row r="1049" spans="2:4" x14ac:dyDescent="0.2">
      <c r="B1049" s="6"/>
      <c r="C1049" s="16"/>
      <c r="D1049" s="16"/>
    </row>
    <row r="1050" spans="2:4" x14ac:dyDescent="0.2">
      <c r="B1050" s="6"/>
      <c r="C1050" s="16"/>
      <c r="D1050" s="16"/>
    </row>
    <row r="1051" spans="2:4" x14ac:dyDescent="0.2">
      <c r="B1051" s="6"/>
      <c r="C1051" s="16"/>
      <c r="D1051" s="16"/>
    </row>
    <row r="1052" spans="2:4" x14ac:dyDescent="0.2">
      <c r="B1052" s="6"/>
      <c r="C1052" s="16"/>
      <c r="D1052" s="16"/>
    </row>
    <row r="1053" spans="2:4" x14ac:dyDescent="0.2">
      <c r="B1053" s="6"/>
      <c r="C1053" s="16"/>
      <c r="D1053" s="16"/>
    </row>
    <row r="1054" spans="2:4" x14ac:dyDescent="0.2">
      <c r="B1054" s="6"/>
      <c r="C1054" s="16"/>
      <c r="D1054" s="16"/>
    </row>
    <row r="1055" spans="2:4" x14ac:dyDescent="0.2">
      <c r="B1055" s="6"/>
      <c r="C1055" s="16"/>
      <c r="D1055" s="16"/>
    </row>
    <row r="1056" spans="2:4" x14ac:dyDescent="0.2">
      <c r="B1056" s="6"/>
      <c r="C1056" s="16"/>
      <c r="D1056" s="16"/>
    </row>
    <row r="1057" spans="2:4" x14ac:dyDescent="0.2">
      <c r="B1057" s="6"/>
      <c r="C1057" s="16"/>
      <c r="D1057" s="16"/>
    </row>
    <row r="1058" spans="2:4" x14ac:dyDescent="0.2">
      <c r="B1058" s="6"/>
      <c r="C1058" s="16"/>
      <c r="D1058" s="16"/>
    </row>
    <row r="1059" spans="2:4" x14ac:dyDescent="0.2">
      <c r="B1059" s="6"/>
      <c r="C1059" s="16"/>
      <c r="D1059" s="16"/>
    </row>
    <row r="1060" spans="2:4" x14ac:dyDescent="0.2">
      <c r="B1060" s="6"/>
      <c r="C1060" s="16"/>
      <c r="D1060" s="16"/>
    </row>
    <row r="1061" spans="2:4" x14ac:dyDescent="0.2">
      <c r="B1061" s="6"/>
      <c r="C1061" s="16"/>
      <c r="D1061" s="16"/>
    </row>
    <row r="1062" spans="2:4" x14ac:dyDescent="0.2">
      <c r="B1062" s="6"/>
      <c r="C1062" s="16"/>
      <c r="D1062" s="16"/>
    </row>
    <row r="1063" spans="2:4" x14ac:dyDescent="0.2">
      <c r="B1063" s="6"/>
      <c r="C1063" s="16"/>
      <c r="D1063" s="16"/>
    </row>
    <row r="1064" spans="2:4" x14ac:dyDescent="0.2">
      <c r="B1064" s="6"/>
      <c r="C1064" s="16"/>
      <c r="D1064" s="16"/>
    </row>
    <row r="1065" spans="2:4" x14ac:dyDescent="0.2">
      <c r="B1065" s="6"/>
      <c r="C1065" s="16"/>
      <c r="D1065" s="16"/>
    </row>
    <row r="1066" spans="2:4" x14ac:dyDescent="0.2">
      <c r="B1066" s="6"/>
      <c r="C1066" s="16"/>
      <c r="D1066" s="16"/>
    </row>
    <row r="1067" spans="2:4" x14ac:dyDescent="0.2">
      <c r="B1067" s="6"/>
      <c r="C1067" s="16"/>
      <c r="D1067" s="16"/>
    </row>
    <row r="1068" spans="2:4" x14ac:dyDescent="0.2">
      <c r="B1068" s="6"/>
      <c r="C1068" s="16"/>
      <c r="D1068" s="16"/>
    </row>
    <row r="1069" spans="2:4" x14ac:dyDescent="0.2">
      <c r="B1069" s="6"/>
      <c r="C1069" s="16"/>
      <c r="D1069" s="16"/>
    </row>
    <row r="1070" spans="2:4" x14ac:dyDescent="0.2">
      <c r="B1070" s="6"/>
      <c r="C1070" s="16"/>
      <c r="D1070" s="16"/>
    </row>
    <row r="1071" spans="2:4" x14ac:dyDescent="0.2">
      <c r="B1071" s="6"/>
      <c r="C1071" s="16"/>
      <c r="D1071" s="16"/>
    </row>
    <row r="1072" spans="2:4" x14ac:dyDescent="0.2">
      <c r="B1072" s="6"/>
      <c r="C1072" s="16"/>
      <c r="D1072" s="16"/>
    </row>
    <row r="1073" spans="2:4" x14ac:dyDescent="0.2">
      <c r="B1073" s="6"/>
      <c r="C1073" s="16"/>
      <c r="D1073" s="16"/>
    </row>
    <row r="1074" spans="2:4" x14ac:dyDescent="0.2">
      <c r="B1074" s="6"/>
      <c r="C1074" s="16"/>
      <c r="D1074" s="16"/>
    </row>
    <row r="1075" spans="2:4" x14ac:dyDescent="0.2">
      <c r="B1075" s="6"/>
      <c r="C1075" s="16"/>
      <c r="D1075" s="16"/>
    </row>
    <row r="1076" spans="2:4" x14ac:dyDescent="0.2">
      <c r="B1076" s="6"/>
      <c r="C1076" s="16"/>
      <c r="D1076" s="16"/>
    </row>
    <row r="1077" spans="2:4" x14ac:dyDescent="0.2">
      <c r="B1077" s="6"/>
      <c r="C1077" s="16"/>
      <c r="D1077" s="16"/>
    </row>
    <row r="1078" spans="2:4" x14ac:dyDescent="0.2">
      <c r="B1078" s="6"/>
      <c r="C1078" s="16"/>
      <c r="D1078" s="16"/>
    </row>
    <row r="1079" spans="2:4" x14ac:dyDescent="0.2">
      <c r="B1079" s="6"/>
      <c r="C1079" s="16"/>
      <c r="D1079" s="16"/>
    </row>
    <row r="1080" spans="2:4" x14ac:dyDescent="0.2">
      <c r="B1080" s="6"/>
      <c r="C1080" s="16"/>
      <c r="D1080" s="16"/>
    </row>
    <row r="1081" spans="2:4" x14ac:dyDescent="0.2">
      <c r="B1081" s="6"/>
      <c r="C1081" s="16"/>
      <c r="D1081" s="16"/>
    </row>
    <row r="1082" spans="2:4" x14ac:dyDescent="0.2">
      <c r="B1082" s="6"/>
      <c r="C1082" s="16"/>
      <c r="D1082" s="16"/>
    </row>
    <row r="1083" spans="2:4" x14ac:dyDescent="0.2">
      <c r="B1083" s="6"/>
      <c r="C1083" s="16"/>
      <c r="D1083" s="16"/>
    </row>
    <row r="1084" spans="2:4" x14ac:dyDescent="0.2">
      <c r="B1084" s="6"/>
      <c r="C1084" s="16"/>
      <c r="D1084" s="16"/>
    </row>
    <row r="1085" spans="2:4" x14ac:dyDescent="0.2">
      <c r="B1085" s="6"/>
      <c r="C1085" s="16"/>
      <c r="D1085" s="16"/>
    </row>
    <row r="1086" spans="2:4" x14ac:dyDescent="0.2">
      <c r="B1086" s="6"/>
      <c r="C1086" s="16"/>
      <c r="D1086" s="16"/>
    </row>
    <row r="1087" spans="2:4" x14ac:dyDescent="0.2">
      <c r="B1087" s="6"/>
      <c r="C1087" s="16"/>
      <c r="D1087" s="16"/>
    </row>
    <row r="1088" spans="2:4" x14ac:dyDescent="0.2">
      <c r="B1088" s="6"/>
      <c r="C1088" s="16"/>
      <c r="D1088" s="16"/>
    </row>
    <row r="1089" spans="2:4" x14ac:dyDescent="0.2">
      <c r="B1089" s="6"/>
      <c r="C1089" s="16"/>
      <c r="D1089" s="16"/>
    </row>
    <row r="1090" spans="2:4" x14ac:dyDescent="0.2">
      <c r="B1090" s="6"/>
      <c r="C1090" s="16"/>
      <c r="D1090" s="16"/>
    </row>
    <row r="1091" spans="2:4" x14ac:dyDescent="0.2">
      <c r="B1091" s="6"/>
      <c r="C1091" s="16"/>
      <c r="D1091" s="16"/>
    </row>
    <row r="1092" spans="2:4" x14ac:dyDescent="0.2">
      <c r="B1092" s="6"/>
      <c r="C1092" s="16"/>
      <c r="D1092" s="16"/>
    </row>
    <row r="1093" spans="2:4" x14ac:dyDescent="0.2">
      <c r="B1093" s="6"/>
      <c r="C1093" s="16"/>
      <c r="D1093" s="16"/>
    </row>
    <row r="1094" spans="2:4" x14ac:dyDescent="0.2">
      <c r="B1094" s="6"/>
      <c r="C1094" s="16"/>
      <c r="D1094" s="16"/>
    </row>
    <row r="1095" spans="2:4" x14ac:dyDescent="0.2">
      <c r="B1095" s="6"/>
      <c r="C1095" s="16"/>
      <c r="D1095" s="16"/>
    </row>
    <row r="1096" spans="2:4" x14ac:dyDescent="0.2">
      <c r="B1096" s="6"/>
      <c r="C1096" s="16"/>
      <c r="D1096" s="16"/>
    </row>
    <row r="1097" spans="2:4" x14ac:dyDescent="0.2">
      <c r="B1097" s="6"/>
      <c r="C1097" s="16"/>
      <c r="D1097" s="16"/>
    </row>
    <row r="1098" spans="2:4" x14ac:dyDescent="0.2">
      <c r="B1098" s="6"/>
      <c r="C1098" s="16"/>
      <c r="D1098" s="16"/>
    </row>
    <row r="1099" spans="2:4" x14ac:dyDescent="0.2">
      <c r="B1099" s="6"/>
      <c r="C1099" s="16"/>
      <c r="D1099" s="16"/>
    </row>
    <row r="1100" spans="2:4" x14ac:dyDescent="0.2">
      <c r="B1100" s="6"/>
      <c r="C1100" s="16"/>
      <c r="D1100" s="16"/>
    </row>
    <row r="1101" spans="2:4" x14ac:dyDescent="0.2">
      <c r="B1101" s="6"/>
      <c r="C1101" s="16"/>
      <c r="D1101" s="16"/>
    </row>
    <row r="1102" spans="2:4" x14ac:dyDescent="0.2">
      <c r="B1102" s="6"/>
      <c r="C1102" s="16"/>
      <c r="D1102" s="16"/>
    </row>
    <row r="1103" spans="2:4" x14ac:dyDescent="0.2">
      <c r="B1103" s="6"/>
      <c r="C1103" s="16"/>
      <c r="D1103" s="16"/>
    </row>
    <row r="1104" spans="2:4" x14ac:dyDescent="0.2">
      <c r="B1104" s="6"/>
      <c r="C1104" s="16"/>
      <c r="D1104" s="16"/>
    </row>
    <row r="1105" spans="2:4" x14ac:dyDescent="0.2">
      <c r="B1105" s="6"/>
      <c r="C1105" s="16"/>
      <c r="D1105" s="16"/>
    </row>
    <row r="1106" spans="2:4" x14ac:dyDescent="0.2">
      <c r="B1106" s="6"/>
      <c r="C1106" s="16"/>
      <c r="D1106" s="16"/>
    </row>
    <row r="1107" spans="2:4" x14ac:dyDescent="0.2">
      <c r="B1107" s="6"/>
      <c r="C1107" s="16"/>
      <c r="D1107" s="16"/>
    </row>
    <row r="1108" spans="2:4" x14ac:dyDescent="0.2">
      <c r="B1108" s="6"/>
      <c r="C1108" s="16"/>
      <c r="D1108" s="16"/>
    </row>
    <row r="1109" spans="2:4" x14ac:dyDescent="0.2">
      <c r="B1109" s="6"/>
      <c r="C1109" s="16"/>
      <c r="D1109" s="16"/>
    </row>
    <row r="1110" spans="2:4" x14ac:dyDescent="0.2">
      <c r="B1110" s="6"/>
      <c r="C1110" s="16"/>
      <c r="D1110" s="16"/>
    </row>
    <row r="1111" spans="2:4" x14ac:dyDescent="0.2">
      <c r="B1111" s="6"/>
      <c r="C1111" s="16"/>
      <c r="D1111" s="16"/>
    </row>
    <row r="1112" spans="2:4" x14ac:dyDescent="0.2">
      <c r="B1112" s="6"/>
      <c r="C1112" s="16"/>
      <c r="D1112" s="16"/>
    </row>
    <row r="1113" spans="2:4" x14ac:dyDescent="0.2">
      <c r="B1113" s="6"/>
      <c r="C1113" s="16"/>
      <c r="D1113" s="16"/>
    </row>
    <row r="1114" spans="2:4" x14ac:dyDescent="0.2">
      <c r="B1114" s="6"/>
      <c r="C1114" s="16"/>
      <c r="D1114" s="16"/>
    </row>
    <row r="1115" spans="2:4" x14ac:dyDescent="0.2">
      <c r="B1115" s="6"/>
      <c r="C1115" s="16"/>
      <c r="D1115" s="16"/>
    </row>
    <row r="1116" spans="2:4" x14ac:dyDescent="0.2">
      <c r="B1116" s="6"/>
      <c r="C1116" s="16"/>
      <c r="D1116" s="16"/>
    </row>
    <row r="1117" spans="2:4" x14ac:dyDescent="0.2">
      <c r="B1117" s="6"/>
      <c r="C1117" s="16"/>
      <c r="D1117" s="16"/>
    </row>
    <row r="1118" spans="2:4" x14ac:dyDescent="0.2">
      <c r="B1118" s="6"/>
      <c r="C1118" s="16"/>
      <c r="D1118" s="16"/>
    </row>
    <row r="1119" spans="2:4" x14ac:dyDescent="0.2">
      <c r="B1119" s="6"/>
      <c r="C1119" s="16"/>
      <c r="D1119" s="16"/>
    </row>
    <row r="1120" spans="2:4" x14ac:dyDescent="0.2">
      <c r="B1120" s="6"/>
      <c r="C1120" s="16"/>
      <c r="D1120" s="16"/>
    </row>
    <row r="1121" spans="2:4" x14ac:dyDescent="0.2">
      <c r="B1121" s="6"/>
      <c r="C1121" s="16"/>
      <c r="D1121" s="16"/>
    </row>
    <row r="1122" spans="2:4" x14ac:dyDescent="0.2">
      <c r="B1122" s="6"/>
      <c r="C1122" s="16"/>
      <c r="D1122" s="16"/>
    </row>
    <row r="1123" spans="2:4" x14ac:dyDescent="0.2">
      <c r="B1123" s="6"/>
      <c r="C1123" s="16"/>
      <c r="D1123" s="16"/>
    </row>
    <row r="1124" spans="2:4" x14ac:dyDescent="0.2">
      <c r="B1124" s="6"/>
      <c r="C1124" s="16"/>
      <c r="D1124" s="16"/>
    </row>
    <row r="1125" spans="2:4" x14ac:dyDescent="0.2">
      <c r="B1125" s="6"/>
      <c r="C1125" s="16"/>
      <c r="D1125" s="16"/>
    </row>
    <row r="1126" spans="2:4" x14ac:dyDescent="0.2">
      <c r="B1126" s="6"/>
      <c r="C1126" s="16"/>
      <c r="D1126" s="16"/>
    </row>
    <row r="1127" spans="2:4" x14ac:dyDescent="0.2">
      <c r="B1127" s="6"/>
      <c r="C1127" s="16"/>
      <c r="D1127" s="16"/>
    </row>
    <row r="1128" spans="2:4" x14ac:dyDescent="0.2">
      <c r="B1128" s="6"/>
      <c r="C1128" s="16"/>
      <c r="D1128" s="16"/>
    </row>
    <row r="1129" spans="2:4" x14ac:dyDescent="0.2">
      <c r="B1129" s="6"/>
      <c r="C1129" s="16"/>
      <c r="D1129" s="16"/>
    </row>
    <row r="1130" spans="2:4" x14ac:dyDescent="0.2">
      <c r="B1130" s="6"/>
      <c r="C1130" s="16"/>
      <c r="D1130" s="16"/>
    </row>
    <row r="1131" spans="2:4" x14ac:dyDescent="0.2">
      <c r="B1131" s="6"/>
      <c r="C1131" s="16"/>
      <c r="D1131" s="16"/>
    </row>
    <row r="1132" spans="2:4" x14ac:dyDescent="0.2">
      <c r="B1132" s="6"/>
      <c r="C1132" s="16"/>
      <c r="D1132" s="16"/>
    </row>
    <row r="1133" spans="2:4" x14ac:dyDescent="0.2">
      <c r="B1133" s="6"/>
      <c r="C1133" s="16"/>
      <c r="D1133" s="16"/>
    </row>
    <row r="1134" spans="2:4" x14ac:dyDescent="0.2">
      <c r="B1134" s="6"/>
      <c r="C1134" s="16"/>
      <c r="D1134" s="16"/>
    </row>
    <row r="1135" spans="2:4" x14ac:dyDescent="0.2">
      <c r="B1135" s="6"/>
      <c r="C1135" s="16"/>
      <c r="D1135" s="16"/>
    </row>
    <row r="1136" spans="2:4" x14ac:dyDescent="0.2">
      <c r="B1136" s="6"/>
      <c r="C1136" s="16"/>
      <c r="D1136" s="16"/>
    </row>
    <row r="1137" spans="2:4" x14ac:dyDescent="0.2">
      <c r="B1137" s="6"/>
      <c r="C1137" s="16"/>
      <c r="D1137" s="16"/>
    </row>
    <row r="1138" spans="2:4" x14ac:dyDescent="0.2">
      <c r="B1138" s="6"/>
      <c r="C1138" s="16"/>
      <c r="D1138" s="16"/>
    </row>
    <row r="1139" spans="2:4" x14ac:dyDescent="0.2">
      <c r="B1139" s="6"/>
      <c r="C1139" s="16"/>
      <c r="D1139" s="16"/>
    </row>
    <row r="1140" spans="2:4" x14ac:dyDescent="0.2">
      <c r="B1140" s="6"/>
      <c r="C1140" s="16"/>
      <c r="D1140" s="16"/>
    </row>
    <row r="1141" spans="2:4" x14ac:dyDescent="0.2">
      <c r="B1141" s="6"/>
      <c r="C1141" s="16"/>
      <c r="D1141" s="16"/>
    </row>
    <row r="1142" spans="2:4" x14ac:dyDescent="0.2">
      <c r="B1142" s="6"/>
      <c r="C1142" s="16"/>
      <c r="D1142" s="16"/>
    </row>
    <row r="1143" spans="2:4" x14ac:dyDescent="0.2">
      <c r="B1143" s="6"/>
      <c r="C1143" s="16"/>
      <c r="D1143" s="16"/>
    </row>
    <row r="1144" spans="2:4" x14ac:dyDescent="0.2">
      <c r="B1144" s="6"/>
      <c r="C1144" s="16"/>
      <c r="D1144" s="16"/>
    </row>
    <row r="1145" spans="2:4" x14ac:dyDescent="0.2">
      <c r="B1145" s="6"/>
      <c r="C1145" s="16"/>
      <c r="D1145" s="16"/>
    </row>
    <row r="1146" spans="2:4" x14ac:dyDescent="0.2">
      <c r="B1146" s="6"/>
      <c r="C1146" s="16"/>
      <c r="D1146" s="16"/>
    </row>
    <row r="1147" spans="2:4" x14ac:dyDescent="0.2">
      <c r="B1147" s="6"/>
      <c r="C1147" s="16"/>
      <c r="D1147" s="16"/>
    </row>
    <row r="1148" spans="2:4" x14ac:dyDescent="0.2">
      <c r="B1148" s="6"/>
      <c r="C1148" s="16"/>
      <c r="D1148" s="16"/>
    </row>
    <row r="1149" spans="2:4" x14ac:dyDescent="0.2">
      <c r="B1149" s="6"/>
      <c r="C1149" s="16"/>
      <c r="D1149" s="16"/>
    </row>
    <row r="1150" spans="2:4" x14ac:dyDescent="0.2">
      <c r="B1150" s="6"/>
      <c r="C1150" s="16"/>
      <c r="D1150" s="16"/>
    </row>
    <row r="1151" spans="2:4" x14ac:dyDescent="0.2">
      <c r="B1151" s="6"/>
      <c r="C1151" s="16"/>
      <c r="D1151" s="16"/>
    </row>
    <row r="1152" spans="2:4" x14ac:dyDescent="0.2">
      <c r="B1152" s="6"/>
      <c r="C1152" s="16"/>
      <c r="D1152" s="16"/>
    </row>
    <row r="1153" spans="2:4" x14ac:dyDescent="0.2">
      <c r="B1153" s="6"/>
      <c r="C1153" s="16"/>
      <c r="D1153" s="16"/>
    </row>
    <row r="1154" spans="2:4" x14ac:dyDescent="0.2">
      <c r="B1154" s="6"/>
      <c r="C1154" s="16"/>
      <c r="D1154" s="16"/>
    </row>
    <row r="1155" spans="2:4" x14ac:dyDescent="0.2">
      <c r="B1155" s="6"/>
      <c r="C1155" s="16"/>
      <c r="D1155" s="16"/>
    </row>
    <row r="1156" spans="2:4" x14ac:dyDescent="0.2">
      <c r="B1156" s="6"/>
      <c r="C1156" s="16"/>
      <c r="D1156" s="16"/>
    </row>
    <row r="1157" spans="2:4" x14ac:dyDescent="0.2">
      <c r="B1157" s="6"/>
      <c r="C1157" s="16"/>
      <c r="D1157" s="16"/>
    </row>
    <row r="1158" spans="2:4" x14ac:dyDescent="0.2">
      <c r="B1158" s="6"/>
      <c r="C1158" s="16"/>
      <c r="D1158" s="16"/>
    </row>
    <row r="1159" spans="2:4" x14ac:dyDescent="0.2">
      <c r="B1159" s="6"/>
      <c r="C1159" s="16"/>
      <c r="D1159" s="16"/>
    </row>
    <row r="1160" spans="2:4" x14ac:dyDescent="0.2">
      <c r="B1160" s="6"/>
      <c r="C1160" s="16"/>
      <c r="D1160" s="16"/>
    </row>
    <row r="1161" spans="2:4" x14ac:dyDescent="0.2">
      <c r="B1161" s="6"/>
      <c r="C1161" s="16"/>
      <c r="D1161" s="16"/>
    </row>
    <row r="1162" spans="2:4" x14ac:dyDescent="0.2">
      <c r="B1162" s="6"/>
      <c r="C1162" s="16"/>
      <c r="D1162" s="16"/>
    </row>
    <row r="1163" spans="2:4" x14ac:dyDescent="0.2">
      <c r="B1163" s="6"/>
      <c r="C1163" s="16"/>
      <c r="D1163" s="16"/>
    </row>
    <row r="1164" spans="2:4" x14ac:dyDescent="0.2">
      <c r="B1164" s="6"/>
      <c r="C1164" s="16"/>
      <c r="D1164" s="16"/>
    </row>
    <row r="1165" spans="2:4" x14ac:dyDescent="0.2">
      <c r="B1165" s="6"/>
      <c r="C1165" s="16"/>
      <c r="D1165" s="16"/>
    </row>
    <row r="1166" spans="2:4" x14ac:dyDescent="0.2">
      <c r="B1166" s="6"/>
      <c r="C1166" s="16"/>
      <c r="D1166" s="16"/>
    </row>
    <row r="1167" spans="2:4" x14ac:dyDescent="0.2">
      <c r="B1167" s="6"/>
      <c r="C1167" s="16"/>
      <c r="D1167" s="16"/>
    </row>
    <row r="1168" spans="2:4" x14ac:dyDescent="0.2">
      <c r="B1168" s="6"/>
      <c r="C1168" s="16"/>
      <c r="D1168" s="16"/>
    </row>
    <row r="1169" spans="2:4" x14ac:dyDescent="0.2">
      <c r="B1169" s="6"/>
      <c r="C1169" s="16"/>
      <c r="D1169" s="16"/>
    </row>
    <row r="1170" spans="2:4" x14ac:dyDescent="0.2">
      <c r="B1170" s="6"/>
      <c r="C1170" s="16"/>
      <c r="D1170" s="16"/>
    </row>
    <row r="1171" spans="2:4" x14ac:dyDescent="0.2">
      <c r="B1171" s="6"/>
      <c r="C1171" s="16"/>
      <c r="D1171" s="16"/>
    </row>
    <row r="1172" spans="2:4" x14ac:dyDescent="0.2">
      <c r="B1172" s="6"/>
      <c r="C1172" s="16"/>
      <c r="D1172" s="16"/>
    </row>
    <row r="1173" spans="2:4" x14ac:dyDescent="0.2">
      <c r="B1173" s="6"/>
      <c r="C1173" s="16"/>
      <c r="D1173" s="16"/>
    </row>
    <row r="1174" spans="2:4" x14ac:dyDescent="0.2">
      <c r="B1174" s="6"/>
      <c r="C1174" s="16"/>
      <c r="D1174" s="16"/>
    </row>
    <row r="1175" spans="2:4" x14ac:dyDescent="0.2">
      <c r="B1175" s="6"/>
      <c r="C1175" s="16"/>
      <c r="D1175" s="16"/>
    </row>
    <row r="1176" spans="2:4" x14ac:dyDescent="0.2">
      <c r="B1176" s="6"/>
      <c r="C1176" s="16"/>
      <c r="D1176" s="16"/>
    </row>
    <row r="1177" spans="2:4" x14ac:dyDescent="0.2">
      <c r="B1177" s="6"/>
      <c r="C1177" s="16"/>
      <c r="D1177" s="16"/>
    </row>
    <row r="1178" spans="2:4" x14ac:dyDescent="0.2">
      <c r="B1178" s="6"/>
      <c r="C1178" s="16"/>
      <c r="D1178" s="16"/>
    </row>
    <row r="1179" spans="2:4" x14ac:dyDescent="0.2">
      <c r="B1179" s="6"/>
      <c r="C1179" s="16"/>
      <c r="D1179" s="16"/>
    </row>
    <row r="1180" spans="2:4" x14ac:dyDescent="0.2">
      <c r="B1180" s="6"/>
      <c r="C1180" s="16"/>
      <c r="D1180" s="16"/>
    </row>
    <row r="1181" spans="2:4" x14ac:dyDescent="0.2">
      <c r="B1181" s="6"/>
      <c r="C1181" s="16"/>
      <c r="D1181" s="16"/>
    </row>
    <row r="1182" spans="2:4" x14ac:dyDescent="0.2">
      <c r="B1182" s="6"/>
      <c r="C1182" s="16"/>
      <c r="D1182" s="16"/>
    </row>
    <row r="1183" spans="2:4" x14ac:dyDescent="0.2">
      <c r="B1183" s="6"/>
      <c r="C1183" s="16"/>
      <c r="D1183" s="16"/>
    </row>
    <row r="1184" spans="2:4" x14ac:dyDescent="0.2">
      <c r="B1184" s="6"/>
      <c r="C1184" s="16"/>
      <c r="D1184" s="16"/>
    </row>
    <row r="1185" spans="2:4" x14ac:dyDescent="0.2">
      <c r="B1185" s="6"/>
      <c r="C1185" s="16"/>
      <c r="D1185" s="16"/>
    </row>
    <row r="1186" spans="2:4" x14ac:dyDescent="0.2">
      <c r="B1186" s="6"/>
      <c r="C1186" s="16"/>
      <c r="D1186" s="16"/>
    </row>
    <row r="1187" spans="2:4" x14ac:dyDescent="0.2">
      <c r="B1187" s="6"/>
      <c r="C1187" s="16"/>
      <c r="D1187" s="16"/>
    </row>
    <row r="1188" spans="2:4" x14ac:dyDescent="0.2">
      <c r="B1188" s="6"/>
      <c r="C1188" s="16"/>
      <c r="D1188" s="16"/>
    </row>
    <row r="1189" spans="2:4" x14ac:dyDescent="0.2">
      <c r="B1189" s="6"/>
      <c r="C1189" s="16"/>
      <c r="D1189" s="16"/>
    </row>
    <row r="1190" spans="2:4" x14ac:dyDescent="0.2">
      <c r="B1190" s="6"/>
      <c r="C1190" s="16"/>
      <c r="D1190" s="16"/>
    </row>
    <row r="1191" spans="2:4" x14ac:dyDescent="0.2">
      <c r="B1191" s="6"/>
      <c r="C1191" s="16"/>
      <c r="D1191" s="16"/>
    </row>
    <row r="1192" spans="2:4" x14ac:dyDescent="0.2">
      <c r="B1192" s="6"/>
      <c r="C1192" s="16"/>
      <c r="D1192" s="16"/>
    </row>
    <row r="1193" spans="2:4" x14ac:dyDescent="0.2">
      <c r="B1193" s="6"/>
      <c r="C1193" s="16"/>
      <c r="D1193" s="16"/>
    </row>
    <row r="1194" spans="2:4" x14ac:dyDescent="0.2">
      <c r="B1194" s="6"/>
      <c r="C1194" s="16"/>
      <c r="D1194" s="16"/>
    </row>
    <row r="1195" spans="2:4" x14ac:dyDescent="0.2">
      <c r="B1195" s="6"/>
      <c r="C1195" s="16"/>
      <c r="D1195" s="16"/>
    </row>
    <row r="1196" spans="2:4" x14ac:dyDescent="0.2">
      <c r="B1196" s="6"/>
      <c r="C1196" s="16"/>
      <c r="D1196" s="16"/>
    </row>
    <row r="1197" spans="2:4" x14ac:dyDescent="0.2">
      <c r="B1197" s="6"/>
      <c r="C1197" s="16"/>
      <c r="D1197" s="16"/>
    </row>
    <row r="1198" spans="2:4" x14ac:dyDescent="0.2">
      <c r="B1198" s="6"/>
      <c r="C1198" s="16"/>
      <c r="D1198" s="16"/>
    </row>
    <row r="1199" spans="2:4" x14ac:dyDescent="0.2">
      <c r="B1199" s="6"/>
      <c r="C1199" s="16"/>
      <c r="D1199" s="16"/>
    </row>
    <row r="1200" spans="2:4" x14ac:dyDescent="0.2">
      <c r="B1200" s="6"/>
      <c r="C1200" s="16"/>
      <c r="D1200" s="16"/>
    </row>
    <row r="1201" spans="2:4" x14ac:dyDescent="0.2">
      <c r="B1201" s="6"/>
      <c r="C1201" s="16"/>
      <c r="D1201" s="16"/>
    </row>
    <row r="1202" spans="2:4" x14ac:dyDescent="0.2">
      <c r="B1202" s="6"/>
      <c r="C1202" s="16"/>
      <c r="D1202" s="16"/>
    </row>
    <row r="1203" spans="2:4" x14ac:dyDescent="0.2">
      <c r="B1203" s="6"/>
      <c r="C1203" s="16"/>
      <c r="D1203" s="16"/>
    </row>
    <row r="1204" spans="2:4" x14ac:dyDescent="0.2">
      <c r="B1204" s="6"/>
      <c r="C1204" s="16"/>
      <c r="D1204" s="16"/>
    </row>
    <row r="1205" spans="2:4" x14ac:dyDescent="0.2">
      <c r="B1205" s="6"/>
      <c r="C1205" s="16"/>
      <c r="D1205" s="16"/>
    </row>
    <row r="1206" spans="2:4" x14ac:dyDescent="0.2">
      <c r="B1206" s="6"/>
      <c r="C1206" s="16"/>
      <c r="D1206" s="16"/>
    </row>
    <row r="1207" spans="2:4" x14ac:dyDescent="0.2">
      <c r="B1207" s="6"/>
      <c r="C1207" s="16"/>
      <c r="D1207" s="16"/>
    </row>
    <row r="1208" spans="2:4" x14ac:dyDescent="0.2">
      <c r="B1208" s="6"/>
      <c r="C1208" s="16"/>
      <c r="D1208" s="16"/>
    </row>
    <row r="1209" spans="2:4" x14ac:dyDescent="0.2">
      <c r="B1209" s="6"/>
      <c r="C1209" s="16"/>
      <c r="D1209" s="16"/>
    </row>
    <row r="1210" spans="2:4" x14ac:dyDescent="0.2">
      <c r="B1210" s="6"/>
      <c r="C1210" s="16"/>
      <c r="D1210" s="16"/>
    </row>
    <row r="1211" spans="2:4" x14ac:dyDescent="0.2">
      <c r="B1211" s="6"/>
      <c r="C1211" s="16"/>
      <c r="D1211" s="16"/>
    </row>
    <row r="1212" spans="2:4" x14ac:dyDescent="0.2">
      <c r="B1212" s="6"/>
      <c r="C1212" s="16"/>
      <c r="D1212" s="16"/>
    </row>
    <row r="1213" spans="2:4" x14ac:dyDescent="0.2">
      <c r="B1213" s="6"/>
      <c r="C1213" s="16"/>
      <c r="D1213" s="16"/>
    </row>
    <row r="1214" spans="2:4" x14ac:dyDescent="0.2">
      <c r="B1214" s="6"/>
      <c r="C1214" s="16"/>
      <c r="D1214" s="16"/>
    </row>
    <row r="1215" spans="2:4" x14ac:dyDescent="0.2">
      <c r="B1215" s="6"/>
      <c r="C1215" s="16"/>
      <c r="D1215" s="16"/>
    </row>
    <row r="1216" spans="2:4" x14ac:dyDescent="0.2">
      <c r="B1216" s="6"/>
      <c r="C1216" s="16"/>
      <c r="D1216" s="16"/>
    </row>
    <row r="1217" spans="2:4" x14ac:dyDescent="0.2">
      <c r="B1217" s="6"/>
      <c r="C1217" s="16"/>
      <c r="D1217" s="16"/>
    </row>
    <row r="1218" spans="2:4" x14ac:dyDescent="0.2">
      <c r="B1218" s="6"/>
      <c r="C1218" s="16"/>
      <c r="D1218" s="16"/>
    </row>
    <row r="1219" spans="2:4" x14ac:dyDescent="0.2">
      <c r="B1219" s="6"/>
      <c r="C1219" s="16"/>
      <c r="D1219" s="16"/>
    </row>
    <row r="1220" spans="2:4" x14ac:dyDescent="0.2">
      <c r="B1220" s="6"/>
      <c r="C1220" s="16"/>
      <c r="D1220" s="16"/>
    </row>
    <row r="1221" spans="2:4" x14ac:dyDescent="0.2">
      <c r="B1221" s="6"/>
      <c r="C1221" s="16"/>
      <c r="D1221" s="16"/>
    </row>
    <row r="1222" spans="2:4" x14ac:dyDescent="0.2">
      <c r="B1222" s="6"/>
      <c r="C1222" s="16"/>
      <c r="D1222" s="16"/>
    </row>
    <row r="1223" spans="2:4" x14ac:dyDescent="0.2">
      <c r="B1223" s="6"/>
      <c r="C1223" s="16"/>
      <c r="D1223" s="16"/>
    </row>
    <row r="1224" spans="2:4" x14ac:dyDescent="0.2">
      <c r="B1224" s="6"/>
      <c r="C1224" s="16"/>
      <c r="D1224" s="16"/>
    </row>
    <row r="1225" spans="2:4" x14ac:dyDescent="0.2">
      <c r="B1225" s="6"/>
      <c r="C1225" s="16"/>
      <c r="D1225" s="16"/>
    </row>
    <row r="1226" spans="2:4" x14ac:dyDescent="0.2">
      <c r="B1226" s="6"/>
      <c r="C1226" s="16"/>
      <c r="D1226" s="16"/>
    </row>
    <row r="1227" spans="2:4" x14ac:dyDescent="0.2">
      <c r="B1227" s="6"/>
      <c r="C1227" s="16"/>
      <c r="D1227" s="16"/>
    </row>
    <row r="1228" spans="2:4" x14ac:dyDescent="0.2">
      <c r="B1228" s="6"/>
      <c r="C1228" s="16"/>
      <c r="D1228" s="16"/>
    </row>
    <row r="1229" spans="2:4" x14ac:dyDescent="0.2">
      <c r="B1229" s="6"/>
      <c r="C1229" s="16"/>
      <c r="D1229" s="16"/>
    </row>
    <row r="1230" spans="2:4" x14ac:dyDescent="0.2">
      <c r="B1230" s="6"/>
      <c r="C1230" s="16"/>
      <c r="D1230" s="16"/>
    </row>
    <row r="1231" spans="2:4" x14ac:dyDescent="0.2">
      <c r="B1231" s="6"/>
      <c r="C1231" s="16"/>
      <c r="D1231" s="16"/>
    </row>
    <row r="1232" spans="2:4" x14ac:dyDescent="0.2">
      <c r="B1232" s="6"/>
      <c r="C1232" s="16"/>
      <c r="D1232" s="16"/>
    </row>
    <row r="1233" spans="2:4" x14ac:dyDescent="0.2">
      <c r="B1233" s="6"/>
      <c r="C1233" s="16"/>
      <c r="D1233" s="16"/>
    </row>
    <row r="1234" spans="2:4" x14ac:dyDescent="0.2">
      <c r="B1234" s="6"/>
      <c r="C1234" s="16"/>
      <c r="D1234" s="16"/>
    </row>
    <row r="1235" spans="2:4" x14ac:dyDescent="0.2">
      <c r="B1235" s="6"/>
      <c r="C1235" s="16"/>
      <c r="D1235" s="16"/>
    </row>
    <row r="1236" spans="2:4" x14ac:dyDescent="0.2">
      <c r="B1236" s="6"/>
      <c r="C1236" s="16"/>
      <c r="D1236" s="16"/>
    </row>
    <row r="1237" spans="2:4" x14ac:dyDescent="0.2">
      <c r="B1237" s="6"/>
      <c r="C1237" s="16"/>
      <c r="D1237" s="16"/>
    </row>
    <row r="1238" spans="2:4" x14ac:dyDescent="0.2">
      <c r="B1238" s="6"/>
      <c r="C1238" s="16"/>
      <c r="D1238" s="16"/>
    </row>
    <row r="1239" spans="2:4" x14ac:dyDescent="0.2">
      <c r="B1239" s="6"/>
      <c r="C1239" s="16"/>
      <c r="D1239" s="16"/>
    </row>
    <row r="1240" spans="2:4" x14ac:dyDescent="0.2">
      <c r="B1240" s="6"/>
      <c r="C1240" s="16"/>
      <c r="D1240" s="16"/>
    </row>
    <row r="1241" spans="2:4" x14ac:dyDescent="0.2">
      <c r="B1241" s="6"/>
      <c r="C1241" s="16"/>
      <c r="D1241" s="16"/>
    </row>
    <row r="1242" spans="2:4" x14ac:dyDescent="0.2">
      <c r="B1242" s="6"/>
      <c r="C1242" s="16"/>
      <c r="D1242" s="16"/>
    </row>
    <row r="1243" spans="2:4" x14ac:dyDescent="0.2">
      <c r="B1243" s="6"/>
      <c r="C1243" s="16"/>
      <c r="D1243" s="16"/>
    </row>
    <row r="1244" spans="2:4" x14ac:dyDescent="0.2">
      <c r="B1244" s="6"/>
      <c r="C1244" s="16"/>
      <c r="D1244" s="16"/>
    </row>
    <row r="1245" spans="2:4" x14ac:dyDescent="0.2">
      <c r="B1245" s="6"/>
      <c r="C1245" s="16"/>
      <c r="D1245" s="16"/>
    </row>
    <row r="1246" spans="2:4" x14ac:dyDescent="0.2">
      <c r="B1246" s="6"/>
      <c r="C1246" s="16"/>
      <c r="D1246" s="16"/>
    </row>
    <row r="1247" spans="2:4" x14ac:dyDescent="0.2">
      <c r="B1247" s="6"/>
      <c r="C1247" s="16"/>
      <c r="D1247" s="16"/>
    </row>
    <row r="1248" spans="2:4" x14ac:dyDescent="0.2">
      <c r="B1248" s="6"/>
      <c r="C1248" s="16"/>
      <c r="D1248" s="16"/>
    </row>
    <row r="1249" spans="2:4" x14ac:dyDescent="0.2">
      <c r="B1249" s="6"/>
      <c r="C1249" s="16"/>
      <c r="D1249" s="16"/>
    </row>
    <row r="1250" spans="2:4" x14ac:dyDescent="0.2">
      <c r="B1250" s="6"/>
      <c r="C1250" s="16"/>
      <c r="D1250" s="16"/>
    </row>
    <row r="1251" spans="2:4" x14ac:dyDescent="0.2">
      <c r="B1251" s="6"/>
      <c r="C1251" s="16"/>
      <c r="D1251" s="16"/>
    </row>
    <row r="1252" spans="2:4" x14ac:dyDescent="0.2">
      <c r="B1252" s="6"/>
      <c r="C1252" s="16"/>
      <c r="D1252" s="16"/>
    </row>
    <row r="1253" spans="2:4" x14ac:dyDescent="0.2">
      <c r="B1253" s="6"/>
      <c r="C1253" s="16"/>
      <c r="D1253" s="16"/>
    </row>
    <row r="1254" spans="2:4" x14ac:dyDescent="0.2">
      <c r="B1254" s="6"/>
      <c r="C1254" s="16"/>
      <c r="D1254" s="16"/>
    </row>
    <row r="1255" spans="2:4" x14ac:dyDescent="0.2">
      <c r="B1255" s="6"/>
      <c r="C1255" s="16"/>
      <c r="D1255" s="16"/>
    </row>
    <row r="1256" spans="2:4" x14ac:dyDescent="0.2">
      <c r="B1256" s="6"/>
      <c r="C1256" s="16"/>
      <c r="D1256" s="16"/>
    </row>
    <row r="1257" spans="2:4" x14ac:dyDescent="0.2">
      <c r="B1257" s="6"/>
      <c r="C1257" s="16"/>
      <c r="D1257" s="16"/>
    </row>
    <row r="1258" spans="2:4" x14ac:dyDescent="0.2">
      <c r="B1258" s="6"/>
      <c r="C1258" s="16"/>
      <c r="D1258" s="16"/>
    </row>
    <row r="1259" spans="2:4" x14ac:dyDescent="0.2">
      <c r="B1259" s="6"/>
      <c r="C1259" s="16"/>
      <c r="D1259" s="16"/>
    </row>
    <row r="1260" spans="2:4" x14ac:dyDescent="0.2">
      <c r="B1260" s="6"/>
      <c r="C1260" s="16"/>
      <c r="D1260" s="16"/>
    </row>
    <row r="1261" spans="2:4" x14ac:dyDescent="0.2">
      <c r="B1261" s="6"/>
      <c r="C1261" s="16"/>
      <c r="D1261" s="16"/>
    </row>
    <row r="1262" spans="2:4" x14ac:dyDescent="0.2">
      <c r="B1262" s="6"/>
      <c r="C1262" s="16"/>
      <c r="D1262" s="16"/>
    </row>
    <row r="1263" spans="2:4" x14ac:dyDescent="0.2">
      <c r="B1263" s="6"/>
      <c r="C1263" s="16"/>
      <c r="D1263" s="16"/>
    </row>
    <row r="1264" spans="2:4" x14ac:dyDescent="0.2">
      <c r="B1264" s="6"/>
      <c r="C1264" s="16"/>
      <c r="D1264" s="16"/>
    </row>
    <row r="1265" spans="2:4" x14ac:dyDescent="0.2">
      <c r="B1265" s="6"/>
      <c r="C1265" s="16"/>
      <c r="D1265" s="16"/>
    </row>
    <row r="1266" spans="2:4" x14ac:dyDescent="0.2">
      <c r="B1266" s="6"/>
      <c r="C1266" s="16"/>
      <c r="D1266" s="16"/>
    </row>
    <row r="1267" spans="2:4" x14ac:dyDescent="0.2">
      <c r="B1267" s="6"/>
      <c r="C1267" s="16"/>
      <c r="D1267" s="16"/>
    </row>
    <row r="1268" spans="2:4" x14ac:dyDescent="0.2">
      <c r="B1268" s="6"/>
      <c r="C1268" s="16"/>
      <c r="D1268" s="16"/>
    </row>
    <row r="1269" spans="2:4" x14ac:dyDescent="0.2">
      <c r="B1269" s="6"/>
      <c r="C1269" s="16"/>
      <c r="D1269" s="16"/>
    </row>
    <row r="1270" spans="2:4" x14ac:dyDescent="0.2">
      <c r="B1270" s="6"/>
      <c r="C1270" s="16"/>
      <c r="D1270" s="16"/>
    </row>
    <row r="1271" spans="2:4" x14ac:dyDescent="0.2">
      <c r="B1271" s="6"/>
      <c r="C1271" s="16"/>
      <c r="D1271" s="16"/>
    </row>
    <row r="1272" spans="2:4" x14ac:dyDescent="0.2">
      <c r="B1272" s="6"/>
      <c r="C1272" s="16"/>
      <c r="D1272" s="16"/>
    </row>
    <row r="1273" spans="2:4" x14ac:dyDescent="0.2">
      <c r="B1273" s="6"/>
      <c r="C1273" s="16"/>
      <c r="D1273" s="16"/>
    </row>
    <row r="1274" spans="2:4" x14ac:dyDescent="0.2">
      <c r="B1274" s="6"/>
      <c r="C1274" s="16"/>
      <c r="D1274" s="16"/>
    </row>
    <row r="1275" spans="2:4" x14ac:dyDescent="0.2">
      <c r="B1275" s="6"/>
      <c r="C1275" s="16"/>
      <c r="D1275" s="16"/>
    </row>
    <row r="1276" spans="2:4" x14ac:dyDescent="0.2">
      <c r="B1276" s="6"/>
      <c r="C1276" s="16"/>
      <c r="D1276" s="16"/>
    </row>
    <row r="1277" spans="2:4" x14ac:dyDescent="0.2">
      <c r="B1277" s="6"/>
      <c r="C1277" s="16"/>
      <c r="D1277" s="16"/>
    </row>
    <row r="1278" spans="2:4" x14ac:dyDescent="0.2">
      <c r="B1278" s="6"/>
      <c r="C1278" s="16"/>
      <c r="D1278" s="16"/>
    </row>
    <row r="1279" spans="2:4" x14ac:dyDescent="0.2">
      <c r="B1279" s="6"/>
      <c r="C1279" s="16"/>
      <c r="D1279" s="16"/>
    </row>
    <row r="1280" spans="2:4" x14ac:dyDescent="0.2">
      <c r="B1280" s="6"/>
      <c r="C1280" s="16"/>
      <c r="D1280" s="16"/>
    </row>
    <row r="1281" spans="2:4" x14ac:dyDescent="0.2">
      <c r="B1281" s="6"/>
      <c r="C1281" s="16"/>
      <c r="D1281" s="16"/>
    </row>
    <row r="1282" spans="2:4" x14ac:dyDescent="0.2">
      <c r="B1282" s="6"/>
      <c r="C1282" s="16"/>
      <c r="D1282" s="16"/>
    </row>
    <row r="1283" spans="2:4" x14ac:dyDescent="0.2">
      <c r="B1283" s="6"/>
      <c r="C1283" s="16"/>
      <c r="D1283" s="16"/>
    </row>
    <row r="1284" spans="2:4" x14ac:dyDescent="0.2">
      <c r="B1284" s="6"/>
      <c r="C1284" s="16"/>
      <c r="D1284" s="16"/>
    </row>
    <row r="1285" spans="2:4" x14ac:dyDescent="0.2">
      <c r="B1285" s="6"/>
      <c r="C1285" s="16"/>
      <c r="D1285" s="16"/>
    </row>
    <row r="1286" spans="2:4" x14ac:dyDescent="0.2">
      <c r="B1286" s="6"/>
      <c r="C1286" s="16"/>
      <c r="D1286" s="16"/>
    </row>
    <row r="1287" spans="2:4" x14ac:dyDescent="0.2">
      <c r="B1287" s="6"/>
      <c r="C1287" s="16"/>
      <c r="D1287" s="16"/>
    </row>
    <row r="1288" spans="2:4" x14ac:dyDescent="0.2">
      <c r="B1288" s="6"/>
      <c r="C1288" s="16"/>
      <c r="D1288" s="16"/>
    </row>
    <row r="1289" spans="2:4" x14ac:dyDescent="0.2">
      <c r="B1289" s="6"/>
      <c r="C1289" s="16"/>
      <c r="D1289" s="16"/>
    </row>
    <row r="1290" spans="2:4" x14ac:dyDescent="0.2">
      <c r="B1290" s="6"/>
      <c r="C1290" s="16"/>
      <c r="D1290" s="16"/>
    </row>
    <row r="1291" spans="2:4" x14ac:dyDescent="0.2">
      <c r="B1291" s="6"/>
      <c r="C1291" s="16"/>
      <c r="D1291" s="16"/>
    </row>
    <row r="1292" spans="2:4" x14ac:dyDescent="0.2">
      <c r="B1292" s="6"/>
      <c r="C1292" s="16"/>
      <c r="D1292" s="16"/>
    </row>
    <row r="1293" spans="2:4" x14ac:dyDescent="0.2">
      <c r="B1293" s="6"/>
      <c r="C1293" s="16"/>
      <c r="D1293" s="16"/>
    </row>
    <row r="1294" spans="2:4" x14ac:dyDescent="0.2">
      <c r="B1294" s="6"/>
      <c r="C1294" s="16"/>
      <c r="D1294" s="16"/>
    </row>
    <row r="1295" spans="2:4" x14ac:dyDescent="0.2">
      <c r="B1295" s="6"/>
      <c r="C1295" s="16"/>
      <c r="D1295" s="16"/>
    </row>
    <row r="1296" spans="2:4" x14ac:dyDescent="0.2">
      <c r="B1296" s="6"/>
      <c r="C1296" s="16"/>
      <c r="D1296" s="16"/>
    </row>
    <row r="1297" spans="2:4" x14ac:dyDescent="0.2">
      <c r="B1297" s="6"/>
      <c r="C1297" s="16"/>
      <c r="D1297" s="16"/>
    </row>
    <row r="1298" spans="2:4" x14ac:dyDescent="0.2">
      <c r="B1298" s="6"/>
      <c r="C1298" s="16"/>
      <c r="D1298" s="16"/>
    </row>
    <row r="1299" spans="2:4" x14ac:dyDescent="0.2">
      <c r="B1299" s="6"/>
      <c r="C1299" s="16"/>
      <c r="D1299" s="16"/>
    </row>
    <row r="1300" spans="2:4" x14ac:dyDescent="0.2">
      <c r="B1300" s="6"/>
      <c r="C1300" s="16"/>
      <c r="D1300" s="16"/>
    </row>
    <row r="1301" spans="2:4" x14ac:dyDescent="0.2">
      <c r="B1301" s="6"/>
      <c r="C1301" s="16"/>
      <c r="D1301" s="16"/>
    </row>
    <row r="1302" spans="2:4" x14ac:dyDescent="0.2">
      <c r="B1302" s="6"/>
      <c r="C1302" s="16"/>
      <c r="D1302" s="16"/>
    </row>
    <row r="1303" spans="2:4" x14ac:dyDescent="0.2">
      <c r="B1303" s="6"/>
      <c r="C1303" s="16"/>
      <c r="D1303" s="16"/>
    </row>
    <row r="1304" spans="2:4" x14ac:dyDescent="0.2">
      <c r="B1304" s="6"/>
      <c r="C1304" s="16"/>
      <c r="D1304" s="16"/>
    </row>
    <row r="1305" spans="2:4" x14ac:dyDescent="0.2">
      <c r="B1305" s="6"/>
      <c r="C1305" s="16"/>
      <c r="D1305" s="16"/>
    </row>
    <row r="1306" spans="2:4" x14ac:dyDescent="0.2">
      <c r="B1306" s="6"/>
      <c r="C1306" s="16"/>
      <c r="D1306" s="16"/>
    </row>
    <row r="1307" spans="2:4" x14ac:dyDescent="0.2">
      <c r="B1307" s="6"/>
      <c r="C1307" s="16"/>
      <c r="D1307" s="16"/>
    </row>
    <row r="1308" spans="2:4" x14ac:dyDescent="0.2">
      <c r="B1308" s="6"/>
      <c r="C1308" s="16"/>
      <c r="D1308" s="16"/>
    </row>
    <row r="1309" spans="2:4" x14ac:dyDescent="0.2">
      <c r="B1309" s="6"/>
      <c r="C1309" s="16"/>
      <c r="D1309" s="16"/>
    </row>
    <row r="1310" spans="2:4" x14ac:dyDescent="0.2">
      <c r="B1310" s="6"/>
      <c r="C1310" s="16"/>
      <c r="D1310" s="16"/>
    </row>
    <row r="1311" spans="2:4" x14ac:dyDescent="0.2">
      <c r="B1311" s="6"/>
      <c r="C1311" s="16"/>
      <c r="D1311" s="16"/>
    </row>
    <row r="1312" spans="2:4" x14ac:dyDescent="0.2">
      <c r="B1312" s="6"/>
      <c r="C1312" s="16"/>
      <c r="D1312" s="16"/>
    </row>
    <row r="1313" spans="2:4" x14ac:dyDescent="0.2">
      <c r="B1313" s="6"/>
      <c r="C1313" s="16"/>
      <c r="D1313" s="16"/>
    </row>
    <row r="1314" spans="2:4" x14ac:dyDescent="0.2">
      <c r="B1314" s="6"/>
      <c r="C1314" s="16"/>
      <c r="D1314" s="16"/>
    </row>
    <row r="1315" spans="2:4" x14ac:dyDescent="0.2">
      <c r="B1315" s="6"/>
      <c r="C1315" s="16"/>
      <c r="D1315" s="16"/>
    </row>
    <row r="1316" spans="2:4" x14ac:dyDescent="0.2">
      <c r="B1316" s="6"/>
      <c r="C1316" s="16"/>
      <c r="D1316" s="16"/>
    </row>
    <row r="1317" spans="2:4" x14ac:dyDescent="0.2">
      <c r="B1317" s="6"/>
      <c r="C1317" s="16"/>
      <c r="D1317" s="16"/>
    </row>
    <row r="1318" spans="2:4" x14ac:dyDescent="0.2">
      <c r="B1318" s="6"/>
      <c r="C1318" s="16"/>
      <c r="D1318" s="16"/>
    </row>
    <row r="1319" spans="2:4" x14ac:dyDescent="0.2">
      <c r="B1319" s="6"/>
      <c r="C1319" s="16"/>
      <c r="D1319" s="16"/>
    </row>
    <row r="1320" spans="2:4" x14ac:dyDescent="0.2">
      <c r="B1320" s="6"/>
      <c r="C1320" s="16"/>
      <c r="D1320" s="16"/>
    </row>
    <row r="1321" spans="2:4" x14ac:dyDescent="0.2">
      <c r="B1321" s="6"/>
      <c r="C1321" s="16"/>
      <c r="D1321" s="16"/>
    </row>
    <row r="1322" spans="2:4" x14ac:dyDescent="0.2">
      <c r="B1322" s="6"/>
      <c r="C1322" s="16"/>
      <c r="D1322" s="16"/>
    </row>
    <row r="1323" spans="2:4" x14ac:dyDescent="0.2">
      <c r="B1323" s="6"/>
      <c r="C1323" s="16"/>
      <c r="D1323" s="16"/>
    </row>
    <row r="1324" spans="2:4" x14ac:dyDescent="0.2">
      <c r="B1324" s="6"/>
      <c r="C1324" s="16"/>
      <c r="D1324" s="16"/>
    </row>
    <row r="1325" spans="2:4" x14ac:dyDescent="0.2">
      <c r="B1325" s="6"/>
      <c r="C1325" s="16"/>
      <c r="D1325" s="16"/>
    </row>
    <row r="1326" spans="2:4" x14ac:dyDescent="0.2">
      <c r="B1326" s="6"/>
      <c r="C1326" s="16"/>
      <c r="D1326" s="16"/>
    </row>
    <row r="1327" spans="2:4" x14ac:dyDescent="0.2">
      <c r="B1327" s="6"/>
      <c r="C1327" s="16"/>
      <c r="D1327" s="16"/>
    </row>
    <row r="1328" spans="2:4" x14ac:dyDescent="0.2">
      <c r="B1328" s="6"/>
      <c r="C1328" s="16"/>
      <c r="D1328" s="16"/>
    </row>
    <row r="1329" spans="2:4" x14ac:dyDescent="0.2">
      <c r="B1329" s="6"/>
      <c r="C1329" s="16"/>
      <c r="D1329" s="16"/>
    </row>
    <row r="1330" spans="2:4" x14ac:dyDescent="0.2">
      <c r="B1330" s="6"/>
      <c r="C1330" s="16"/>
      <c r="D1330" s="16"/>
    </row>
    <row r="1331" spans="2:4" x14ac:dyDescent="0.2">
      <c r="B1331" s="6"/>
      <c r="C1331" s="16"/>
      <c r="D1331" s="16"/>
    </row>
    <row r="1332" spans="2:4" x14ac:dyDescent="0.2">
      <c r="B1332" s="6"/>
      <c r="C1332" s="16"/>
      <c r="D1332" s="16"/>
    </row>
    <row r="1333" spans="2:4" x14ac:dyDescent="0.2">
      <c r="B1333" s="6"/>
      <c r="C1333" s="16"/>
      <c r="D1333" s="16"/>
    </row>
    <row r="1334" spans="2:4" x14ac:dyDescent="0.2">
      <c r="B1334" s="6"/>
      <c r="C1334" s="16"/>
      <c r="D1334" s="16"/>
    </row>
    <row r="1335" spans="2:4" x14ac:dyDescent="0.2">
      <c r="B1335" s="6"/>
      <c r="C1335" s="16"/>
      <c r="D1335" s="16"/>
    </row>
    <row r="1336" spans="2:4" x14ac:dyDescent="0.2">
      <c r="B1336" s="6"/>
      <c r="C1336" s="16"/>
      <c r="D1336" s="16"/>
    </row>
    <row r="1337" spans="2:4" x14ac:dyDescent="0.2">
      <c r="B1337" s="6"/>
      <c r="C1337" s="16"/>
      <c r="D1337" s="16"/>
    </row>
    <row r="1338" spans="2:4" x14ac:dyDescent="0.2">
      <c r="B1338" s="6"/>
      <c r="C1338" s="16"/>
      <c r="D1338" s="16"/>
    </row>
    <row r="1339" spans="2:4" x14ac:dyDescent="0.2">
      <c r="B1339" s="6"/>
      <c r="C1339" s="16"/>
      <c r="D1339" s="16"/>
    </row>
    <row r="1340" spans="2:4" x14ac:dyDescent="0.2">
      <c r="B1340" s="6"/>
      <c r="C1340" s="16"/>
      <c r="D1340" s="16"/>
    </row>
    <row r="1341" spans="2:4" x14ac:dyDescent="0.2">
      <c r="B1341" s="6"/>
      <c r="C1341" s="16"/>
      <c r="D1341" s="16"/>
    </row>
    <row r="1342" spans="2:4" x14ac:dyDescent="0.2">
      <c r="B1342" s="6"/>
      <c r="C1342" s="16"/>
      <c r="D1342" s="16"/>
    </row>
    <row r="1343" spans="2:4" x14ac:dyDescent="0.2">
      <c r="B1343" s="6"/>
      <c r="C1343" s="16"/>
      <c r="D1343" s="16"/>
    </row>
    <row r="1344" spans="2:4" x14ac:dyDescent="0.2">
      <c r="B1344" s="6"/>
      <c r="C1344" s="16"/>
      <c r="D1344" s="16"/>
    </row>
    <row r="1345" spans="2:4" x14ac:dyDescent="0.2">
      <c r="B1345" s="6"/>
      <c r="C1345" s="16"/>
      <c r="D1345" s="16"/>
    </row>
    <row r="1346" spans="2:4" x14ac:dyDescent="0.2">
      <c r="B1346" s="6"/>
      <c r="C1346" s="16"/>
      <c r="D1346" s="16"/>
    </row>
    <row r="1347" spans="2:4" x14ac:dyDescent="0.2">
      <c r="B1347" s="6"/>
      <c r="C1347" s="16"/>
      <c r="D1347" s="16"/>
    </row>
    <row r="1348" spans="2:4" x14ac:dyDescent="0.2">
      <c r="B1348" s="6"/>
      <c r="C1348" s="16"/>
      <c r="D1348" s="16"/>
    </row>
    <row r="1349" spans="2:4" x14ac:dyDescent="0.2">
      <c r="B1349" s="6"/>
      <c r="C1349" s="16"/>
      <c r="D1349" s="16"/>
    </row>
    <row r="1350" spans="2:4" x14ac:dyDescent="0.2">
      <c r="B1350" s="6"/>
      <c r="C1350" s="16"/>
      <c r="D1350" s="16"/>
    </row>
    <row r="1351" spans="2:4" x14ac:dyDescent="0.2">
      <c r="B1351" s="6"/>
      <c r="C1351" s="16"/>
      <c r="D1351" s="16"/>
    </row>
    <row r="1352" spans="2:4" x14ac:dyDescent="0.2">
      <c r="B1352" s="6"/>
      <c r="C1352" s="16"/>
      <c r="D1352" s="16"/>
    </row>
    <row r="1353" spans="2:4" x14ac:dyDescent="0.2">
      <c r="B1353" s="6"/>
      <c r="C1353" s="16"/>
      <c r="D1353" s="16"/>
    </row>
    <row r="1354" spans="2:4" x14ac:dyDescent="0.2">
      <c r="B1354" s="6"/>
      <c r="C1354" s="16"/>
      <c r="D1354" s="16"/>
    </row>
    <row r="1355" spans="2:4" x14ac:dyDescent="0.2">
      <c r="B1355" s="6"/>
      <c r="C1355" s="16"/>
      <c r="D1355" s="16"/>
    </row>
    <row r="1356" spans="2:4" x14ac:dyDescent="0.2">
      <c r="B1356" s="6"/>
      <c r="C1356" s="16"/>
      <c r="D1356" s="16"/>
    </row>
    <row r="1357" spans="2:4" x14ac:dyDescent="0.2">
      <c r="B1357" s="6"/>
      <c r="C1357" s="16"/>
      <c r="D1357" s="16"/>
    </row>
    <row r="1358" spans="2:4" x14ac:dyDescent="0.2">
      <c r="B1358" s="6"/>
      <c r="C1358" s="16"/>
      <c r="D1358" s="16"/>
    </row>
    <row r="1359" spans="2:4" x14ac:dyDescent="0.2">
      <c r="B1359" s="6"/>
      <c r="C1359" s="16"/>
      <c r="D1359" s="16"/>
    </row>
    <row r="1360" spans="2:4" x14ac:dyDescent="0.2">
      <c r="B1360" s="6"/>
      <c r="C1360" s="16"/>
      <c r="D1360" s="16"/>
    </row>
    <row r="1361" spans="2:4" x14ac:dyDescent="0.2">
      <c r="B1361" s="6"/>
      <c r="C1361" s="16"/>
      <c r="D1361" s="16"/>
    </row>
    <row r="1362" spans="2:4" x14ac:dyDescent="0.2">
      <c r="B1362" s="6"/>
      <c r="C1362" s="16"/>
      <c r="D1362" s="16"/>
    </row>
    <row r="1363" spans="2:4" x14ac:dyDescent="0.2">
      <c r="B1363" s="6"/>
      <c r="C1363" s="16"/>
      <c r="D1363" s="16"/>
    </row>
    <row r="1364" spans="2:4" x14ac:dyDescent="0.2">
      <c r="B1364" s="6"/>
      <c r="C1364" s="16"/>
      <c r="D1364" s="16"/>
    </row>
    <row r="1365" spans="2:4" x14ac:dyDescent="0.2">
      <c r="B1365" s="6"/>
      <c r="C1365" s="16"/>
      <c r="D1365" s="16"/>
    </row>
    <row r="1366" spans="2:4" x14ac:dyDescent="0.2">
      <c r="B1366" s="6"/>
      <c r="C1366" s="16"/>
      <c r="D1366" s="16"/>
    </row>
    <row r="1367" spans="2:4" x14ac:dyDescent="0.2">
      <c r="B1367" s="6"/>
      <c r="C1367" s="16"/>
      <c r="D1367" s="16"/>
    </row>
    <row r="1368" spans="2:4" x14ac:dyDescent="0.2">
      <c r="B1368" s="6"/>
      <c r="C1368" s="16"/>
      <c r="D1368" s="16"/>
    </row>
    <row r="1369" spans="2:4" x14ac:dyDescent="0.2">
      <c r="B1369" s="6"/>
      <c r="C1369" s="16"/>
      <c r="D1369" s="16"/>
    </row>
    <row r="1370" spans="2:4" x14ac:dyDescent="0.2">
      <c r="B1370" s="6"/>
      <c r="C1370" s="16"/>
      <c r="D1370" s="16"/>
    </row>
    <row r="1371" spans="2:4" x14ac:dyDescent="0.2">
      <c r="B1371" s="6"/>
      <c r="C1371" s="16"/>
      <c r="D1371" s="16"/>
    </row>
    <row r="1372" spans="2:4" x14ac:dyDescent="0.2">
      <c r="B1372" s="6"/>
      <c r="C1372" s="16"/>
      <c r="D1372" s="16"/>
    </row>
    <row r="1373" spans="2:4" x14ac:dyDescent="0.2">
      <c r="B1373" s="6"/>
      <c r="C1373" s="16"/>
      <c r="D1373" s="16"/>
    </row>
    <row r="1374" spans="2:4" x14ac:dyDescent="0.2">
      <c r="B1374" s="6"/>
      <c r="C1374" s="16"/>
      <c r="D1374" s="16"/>
    </row>
    <row r="1375" spans="2:4" x14ac:dyDescent="0.2">
      <c r="B1375" s="6"/>
      <c r="C1375" s="16"/>
      <c r="D1375" s="16"/>
    </row>
    <row r="1376" spans="2:4" x14ac:dyDescent="0.2">
      <c r="B1376" s="6"/>
      <c r="C1376" s="16"/>
      <c r="D1376" s="16"/>
    </row>
    <row r="1377" spans="2:4" x14ac:dyDescent="0.2">
      <c r="B1377" s="6"/>
      <c r="C1377" s="16"/>
      <c r="D1377" s="16"/>
    </row>
    <row r="1378" spans="2:4" x14ac:dyDescent="0.2">
      <c r="B1378" s="6"/>
      <c r="C1378" s="16"/>
      <c r="D1378" s="16"/>
    </row>
    <row r="1379" spans="2:4" x14ac:dyDescent="0.2">
      <c r="B1379" s="6"/>
      <c r="C1379" s="16"/>
      <c r="D1379" s="16"/>
    </row>
    <row r="1380" spans="2:4" x14ac:dyDescent="0.2">
      <c r="B1380" s="6"/>
      <c r="C1380" s="16"/>
      <c r="D1380" s="16"/>
    </row>
    <row r="1381" spans="2:4" x14ac:dyDescent="0.2">
      <c r="B1381" s="6"/>
      <c r="C1381" s="16"/>
      <c r="D1381" s="16"/>
    </row>
    <row r="1382" spans="2:4" x14ac:dyDescent="0.2">
      <c r="B1382" s="6"/>
      <c r="C1382" s="16"/>
      <c r="D1382" s="16"/>
    </row>
    <row r="1383" spans="2:4" x14ac:dyDescent="0.2">
      <c r="B1383" s="6"/>
      <c r="C1383" s="16"/>
      <c r="D1383" s="16"/>
    </row>
    <row r="1384" spans="2:4" x14ac:dyDescent="0.2">
      <c r="B1384" s="6"/>
      <c r="C1384" s="16"/>
      <c r="D1384" s="16"/>
    </row>
    <row r="1385" spans="2:4" x14ac:dyDescent="0.2">
      <c r="B1385" s="6"/>
      <c r="C1385" s="16"/>
      <c r="D1385" s="16"/>
    </row>
    <row r="1386" spans="2:4" x14ac:dyDescent="0.2">
      <c r="B1386" s="6"/>
      <c r="C1386" s="16"/>
      <c r="D1386" s="16"/>
    </row>
    <row r="1387" spans="2:4" x14ac:dyDescent="0.2">
      <c r="B1387" s="6"/>
      <c r="C1387" s="16"/>
      <c r="D1387" s="16"/>
    </row>
    <row r="1388" spans="2:4" x14ac:dyDescent="0.2">
      <c r="B1388" s="6"/>
      <c r="C1388" s="16"/>
      <c r="D1388" s="16"/>
    </row>
    <row r="1389" spans="2:4" x14ac:dyDescent="0.2">
      <c r="B1389" s="6"/>
      <c r="C1389" s="16"/>
      <c r="D1389" s="16"/>
    </row>
    <row r="1390" spans="2:4" x14ac:dyDescent="0.2">
      <c r="B1390" s="6"/>
      <c r="C1390" s="16"/>
      <c r="D1390" s="16"/>
    </row>
    <row r="1391" spans="2:4" x14ac:dyDescent="0.2">
      <c r="B1391" s="6"/>
      <c r="C1391" s="16"/>
      <c r="D1391" s="16"/>
    </row>
    <row r="1392" spans="2:4" x14ac:dyDescent="0.2">
      <c r="B1392" s="6"/>
      <c r="C1392" s="16"/>
      <c r="D1392" s="16"/>
    </row>
    <row r="1393" spans="2:4" x14ac:dyDescent="0.2">
      <c r="B1393" s="6"/>
      <c r="C1393" s="16"/>
      <c r="D1393" s="16"/>
    </row>
    <row r="1394" spans="2:4" x14ac:dyDescent="0.2">
      <c r="B1394" s="6"/>
      <c r="C1394" s="16"/>
      <c r="D1394" s="16"/>
    </row>
    <row r="1395" spans="2:4" x14ac:dyDescent="0.2">
      <c r="B1395" s="6"/>
      <c r="C1395" s="16"/>
      <c r="D1395" s="16"/>
    </row>
    <row r="1396" spans="2:4" x14ac:dyDescent="0.2">
      <c r="B1396" s="6"/>
      <c r="C1396" s="16"/>
      <c r="D1396" s="16"/>
    </row>
    <row r="1397" spans="2:4" x14ac:dyDescent="0.2">
      <c r="B1397" s="6"/>
      <c r="C1397" s="16"/>
      <c r="D1397" s="16"/>
    </row>
    <row r="1398" spans="2:4" x14ac:dyDescent="0.2">
      <c r="B1398" s="6"/>
      <c r="C1398" s="16"/>
      <c r="D1398" s="16"/>
    </row>
    <row r="1399" spans="2:4" x14ac:dyDescent="0.2">
      <c r="B1399" s="6"/>
      <c r="C1399" s="16"/>
      <c r="D1399" s="16"/>
    </row>
    <row r="1400" spans="2:4" x14ac:dyDescent="0.2">
      <c r="B1400" s="6"/>
      <c r="C1400" s="16"/>
      <c r="D1400" s="16"/>
    </row>
    <row r="1401" spans="2:4" x14ac:dyDescent="0.2">
      <c r="B1401" s="6"/>
      <c r="C1401" s="16"/>
      <c r="D1401" s="16"/>
    </row>
    <row r="1402" spans="2:4" x14ac:dyDescent="0.2">
      <c r="B1402" s="6"/>
      <c r="C1402" s="16"/>
      <c r="D1402" s="16"/>
    </row>
    <row r="1403" spans="2:4" x14ac:dyDescent="0.2">
      <c r="B1403" s="6"/>
      <c r="C1403" s="16"/>
      <c r="D1403" s="16"/>
    </row>
    <row r="1404" spans="2:4" x14ac:dyDescent="0.2">
      <c r="B1404" s="6"/>
      <c r="C1404" s="16"/>
      <c r="D1404" s="16"/>
    </row>
    <row r="1405" spans="2:4" x14ac:dyDescent="0.2">
      <c r="B1405" s="6"/>
      <c r="C1405" s="16"/>
      <c r="D1405" s="16"/>
    </row>
    <row r="1406" spans="2:4" x14ac:dyDescent="0.2">
      <c r="B1406" s="6"/>
      <c r="C1406" s="16"/>
      <c r="D1406" s="16"/>
    </row>
    <row r="1407" spans="2:4" x14ac:dyDescent="0.2">
      <c r="B1407" s="6"/>
      <c r="C1407" s="16"/>
      <c r="D1407" s="16"/>
    </row>
    <row r="1408" spans="2:4" x14ac:dyDescent="0.2">
      <c r="B1408" s="6"/>
      <c r="C1408" s="16"/>
      <c r="D1408" s="16"/>
    </row>
    <row r="1409" spans="2:4" x14ac:dyDescent="0.2">
      <c r="B1409" s="6"/>
      <c r="C1409" s="16"/>
      <c r="D1409" s="16"/>
    </row>
    <row r="1410" spans="2:4" x14ac:dyDescent="0.2">
      <c r="B1410" s="6"/>
      <c r="C1410" s="16"/>
      <c r="D1410" s="16"/>
    </row>
    <row r="1411" spans="2:4" x14ac:dyDescent="0.2">
      <c r="B1411" s="6"/>
      <c r="C1411" s="16"/>
      <c r="D1411" s="16"/>
    </row>
    <row r="1412" spans="2:4" x14ac:dyDescent="0.2">
      <c r="B1412" s="6"/>
      <c r="C1412" s="16"/>
      <c r="D1412" s="16"/>
    </row>
    <row r="1413" spans="2:4" x14ac:dyDescent="0.2">
      <c r="B1413" s="6"/>
      <c r="C1413" s="16"/>
      <c r="D1413" s="16"/>
    </row>
    <row r="1414" spans="2:4" x14ac:dyDescent="0.2">
      <c r="B1414" s="6"/>
      <c r="C1414" s="16"/>
      <c r="D1414" s="16"/>
    </row>
    <row r="1415" spans="2:4" x14ac:dyDescent="0.2">
      <c r="B1415" s="6"/>
      <c r="C1415" s="16"/>
      <c r="D1415" s="16"/>
    </row>
    <row r="1416" spans="2:4" x14ac:dyDescent="0.2">
      <c r="B1416" s="6"/>
      <c r="C1416" s="16"/>
      <c r="D1416" s="16"/>
    </row>
    <row r="1417" spans="2:4" x14ac:dyDescent="0.2">
      <c r="B1417" s="6"/>
      <c r="C1417" s="16"/>
      <c r="D1417" s="16"/>
    </row>
    <row r="1418" spans="2:4" x14ac:dyDescent="0.2">
      <c r="B1418" s="6"/>
      <c r="C1418" s="16"/>
      <c r="D1418" s="16"/>
    </row>
    <row r="1419" spans="2:4" x14ac:dyDescent="0.2">
      <c r="B1419" s="6"/>
      <c r="C1419" s="16"/>
      <c r="D1419" s="16"/>
    </row>
    <row r="1420" spans="2:4" x14ac:dyDescent="0.2">
      <c r="B1420" s="6"/>
      <c r="C1420" s="16"/>
      <c r="D1420" s="16"/>
    </row>
    <row r="1421" spans="2:4" x14ac:dyDescent="0.2">
      <c r="B1421" s="6"/>
      <c r="C1421" s="16"/>
      <c r="D1421" s="16"/>
    </row>
    <row r="1422" spans="2:4" x14ac:dyDescent="0.2">
      <c r="B1422" s="6"/>
      <c r="C1422" s="16"/>
      <c r="D1422" s="16"/>
    </row>
    <row r="1423" spans="2:4" x14ac:dyDescent="0.2">
      <c r="B1423" s="6"/>
      <c r="C1423" s="16"/>
      <c r="D1423" s="16"/>
    </row>
    <row r="1424" spans="2:4" x14ac:dyDescent="0.2">
      <c r="B1424" s="6"/>
      <c r="C1424" s="16"/>
      <c r="D1424" s="16"/>
    </row>
    <row r="1425" spans="2:4" x14ac:dyDescent="0.2">
      <c r="B1425" s="6"/>
      <c r="C1425" s="16"/>
      <c r="D1425" s="16"/>
    </row>
    <row r="1426" spans="2:4" x14ac:dyDescent="0.2">
      <c r="B1426" s="6"/>
      <c r="C1426" s="16"/>
      <c r="D1426" s="16"/>
    </row>
    <row r="1427" spans="2:4" x14ac:dyDescent="0.2">
      <c r="B1427" s="6"/>
      <c r="C1427" s="16"/>
      <c r="D1427" s="16"/>
    </row>
    <row r="1428" spans="2:4" x14ac:dyDescent="0.2">
      <c r="B1428" s="6"/>
      <c r="C1428" s="16"/>
      <c r="D1428" s="16"/>
    </row>
    <row r="1429" spans="2:4" x14ac:dyDescent="0.2">
      <c r="B1429" s="6"/>
      <c r="C1429" s="16"/>
      <c r="D1429" s="16"/>
    </row>
    <row r="1430" spans="2:4" x14ac:dyDescent="0.2">
      <c r="B1430" s="6"/>
      <c r="C1430" s="16"/>
      <c r="D1430" s="16"/>
    </row>
    <row r="1431" spans="2:4" x14ac:dyDescent="0.2">
      <c r="B1431" s="6"/>
      <c r="C1431" s="16"/>
      <c r="D1431" s="16"/>
    </row>
    <row r="1432" spans="2:4" x14ac:dyDescent="0.2">
      <c r="B1432" s="6"/>
      <c r="C1432" s="16"/>
      <c r="D1432" s="16"/>
    </row>
    <row r="1433" spans="2:4" x14ac:dyDescent="0.2">
      <c r="B1433" s="6"/>
      <c r="C1433" s="16"/>
      <c r="D1433" s="16"/>
    </row>
    <row r="1434" spans="2:4" x14ac:dyDescent="0.2">
      <c r="B1434" s="6"/>
      <c r="C1434" s="16"/>
      <c r="D1434" s="16"/>
    </row>
    <row r="1435" spans="2:4" x14ac:dyDescent="0.2">
      <c r="B1435" s="6"/>
      <c r="C1435" s="16"/>
      <c r="D1435" s="16"/>
    </row>
    <row r="1436" spans="2:4" x14ac:dyDescent="0.2">
      <c r="B1436" s="6"/>
      <c r="C1436" s="16"/>
      <c r="D1436" s="16"/>
    </row>
    <row r="1437" spans="2:4" x14ac:dyDescent="0.2">
      <c r="B1437" s="6"/>
      <c r="C1437" s="16"/>
      <c r="D1437" s="16"/>
    </row>
    <row r="1438" spans="2:4" x14ac:dyDescent="0.2">
      <c r="B1438" s="6"/>
      <c r="C1438" s="16"/>
      <c r="D1438" s="16"/>
    </row>
    <row r="1439" spans="2:4" x14ac:dyDescent="0.2">
      <c r="B1439" s="6"/>
      <c r="C1439" s="16"/>
      <c r="D1439" s="16"/>
    </row>
    <row r="1440" spans="2:4" x14ac:dyDescent="0.2">
      <c r="B1440" s="6"/>
      <c r="C1440" s="16"/>
      <c r="D1440" s="16"/>
    </row>
    <row r="1441" spans="2:4" x14ac:dyDescent="0.2">
      <c r="B1441" s="6"/>
      <c r="C1441" s="16"/>
      <c r="D1441" s="16"/>
    </row>
    <row r="1442" spans="2:4" x14ac:dyDescent="0.2">
      <c r="B1442" s="6"/>
      <c r="C1442" s="16"/>
      <c r="D1442" s="16"/>
    </row>
    <row r="1443" spans="2:4" x14ac:dyDescent="0.2">
      <c r="B1443" s="6"/>
      <c r="C1443" s="16"/>
      <c r="D1443" s="16"/>
    </row>
    <row r="1444" spans="2:4" x14ac:dyDescent="0.2">
      <c r="B1444" s="6"/>
      <c r="C1444" s="16"/>
      <c r="D1444" s="16"/>
    </row>
    <row r="1445" spans="2:4" x14ac:dyDescent="0.2">
      <c r="B1445" s="6"/>
      <c r="C1445" s="16"/>
      <c r="D1445" s="16"/>
    </row>
    <row r="1446" spans="2:4" x14ac:dyDescent="0.2">
      <c r="B1446" s="6"/>
      <c r="C1446" s="16"/>
      <c r="D1446" s="16"/>
    </row>
    <row r="1447" spans="2:4" x14ac:dyDescent="0.2">
      <c r="B1447" s="6"/>
      <c r="C1447" s="16"/>
      <c r="D1447" s="16"/>
    </row>
    <row r="1448" spans="2:4" x14ac:dyDescent="0.2">
      <c r="B1448" s="6"/>
      <c r="C1448" s="16"/>
      <c r="D1448" s="16"/>
    </row>
    <row r="1449" spans="2:4" x14ac:dyDescent="0.2">
      <c r="B1449" s="6"/>
      <c r="C1449" s="16"/>
      <c r="D1449" s="16"/>
    </row>
    <row r="1450" spans="2:4" x14ac:dyDescent="0.2">
      <c r="B1450" s="6"/>
      <c r="C1450" s="16"/>
      <c r="D1450" s="16"/>
    </row>
    <row r="1451" spans="2:4" x14ac:dyDescent="0.2">
      <c r="B1451" s="6"/>
      <c r="C1451" s="16"/>
      <c r="D1451" s="16"/>
    </row>
    <row r="1452" spans="2:4" x14ac:dyDescent="0.2">
      <c r="B1452" s="6"/>
      <c r="C1452" s="16"/>
      <c r="D1452" s="16"/>
    </row>
    <row r="1453" spans="2:4" x14ac:dyDescent="0.2">
      <c r="B1453" s="6"/>
      <c r="C1453" s="16"/>
      <c r="D1453" s="16"/>
    </row>
    <row r="1454" spans="2:4" x14ac:dyDescent="0.2">
      <c r="B1454" s="6"/>
      <c r="C1454" s="16"/>
      <c r="D1454" s="16"/>
    </row>
    <row r="1455" spans="2:4" x14ac:dyDescent="0.2">
      <c r="B1455" s="6"/>
      <c r="C1455" s="16"/>
      <c r="D1455" s="16"/>
    </row>
    <row r="1456" spans="2:4" x14ac:dyDescent="0.2">
      <c r="B1456" s="6"/>
      <c r="C1456" s="16"/>
      <c r="D1456" s="16"/>
    </row>
    <row r="1457" spans="2:4" x14ac:dyDescent="0.2">
      <c r="B1457" s="6"/>
      <c r="C1457" s="16"/>
      <c r="D1457" s="16"/>
    </row>
    <row r="1458" spans="2:4" x14ac:dyDescent="0.2">
      <c r="B1458" s="6"/>
      <c r="C1458" s="16"/>
      <c r="D1458" s="16"/>
    </row>
    <row r="1459" spans="2:4" x14ac:dyDescent="0.2">
      <c r="B1459" s="6"/>
      <c r="C1459" s="16"/>
      <c r="D1459" s="16"/>
    </row>
    <row r="1460" spans="2:4" x14ac:dyDescent="0.2">
      <c r="B1460" s="6"/>
      <c r="C1460" s="16"/>
      <c r="D1460" s="16"/>
    </row>
    <row r="1461" spans="2:4" x14ac:dyDescent="0.2">
      <c r="B1461" s="6"/>
      <c r="C1461" s="16"/>
      <c r="D1461" s="16"/>
    </row>
    <row r="1462" spans="2:4" x14ac:dyDescent="0.2">
      <c r="B1462" s="6"/>
      <c r="C1462" s="16"/>
      <c r="D1462" s="16"/>
    </row>
    <row r="1463" spans="2:4" x14ac:dyDescent="0.2">
      <c r="B1463" s="6"/>
      <c r="C1463" s="16"/>
      <c r="D1463" s="16"/>
    </row>
    <row r="1464" spans="2:4" x14ac:dyDescent="0.2">
      <c r="B1464" s="6"/>
      <c r="C1464" s="16"/>
      <c r="D1464" s="16"/>
    </row>
    <row r="1465" spans="2:4" x14ac:dyDescent="0.2">
      <c r="B1465" s="6"/>
      <c r="C1465" s="16"/>
      <c r="D1465" s="16"/>
    </row>
    <row r="1466" spans="2:4" x14ac:dyDescent="0.2">
      <c r="B1466" s="6"/>
      <c r="C1466" s="16"/>
      <c r="D1466" s="16"/>
    </row>
    <row r="1467" spans="2:4" x14ac:dyDescent="0.2">
      <c r="B1467" s="6"/>
      <c r="C1467" s="16"/>
      <c r="D1467" s="16"/>
    </row>
    <row r="1468" spans="2:4" x14ac:dyDescent="0.2">
      <c r="B1468" s="6"/>
      <c r="C1468" s="16"/>
      <c r="D1468" s="16"/>
    </row>
    <row r="1469" spans="2:4" x14ac:dyDescent="0.2">
      <c r="B1469" s="6"/>
      <c r="C1469" s="16"/>
      <c r="D1469" s="16"/>
    </row>
    <row r="1470" spans="2:4" x14ac:dyDescent="0.2">
      <c r="B1470" s="6"/>
      <c r="C1470" s="16"/>
      <c r="D1470" s="16"/>
    </row>
    <row r="1471" spans="2:4" x14ac:dyDescent="0.2">
      <c r="B1471" s="6"/>
      <c r="C1471" s="16"/>
      <c r="D1471" s="16"/>
    </row>
    <row r="1472" spans="2:4" x14ac:dyDescent="0.2">
      <c r="B1472" s="6"/>
      <c r="C1472" s="16"/>
      <c r="D1472" s="16"/>
    </row>
    <row r="1473" spans="2:4" x14ac:dyDescent="0.2">
      <c r="B1473" s="6"/>
      <c r="C1473" s="16"/>
      <c r="D1473" s="16"/>
    </row>
    <row r="1474" spans="2:4" x14ac:dyDescent="0.2">
      <c r="B1474" s="6"/>
      <c r="C1474" s="16"/>
      <c r="D1474" s="16"/>
    </row>
    <row r="1475" spans="2:4" x14ac:dyDescent="0.2">
      <c r="B1475" s="6"/>
      <c r="C1475" s="16"/>
      <c r="D1475" s="16"/>
    </row>
    <row r="1476" spans="2:4" x14ac:dyDescent="0.2">
      <c r="B1476" s="6"/>
      <c r="C1476" s="16"/>
      <c r="D1476" s="16"/>
    </row>
    <row r="1477" spans="2:4" x14ac:dyDescent="0.2">
      <c r="B1477" s="6"/>
      <c r="C1477" s="16"/>
      <c r="D1477" s="16"/>
    </row>
    <row r="1478" spans="2:4" x14ac:dyDescent="0.2">
      <c r="B1478" s="6"/>
      <c r="C1478" s="16"/>
      <c r="D1478" s="16"/>
    </row>
    <row r="1479" spans="2:4" x14ac:dyDescent="0.2">
      <c r="B1479" s="6"/>
      <c r="C1479" s="16"/>
      <c r="D1479" s="16"/>
    </row>
    <row r="1480" spans="2:4" x14ac:dyDescent="0.2">
      <c r="B1480" s="6"/>
      <c r="C1480" s="16"/>
      <c r="D1480" s="16"/>
    </row>
    <row r="1481" spans="2:4" x14ac:dyDescent="0.2">
      <c r="B1481" s="6"/>
      <c r="C1481" s="16"/>
      <c r="D1481" s="16"/>
    </row>
    <row r="1482" spans="2:4" x14ac:dyDescent="0.2">
      <c r="B1482" s="6"/>
      <c r="C1482" s="16"/>
      <c r="D1482" s="16"/>
    </row>
    <row r="1483" spans="2:4" x14ac:dyDescent="0.2">
      <c r="B1483" s="6"/>
      <c r="C1483" s="16"/>
      <c r="D1483" s="16"/>
    </row>
    <row r="1484" spans="2:4" x14ac:dyDescent="0.2">
      <c r="B1484" s="6"/>
      <c r="C1484" s="16"/>
      <c r="D1484" s="16"/>
    </row>
    <row r="1485" spans="2:4" x14ac:dyDescent="0.2">
      <c r="B1485" s="6"/>
      <c r="C1485" s="16"/>
      <c r="D1485" s="16"/>
    </row>
    <row r="1486" spans="2:4" x14ac:dyDescent="0.2">
      <c r="B1486" s="6"/>
      <c r="C1486" s="16"/>
      <c r="D1486" s="16"/>
    </row>
    <row r="1487" spans="2:4" x14ac:dyDescent="0.2">
      <c r="B1487" s="6"/>
      <c r="C1487" s="16"/>
      <c r="D1487" s="16"/>
    </row>
    <row r="1488" spans="2:4" x14ac:dyDescent="0.2">
      <c r="B1488" s="6"/>
      <c r="C1488" s="16"/>
      <c r="D1488" s="16"/>
    </row>
    <row r="1489" spans="2:4" x14ac:dyDescent="0.2">
      <c r="B1489" s="6"/>
      <c r="C1489" s="16"/>
      <c r="D1489" s="16"/>
    </row>
    <row r="1490" spans="2:4" x14ac:dyDescent="0.2">
      <c r="B1490" s="6"/>
      <c r="C1490" s="16"/>
      <c r="D1490" s="16"/>
    </row>
    <row r="1491" spans="2:4" x14ac:dyDescent="0.2">
      <c r="B1491" s="6"/>
      <c r="C1491" s="16"/>
      <c r="D1491" s="16"/>
    </row>
    <row r="1492" spans="2:4" x14ac:dyDescent="0.2">
      <c r="B1492" s="6"/>
      <c r="C1492" s="16"/>
      <c r="D1492" s="16"/>
    </row>
    <row r="1493" spans="2:4" x14ac:dyDescent="0.2">
      <c r="B1493" s="6"/>
      <c r="C1493" s="16"/>
      <c r="D1493" s="16"/>
    </row>
    <row r="1494" spans="2:4" x14ac:dyDescent="0.2">
      <c r="B1494" s="6"/>
      <c r="C1494" s="16"/>
      <c r="D1494" s="16"/>
    </row>
    <row r="1495" spans="2:4" x14ac:dyDescent="0.2">
      <c r="B1495" s="6"/>
      <c r="C1495" s="16"/>
      <c r="D1495" s="16"/>
    </row>
    <row r="1496" spans="2:4" x14ac:dyDescent="0.2">
      <c r="B1496" s="6"/>
      <c r="C1496" s="16"/>
      <c r="D1496" s="16"/>
    </row>
    <row r="1497" spans="2:4" x14ac:dyDescent="0.2">
      <c r="B1497" s="6"/>
      <c r="C1497" s="16"/>
      <c r="D1497" s="16"/>
    </row>
    <row r="1498" spans="2:4" x14ac:dyDescent="0.2">
      <c r="B1498" s="6"/>
      <c r="C1498" s="16"/>
      <c r="D1498" s="16"/>
    </row>
    <row r="1499" spans="2:4" x14ac:dyDescent="0.2">
      <c r="B1499" s="6"/>
      <c r="C1499" s="16"/>
      <c r="D1499" s="16"/>
    </row>
    <row r="1500" spans="2:4" x14ac:dyDescent="0.2">
      <c r="B1500" s="6"/>
      <c r="C1500" s="16"/>
      <c r="D1500" s="16"/>
    </row>
    <row r="1501" spans="2:4" x14ac:dyDescent="0.2">
      <c r="B1501" s="6"/>
      <c r="C1501" s="16"/>
      <c r="D1501" s="16"/>
    </row>
    <row r="1502" spans="2:4" x14ac:dyDescent="0.2">
      <c r="B1502" s="6"/>
      <c r="C1502" s="16"/>
      <c r="D1502" s="16"/>
    </row>
    <row r="1503" spans="2:4" x14ac:dyDescent="0.2">
      <c r="B1503" s="6"/>
      <c r="C1503" s="16"/>
      <c r="D1503" s="16"/>
    </row>
    <row r="1504" spans="2:4" x14ac:dyDescent="0.2">
      <c r="B1504" s="6"/>
      <c r="C1504" s="16"/>
      <c r="D1504" s="16"/>
    </row>
    <row r="1505" spans="2:4" x14ac:dyDescent="0.2">
      <c r="B1505" s="6"/>
      <c r="C1505" s="16"/>
      <c r="D1505" s="16"/>
    </row>
    <row r="1506" spans="2:4" x14ac:dyDescent="0.2">
      <c r="B1506" s="6"/>
      <c r="C1506" s="16"/>
      <c r="D1506" s="16"/>
    </row>
    <row r="1507" spans="2:4" x14ac:dyDescent="0.2">
      <c r="B1507" s="6"/>
      <c r="C1507" s="16"/>
      <c r="D1507" s="16"/>
    </row>
    <row r="1508" spans="2:4" x14ac:dyDescent="0.2">
      <c r="B1508" s="6"/>
      <c r="C1508" s="16"/>
      <c r="D1508" s="16"/>
    </row>
    <row r="1509" spans="2:4" x14ac:dyDescent="0.2">
      <c r="B1509" s="6"/>
      <c r="C1509" s="16"/>
      <c r="D1509" s="16"/>
    </row>
    <row r="1510" spans="2:4" x14ac:dyDescent="0.2">
      <c r="B1510" s="6"/>
      <c r="C1510" s="16"/>
      <c r="D1510" s="16"/>
    </row>
    <row r="1511" spans="2:4" x14ac:dyDescent="0.2">
      <c r="B1511" s="6"/>
      <c r="C1511" s="16"/>
      <c r="D1511" s="16"/>
    </row>
    <row r="1512" spans="2:4" x14ac:dyDescent="0.2">
      <c r="B1512" s="6"/>
      <c r="C1512" s="16"/>
      <c r="D1512" s="16"/>
    </row>
    <row r="1513" spans="2:4" x14ac:dyDescent="0.2">
      <c r="B1513" s="6"/>
      <c r="C1513" s="16"/>
      <c r="D1513" s="16"/>
    </row>
    <row r="1514" spans="2:4" x14ac:dyDescent="0.2">
      <c r="B1514" s="6"/>
      <c r="C1514" s="16"/>
      <c r="D1514" s="16"/>
    </row>
    <row r="1515" spans="2:4" x14ac:dyDescent="0.2">
      <c r="B1515" s="6"/>
      <c r="C1515" s="16"/>
      <c r="D1515" s="16"/>
    </row>
    <row r="1516" spans="2:4" x14ac:dyDescent="0.2">
      <c r="B1516" s="6"/>
      <c r="C1516" s="16"/>
      <c r="D1516" s="16"/>
    </row>
    <row r="1517" spans="2:4" x14ac:dyDescent="0.2">
      <c r="B1517" s="6"/>
      <c r="C1517" s="16"/>
      <c r="D1517" s="16"/>
    </row>
    <row r="1518" spans="2:4" x14ac:dyDescent="0.2">
      <c r="B1518" s="6"/>
      <c r="C1518" s="16"/>
      <c r="D1518" s="16"/>
    </row>
    <row r="1519" spans="2:4" x14ac:dyDescent="0.2">
      <c r="B1519" s="6"/>
      <c r="C1519" s="16"/>
      <c r="D1519" s="16"/>
    </row>
    <row r="1520" spans="2:4" x14ac:dyDescent="0.2">
      <c r="B1520" s="6"/>
      <c r="C1520" s="16"/>
      <c r="D1520" s="16"/>
    </row>
    <row r="1521" spans="2:4" x14ac:dyDescent="0.2">
      <c r="B1521" s="6"/>
      <c r="C1521" s="16"/>
      <c r="D1521" s="16"/>
    </row>
    <row r="1522" spans="2:4" x14ac:dyDescent="0.2">
      <c r="B1522" s="6"/>
      <c r="C1522" s="16"/>
      <c r="D1522" s="16"/>
    </row>
    <row r="1523" spans="2:4" x14ac:dyDescent="0.2">
      <c r="B1523" s="6"/>
      <c r="C1523" s="16"/>
      <c r="D1523" s="16"/>
    </row>
    <row r="1524" spans="2:4" x14ac:dyDescent="0.2">
      <c r="B1524" s="6"/>
      <c r="C1524" s="16"/>
      <c r="D1524" s="16"/>
    </row>
    <row r="1525" spans="2:4" x14ac:dyDescent="0.2">
      <c r="B1525" s="6"/>
      <c r="C1525" s="16"/>
      <c r="D1525" s="16"/>
    </row>
    <row r="1526" spans="2:4" x14ac:dyDescent="0.2">
      <c r="B1526" s="6"/>
      <c r="C1526" s="16"/>
      <c r="D1526" s="16"/>
    </row>
    <row r="1527" spans="2:4" x14ac:dyDescent="0.2">
      <c r="B1527" s="6"/>
      <c r="C1527" s="16"/>
      <c r="D1527" s="16"/>
    </row>
    <row r="1528" spans="2:4" x14ac:dyDescent="0.2">
      <c r="B1528" s="6"/>
      <c r="C1528" s="16"/>
      <c r="D1528" s="16"/>
    </row>
    <row r="1529" spans="2:4" x14ac:dyDescent="0.2">
      <c r="B1529" s="6"/>
      <c r="C1529" s="16"/>
      <c r="D1529" s="16"/>
    </row>
    <row r="1530" spans="2:4" x14ac:dyDescent="0.2">
      <c r="B1530" s="6"/>
      <c r="C1530" s="16"/>
      <c r="D1530" s="16"/>
    </row>
    <row r="1531" spans="2:4" x14ac:dyDescent="0.2">
      <c r="B1531" s="6"/>
      <c r="C1531" s="16"/>
      <c r="D1531" s="16"/>
    </row>
    <row r="1532" spans="2:4" x14ac:dyDescent="0.2">
      <c r="B1532" s="6"/>
      <c r="C1532" s="16"/>
      <c r="D1532" s="16"/>
    </row>
    <row r="1533" spans="2:4" x14ac:dyDescent="0.2">
      <c r="B1533" s="6"/>
      <c r="C1533" s="16"/>
      <c r="D1533" s="16"/>
    </row>
    <row r="1534" spans="2:4" x14ac:dyDescent="0.2">
      <c r="B1534" s="6"/>
      <c r="C1534" s="16"/>
      <c r="D1534" s="16"/>
    </row>
    <row r="1535" spans="2:4" x14ac:dyDescent="0.2">
      <c r="B1535" s="6"/>
      <c r="C1535" s="16"/>
      <c r="D1535" s="16"/>
    </row>
    <row r="1536" spans="2:4" x14ac:dyDescent="0.2">
      <c r="B1536" s="6"/>
      <c r="C1536" s="16"/>
      <c r="D1536" s="16"/>
    </row>
    <row r="1537" spans="2:4" x14ac:dyDescent="0.2">
      <c r="B1537" s="6"/>
      <c r="C1537" s="16"/>
      <c r="D1537" s="16"/>
    </row>
    <row r="1538" spans="2:4" x14ac:dyDescent="0.2">
      <c r="B1538" s="6"/>
      <c r="C1538" s="16"/>
      <c r="D1538" s="16"/>
    </row>
    <row r="1539" spans="2:4" x14ac:dyDescent="0.2">
      <c r="B1539" s="6"/>
      <c r="C1539" s="16"/>
      <c r="D1539" s="16"/>
    </row>
    <row r="1540" spans="2:4" x14ac:dyDescent="0.2">
      <c r="B1540" s="6"/>
      <c r="C1540" s="16"/>
      <c r="D1540" s="16"/>
    </row>
    <row r="1541" spans="2:4" x14ac:dyDescent="0.2">
      <c r="B1541" s="6"/>
      <c r="C1541" s="16"/>
      <c r="D1541" s="16"/>
    </row>
    <row r="1542" spans="2:4" x14ac:dyDescent="0.2">
      <c r="B1542" s="6"/>
      <c r="C1542" s="16"/>
      <c r="D1542" s="16"/>
    </row>
    <row r="1543" spans="2:4" x14ac:dyDescent="0.2">
      <c r="B1543" s="6"/>
      <c r="C1543" s="16"/>
      <c r="D1543" s="16"/>
    </row>
    <row r="1544" spans="2:4" x14ac:dyDescent="0.2">
      <c r="B1544" s="6"/>
      <c r="C1544" s="16"/>
      <c r="D1544" s="16"/>
    </row>
    <row r="1545" spans="2:4" x14ac:dyDescent="0.2">
      <c r="B1545" s="6"/>
      <c r="C1545" s="16"/>
      <c r="D1545" s="16"/>
    </row>
    <row r="1546" spans="2:4" x14ac:dyDescent="0.2">
      <c r="B1546" s="6"/>
      <c r="C1546" s="16"/>
      <c r="D1546" s="16"/>
    </row>
    <row r="1547" spans="2:4" x14ac:dyDescent="0.2">
      <c r="B1547" s="6"/>
      <c r="C1547" s="16"/>
      <c r="D1547" s="16"/>
    </row>
    <row r="1548" spans="2:4" x14ac:dyDescent="0.2">
      <c r="B1548" s="6"/>
      <c r="C1548" s="16"/>
      <c r="D1548" s="16"/>
    </row>
    <row r="1549" spans="2:4" x14ac:dyDescent="0.2">
      <c r="B1549" s="6"/>
      <c r="C1549" s="16"/>
      <c r="D1549" s="16"/>
    </row>
    <row r="1550" spans="2:4" x14ac:dyDescent="0.2">
      <c r="B1550" s="6"/>
      <c r="C1550" s="16"/>
      <c r="D1550" s="16"/>
    </row>
    <row r="1551" spans="2:4" x14ac:dyDescent="0.2">
      <c r="B1551" s="6"/>
      <c r="C1551" s="16"/>
      <c r="D1551" s="16"/>
    </row>
    <row r="1552" spans="2:4" x14ac:dyDescent="0.2">
      <c r="B1552" s="6"/>
      <c r="C1552" s="16"/>
      <c r="D1552" s="16"/>
    </row>
    <row r="1553" spans="2:4" x14ac:dyDescent="0.2">
      <c r="B1553" s="6"/>
      <c r="C1553" s="16"/>
      <c r="D1553" s="16"/>
    </row>
    <row r="1554" spans="2:4" x14ac:dyDescent="0.2">
      <c r="B1554" s="6"/>
      <c r="C1554" s="16"/>
      <c r="D1554" s="16"/>
    </row>
    <row r="1555" spans="2:4" x14ac:dyDescent="0.2">
      <c r="B1555" s="6"/>
      <c r="C1555" s="16"/>
      <c r="D1555" s="16"/>
    </row>
    <row r="1556" spans="2:4" x14ac:dyDescent="0.2">
      <c r="B1556" s="6"/>
      <c r="C1556" s="16"/>
      <c r="D1556" s="16"/>
    </row>
    <row r="1557" spans="2:4" x14ac:dyDescent="0.2">
      <c r="B1557" s="6"/>
      <c r="C1557" s="16"/>
      <c r="D1557" s="16"/>
    </row>
    <row r="1558" spans="2:4" x14ac:dyDescent="0.2">
      <c r="B1558" s="6"/>
      <c r="C1558" s="16"/>
      <c r="D1558" s="16"/>
    </row>
    <row r="1559" spans="2:4" x14ac:dyDescent="0.2">
      <c r="B1559" s="6"/>
      <c r="C1559" s="16"/>
      <c r="D1559" s="16"/>
    </row>
    <row r="1560" spans="2:4" x14ac:dyDescent="0.2">
      <c r="B1560" s="6"/>
      <c r="C1560" s="16"/>
      <c r="D1560" s="16"/>
    </row>
    <row r="1561" spans="2:4" x14ac:dyDescent="0.2">
      <c r="B1561" s="6"/>
      <c r="C1561" s="16"/>
      <c r="D1561" s="16"/>
    </row>
    <row r="1562" spans="2:4" x14ac:dyDescent="0.2">
      <c r="B1562" s="6"/>
      <c r="C1562" s="16"/>
      <c r="D1562" s="16"/>
    </row>
    <row r="1563" spans="2:4" x14ac:dyDescent="0.2">
      <c r="B1563" s="6"/>
      <c r="C1563" s="16"/>
      <c r="D1563" s="16"/>
    </row>
    <row r="1564" spans="2:4" x14ac:dyDescent="0.2">
      <c r="B1564" s="6"/>
      <c r="C1564" s="16"/>
      <c r="D1564" s="16"/>
    </row>
    <row r="1565" spans="2:4" x14ac:dyDescent="0.2">
      <c r="B1565" s="6"/>
      <c r="C1565" s="16"/>
      <c r="D1565" s="16"/>
    </row>
    <row r="1566" spans="2:4" x14ac:dyDescent="0.2">
      <c r="B1566" s="6"/>
      <c r="C1566" s="16"/>
      <c r="D1566" s="16"/>
    </row>
    <row r="1567" spans="2:4" x14ac:dyDescent="0.2">
      <c r="B1567" s="6"/>
      <c r="C1567" s="16"/>
      <c r="D1567" s="16"/>
    </row>
    <row r="1568" spans="2:4" x14ac:dyDescent="0.2">
      <c r="B1568" s="6"/>
      <c r="C1568" s="16"/>
      <c r="D1568" s="16"/>
    </row>
    <row r="1569" spans="2:4" x14ac:dyDescent="0.2">
      <c r="B1569" s="6"/>
      <c r="C1569" s="16"/>
      <c r="D1569" s="16"/>
    </row>
    <row r="1570" spans="2:4" x14ac:dyDescent="0.2">
      <c r="B1570" s="6"/>
      <c r="C1570" s="16"/>
      <c r="D1570" s="16"/>
    </row>
    <row r="1571" spans="2:4" x14ac:dyDescent="0.2">
      <c r="B1571" s="6"/>
      <c r="C1571" s="16"/>
      <c r="D1571" s="16"/>
    </row>
    <row r="1572" spans="2:4" x14ac:dyDescent="0.2">
      <c r="B1572" s="6"/>
      <c r="C1572" s="16"/>
      <c r="D1572" s="16"/>
    </row>
    <row r="1573" spans="2:4" x14ac:dyDescent="0.2">
      <c r="B1573" s="6"/>
      <c r="C1573" s="16"/>
      <c r="D1573" s="16"/>
    </row>
    <row r="1574" spans="2:4" x14ac:dyDescent="0.2">
      <c r="B1574" s="6"/>
      <c r="C1574" s="16"/>
      <c r="D1574" s="16"/>
    </row>
    <row r="1575" spans="2:4" x14ac:dyDescent="0.2">
      <c r="B1575" s="6"/>
      <c r="C1575" s="16"/>
      <c r="D1575" s="16"/>
    </row>
    <row r="1576" spans="2:4" x14ac:dyDescent="0.2">
      <c r="B1576" s="6"/>
      <c r="C1576" s="16"/>
      <c r="D1576" s="16"/>
    </row>
    <row r="1577" spans="2:4" x14ac:dyDescent="0.2">
      <c r="B1577" s="6"/>
      <c r="C1577" s="16"/>
      <c r="D1577" s="16"/>
    </row>
    <row r="1578" spans="2:4" x14ac:dyDescent="0.2">
      <c r="B1578" s="6"/>
      <c r="C1578" s="16"/>
      <c r="D1578" s="16"/>
    </row>
    <row r="1579" spans="2:4" x14ac:dyDescent="0.2">
      <c r="B1579" s="6"/>
      <c r="C1579" s="16"/>
      <c r="D1579" s="16"/>
    </row>
    <row r="1580" spans="2:4" x14ac:dyDescent="0.2">
      <c r="B1580" s="6"/>
      <c r="C1580" s="16"/>
      <c r="D1580" s="16"/>
    </row>
    <row r="1581" spans="2:4" x14ac:dyDescent="0.2">
      <c r="B1581" s="6"/>
      <c r="C1581" s="16"/>
      <c r="D1581" s="16"/>
    </row>
    <row r="1582" spans="2:4" x14ac:dyDescent="0.2">
      <c r="B1582" s="6"/>
      <c r="C1582" s="16"/>
      <c r="D1582" s="16"/>
    </row>
    <row r="1583" spans="2:4" x14ac:dyDescent="0.2">
      <c r="B1583" s="6"/>
      <c r="C1583" s="16"/>
      <c r="D1583" s="16"/>
    </row>
    <row r="1584" spans="2:4" x14ac:dyDescent="0.2">
      <c r="B1584" s="6"/>
      <c r="C1584" s="16"/>
      <c r="D1584" s="16"/>
    </row>
    <row r="1585" spans="2:4" x14ac:dyDescent="0.2">
      <c r="B1585" s="6"/>
      <c r="C1585" s="16"/>
      <c r="D1585" s="16"/>
    </row>
    <row r="1586" spans="2:4" x14ac:dyDescent="0.2">
      <c r="B1586" s="6"/>
      <c r="C1586" s="16"/>
      <c r="D1586" s="16"/>
    </row>
    <row r="1587" spans="2:4" x14ac:dyDescent="0.2">
      <c r="B1587" s="6"/>
      <c r="C1587" s="16"/>
      <c r="D1587" s="16"/>
    </row>
    <row r="1588" spans="2:4" x14ac:dyDescent="0.2">
      <c r="B1588" s="6"/>
      <c r="C1588" s="16"/>
      <c r="D1588" s="16"/>
    </row>
    <row r="1589" spans="2:4" x14ac:dyDescent="0.2">
      <c r="B1589" s="6"/>
      <c r="C1589" s="16"/>
      <c r="D1589" s="16"/>
    </row>
    <row r="1590" spans="2:4" x14ac:dyDescent="0.2">
      <c r="B1590" s="6"/>
      <c r="C1590" s="16"/>
      <c r="D1590" s="16"/>
    </row>
    <row r="1591" spans="2:4" x14ac:dyDescent="0.2">
      <c r="B1591" s="6"/>
      <c r="C1591" s="16"/>
      <c r="D1591" s="16"/>
    </row>
    <row r="1592" spans="2:4" x14ac:dyDescent="0.2">
      <c r="B1592" s="6"/>
      <c r="C1592" s="16"/>
      <c r="D1592" s="16"/>
    </row>
    <row r="1593" spans="2:4" x14ac:dyDescent="0.2">
      <c r="B1593" s="6"/>
      <c r="C1593" s="16"/>
      <c r="D1593" s="16"/>
    </row>
    <row r="1594" spans="2:4" x14ac:dyDescent="0.2">
      <c r="B1594" s="6"/>
      <c r="C1594" s="16"/>
      <c r="D1594" s="16"/>
    </row>
    <row r="1595" spans="2:4" x14ac:dyDescent="0.2">
      <c r="B1595" s="6"/>
      <c r="C1595" s="16"/>
      <c r="D1595" s="16"/>
    </row>
    <row r="1596" spans="2:4" x14ac:dyDescent="0.2">
      <c r="B1596" s="6"/>
      <c r="C1596" s="16"/>
      <c r="D1596" s="16"/>
    </row>
    <row r="1597" spans="2:4" x14ac:dyDescent="0.2">
      <c r="B1597" s="6"/>
      <c r="C1597" s="16"/>
      <c r="D1597" s="16"/>
    </row>
    <row r="1598" spans="2:4" x14ac:dyDescent="0.2">
      <c r="B1598" s="6"/>
      <c r="C1598" s="16"/>
      <c r="D1598" s="16"/>
    </row>
    <row r="1599" spans="2:4" x14ac:dyDescent="0.2">
      <c r="B1599" s="6"/>
      <c r="C1599" s="16"/>
      <c r="D1599" s="16"/>
    </row>
    <row r="1600" spans="2:4" x14ac:dyDescent="0.2">
      <c r="B1600" s="6"/>
      <c r="C1600" s="16"/>
      <c r="D1600" s="16"/>
    </row>
    <row r="1601" spans="2:4" x14ac:dyDescent="0.2">
      <c r="B1601" s="6"/>
      <c r="C1601" s="16"/>
      <c r="D1601" s="16"/>
    </row>
    <row r="1602" spans="2:4" x14ac:dyDescent="0.2">
      <c r="B1602" s="6"/>
      <c r="C1602" s="16"/>
      <c r="D1602" s="16"/>
    </row>
    <row r="1603" spans="2:4" x14ac:dyDescent="0.2">
      <c r="B1603" s="6"/>
      <c r="C1603" s="16"/>
      <c r="D1603" s="16"/>
    </row>
    <row r="1604" spans="2:4" x14ac:dyDescent="0.2">
      <c r="B1604" s="6"/>
      <c r="C1604" s="16"/>
      <c r="D1604" s="16"/>
    </row>
    <row r="1605" spans="2:4" x14ac:dyDescent="0.2">
      <c r="B1605" s="6"/>
      <c r="C1605" s="16"/>
      <c r="D1605" s="16"/>
    </row>
    <row r="1606" spans="2:4" x14ac:dyDescent="0.2">
      <c r="B1606" s="6"/>
      <c r="C1606" s="16"/>
      <c r="D1606" s="16"/>
    </row>
    <row r="1607" spans="2:4" x14ac:dyDescent="0.2">
      <c r="B1607" s="6"/>
      <c r="C1607" s="16"/>
      <c r="D1607" s="16"/>
    </row>
    <row r="1608" spans="2:4" x14ac:dyDescent="0.2">
      <c r="B1608" s="6"/>
      <c r="C1608" s="16"/>
      <c r="D1608" s="16"/>
    </row>
    <row r="1609" spans="2:4" x14ac:dyDescent="0.2">
      <c r="B1609" s="6"/>
      <c r="C1609" s="16"/>
      <c r="D1609" s="16"/>
    </row>
    <row r="1610" spans="2:4" x14ac:dyDescent="0.2">
      <c r="B1610" s="6"/>
      <c r="C1610" s="16"/>
      <c r="D1610" s="16"/>
    </row>
    <row r="1611" spans="2:4" x14ac:dyDescent="0.2">
      <c r="B1611" s="6"/>
      <c r="C1611" s="16"/>
      <c r="D1611" s="16"/>
    </row>
    <row r="1612" spans="2:4" x14ac:dyDescent="0.2">
      <c r="B1612" s="6"/>
      <c r="C1612" s="16"/>
      <c r="D1612" s="16"/>
    </row>
    <row r="1613" spans="2:4" x14ac:dyDescent="0.2">
      <c r="B1613" s="6"/>
      <c r="C1613" s="16"/>
      <c r="D1613" s="16"/>
    </row>
    <row r="1614" spans="2:4" x14ac:dyDescent="0.2">
      <c r="B1614" s="6"/>
      <c r="C1614" s="16"/>
      <c r="D1614" s="16"/>
    </row>
    <row r="1615" spans="2:4" x14ac:dyDescent="0.2">
      <c r="B1615" s="6"/>
      <c r="C1615" s="16"/>
      <c r="D1615" s="16"/>
    </row>
    <row r="1616" spans="2:4" x14ac:dyDescent="0.2">
      <c r="B1616" s="6"/>
      <c r="C1616" s="16"/>
      <c r="D1616" s="16"/>
    </row>
    <row r="1617" spans="2:4" x14ac:dyDescent="0.2">
      <c r="B1617" s="6"/>
      <c r="C1617" s="16"/>
      <c r="D1617" s="16"/>
    </row>
    <row r="1618" spans="2:4" x14ac:dyDescent="0.2">
      <c r="B1618" s="6"/>
      <c r="C1618" s="16"/>
      <c r="D1618" s="16"/>
    </row>
    <row r="1619" spans="2:4" x14ac:dyDescent="0.2">
      <c r="B1619" s="6"/>
      <c r="C1619" s="16"/>
      <c r="D1619" s="16"/>
    </row>
    <row r="1620" spans="2:4" x14ac:dyDescent="0.2">
      <c r="B1620" s="6"/>
      <c r="C1620" s="16"/>
      <c r="D1620" s="16"/>
    </row>
    <row r="1621" spans="2:4" x14ac:dyDescent="0.2">
      <c r="B1621" s="6"/>
      <c r="C1621" s="16"/>
      <c r="D1621" s="16"/>
    </row>
    <row r="1622" spans="2:4" x14ac:dyDescent="0.2">
      <c r="B1622" s="6"/>
      <c r="C1622" s="16"/>
      <c r="D1622" s="16"/>
    </row>
    <row r="1623" spans="2:4" x14ac:dyDescent="0.2">
      <c r="B1623" s="6"/>
      <c r="C1623" s="16"/>
      <c r="D1623" s="16"/>
    </row>
    <row r="1624" spans="2:4" x14ac:dyDescent="0.2">
      <c r="B1624" s="6"/>
      <c r="C1624" s="16"/>
      <c r="D1624" s="16"/>
    </row>
    <row r="1625" spans="2:4" x14ac:dyDescent="0.2">
      <c r="B1625" s="6"/>
      <c r="C1625" s="16"/>
      <c r="D1625" s="16"/>
    </row>
    <row r="1626" spans="2:4" x14ac:dyDescent="0.2">
      <c r="B1626" s="6"/>
      <c r="C1626" s="16"/>
      <c r="D1626" s="16"/>
    </row>
    <row r="1627" spans="2:4" x14ac:dyDescent="0.2">
      <c r="B1627" s="6"/>
      <c r="C1627" s="16"/>
      <c r="D1627" s="16"/>
    </row>
    <row r="1628" spans="2:4" x14ac:dyDescent="0.2">
      <c r="B1628" s="6"/>
      <c r="C1628" s="16"/>
      <c r="D1628" s="16"/>
    </row>
    <row r="1629" spans="2:4" x14ac:dyDescent="0.2">
      <c r="B1629" s="6"/>
      <c r="C1629" s="16"/>
      <c r="D1629" s="16"/>
    </row>
    <row r="1630" spans="2:4" x14ac:dyDescent="0.2">
      <c r="B1630" s="6"/>
      <c r="C1630" s="16"/>
      <c r="D1630" s="16"/>
    </row>
    <row r="1631" spans="2:4" x14ac:dyDescent="0.2">
      <c r="B1631" s="6"/>
      <c r="C1631" s="16"/>
      <c r="D1631" s="16"/>
    </row>
    <row r="1632" spans="2:4" x14ac:dyDescent="0.2">
      <c r="B1632" s="6"/>
      <c r="C1632" s="16"/>
      <c r="D1632" s="16"/>
    </row>
    <row r="1633" spans="2:4" x14ac:dyDescent="0.2">
      <c r="B1633" s="6"/>
      <c r="C1633" s="16"/>
      <c r="D1633" s="16"/>
    </row>
    <row r="1634" spans="2:4" x14ac:dyDescent="0.2">
      <c r="B1634" s="6"/>
      <c r="C1634" s="16"/>
      <c r="D1634" s="16"/>
    </row>
    <row r="1635" spans="2:4" x14ac:dyDescent="0.2">
      <c r="B1635" s="6"/>
      <c r="C1635" s="16"/>
      <c r="D1635" s="16"/>
    </row>
    <row r="1636" spans="2:4" x14ac:dyDescent="0.2">
      <c r="B1636" s="6"/>
      <c r="C1636" s="16"/>
      <c r="D1636" s="16"/>
    </row>
    <row r="1637" spans="2:4" x14ac:dyDescent="0.2">
      <c r="B1637" s="6"/>
      <c r="C1637" s="16"/>
      <c r="D1637" s="16"/>
    </row>
    <row r="1638" spans="2:4" x14ac:dyDescent="0.2">
      <c r="B1638" s="6"/>
      <c r="C1638" s="16"/>
      <c r="D1638" s="16"/>
    </row>
    <row r="1639" spans="2:4" x14ac:dyDescent="0.2">
      <c r="B1639" s="6"/>
      <c r="C1639" s="16"/>
      <c r="D1639" s="16"/>
    </row>
    <row r="1640" spans="2:4" x14ac:dyDescent="0.2">
      <c r="B1640" s="6"/>
      <c r="C1640" s="16"/>
      <c r="D1640" s="16"/>
    </row>
    <row r="1641" spans="2:4" x14ac:dyDescent="0.2">
      <c r="B1641" s="6"/>
      <c r="C1641" s="16"/>
      <c r="D1641" s="16"/>
    </row>
    <row r="1642" spans="2:4" x14ac:dyDescent="0.2">
      <c r="B1642" s="6"/>
      <c r="C1642" s="16"/>
      <c r="D1642" s="16"/>
    </row>
    <row r="1643" spans="2:4" x14ac:dyDescent="0.2">
      <c r="B1643" s="6"/>
      <c r="C1643" s="16"/>
      <c r="D1643" s="16"/>
    </row>
    <row r="1644" spans="2:4" x14ac:dyDescent="0.2">
      <c r="B1644" s="6"/>
      <c r="C1644" s="16"/>
      <c r="D1644" s="16"/>
    </row>
    <row r="1645" spans="2:4" x14ac:dyDescent="0.2">
      <c r="B1645" s="6"/>
      <c r="C1645" s="16"/>
      <c r="D1645" s="16"/>
    </row>
    <row r="1646" spans="2:4" x14ac:dyDescent="0.2">
      <c r="B1646" s="6"/>
      <c r="C1646" s="16"/>
      <c r="D1646" s="16"/>
    </row>
    <row r="1647" spans="2:4" x14ac:dyDescent="0.2">
      <c r="B1647" s="6"/>
      <c r="C1647" s="16"/>
      <c r="D1647" s="16"/>
    </row>
    <row r="1648" spans="2:4" x14ac:dyDescent="0.2">
      <c r="B1648" s="6"/>
      <c r="C1648" s="16"/>
      <c r="D1648" s="16"/>
    </row>
    <row r="1649" spans="2:4" x14ac:dyDescent="0.2">
      <c r="B1649" s="6"/>
      <c r="C1649" s="16"/>
      <c r="D1649" s="16"/>
    </row>
    <row r="1650" spans="2:4" x14ac:dyDescent="0.2">
      <c r="B1650" s="6"/>
      <c r="C1650" s="16"/>
      <c r="D1650" s="16"/>
    </row>
    <row r="1651" spans="2:4" x14ac:dyDescent="0.2">
      <c r="B1651" s="6"/>
      <c r="C1651" s="16"/>
      <c r="D1651" s="16"/>
    </row>
    <row r="1652" spans="2:4" x14ac:dyDescent="0.2">
      <c r="B1652" s="6"/>
      <c r="C1652" s="16"/>
      <c r="D1652" s="16"/>
    </row>
    <row r="1653" spans="2:4" x14ac:dyDescent="0.2">
      <c r="B1653" s="6"/>
      <c r="C1653" s="16"/>
      <c r="D1653" s="16"/>
    </row>
    <row r="1654" spans="2:4" x14ac:dyDescent="0.2">
      <c r="B1654" s="6"/>
      <c r="C1654" s="16"/>
      <c r="D1654" s="16"/>
    </row>
    <row r="1655" spans="2:4" x14ac:dyDescent="0.2">
      <c r="B1655" s="6"/>
      <c r="C1655" s="16"/>
      <c r="D1655" s="16"/>
    </row>
    <row r="1656" spans="2:4" x14ac:dyDescent="0.2">
      <c r="B1656" s="6"/>
      <c r="C1656" s="16"/>
      <c r="D1656" s="16"/>
    </row>
    <row r="1657" spans="2:4" x14ac:dyDescent="0.2">
      <c r="B1657" s="6"/>
      <c r="C1657" s="16"/>
      <c r="D1657" s="16"/>
    </row>
    <row r="1658" spans="2:4" x14ac:dyDescent="0.2">
      <c r="B1658" s="6"/>
      <c r="C1658" s="16"/>
      <c r="D1658" s="16"/>
    </row>
    <row r="1659" spans="2:4" x14ac:dyDescent="0.2">
      <c r="B1659" s="6"/>
      <c r="C1659" s="16"/>
      <c r="D1659" s="16"/>
    </row>
    <row r="1660" spans="2:4" x14ac:dyDescent="0.2">
      <c r="B1660" s="6"/>
      <c r="C1660" s="16"/>
      <c r="D1660" s="16"/>
    </row>
    <row r="1661" spans="2:4" x14ac:dyDescent="0.2">
      <c r="B1661" s="6"/>
      <c r="C1661" s="16"/>
      <c r="D1661" s="16"/>
    </row>
    <row r="1662" spans="2:4" x14ac:dyDescent="0.2">
      <c r="B1662" s="6"/>
      <c r="C1662" s="16"/>
      <c r="D1662" s="16"/>
    </row>
    <row r="1663" spans="2:4" x14ac:dyDescent="0.2">
      <c r="B1663" s="6"/>
      <c r="C1663" s="16"/>
      <c r="D1663" s="16"/>
    </row>
    <row r="1664" spans="2:4" x14ac:dyDescent="0.2">
      <c r="B1664" s="6"/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  <row r="1857" spans="3:4" x14ac:dyDescent="0.2">
      <c r="C1857" s="16"/>
      <c r="D1857" s="16"/>
    </row>
    <row r="1858" spans="3:4" x14ac:dyDescent="0.2">
      <c r="C1858" s="16"/>
      <c r="D1858" s="16"/>
    </row>
    <row r="1859" spans="3:4" x14ac:dyDescent="0.2">
      <c r="C1859" s="16"/>
      <c r="D1859" s="16"/>
    </row>
    <row r="1860" spans="3:4" x14ac:dyDescent="0.2">
      <c r="C1860" s="16"/>
      <c r="D1860" s="16"/>
    </row>
    <row r="1861" spans="3:4" x14ac:dyDescent="0.2">
      <c r="C1861" s="16"/>
      <c r="D1861" s="16"/>
    </row>
    <row r="1862" spans="3:4" x14ac:dyDescent="0.2">
      <c r="C1862" s="16"/>
      <c r="D1862" s="16"/>
    </row>
    <row r="1863" spans="3:4" x14ac:dyDescent="0.2">
      <c r="C1863" s="16"/>
      <c r="D1863" s="16"/>
    </row>
    <row r="1864" spans="3:4" x14ac:dyDescent="0.2">
      <c r="C1864" s="16"/>
      <c r="D1864" s="16"/>
    </row>
    <row r="1865" spans="3:4" x14ac:dyDescent="0.2">
      <c r="C1865" s="16"/>
      <c r="D1865" s="16"/>
    </row>
    <row r="1866" spans="3:4" x14ac:dyDescent="0.2">
      <c r="C1866" s="16"/>
      <c r="D1866" s="16"/>
    </row>
    <row r="1867" spans="3:4" x14ac:dyDescent="0.2">
      <c r="C1867" s="16"/>
      <c r="D1867" s="16"/>
    </row>
    <row r="1868" spans="3:4" x14ac:dyDescent="0.2">
      <c r="C1868" s="16"/>
      <c r="D1868" s="16"/>
    </row>
    <row r="1869" spans="3:4" x14ac:dyDescent="0.2">
      <c r="C1869" s="16"/>
      <c r="D1869" s="16"/>
    </row>
    <row r="1870" spans="3:4" x14ac:dyDescent="0.2">
      <c r="C1870" s="16"/>
      <c r="D1870" s="16"/>
    </row>
    <row r="1871" spans="3:4" x14ac:dyDescent="0.2">
      <c r="C1871" s="16"/>
      <c r="D1871" s="16"/>
    </row>
    <row r="1872" spans="3:4" x14ac:dyDescent="0.2">
      <c r="C1872" s="16"/>
      <c r="D1872" s="16"/>
    </row>
    <row r="1873" spans="3:4" x14ac:dyDescent="0.2">
      <c r="C1873" s="16"/>
      <c r="D1873" s="16"/>
    </row>
    <row r="1874" spans="3:4" x14ac:dyDescent="0.2">
      <c r="C1874" s="16"/>
      <c r="D1874" s="16"/>
    </row>
    <row r="1875" spans="3:4" x14ac:dyDescent="0.2">
      <c r="C1875" s="16"/>
      <c r="D1875" s="16"/>
    </row>
    <row r="1876" spans="3:4" x14ac:dyDescent="0.2">
      <c r="C1876" s="16"/>
      <c r="D1876" s="16"/>
    </row>
    <row r="1877" spans="3:4" x14ac:dyDescent="0.2">
      <c r="C1877" s="16"/>
      <c r="D1877" s="16"/>
    </row>
    <row r="1878" spans="3:4" x14ac:dyDescent="0.2">
      <c r="C1878" s="16"/>
      <c r="D1878" s="16"/>
    </row>
    <row r="1879" spans="3:4" x14ac:dyDescent="0.2">
      <c r="C1879" s="16"/>
      <c r="D1879" s="16"/>
    </row>
    <row r="1880" spans="3:4" x14ac:dyDescent="0.2">
      <c r="C1880" s="16"/>
      <c r="D1880" s="16"/>
    </row>
    <row r="1881" spans="3:4" x14ac:dyDescent="0.2">
      <c r="C1881" s="16"/>
      <c r="D1881" s="16"/>
    </row>
    <row r="1882" spans="3:4" x14ac:dyDescent="0.2">
      <c r="C1882" s="16"/>
      <c r="D1882" s="16"/>
    </row>
    <row r="1883" spans="3:4" x14ac:dyDescent="0.2">
      <c r="C1883" s="16"/>
      <c r="D1883" s="16"/>
    </row>
    <row r="1884" spans="3:4" x14ac:dyDescent="0.2">
      <c r="C1884" s="16"/>
      <c r="D1884" s="16"/>
    </row>
    <row r="1885" spans="3:4" x14ac:dyDescent="0.2">
      <c r="C1885" s="16"/>
      <c r="D1885" s="16"/>
    </row>
    <row r="1886" spans="3:4" x14ac:dyDescent="0.2">
      <c r="C1886" s="16"/>
      <c r="D1886" s="16"/>
    </row>
    <row r="1887" spans="3:4" x14ac:dyDescent="0.2">
      <c r="C1887" s="16"/>
      <c r="D1887" s="16"/>
    </row>
    <row r="1888" spans="3:4" x14ac:dyDescent="0.2">
      <c r="C1888" s="16"/>
      <c r="D1888" s="16"/>
    </row>
    <row r="1889" spans="3:4" x14ac:dyDescent="0.2">
      <c r="C1889" s="16"/>
      <c r="D1889" s="16"/>
    </row>
    <row r="1890" spans="3:4" x14ac:dyDescent="0.2">
      <c r="C1890" s="16"/>
      <c r="D1890" s="16"/>
    </row>
    <row r="1891" spans="3:4" x14ac:dyDescent="0.2">
      <c r="C1891" s="16"/>
      <c r="D1891" s="16"/>
    </row>
    <row r="1892" spans="3:4" x14ac:dyDescent="0.2">
      <c r="C1892" s="16"/>
      <c r="D1892" s="16"/>
    </row>
    <row r="1893" spans="3:4" x14ac:dyDescent="0.2">
      <c r="C1893" s="16"/>
      <c r="D1893" s="16"/>
    </row>
    <row r="1894" spans="3:4" x14ac:dyDescent="0.2">
      <c r="C1894" s="16"/>
      <c r="D1894" s="16"/>
    </row>
    <row r="1895" spans="3:4" x14ac:dyDescent="0.2">
      <c r="C1895" s="16"/>
      <c r="D1895" s="16"/>
    </row>
    <row r="1896" spans="3:4" x14ac:dyDescent="0.2">
      <c r="C1896" s="16"/>
      <c r="D1896" s="16"/>
    </row>
    <row r="1897" spans="3:4" x14ac:dyDescent="0.2">
      <c r="C1897" s="16"/>
      <c r="D1897" s="16"/>
    </row>
    <row r="1898" spans="3:4" x14ac:dyDescent="0.2">
      <c r="C1898" s="16"/>
      <c r="D1898" s="16"/>
    </row>
    <row r="1899" spans="3:4" x14ac:dyDescent="0.2">
      <c r="C1899" s="16"/>
      <c r="D1899" s="16"/>
    </row>
    <row r="1900" spans="3:4" x14ac:dyDescent="0.2">
      <c r="C1900" s="16"/>
      <c r="D1900" s="16"/>
    </row>
    <row r="1901" spans="3:4" x14ac:dyDescent="0.2">
      <c r="C1901" s="16"/>
      <c r="D1901" s="16"/>
    </row>
    <row r="1902" spans="3:4" x14ac:dyDescent="0.2">
      <c r="C1902" s="16"/>
      <c r="D1902" s="16"/>
    </row>
    <row r="1903" spans="3:4" x14ac:dyDescent="0.2">
      <c r="C1903" s="16"/>
      <c r="D1903" s="16"/>
    </row>
    <row r="1904" spans="3:4" x14ac:dyDescent="0.2">
      <c r="C1904" s="16"/>
      <c r="D1904" s="16"/>
    </row>
    <row r="1905" spans="3:4" x14ac:dyDescent="0.2">
      <c r="C1905" s="16"/>
      <c r="D1905" s="16"/>
    </row>
    <row r="1906" spans="3:4" x14ac:dyDescent="0.2">
      <c r="C1906" s="16"/>
      <c r="D1906" s="16"/>
    </row>
    <row r="1907" spans="3:4" x14ac:dyDescent="0.2">
      <c r="C1907" s="16"/>
      <c r="D1907" s="16"/>
    </row>
    <row r="1908" spans="3:4" x14ac:dyDescent="0.2">
      <c r="C1908" s="16"/>
      <c r="D1908" s="16"/>
    </row>
    <row r="1909" spans="3:4" x14ac:dyDescent="0.2">
      <c r="C1909" s="16"/>
      <c r="D1909" s="16"/>
    </row>
    <row r="1910" spans="3:4" x14ac:dyDescent="0.2">
      <c r="C1910" s="16"/>
      <c r="D1910" s="16"/>
    </row>
    <row r="1911" spans="3:4" x14ac:dyDescent="0.2">
      <c r="C1911" s="16"/>
      <c r="D1911" s="16"/>
    </row>
    <row r="1912" spans="3:4" x14ac:dyDescent="0.2">
      <c r="C1912" s="16"/>
      <c r="D1912" s="16"/>
    </row>
    <row r="1913" spans="3:4" x14ac:dyDescent="0.2">
      <c r="C1913" s="16"/>
      <c r="D1913" s="16"/>
    </row>
    <row r="1914" spans="3:4" x14ac:dyDescent="0.2">
      <c r="C1914" s="16"/>
      <c r="D1914" s="16"/>
    </row>
    <row r="1915" spans="3:4" x14ac:dyDescent="0.2">
      <c r="C1915" s="16"/>
      <c r="D1915" s="16"/>
    </row>
    <row r="1916" spans="3:4" x14ac:dyDescent="0.2">
      <c r="C1916" s="16"/>
      <c r="D1916" s="16"/>
    </row>
    <row r="1917" spans="3:4" x14ac:dyDescent="0.2">
      <c r="C1917" s="16"/>
      <c r="D1917" s="16"/>
    </row>
    <row r="1918" spans="3:4" x14ac:dyDescent="0.2">
      <c r="C1918" s="16"/>
      <c r="D1918" s="16"/>
    </row>
    <row r="1919" spans="3:4" x14ac:dyDescent="0.2">
      <c r="C1919" s="16"/>
      <c r="D1919" s="16"/>
    </row>
    <row r="1920" spans="3:4" x14ac:dyDescent="0.2">
      <c r="C1920" s="16"/>
      <c r="D1920" s="16"/>
    </row>
    <row r="1921" spans="3:4" x14ac:dyDescent="0.2">
      <c r="C1921" s="16"/>
      <c r="D1921" s="16"/>
    </row>
    <row r="1922" spans="3:4" x14ac:dyDescent="0.2">
      <c r="C1922" s="16"/>
      <c r="D1922" s="16"/>
    </row>
    <row r="1923" spans="3:4" x14ac:dyDescent="0.2">
      <c r="C1923" s="16"/>
      <c r="D1923" s="16"/>
    </row>
    <row r="1924" spans="3:4" x14ac:dyDescent="0.2">
      <c r="C1924" s="16"/>
      <c r="D1924" s="16"/>
    </row>
    <row r="1925" spans="3:4" x14ac:dyDescent="0.2">
      <c r="C1925" s="16"/>
      <c r="D1925" s="16"/>
    </row>
    <row r="1926" spans="3:4" x14ac:dyDescent="0.2">
      <c r="C1926" s="16"/>
      <c r="D1926" s="16"/>
    </row>
    <row r="1927" spans="3:4" x14ac:dyDescent="0.2">
      <c r="C1927" s="16"/>
      <c r="D1927" s="16"/>
    </row>
    <row r="1928" spans="3:4" x14ac:dyDescent="0.2">
      <c r="C1928" s="16"/>
      <c r="D1928" s="16"/>
    </row>
    <row r="1929" spans="3:4" x14ac:dyDescent="0.2">
      <c r="C1929" s="16"/>
      <c r="D1929" s="16"/>
    </row>
    <row r="1930" spans="3:4" x14ac:dyDescent="0.2">
      <c r="C1930" s="16"/>
      <c r="D1930" s="16"/>
    </row>
    <row r="1931" spans="3:4" x14ac:dyDescent="0.2">
      <c r="C1931" s="16"/>
      <c r="D1931" s="16"/>
    </row>
    <row r="1932" spans="3:4" x14ac:dyDescent="0.2">
      <c r="C1932" s="16"/>
      <c r="D1932" s="16"/>
    </row>
    <row r="1933" spans="3:4" x14ac:dyDescent="0.2">
      <c r="C1933" s="16"/>
      <c r="D1933" s="16"/>
    </row>
    <row r="1934" spans="3:4" x14ac:dyDescent="0.2">
      <c r="C1934" s="16"/>
      <c r="D1934" s="16"/>
    </row>
    <row r="1935" spans="3:4" x14ac:dyDescent="0.2">
      <c r="C1935" s="16"/>
      <c r="D1935" s="16"/>
    </row>
    <row r="1936" spans="3:4" x14ac:dyDescent="0.2">
      <c r="C1936" s="16"/>
      <c r="D1936" s="16"/>
    </row>
    <row r="1937" spans="3:4" x14ac:dyDescent="0.2">
      <c r="C1937" s="16"/>
      <c r="D1937" s="16"/>
    </row>
    <row r="1938" spans="3:4" x14ac:dyDescent="0.2">
      <c r="C1938" s="16"/>
      <c r="D1938" s="16"/>
    </row>
    <row r="1939" spans="3:4" x14ac:dyDescent="0.2">
      <c r="C1939" s="16"/>
      <c r="D1939" s="16"/>
    </row>
    <row r="1940" spans="3:4" x14ac:dyDescent="0.2">
      <c r="C1940" s="16"/>
      <c r="D1940" s="16"/>
    </row>
    <row r="1941" spans="3:4" x14ac:dyDescent="0.2">
      <c r="C1941" s="16"/>
      <c r="D1941" s="16"/>
    </row>
    <row r="1942" spans="3:4" x14ac:dyDescent="0.2">
      <c r="C1942" s="16"/>
      <c r="D1942" s="16"/>
    </row>
    <row r="1943" spans="3:4" x14ac:dyDescent="0.2">
      <c r="C1943" s="16"/>
      <c r="D1943" s="16"/>
    </row>
    <row r="1944" spans="3:4" x14ac:dyDescent="0.2">
      <c r="C1944" s="16"/>
      <c r="D1944" s="16"/>
    </row>
    <row r="1945" spans="3:4" x14ac:dyDescent="0.2">
      <c r="C1945" s="16"/>
      <c r="D1945" s="16"/>
    </row>
    <row r="1946" spans="3:4" x14ac:dyDescent="0.2">
      <c r="C1946" s="16"/>
      <c r="D1946" s="16"/>
    </row>
    <row r="1947" spans="3:4" x14ac:dyDescent="0.2">
      <c r="C1947" s="16"/>
      <c r="D1947" s="16"/>
    </row>
    <row r="1948" spans="3:4" x14ac:dyDescent="0.2">
      <c r="C1948" s="16"/>
      <c r="D1948" s="16"/>
    </row>
    <row r="1949" spans="3:4" x14ac:dyDescent="0.2">
      <c r="C1949" s="16"/>
      <c r="D1949" s="16"/>
    </row>
    <row r="1950" spans="3:4" x14ac:dyDescent="0.2">
      <c r="C1950" s="16"/>
      <c r="D1950" s="16"/>
    </row>
    <row r="1951" spans="3:4" x14ac:dyDescent="0.2">
      <c r="C1951" s="16"/>
      <c r="D1951" s="16"/>
    </row>
    <row r="1952" spans="3:4" x14ac:dyDescent="0.2">
      <c r="C1952" s="16"/>
      <c r="D1952" s="16"/>
    </row>
    <row r="1953" spans="3:4" x14ac:dyDescent="0.2">
      <c r="C1953" s="16"/>
      <c r="D1953" s="16"/>
    </row>
    <row r="1954" spans="3:4" x14ac:dyDescent="0.2">
      <c r="C1954" s="16"/>
      <c r="D1954" s="16"/>
    </row>
    <row r="1955" spans="3:4" x14ac:dyDescent="0.2">
      <c r="C1955" s="16"/>
      <c r="D1955" s="16"/>
    </row>
    <row r="1956" spans="3:4" x14ac:dyDescent="0.2">
      <c r="C1956" s="16"/>
      <c r="D1956" s="16"/>
    </row>
    <row r="1957" spans="3:4" x14ac:dyDescent="0.2">
      <c r="C1957" s="16"/>
      <c r="D1957" s="16"/>
    </row>
    <row r="1958" spans="3:4" x14ac:dyDescent="0.2">
      <c r="C1958" s="16"/>
      <c r="D1958" s="16"/>
    </row>
    <row r="1959" spans="3:4" x14ac:dyDescent="0.2">
      <c r="C1959" s="16"/>
      <c r="D1959" s="16"/>
    </row>
    <row r="1960" spans="3:4" x14ac:dyDescent="0.2">
      <c r="C1960" s="16"/>
      <c r="D1960" s="16"/>
    </row>
    <row r="1961" spans="3:4" x14ac:dyDescent="0.2">
      <c r="C1961" s="16"/>
      <c r="D1961" s="16"/>
    </row>
    <row r="1962" spans="3:4" x14ac:dyDescent="0.2">
      <c r="C1962" s="16"/>
      <c r="D1962" s="16"/>
    </row>
    <row r="1963" spans="3:4" x14ac:dyDescent="0.2">
      <c r="C1963" s="16"/>
      <c r="D1963" s="16"/>
    </row>
    <row r="1964" spans="3:4" x14ac:dyDescent="0.2">
      <c r="C1964" s="16"/>
      <c r="D1964" s="16"/>
    </row>
    <row r="1965" spans="3:4" x14ac:dyDescent="0.2">
      <c r="C1965" s="16"/>
      <c r="D1965" s="16"/>
    </row>
    <row r="1966" spans="3:4" x14ac:dyDescent="0.2">
      <c r="C1966" s="16"/>
      <c r="D1966" s="16"/>
    </row>
    <row r="1967" spans="3:4" x14ac:dyDescent="0.2">
      <c r="C1967" s="16"/>
      <c r="D1967" s="16"/>
    </row>
    <row r="1968" spans="3:4" x14ac:dyDescent="0.2">
      <c r="C1968" s="16"/>
      <c r="D1968" s="16"/>
    </row>
    <row r="1969" spans="3:4" x14ac:dyDescent="0.2">
      <c r="C1969" s="16"/>
      <c r="D1969" s="16"/>
    </row>
    <row r="1970" spans="3:4" x14ac:dyDescent="0.2">
      <c r="C1970" s="16"/>
      <c r="D1970" s="16"/>
    </row>
    <row r="1971" spans="3:4" x14ac:dyDescent="0.2">
      <c r="C1971" s="16"/>
      <c r="D1971" s="16"/>
    </row>
    <row r="1972" spans="3:4" x14ac:dyDescent="0.2">
      <c r="C1972" s="16"/>
      <c r="D1972" s="16"/>
    </row>
    <row r="1973" spans="3:4" x14ac:dyDescent="0.2">
      <c r="C1973" s="16"/>
      <c r="D1973" s="16"/>
    </row>
    <row r="1974" spans="3:4" x14ac:dyDescent="0.2">
      <c r="C1974" s="16"/>
      <c r="D1974" s="16"/>
    </row>
    <row r="1975" spans="3:4" x14ac:dyDescent="0.2">
      <c r="C1975" s="16"/>
      <c r="D1975" s="16"/>
    </row>
    <row r="1976" spans="3:4" x14ac:dyDescent="0.2">
      <c r="C1976" s="16"/>
      <c r="D1976" s="16"/>
    </row>
    <row r="1977" spans="3:4" x14ac:dyDescent="0.2">
      <c r="C1977" s="16"/>
      <c r="D1977" s="16"/>
    </row>
    <row r="1978" spans="3:4" x14ac:dyDescent="0.2">
      <c r="C1978" s="16"/>
      <c r="D1978" s="16"/>
    </row>
    <row r="1979" spans="3:4" x14ac:dyDescent="0.2">
      <c r="C1979" s="16"/>
      <c r="D1979" s="16"/>
    </row>
    <row r="1980" spans="3:4" x14ac:dyDescent="0.2">
      <c r="C1980" s="16"/>
      <c r="D1980" s="16"/>
    </row>
    <row r="1981" spans="3:4" x14ac:dyDescent="0.2">
      <c r="C1981" s="16"/>
      <c r="D1981" s="16"/>
    </row>
    <row r="1982" spans="3:4" x14ac:dyDescent="0.2">
      <c r="C1982" s="16"/>
      <c r="D1982" s="16"/>
    </row>
    <row r="1983" spans="3:4" x14ac:dyDescent="0.2">
      <c r="C1983" s="16"/>
      <c r="D1983" s="16"/>
    </row>
    <row r="1984" spans="3:4" x14ac:dyDescent="0.2">
      <c r="C1984" s="16"/>
      <c r="D1984" s="16"/>
    </row>
    <row r="1985" spans="3:4" x14ac:dyDescent="0.2">
      <c r="C1985" s="16"/>
      <c r="D1985" s="16"/>
    </row>
    <row r="1986" spans="3:4" x14ac:dyDescent="0.2">
      <c r="C1986" s="16"/>
      <c r="D1986" s="16"/>
    </row>
    <row r="1987" spans="3:4" x14ac:dyDescent="0.2">
      <c r="C1987" s="16"/>
      <c r="D1987" s="16"/>
    </row>
    <row r="1988" spans="3:4" x14ac:dyDescent="0.2">
      <c r="C1988" s="16"/>
      <c r="D1988" s="16"/>
    </row>
    <row r="1989" spans="3:4" x14ac:dyDescent="0.2">
      <c r="C1989" s="16"/>
      <c r="D1989" s="16"/>
    </row>
    <row r="1990" spans="3:4" x14ac:dyDescent="0.2">
      <c r="C1990" s="16"/>
      <c r="D1990" s="16"/>
    </row>
    <row r="1991" spans="3:4" x14ac:dyDescent="0.2">
      <c r="C1991" s="16"/>
      <c r="D1991" s="16"/>
    </row>
    <row r="1992" spans="3:4" x14ac:dyDescent="0.2">
      <c r="C1992" s="16"/>
      <c r="D1992" s="16"/>
    </row>
    <row r="1993" spans="3:4" x14ac:dyDescent="0.2">
      <c r="C1993" s="16"/>
      <c r="D1993" s="16"/>
    </row>
    <row r="1994" spans="3:4" x14ac:dyDescent="0.2">
      <c r="C1994" s="16"/>
      <c r="D1994" s="16"/>
    </row>
    <row r="1995" spans="3:4" x14ac:dyDescent="0.2">
      <c r="C1995" s="16"/>
      <c r="D1995" s="16"/>
    </row>
    <row r="1996" spans="3:4" x14ac:dyDescent="0.2">
      <c r="C1996" s="16"/>
      <c r="D1996" s="16"/>
    </row>
    <row r="1997" spans="3:4" x14ac:dyDescent="0.2">
      <c r="C1997" s="16"/>
      <c r="D1997" s="16"/>
    </row>
    <row r="1998" spans="3:4" x14ac:dyDescent="0.2">
      <c r="C1998" s="16"/>
      <c r="D1998" s="16"/>
    </row>
    <row r="1999" spans="3:4" x14ac:dyDescent="0.2">
      <c r="C1999" s="16"/>
      <c r="D1999" s="16"/>
    </row>
    <row r="2000" spans="3:4" x14ac:dyDescent="0.2">
      <c r="C2000" s="16"/>
      <c r="D2000" s="16"/>
    </row>
    <row r="2001" spans="3:4" x14ac:dyDescent="0.2">
      <c r="C2001" s="16"/>
      <c r="D2001" s="16"/>
    </row>
    <row r="2002" spans="3:4" x14ac:dyDescent="0.2">
      <c r="C2002" s="16"/>
      <c r="D2002" s="16"/>
    </row>
    <row r="2003" spans="3:4" x14ac:dyDescent="0.2">
      <c r="C2003" s="16"/>
      <c r="D2003" s="16"/>
    </row>
    <row r="2004" spans="3:4" x14ac:dyDescent="0.2">
      <c r="C2004" s="16"/>
      <c r="D2004" s="16"/>
    </row>
    <row r="2005" spans="3:4" x14ac:dyDescent="0.2">
      <c r="C2005" s="16"/>
      <c r="D2005" s="16"/>
    </row>
    <row r="2006" spans="3:4" x14ac:dyDescent="0.2">
      <c r="C2006" s="16"/>
      <c r="D2006" s="16"/>
    </row>
    <row r="2007" spans="3:4" x14ac:dyDescent="0.2">
      <c r="C2007" s="16"/>
      <c r="D2007" s="16"/>
    </row>
    <row r="2008" spans="3:4" x14ac:dyDescent="0.2">
      <c r="C2008" s="16"/>
      <c r="D2008" s="16"/>
    </row>
    <row r="2009" spans="3:4" x14ac:dyDescent="0.2">
      <c r="C2009" s="16"/>
      <c r="D2009" s="16"/>
    </row>
    <row r="2010" spans="3:4" x14ac:dyDescent="0.2">
      <c r="C2010" s="16"/>
      <c r="D2010" s="16"/>
    </row>
    <row r="2011" spans="3:4" x14ac:dyDescent="0.2">
      <c r="C2011" s="16"/>
      <c r="D2011" s="16"/>
    </row>
    <row r="2012" spans="3:4" x14ac:dyDescent="0.2">
      <c r="C2012" s="16"/>
      <c r="D2012" s="16"/>
    </row>
    <row r="2013" spans="3:4" x14ac:dyDescent="0.2">
      <c r="C2013" s="16"/>
      <c r="D2013" s="16"/>
    </row>
    <row r="2014" spans="3:4" x14ac:dyDescent="0.2">
      <c r="C2014" s="16"/>
      <c r="D2014" s="16"/>
    </row>
    <row r="2015" spans="3:4" x14ac:dyDescent="0.2">
      <c r="C2015" s="16"/>
      <c r="D2015" s="16"/>
    </row>
    <row r="2016" spans="3:4" x14ac:dyDescent="0.2">
      <c r="C2016" s="16"/>
      <c r="D2016" s="16"/>
    </row>
    <row r="2017" spans="3:4" x14ac:dyDescent="0.2">
      <c r="C2017" s="16"/>
      <c r="D2017" s="16"/>
    </row>
    <row r="2018" spans="3:4" x14ac:dyDescent="0.2">
      <c r="C2018" s="16"/>
      <c r="D2018" s="16"/>
    </row>
    <row r="2019" spans="3:4" x14ac:dyDescent="0.2">
      <c r="C2019" s="16"/>
      <c r="D2019" s="16"/>
    </row>
    <row r="2020" spans="3:4" x14ac:dyDescent="0.2">
      <c r="C2020" s="16"/>
      <c r="D2020" s="16"/>
    </row>
    <row r="2021" spans="3:4" x14ac:dyDescent="0.2">
      <c r="C2021" s="16"/>
      <c r="D2021" s="16"/>
    </row>
    <row r="2022" spans="3:4" x14ac:dyDescent="0.2">
      <c r="C2022" s="16"/>
      <c r="D2022" s="16"/>
    </row>
    <row r="2023" spans="3:4" x14ac:dyDescent="0.2">
      <c r="C2023" s="16"/>
      <c r="D2023" s="16"/>
    </row>
    <row r="2024" spans="3:4" x14ac:dyDescent="0.2">
      <c r="C2024" s="16"/>
      <c r="D2024" s="16"/>
    </row>
    <row r="2025" spans="3:4" x14ac:dyDescent="0.2">
      <c r="C2025" s="16"/>
      <c r="D2025" s="16"/>
    </row>
    <row r="2026" spans="3:4" x14ac:dyDescent="0.2">
      <c r="C2026" s="16"/>
      <c r="D2026" s="16"/>
    </row>
    <row r="2027" spans="3:4" x14ac:dyDescent="0.2">
      <c r="C2027" s="16"/>
      <c r="D2027" s="16"/>
    </row>
    <row r="2028" spans="3:4" x14ac:dyDescent="0.2">
      <c r="C2028" s="16"/>
      <c r="D2028" s="16"/>
    </row>
    <row r="2029" spans="3:4" x14ac:dyDescent="0.2">
      <c r="C2029" s="16"/>
      <c r="D2029" s="16"/>
    </row>
    <row r="2030" spans="3:4" x14ac:dyDescent="0.2">
      <c r="C2030" s="16"/>
      <c r="D2030" s="16"/>
    </row>
    <row r="2031" spans="3:4" x14ac:dyDescent="0.2">
      <c r="C2031" s="16"/>
      <c r="D2031" s="16"/>
    </row>
    <row r="2032" spans="3:4" x14ac:dyDescent="0.2">
      <c r="C2032" s="16"/>
      <c r="D2032" s="16"/>
    </row>
    <row r="2033" spans="3:4" x14ac:dyDescent="0.2">
      <c r="C2033" s="16"/>
      <c r="D2033" s="16"/>
    </row>
    <row r="2034" spans="3:4" x14ac:dyDescent="0.2">
      <c r="C2034" s="16"/>
      <c r="D2034" s="16"/>
    </row>
    <row r="2035" spans="3:4" x14ac:dyDescent="0.2">
      <c r="C2035" s="16"/>
      <c r="D2035" s="16"/>
    </row>
    <row r="2036" spans="3:4" x14ac:dyDescent="0.2">
      <c r="C2036" s="16"/>
      <c r="D2036" s="16"/>
    </row>
    <row r="2037" spans="3:4" x14ac:dyDescent="0.2">
      <c r="C2037" s="16"/>
      <c r="D2037" s="16"/>
    </row>
    <row r="2038" spans="3:4" x14ac:dyDescent="0.2">
      <c r="C2038" s="16"/>
      <c r="D2038" s="16"/>
    </row>
    <row r="2039" spans="3:4" x14ac:dyDescent="0.2">
      <c r="C2039" s="16"/>
      <c r="D2039" s="16"/>
    </row>
    <row r="2040" spans="3:4" x14ac:dyDescent="0.2">
      <c r="C2040" s="16"/>
      <c r="D2040" s="16"/>
    </row>
    <row r="2041" spans="3:4" x14ac:dyDescent="0.2">
      <c r="C2041" s="16"/>
      <c r="D2041" s="16"/>
    </row>
    <row r="2042" spans="3:4" x14ac:dyDescent="0.2">
      <c r="C2042" s="16"/>
      <c r="D2042" s="16"/>
    </row>
    <row r="2043" spans="3:4" x14ac:dyDescent="0.2">
      <c r="C2043" s="16"/>
      <c r="D2043" s="16"/>
    </row>
    <row r="2044" spans="3:4" x14ac:dyDescent="0.2">
      <c r="C2044" s="16"/>
      <c r="D2044" s="16"/>
    </row>
    <row r="2045" spans="3:4" x14ac:dyDescent="0.2">
      <c r="C2045" s="16"/>
      <c r="D2045" s="16"/>
    </row>
    <row r="2046" spans="3:4" x14ac:dyDescent="0.2">
      <c r="C2046" s="16"/>
      <c r="D2046" s="16"/>
    </row>
    <row r="2047" spans="3:4" x14ac:dyDescent="0.2">
      <c r="C2047" s="16"/>
      <c r="D2047" s="16"/>
    </row>
    <row r="2048" spans="3:4" x14ac:dyDescent="0.2">
      <c r="C2048" s="16"/>
      <c r="D2048" s="16"/>
    </row>
    <row r="2049" spans="3:4" x14ac:dyDescent="0.2">
      <c r="C2049" s="16"/>
      <c r="D2049" s="16"/>
    </row>
    <row r="2050" spans="3:4" x14ac:dyDescent="0.2">
      <c r="C2050" s="16"/>
      <c r="D2050" s="16"/>
    </row>
    <row r="2051" spans="3:4" x14ac:dyDescent="0.2">
      <c r="C2051" s="16"/>
      <c r="D2051" s="16"/>
    </row>
    <row r="2052" spans="3:4" x14ac:dyDescent="0.2">
      <c r="C2052" s="16"/>
      <c r="D2052" s="16"/>
    </row>
    <row r="2053" spans="3:4" x14ac:dyDescent="0.2">
      <c r="C2053" s="16"/>
      <c r="D2053" s="16"/>
    </row>
    <row r="2054" spans="3:4" x14ac:dyDescent="0.2">
      <c r="C2054" s="16"/>
      <c r="D2054" s="16"/>
    </row>
    <row r="2055" spans="3:4" x14ac:dyDescent="0.2">
      <c r="C2055" s="16"/>
      <c r="D2055" s="16"/>
    </row>
    <row r="2056" spans="3:4" x14ac:dyDescent="0.2">
      <c r="C2056" s="16"/>
      <c r="D2056" s="16"/>
    </row>
    <row r="2057" spans="3:4" x14ac:dyDescent="0.2">
      <c r="C2057" s="16"/>
      <c r="D2057" s="16"/>
    </row>
    <row r="2058" spans="3:4" x14ac:dyDescent="0.2">
      <c r="C2058" s="16"/>
      <c r="D2058" s="16"/>
    </row>
    <row r="2059" spans="3:4" x14ac:dyDescent="0.2">
      <c r="C2059" s="16"/>
      <c r="D2059" s="16"/>
    </row>
    <row r="2060" spans="3:4" x14ac:dyDescent="0.2">
      <c r="C2060" s="16"/>
      <c r="D2060" s="16"/>
    </row>
    <row r="2061" spans="3:4" x14ac:dyDescent="0.2">
      <c r="C2061" s="16"/>
      <c r="D2061" s="16"/>
    </row>
    <row r="2062" spans="3:4" x14ac:dyDescent="0.2">
      <c r="C2062" s="16"/>
      <c r="D2062" s="16"/>
    </row>
    <row r="2063" spans="3:4" x14ac:dyDescent="0.2">
      <c r="C2063" s="16"/>
      <c r="D2063" s="16"/>
    </row>
    <row r="2064" spans="3:4" x14ac:dyDescent="0.2">
      <c r="C2064" s="16"/>
      <c r="D2064" s="16"/>
    </row>
    <row r="2065" spans="3:4" x14ac:dyDescent="0.2">
      <c r="C2065" s="16"/>
      <c r="D2065" s="16"/>
    </row>
    <row r="2066" spans="3:4" x14ac:dyDescent="0.2">
      <c r="C2066" s="16"/>
      <c r="D2066" s="16"/>
    </row>
    <row r="2067" spans="3:4" x14ac:dyDescent="0.2">
      <c r="C2067" s="16"/>
      <c r="D2067" s="16"/>
    </row>
    <row r="2068" spans="3:4" x14ac:dyDescent="0.2">
      <c r="C2068" s="16"/>
      <c r="D2068" s="16"/>
    </row>
    <row r="2069" spans="3:4" x14ac:dyDescent="0.2">
      <c r="C2069" s="16"/>
      <c r="D2069" s="16"/>
    </row>
    <row r="2070" spans="3:4" x14ac:dyDescent="0.2">
      <c r="C2070" s="16"/>
      <c r="D2070" s="16"/>
    </row>
    <row r="2071" spans="3:4" x14ac:dyDescent="0.2">
      <c r="C2071" s="16"/>
      <c r="D2071" s="16"/>
    </row>
    <row r="2072" spans="3:4" x14ac:dyDescent="0.2">
      <c r="C2072" s="16"/>
      <c r="D2072" s="16"/>
    </row>
    <row r="2073" spans="3:4" x14ac:dyDescent="0.2">
      <c r="C2073" s="16"/>
      <c r="D2073" s="16"/>
    </row>
    <row r="2074" spans="3:4" x14ac:dyDescent="0.2">
      <c r="C2074" s="16"/>
      <c r="D2074" s="16"/>
    </row>
    <row r="2075" spans="3:4" x14ac:dyDescent="0.2">
      <c r="C2075" s="16"/>
      <c r="D2075" s="16"/>
    </row>
    <row r="2076" spans="3:4" x14ac:dyDescent="0.2">
      <c r="C2076" s="16"/>
      <c r="D2076" s="16"/>
    </row>
    <row r="2077" spans="3:4" x14ac:dyDescent="0.2">
      <c r="C2077" s="16"/>
      <c r="D2077" s="16"/>
    </row>
    <row r="2078" spans="3:4" x14ac:dyDescent="0.2">
      <c r="C2078" s="16"/>
      <c r="D2078" s="16"/>
    </row>
    <row r="2079" spans="3:4" x14ac:dyDescent="0.2">
      <c r="C2079" s="16"/>
      <c r="D2079" s="16"/>
    </row>
    <row r="2080" spans="3:4" x14ac:dyDescent="0.2">
      <c r="C2080" s="16"/>
      <c r="D2080" s="16"/>
    </row>
    <row r="2081" spans="3:4" x14ac:dyDescent="0.2">
      <c r="C2081" s="16"/>
      <c r="D2081" s="16"/>
    </row>
    <row r="2082" spans="3:4" x14ac:dyDescent="0.2">
      <c r="C2082" s="16"/>
      <c r="D2082" s="16"/>
    </row>
    <row r="2083" spans="3:4" x14ac:dyDescent="0.2">
      <c r="C2083" s="16"/>
      <c r="D2083" s="16"/>
    </row>
    <row r="2084" spans="3:4" x14ac:dyDescent="0.2">
      <c r="C2084" s="16"/>
      <c r="D2084" s="16"/>
    </row>
    <row r="2085" spans="3:4" x14ac:dyDescent="0.2">
      <c r="C2085" s="16"/>
      <c r="D2085" s="16"/>
    </row>
    <row r="2086" spans="3:4" x14ac:dyDescent="0.2">
      <c r="C2086" s="16"/>
      <c r="D2086" s="16"/>
    </row>
    <row r="2087" spans="3:4" x14ac:dyDescent="0.2">
      <c r="C2087" s="16"/>
      <c r="D2087" s="16"/>
    </row>
    <row r="2088" spans="3:4" x14ac:dyDescent="0.2">
      <c r="C2088" s="16"/>
      <c r="D2088" s="16"/>
    </row>
    <row r="2089" spans="3:4" x14ac:dyDescent="0.2">
      <c r="C2089" s="16"/>
      <c r="D2089" s="16"/>
    </row>
    <row r="2090" spans="3:4" x14ac:dyDescent="0.2">
      <c r="C2090" s="16"/>
      <c r="D2090" s="16"/>
    </row>
    <row r="2091" spans="3:4" x14ac:dyDescent="0.2">
      <c r="C2091" s="16"/>
      <c r="D2091" s="16"/>
    </row>
    <row r="2092" spans="3:4" x14ac:dyDescent="0.2">
      <c r="C2092" s="16"/>
      <c r="D2092" s="16"/>
    </row>
    <row r="2093" spans="3:4" x14ac:dyDescent="0.2">
      <c r="C2093" s="16"/>
      <c r="D2093" s="16"/>
    </row>
    <row r="2094" spans="3:4" x14ac:dyDescent="0.2">
      <c r="C2094" s="16"/>
      <c r="D2094" s="16"/>
    </row>
    <row r="2095" spans="3:4" x14ac:dyDescent="0.2">
      <c r="C2095" s="16"/>
      <c r="D2095" s="16"/>
    </row>
    <row r="2096" spans="3:4" x14ac:dyDescent="0.2">
      <c r="C2096" s="16"/>
      <c r="D2096" s="16"/>
    </row>
    <row r="2097" spans="3:4" x14ac:dyDescent="0.2">
      <c r="C2097" s="16"/>
      <c r="D2097" s="16"/>
    </row>
    <row r="2098" spans="3:4" x14ac:dyDescent="0.2">
      <c r="C2098" s="16"/>
      <c r="D2098" s="16"/>
    </row>
    <row r="2099" spans="3:4" x14ac:dyDescent="0.2">
      <c r="C2099" s="16"/>
      <c r="D2099" s="16"/>
    </row>
    <row r="2100" spans="3:4" x14ac:dyDescent="0.2">
      <c r="C2100" s="16"/>
      <c r="D2100" s="16"/>
    </row>
    <row r="2101" spans="3:4" x14ac:dyDescent="0.2">
      <c r="C2101" s="16"/>
      <c r="D2101" s="16"/>
    </row>
    <row r="2102" spans="3:4" x14ac:dyDescent="0.2">
      <c r="C2102" s="16"/>
      <c r="D2102" s="16"/>
    </row>
    <row r="2103" spans="3:4" x14ac:dyDescent="0.2">
      <c r="C2103" s="16"/>
      <c r="D2103" s="16"/>
    </row>
    <row r="2104" spans="3:4" x14ac:dyDescent="0.2">
      <c r="C2104" s="16"/>
      <c r="D2104" s="16"/>
    </row>
    <row r="2105" spans="3:4" x14ac:dyDescent="0.2">
      <c r="C2105" s="16"/>
      <c r="D2105" s="16"/>
    </row>
    <row r="2106" spans="3:4" x14ac:dyDescent="0.2">
      <c r="C2106" s="16"/>
      <c r="D2106" s="16"/>
    </row>
    <row r="2107" spans="3:4" x14ac:dyDescent="0.2">
      <c r="C2107" s="16"/>
      <c r="D2107" s="16"/>
    </row>
    <row r="2108" spans="3:4" x14ac:dyDescent="0.2">
      <c r="C2108" s="16"/>
      <c r="D2108" s="16"/>
    </row>
    <row r="2109" spans="3:4" x14ac:dyDescent="0.2">
      <c r="C2109" s="16"/>
      <c r="D2109" s="16"/>
    </row>
    <row r="2110" spans="3:4" x14ac:dyDescent="0.2">
      <c r="C2110" s="16"/>
      <c r="D2110" s="16"/>
    </row>
    <row r="2111" spans="3:4" x14ac:dyDescent="0.2">
      <c r="C2111" s="16"/>
      <c r="D2111" s="16"/>
    </row>
    <row r="2112" spans="3:4" x14ac:dyDescent="0.2">
      <c r="C2112" s="16"/>
      <c r="D2112" s="16"/>
    </row>
    <row r="2113" spans="3:4" x14ac:dyDescent="0.2">
      <c r="C2113" s="16"/>
      <c r="D2113" s="16"/>
    </row>
    <row r="2114" spans="3:4" x14ac:dyDescent="0.2">
      <c r="C2114" s="16"/>
      <c r="D2114" s="16"/>
    </row>
    <row r="2115" spans="3:4" x14ac:dyDescent="0.2">
      <c r="C2115" s="16"/>
      <c r="D2115" s="16"/>
    </row>
    <row r="2116" spans="3:4" x14ac:dyDescent="0.2">
      <c r="C2116" s="16"/>
      <c r="D2116" s="16"/>
    </row>
    <row r="2117" spans="3:4" x14ac:dyDescent="0.2">
      <c r="C2117" s="16"/>
      <c r="D2117" s="16"/>
    </row>
    <row r="2118" spans="3:4" x14ac:dyDescent="0.2">
      <c r="C2118" s="16"/>
      <c r="D2118" s="16"/>
    </row>
    <row r="2119" spans="3:4" x14ac:dyDescent="0.2">
      <c r="C2119" s="16"/>
      <c r="D2119" s="16"/>
    </row>
    <row r="2120" spans="3:4" x14ac:dyDescent="0.2">
      <c r="C2120" s="16"/>
      <c r="D2120" s="16"/>
    </row>
    <row r="2121" spans="3:4" x14ac:dyDescent="0.2">
      <c r="C2121" s="16"/>
      <c r="D2121" s="16"/>
    </row>
    <row r="2122" spans="3:4" x14ac:dyDescent="0.2">
      <c r="C2122" s="16"/>
      <c r="D2122" s="16"/>
    </row>
    <row r="2123" spans="3:4" x14ac:dyDescent="0.2">
      <c r="C2123" s="16"/>
      <c r="D2123" s="16"/>
    </row>
    <row r="2124" spans="3:4" x14ac:dyDescent="0.2">
      <c r="C2124" s="16"/>
      <c r="D2124" s="16"/>
    </row>
    <row r="2125" spans="3:4" x14ac:dyDescent="0.2">
      <c r="C2125" s="16"/>
      <c r="D2125" s="16"/>
    </row>
    <row r="2126" spans="3:4" x14ac:dyDescent="0.2">
      <c r="C2126" s="16"/>
      <c r="D2126" s="16"/>
    </row>
    <row r="2127" spans="3:4" x14ac:dyDescent="0.2">
      <c r="C2127" s="16"/>
      <c r="D2127" s="16"/>
    </row>
    <row r="2128" spans="3:4" x14ac:dyDescent="0.2">
      <c r="C2128" s="16"/>
      <c r="D2128" s="16"/>
    </row>
    <row r="2129" spans="3:4" x14ac:dyDescent="0.2">
      <c r="C2129" s="16"/>
      <c r="D2129" s="16"/>
    </row>
    <row r="2130" spans="3:4" x14ac:dyDescent="0.2">
      <c r="C2130" s="16"/>
      <c r="D2130" s="16"/>
    </row>
    <row r="2131" spans="3:4" x14ac:dyDescent="0.2">
      <c r="C2131" s="16"/>
      <c r="D2131" s="16"/>
    </row>
    <row r="2132" spans="3:4" x14ac:dyDescent="0.2">
      <c r="C2132" s="16"/>
      <c r="D2132" s="16"/>
    </row>
    <row r="2133" spans="3:4" x14ac:dyDescent="0.2">
      <c r="C2133" s="16"/>
      <c r="D2133" s="16"/>
    </row>
    <row r="2134" spans="3:4" x14ac:dyDescent="0.2">
      <c r="C2134" s="16"/>
      <c r="D2134" s="16"/>
    </row>
    <row r="2135" spans="3:4" x14ac:dyDescent="0.2">
      <c r="C2135" s="16"/>
      <c r="D2135" s="16"/>
    </row>
    <row r="2136" spans="3:4" x14ac:dyDescent="0.2">
      <c r="C2136" s="16"/>
      <c r="D2136" s="16"/>
    </row>
    <row r="2137" spans="3:4" x14ac:dyDescent="0.2">
      <c r="C2137" s="16"/>
      <c r="D2137" s="16"/>
    </row>
    <row r="2138" spans="3:4" x14ac:dyDescent="0.2">
      <c r="C2138" s="16"/>
      <c r="D2138" s="16"/>
    </row>
    <row r="2139" spans="3:4" x14ac:dyDescent="0.2">
      <c r="C2139" s="16"/>
      <c r="D2139" s="16"/>
    </row>
    <row r="2140" spans="3:4" x14ac:dyDescent="0.2">
      <c r="C2140" s="16"/>
      <c r="D2140" s="16"/>
    </row>
    <row r="2141" spans="3:4" x14ac:dyDescent="0.2">
      <c r="C2141" s="16"/>
      <c r="D2141" s="16"/>
    </row>
    <row r="2142" spans="3:4" x14ac:dyDescent="0.2">
      <c r="C2142" s="16"/>
      <c r="D2142" s="16"/>
    </row>
    <row r="2143" spans="3:4" x14ac:dyDescent="0.2">
      <c r="C2143" s="16"/>
      <c r="D2143" s="16"/>
    </row>
    <row r="2144" spans="3:4" x14ac:dyDescent="0.2">
      <c r="C2144" s="16"/>
      <c r="D2144" s="16"/>
    </row>
    <row r="2145" spans="3:4" x14ac:dyDescent="0.2">
      <c r="C2145" s="16"/>
      <c r="D2145" s="16"/>
    </row>
    <row r="2146" spans="3:4" x14ac:dyDescent="0.2">
      <c r="C2146" s="16"/>
      <c r="D2146" s="16"/>
    </row>
    <row r="2147" spans="3:4" x14ac:dyDescent="0.2">
      <c r="C2147" s="16"/>
      <c r="D2147" s="16"/>
    </row>
    <row r="2148" spans="3:4" x14ac:dyDescent="0.2">
      <c r="C2148" s="16"/>
      <c r="D2148" s="16"/>
    </row>
    <row r="2149" spans="3:4" x14ac:dyDescent="0.2">
      <c r="C2149" s="16"/>
      <c r="D2149" s="16"/>
    </row>
    <row r="2150" spans="3:4" x14ac:dyDescent="0.2">
      <c r="C2150" s="16"/>
      <c r="D2150" s="16"/>
    </row>
    <row r="2151" spans="3:4" x14ac:dyDescent="0.2">
      <c r="C2151" s="16"/>
      <c r="D2151" s="16"/>
    </row>
    <row r="2152" spans="3:4" x14ac:dyDescent="0.2">
      <c r="C2152" s="16"/>
      <c r="D2152" s="16"/>
    </row>
    <row r="2153" spans="3:4" x14ac:dyDescent="0.2">
      <c r="C2153" s="16"/>
      <c r="D2153" s="16"/>
    </row>
    <row r="2154" spans="3:4" x14ac:dyDescent="0.2">
      <c r="C2154" s="16"/>
      <c r="D2154" s="16"/>
    </row>
    <row r="2155" spans="3:4" x14ac:dyDescent="0.2">
      <c r="C2155" s="16"/>
      <c r="D2155" s="16"/>
    </row>
    <row r="2156" spans="3:4" x14ac:dyDescent="0.2">
      <c r="C2156" s="16"/>
      <c r="D2156" s="16"/>
    </row>
    <row r="2157" spans="3:4" x14ac:dyDescent="0.2">
      <c r="C2157" s="16"/>
      <c r="D2157" s="16"/>
    </row>
    <row r="2158" spans="3:4" x14ac:dyDescent="0.2">
      <c r="C2158" s="16"/>
      <c r="D2158" s="16"/>
    </row>
    <row r="2159" spans="3:4" x14ac:dyDescent="0.2">
      <c r="C2159" s="16"/>
      <c r="D2159" s="16"/>
    </row>
    <row r="2160" spans="3:4" x14ac:dyDescent="0.2">
      <c r="C2160" s="16"/>
      <c r="D2160" s="16"/>
    </row>
    <row r="2161" spans="3:4" x14ac:dyDescent="0.2">
      <c r="C2161" s="16"/>
      <c r="D2161" s="16"/>
    </row>
    <row r="2162" spans="3:4" x14ac:dyDescent="0.2">
      <c r="C2162" s="16"/>
      <c r="D2162" s="16"/>
    </row>
    <row r="2163" spans="3:4" x14ac:dyDescent="0.2">
      <c r="C2163" s="16"/>
      <c r="D2163" s="16"/>
    </row>
    <row r="2164" spans="3:4" x14ac:dyDescent="0.2">
      <c r="C2164" s="16"/>
      <c r="D2164" s="16"/>
    </row>
    <row r="2165" spans="3:4" x14ac:dyDescent="0.2">
      <c r="C2165" s="16"/>
      <c r="D2165" s="16"/>
    </row>
    <row r="2166" spans="3:4" x14ac:dyDescent="0.2">
      <c r="C2166" s="16"/>
      <c r="D2166" s="16"/>
    </row>
    <row r="2167" spans="3:4" x14ac:dyDescent="0.2">
      <c r="C2167" s="16"/>
      <c r="D2167" s="16"/>
    </row>
    <row r="2168" spans="3:4" x14ac:dyDescent="0.2">
      <c r="C2168" s="16"/>
      <c r="D2168" s="16"/>
    </row>
    <row r="2169" spans="3:4" x14ac:dyDescent="0.2">
      <c r="C2169" s="16"/>
      <c r="D2169" s="16"/>
    </row>
    <row r="2170" spans="3:4" x14ac:dyDescent="0.2">
      <c r="C2170" s="16"/>
      <c r="D2170" s="16"/>
    </row>
    <row r="2171" spans="3:4" x14ac:dyDescent="0.2">
      <c r="C2171" s="16"/>
      <c r="D2171" s="16"/>
    </row>
    <row r="2172" spans="3:4" x14ac:dyDescent="0.2">
      <c r="C2172" s="16"/>
      <c r="D2172" s="16"/>
    </row>
    <row r="2173" spans="3:4" x14ac:dyDescent="0.2">
      <c r="C2173" s="16"/>
      <c r="D2173" s="16"/>
    </row>
    <row r="2174" spans="3:4" x14ac:dyDescent="0.2">
      <c r="C2174" s="16"/>
      <c r="D2174" s="16"/>
    </row>
    <row r="2175" spans="3:4" x14ac:dyDescent="0.2">
      <c r="C2175" s="16"/>
      <c r="D2175" s="16"/>
    </row>
    <row r="2176" spans="3:4" x14ac:dyDescent="0.2">
      <c r="C2176" s="16"/>
      <c r="D2176" s="16"/>
    </row>
    <row r="2177" spans="3:4" x14ac:dyDescent="0.2">
      <c r="C2177" s="16"/>
      <c r="D2177" s="16"/>
    </row>
    <row r="2178" spans="3:4" x14ac:dyDescent="0.2">
      <c r="C2178" s="16"/>
      <c r="D2178" s="16"/>
    </row>
    <row r="2179" spans="3:4" x14ac:dyDescent="0.2">
      <c r="C2179" s="16"/>
      <c r="D2179" s="16"/>
    </row>
    <row r="2180" spans="3:4" x14ac:dyDescent="0.2">
      <c r="C2180" s="16"/>
      <c r="D2180" s="16"/>
    </row>
    <row r="2181" spans="3:4" x14ac:dyDescent="0.2">
      <c r="C2181" s="16"/>
      <c r="D2181" s="16"/>
    </row>
    <row r="2182" spans="3:4" x14ac:dyDescent="0.2">
      <c r="C2182" s="16"/>
      <c r="D2182" s="16"/>
    </row>
    <row r="2183" spans="3:4" x14ac:dyDescent="0.2">
      <c r="C2183" s="16"/>
      <c r="D2183" s="16"/>
    </row>
    <row r="2184" spans="3:4" x14ac:dyDescent="0.2">
      <c r="C2184" s="16"/>
      <c r="D2184" s="16"/>
    </row>
    <row r="2185" spans="3:4" x14ac:dyDescent="0.2">
      <c r="C2185" s="16"/>
      <c r="D2185" s="16"/>
    </row>
    <row r="2186" spans="3:4" x14ac:dyDescent="0.2">
      <c r="C2186" s="16"/>
      <c r="D2186" s="16"/>
    </row>
    <row r="2187" spans="3:4" x14ac:dyDescent="0.2">
      <c r="C2187" s="16"/>
      <c r="D2187" s="16"/>
    </row>
    <row r="2188" spans="3:4" x14ac:dyDescent="0.2">
      <c r="C2188" s="16"/>
      <c r="D2188" s="16"/>
    </row>
    <row r="2189" spans="3:4" x14ac:dyDescent="0.2">
      <c r="C2189" s="16"/>
      <c r="D2189" s="16"/>
    </row>
    <row r="2190" spans="3:4" x14ac:dyDescent="0.2">
      <c r="C2190" s="16"/>
      <c r="D2190" s="16"/>
    </row>
    <row r="2191" spans="3:4" x14ac:dyDescent="0.2">
      <c r="C2191" s="16"/>
      <c r="D2191" s="16"/>
    </row>
    <row r="2192" spans="3:4" x14ac:dyDescent="0.2">
      <c r="C2192" s="16"/>
      <c r="D2192" s="16"/>
    </row>
    <row r="2193" spans="3:4" x14ac:dyDescent="0.2">
      <c r="C2193" s="16"/>
      <c r="D2193" s="16"/>
    </row>
    <row r="2194" spans="3:4" x14ac:dyDescent="0.2">
      <c r="C2194" s="16"/>
      <c r="D2194" s="16"/>
    </row>
    <row r="2195" spans="3:4" x14ac:dyDescent="0.2">
      <c r="C2195" s="16"/>
      <c r="D2195" s="16"/>
    </row>
    <row r="2196" spans="3:4" x14ac:dyDescent="0.2">
      <c r="C2196" s="16"/>
      <c r="D2196" s="16"/>
    </row>
    <row r="2197" spans="3:4" x14ac:dyDescent="0.2">
      <c r="C2197" s="16"/>
      <c r="D2197" s="16"/>
    </row>
    <row r="2198" spans="3:4" x14ac:dyDescent="0.2">
      <c r="C2198" s="16"/>
      <c r="D2198" s="16"/>
    </row>
    <row r="2199" spans="3:4" x14ac:dyDescent="0.2">
      <c r="C2199" s="16"/>
      <c r="D2199" s="16"/>
    </row>
    <row r="2200" spans="3:4" x14ac:dyDescent="0.2">
      <c r="C2200" s="16"/>
      <c r="D2200" s="16"/>
    </row>
    <row r="2201" spans="3:4" x14ac:dyDescent="0.2">
      <c r="C2201" s="16"/>
      <c r="D2201" s="16"/>
    </row>
    <row r="2202" spans="3:4" x14ac:dyDescent="0.2">
      <c r="C2202" s="16"/>
      <c r="D2202" s="16"/>
    </row>
    <row r="2203" spans="3:4" x14ac:dyDescent="0.2">
      <c r="C2203" s="16"/>
      <c r="D2203" s="16"/>
    </row>
    <row r="2204" spans="3:4" x14ac:dyDescent="0.2">
      <c r="C2204" s="16"/>
      <c r="D2204" s="16"/>
    </row>
    <row r="2205" spans="3:4" x14ac:dyDescent="0.2">
      <c r="C2205" s="16"/>
      <c r="D2205" s="16"/>
    </row>
    <row r="2206" spans="3:4" x14ac:dyDescent="0.2">
      <c r="C2206" s="16"/>
      <c r="D2206" s="16"/>
    </row>
    <row r="2207" spans="3:4" x14ac:dyDescent="0.2">
      <c r="C2207" s="16"/>
      <c r="D2207" s="16"/>
    </row>
    <row r="2208" spans="3:4" x14ac:dyDescent="0.2">
      <c r="C2208" s="16"/>
      <c r="D2208" s="16"/>
    </row>
    <row r="2209" spans="3:4" x14ac:dyDescent="0.2">
      <c r="C2209" s="16"/>
      <c r="D2209" s="16"/>
    </row>
    <row r="2210" spans="3:4" x14ac:dyDescent="0.2">
      <c r="C2210" s="16"/>
      <c r="D2210" s="16"/>
    </row>
    <row r="2211" spans="3:4" x14ac:dyDescent="0.2">
      <c r="C2211" s="16"/>
      <c r="D2211" s="16"/>
    </row>
    <row r="2212" spans="3:4" x14ac:dyDescent="0.2">
      <c r="C2212" s="16"/>
      <c r="D2212" s="16"/>
    </row>
    <row r="2213" spans="3:4" x14ac:dyDescent="0.2">
      <c r="C2213" s="16"/>
      <c r="D2213" s="16"/>
    </row>
    <row r="2214" spans="3:4" x14ac:dyDescent="0.2">
      <c r="C2214" s="16"/>
      <c r="D2214" s="16"/>
    </row>
    <row r="2215" spans="3:4" x14ac:dyDescent="0.2">
      <c r="C2215" s="16"/>
      <c r="D2215" s="16"/>
    </row>
    <row r="2216" spans="3:4" x14ac:dyDescent="0.2">
      <c r="C2216" s="16"/>
      <c r="D2216" s="16"/>
    </row>
    <row r="2217" spans="3:4" x14ac:dyDescent="0.2">
      <c r="C2217" s="16"/>
      <c r="D2217" s="16"/>
    </row>
    <row r="2218" spans="3:4" x14ac:dyDescent="0.2">
      <c r="C2218" s="16"/>
      <c r="D2218" s="16"/>
    </row>
    <row r="2219" spans="3:4" x14ac:dyDescent="0.2">
      <c r="C2219" s="16"/>
      <c r="D2219" s="16"/>
    </row>
    <row r="2220" spans="3:4" x14ac:dyDescent="0.2">
      <c r="C2220" s="16"/>
      <c r="D2220" s="16"/>
    </row>
    <row r="2221" spans="3:4" x14ac:dyDescent="0.2">
      <c r="C2221" s="16"/>
      <c r="D2221" s="16"/>
    </row>
    <row r="2222" spans="3:4" x14ac:dyDescent="0.2">
      <c r="C2222" s="16"/>
      <c r="D2222" s="16"/>
    </row>
    <row r="2223" spans="3:4" x14ac:dyDescent="0.2">
      <c r="C2223" s="16"/>
      <c r="D2223" s="16"/>
    </row>
    <row r="2224" spans="3:4" x14ac:dyDescent="0.2">
      <c r="C2224" s="16"/>
      <c r="D2224" s="16"/>
    </row>
    <row r="2225" spans="3:4" x14ac:dyDescent="0.2">
      <c r="C2225" s="16"/>
      <c r="D2225" s="16"/>
    </row>
    <row r="2226" spans="3:4" x14ac:dyDescent="0.2">
      <c r="C2226" s="16"/>
      <c r="D2226" s="16"/>
    </row>
    <row r="2227" spans="3:4" x14ac:dyDescent="0.2">
      <c r="C2227" s="16"/>
      <c r="D2227" s="16"/>
    </row>
    <row r="2228" spans="3:4" x14ac:dyDescent="0.2">
      <c r="C2228" s="16"/>
      <c r="D2228" s="16"/>
    </row>
    <row r="2229" spans="3:4" x14ac:dyDescent="0.2">
      <c r="C2229" s="16"/>
      <c r="D2229" s="16"/>
    </row>
    <row r="2230" spans="3:4" x14ac:dyDescent="0.2">
      <c r="C2230" s="16"/>
      <c r="D2230" s="16"/>
    </row>
    <row r="2231" spans="3:4" x14ac:dyDescent="0.2">
      <c r="C2231" s="16"/>
      <c r="D2231" s="16"/>
    </row>
    <row r="2232" spans="3:4" x14ac:dyDescent="0.2">
      <c r="C2232" s="16"/>
      <c r="D2232" s="16"/>
    </row>
    <row r="2233" spans="3:4" x14ac:dyDescent="0.2">
      <c r="C2233" s="16"/>
      <c r="D2233" s="16"/>
    </row>
    <row r="2234" spans="3:4" x14ac:dyDescent="0.2">
      <c r="C2234" s="16"/>
      <c r="D2234" s="16"/>
    </row>
    <row r="2235" spans="3:4" x14ac:dyDescent="0.2">
      <c r="C2235" s="16"/>
      <c r="D2235" s="16"/>
    </row>
    <row r="2236" spans="3:4" x14ac:dyDescent="0.2">
      <c r="C2236" s="16"/>
      <c r="D2236" s="16"/>
    </row>
    <row r="2237" spans="3:4" x14ac:dyDescent="0.2">
      <c r="C2237" s="16"/>
      <c r="D2237" s="16"/>
    </row>
    <row r="2238" spans="3:4" x14ac:dyDescent="0.2">
      <c r="C2238" s="16"/>
      <c r="D2238" s="16"/>
    </row>
    <row r="2239" spans="3:4" x14ac:dyDescent="0.2">
      <c r="C2239" s="16"/>
      <c r="D2239" s="16"/>
    </row>
    <row r="2240" spans="3:4" x14ac:dyDescent="0.2">
      <c r="C2240" s="16"/>
      <c r="D2240" s="16"/>
    </row>
    <row r="2241" spans="3:4" x14ac:dyDescent="0.2">
      <c r="C2241" s="16"/>
      <c r="D2241" s="16"/>
    </row>
    <row r="2242" spans="3:4" x14ac:dyDescent="0.2">
      <c r="C2242" s="16"/>
      <c r="D2242" s="16"/>
    </row>
    <row r="2243" spans="3:4" x14ac:dyDescent="0.2">
      <c r="C2243" s="16"/>
      <c r="D2243" s="16"/>
    </row>
    <row r="2244" spans="3:4" x14ac:dyDescent="0.2">
      <c r="C2244" s="16"/>
      <c r="D2244" s="16"/>
    </row>
    <row r="2245" spans="3:4" x14ac:dyDescent="0.2">
      <c r="C2245" s="16"/>
      <c r="D2245" s="16"/>
    </row>
    <row r="2246" spans="3:4" x14ac:dyDescent="0.2">
      <c r="C2246" s="16"/>
      <c r="D2246" s="16"/>
    </row>
    <row r="2247" spans="3:4" x14ac:dyDescent="0.2">
      <c r="C2247" s="16"/>
      <c r="D2247" s="16"/>
    </row>
    <row r="2248" spans="3:4" x14ac:dyDescent="0.2">
      <c r="C2248" s="16"/>
      <c r="D2248" s="16"/>
    </row>
    <row r="2249" spans="3:4" x14ac:dyDescent="0.2">
      <c r="C2249" s="16"/>
      <c r="D2249" s="16"/>
    </row>
    <row r="2250" spans="3:4" x14ac:dyDescent="0.2">
      <c r="C2250" s="16"/>
      <c r="D2250" s="16"/>
    </row>
    <row r="2251" spans="3:4" x14ac:dyDescent="0.2">
      <c r="C2251" s="16"/>
      <c r="D2251" s="16"/>
    </row>
    <row r="2252" spans="3:4" x14ac:dyDescent="0.2">
      <c r="C2252" s="16"/>
      <c r="D2252" s="16"/>
    </row>
    <row r="2253" spans="3:4" x14ac:dyDescent="0.2">
      <c r="C2253" s="16"/>
      <c r="D2253" s="16"/>
    </row>
    <row r="2254" spans="3:4" x14ac:dyDescent="0.2">
      <c r="C2254" s="16"/>
      <c r="D2254" s="16"/>
    </row>
    <row r="2255" spans="3:4" x14ac:dyDescent="0.2">
      <c r="C2255" s="16"/>
      <c r="D2255" s="16"/>
    </row>
    <row r="2256" spans="3:4" x14ac:dyDescent="0.2">
      <c r="C2256" s="16"/>
      <c r="D2256" s="16"/>
    </row>
    <row r="2257" spans="3:4" x14ac:dyDescent="0.2">
      <c r="C2257" s="16"/>
      <c r="D2257" s="16"/>
    </row>
    <row r="2258" spans="3:4" x14ac:dyDescent="0.2">
      <c r="C2258" s="16"/>
      <c r="D2258" s="16"/>
    </row>
    <row r="2259" spans="3:4" x14ac:dyDescent="0.2">
      <c r="C2259" s="16"/>
      <c r="D2259" s="16"/>
    </row>
    <row r="2260" spans="3:4" x14ac:dyDescent="0.2">
      <c r="C2260" s="16"/>
      <c r="D2260" s="16"/>
    </row>
    <row r="2261" spans="3:4" x14ac:dyDescent="0.2">
      <c r="C2261" s="16"/>
      <c r="D2261" s="16"/>
    </row>
    <row r="2262" spans="3:4" x14ac:dyDescent="0.2">
      <c r="C2262" s="16"/>
      <c r="D2262" s="16"/>
    </row>
    <row r="2263" spans="3:4" x14ac:dyDescent="0.2">
      <c r="C2263" s="16"/>
      <c r="D2263" s="16"/>
    </row>
    <row r="2264" spans="3:4" x14ac:dyDescent="0.2">
      <c r="C2264" s="16"/>
      <c r="D2264" s="16"/>
    </row>
    <row r="2265" spans="3:4" x14ac:dyDescent="0.2">
      <c r="C2265" s="16"/>
      <c r="D2265" s="16"/>
    </row>
    <row r="2266" spans="3:4" x14ac:dyDescent="0.2">
      <c r="C2266" s="16"/>
      <c r="D2266" s="16"/>
    </row>
    <row r="2267" spans="3:4" x14ac:dyDescent="0.2">
      <c r="C2267" s="16"/>
      <c r="D2267" s="16"/>
    </row>
    <row r="2268" spans="3:4" x14ac:dyDescent="0.2">
      <c r="C2268" s="16"/>
      <c r="D2268" s="16"/>
    </row>
    <row r="2269" spans="3:4" x14ac:dyDescent="0.2">
      <c r="C2269" s="16"/>
      <c r="D2269" s="16"/>
    </row>
    <row r="2270" spans="3:4" x14ac:dyDescent="0.2">
      <c r="C2270" s="16"/>
      <c r="D2270" s="16"/>
    </row>
    <row r="2271" spans="3:4" x14ac:dyDescent="0.2">
      <c r="C2271" s="16"/>
      <c r="D2271" s="16"/>
    </row>
    <row r="2272" spans="3:4" x14ac:dyDescent="0.2">
      <c r="C2272" s="16"/>
      <c r="D2272" s="16"/>
    </row>
    <row r="2273" spans="3:4" x14ac:dyDescent="0.2">
      <c r="C2273" s="16"/>
      <c r="D2273" s="16"/>
    </row>
    <row r="2274" spans="3:4" x14ac:dyDescent="0.2">
      <c r="C2274" s="16"/>
      <c r="D2274" s="16"/>
    </row>
    <row r="2275" spans="3:4" x14ac:dyDescent="0.2">
      <c r="C2275" s="16"/>
      <c r="D2275" s="16"/>
    </row>
    <row r="2276" spans="3:4" x14ac:dyDescent="0.2">
      <c r="C2276" s="16"/>
      <c r="D2276" s="16"/>
    </row>
    <row r="2277" spans="3:4" x14ac:dyDescent="0.2">
      <c r="C2277" s="16"/>
      <c r="D2277" s="16"/>
    </row>
    <row r="2278" spans="3:4" x14ac:dyDescent="0.2">
      <c r="C2278" s="16"/>
      <c r="D2278" s="16"/>
    </row>
    <row r="2279" spans="3:4" x14ac:dyDescent="0.2">
      <c r="C2279" s="16"/>
      <c r="D2279" s="16"/>
    </row>
    <row r="2280" spans="3:4" x14ac:dyDescent="0.2">
      <c r="C2280" s="16"/>
      <c r="D2280" s="16"/>
    </row>
    <row r="2281" spans="3:4" x14ac:dyDescent="0.2">
      <c r="C2281" s="16"/>
      <c r="D2281" s="16"/>
    </row>
    <row r="2282" spans="3:4" x14ac:dyDescent="0.2">
      <c r="C2282" s="16"/>
      <c r="D2282" s="16"/>
    </row>
    <row r="2283" spans="3:4" x14ac:dyDescent="0.2">
      <c r="C2283" s="16"/>
      <c r="D2283" s="16"/>
    </row>
    <row r="2284" spans="3:4" x14ac:dyDescent="0.2">
      <c r="C2284" s="16"/>
      <c r="D2284" s="16"/>
    </row>
    <row r="2285" spans="3:4" x14ac:dyDescent="0.2">
      <c r="C2285" s="16"/>
      <c r="D2285" s="16"/>
    </row>
    <row r="2286" spans="3:4" x14ac:dyDescent="0.2">
      <c r="C2286" s="16"/>
      <c r="D2286" s="16"/>
    </row>
    <row r="2287" spans="3:4" x14ac:dyDescent="0.2">
      <c r="C2287" s="16"/>
      <c r="D2287" s="16"/>
    </row>
    <row r="2288" spans="3:4" x14ac:dyDescent="0.2">
      <c r="C2288" s="16"/>
      <c r="D2288" s="16"/>
    </row>
    <row r="2289" spans="3:4" x14ac:dyDescent="0.2">
      <c r="C2289" s="16"/>
      <c r="D2289" s="16"/>
    </row>
    <row r="2290" spans="3:4" x14ac:dyDescent="0.2">
      <c r="C2290" s="16"/>
      <c r="D2290" s="16"/>
    </row>
    <row r="2291" spans="3:4" x14ac:dyDescent="0.2">
      <c r="C2291" s="16"/>
      <c r="D2291" s="16"/>
    </row>
    <row r="2292" spans="3:4" x14ac:dyDescent="0.2">
      <c r="C2292" s="16"/>
      <c r="D2292" s="16"/>
    </row>
    <row r="2293" spans="3:4" x14ac:dyDescent="0.2">
      <c r="C2293" s="16"/>
      <c r="D2293" s="16"/>
    </row>
    <row r="2294" spans="3:4" x14ac:dyDescent="0.2">
      <c r="C2294" s="16"/>
      <c r="D2294" s="16"/>
    </row>
    <row r="2295" spans="3:4" x14ac:dyDescent="0.2">
      <c r="C2295" s="16"/>
      <c r="D2295" s="16"/>
    </row>
    <row r="2296" spans="3:4" x14ac:dyDescent="0.2">
      <c r="C2296" s="16"/>
      <c r="D2296" s="16"/>
    </row>
    <row r="2297" spans="3:4" x14ac:dyDescent="0.2">
      <c r="C2297" s="16"/>
      <c r="D2297" s="16"/>
    </row>
    <row r="2298" spans="3:4" x14ac:dyDescent="0.2">
      <c r="C2298" s="16"/>
      <c r="D2298" s="16"/>
    </row>
    <row r="2299" spans="3:4" x14ac:dyDescent="0.2">
      <c r="C2299" s="16"/>
      <c r="D2299" s="16"/>
    </row>
    <row r="2300" spans="3:4" x14ac:dyDescent="0.2">
      <c r="C2300" s="16"/>
      <c r="D2300" s="16"/>
    </row>
    <row r="2301" spans="3:4" x14ac:dyDescent="0.2">
      <c r="C2301" s="16"/>
      <c r="D2301" s="16"/>
    </row>
    <row r="2302" spans="3:4" x14ac:dyDescent="0.2">
      <c r="C2302" s="16"/>
      <c r="D2302" s="16"/>
    </row>
    <row r="2303" spans="3:4" x14ac:dyDescent="0.2">
      <c r="C2303" s="16"/>
      <c r="D2303" s="16"/>
    </row>
    <row r="2304" spans="3:4" x14ac:dyDescent="0.2">
      <c r="C2304" s="16"/>
      <c r="D2304" s="16"/>
    </row>
    <row r="2305" spans="3:4" x14ac:dyDescent="0.2">
      <c r="C2305" s="16"/>
      <c r="D2305" s="16"/>
    </row>
    <row r="2306" spans="3:4" x14ac:dyDescent="0.2">
      <c r="C2306" s="16"/>
      <c r="D2306" s="16"/>
    </row>
    <row r="2307" spans="3:4" x14ac:dyDescent="0.2">
      <c r="C2307" s="16"/>
      <c r="D2307" s="16"/>
    </row>
    <row r="2308" spans="3:4" x14ac:dyDescent="0.2">
      <c r="C2308" s="16"/>
      <c r="D2308" s="16"/>
    </row>
    <row r="2309" spans="3:4" x14ac:dyDescent="0.2">
      <c r="C2309" s="16"/>
      <c r="D2309" s="16"/>
    </row>
    <row r="2310" spans="3:4" x14ac:dyDescent="0.2">
      <c r="C2310" s="16"/>
      <c r="D2310" s="16"/>
    </row>
    <row r="2311" spans="3:4" x14ac:dyDescent="0.2">
      <c r="C2311" s="16"/>
      <c r="D2311" s="16"/>
    </row>
    <row r="2312" spans="3:4" x14ac:dyDescent="0.2">
      <c r="C2312" s="16"/>
      <c r="D2312" s="16"/>
    </row>
    <row r="2313" spans="3:4" x14ac:dyDescent="0.2">
      <c r="C2313" s="16"/>
      <c r="D2313" s="16"/>
    </row>
    <row r="2314" spans="3:4" x14ac:dyDescent="0.2">
      <c r="C2314" s="16"/>
      <c r="D2314" s="16"/>
    </row>
    <row r="2315" spans="3:4" x14ac:dyDescent="0.2">
      <c r="C2315" s="16"/>
      <c r="D2315" s="16"/>
    </row>
    <row r="2316" spans="3:4" x14ac:dyDescent="0.2">
      <c r="C2316" s="16"/>
      <c r="D2316" s="16"/>
    </row>
    <row r="2317" spans="3:4" x14ac:dyDescent="0.2">
      <c r="C2317" s="16"/>
      <c r="D2317" s="16"/>
    </row>
    <row r="2318" spans="3:4" x14ac:dyDescent="0.2">
      <c r="C2318" s="16"/>
      <c r="D2318" s="16"/>
    </row>
    <row r="2319" spans="3:4" x14ac:dyDescent="0.2">
      <c r="C2319" s="16"/>
      <c r="D2319" s="16"/>
    </row>
    <row r="2320" spans="3:4" x14ac:dyDescent="0.2">
      <c r="C2320" s="16"/>
      <c r="D2320" s="16"/>
    </row>
    <row r="2321" spans="3:4" x14ac:dyDescent="0.2">
      <c r="C2321" s="16"/>
      <c r="D2321" s="16"/>
    </row>
    <row r="2322" spans="3:4" x14ac:dyDescent="0.2">
      <c r="C2322" s="16"/>
      <c r="D2322" s="16"/>
    </row>
    <row r="2323" spans="3:4" x14ac:dyDescent="0.2">
      <c r="C2323" s="16"/>
      <c r="D2323" s="16"/>
    </row>
    <row r="2324" spans="3:4" x14ac:dyDescent="0.2">
      <c r="C2324" s="16"/>
      <c r="D2324" s="16"/>
    </row>
    <row r="2325" spans="3:4" x14ac:dyDescent="0.2">
      <c r="C2325" s="16"/>
      <c r="D2325" s="16"/>
    </row>
    <row r="2326" spans="3:4" x14ac:dyDescent="0.2">
      <c r="C2326" s="16"/>
      <c r="D2326" s="16"/>
    </row>
    <row r="2327" spans="3:4" x14ac:dyDescent="0.2">
      <c r="C2327" s="16"/>
      <c r="D2327" s="16"/>
    </row>
    <row r="2328" spans="3:4" x14ac:dyDescent="0.2">
      <c r="C2328" s="16"/>
      <c r="D2328" s="16"/>
    </row>
    <row r="2329" spans="3:4" x14ac:dyDescent="0.2">
      <c r="C2329" s="16"/>
      <c r="D2329" s="16"/>
    </row>
    <row r="2330" spans="3:4" x14ac:dyDescent="0.2">
      <c r="C2330" s="16"/>
      <c r="D2330" s="16"/>
    </row>
    <row r="2331" spans="3:4" x14ac:dyDescent="0.2">
      <c r="C2331" s="16"/>
      <c r="D2331" s="16"/>
    </row>
    <row r="2332" spans="3:4" x14ac:dyDescent="0.2">
      <c r="C2332" s="16"/>
      <c r="D2332" s="16"/>
    </row>
    <row r="2333" spans="3:4" x14ac:dyDescent="0.2">
      <c r="C2333" s="16"/>
      <c r="D2333" s="16"/>
    </row>
    <row r="2334" spans="3:4" x14ac:dyDescent="0.2">
      <c r="C2334" s="16"/>
      <c r="D2334" s="16"/>
    </row>
    <row r="2335" spans="3:4" x14ac:dyDescent="0.2">
      <c r="C2335" s="16"/>
      <c r="D2335" s="16"/>
    </row>
    <row r="2336" spans="3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  <row r="2409" spans="3:4" x14ac:dyDescent="0.2">
      <c r="C2409" s="16"/>
      <c r="D2409" s="16"/>
    </row>
    <row r="2410" spans="3:4" x14ac:dyDescent="0.2">
      <c r="C2410" s="16"/>
      <c r="D2410" s="16"/>
    </row>
    <row r="2411" spans="3:4" x14ac:dyDescent="0.2">
      <c r="C2411" s="16"/>
      <c r="D2411" s="16"/>
    </row>
    <row r="2412" spans="3:4" x14ac:dyDescent="0.2">
      <c r="C2412" s="16"/>
      <c r="D2412" s="16"/>
    </row>
    <row r="2413" spans="3:4" x14ac:dyDescent="0.2">
      <c r="C2413" s="16"/>
      <c r="D2413" s="16"/>
    </row>
    <row r="2414" spans="3:4" x14ac:dyDescent="0.2">
      <c r="C2414" s="16"/>
      <c r="D2414" s="16"/>
    </row>
    <row r="2415" spans="3:4" x14ac:dyDescent="0.2">
      <c r="C2415" s="16"/>
      <c r="D2415" s="16"/>
    </row>
    <row r="2416" spans="3:4" x14ac:dyDescent="0.2">
      <c r="C2416" s="16"/>
      <c r="D2416" s="16"/>
    </row>
    <row r="2417" spans="3:4" x14ac:dyDescent="0.2">
      <c r="C2417" s="16"/>
      <c r="D2417" s="16"/>
    </row>
    <row r="2418" spans="3:4" x14ac:dyDescent="0.2">
      <c r="C2418" s="16"/>
      <c r="D2418" s="16"/>
    </row>
    <row r="2419" spans="3:4" x14ac:dyDescent="0.2">
      <c r="C2419" s="16"/>
      <c r="D2419" s="16"/>
    </row>
    <row r="2420" spans="3:4" x14ac:dyDescent="0.2">
      <c r="C2420" s="16"/>
      <c r="D2420" s="16"/>
    </row>
    <row r="2421" spans="3:4" x14ac:dyDescent="0.2">
      <c r="C2421" s="16"/>
      <c r="D2421" s="16"/>
    </row>
    <row r="2422" spans="3:4" x14ac:dyDescent="0.2">
      <c r="C2422" s="16"/>
      <c r="D2422" s="16"/>
    </row>
    <row r="2423" spans="3:4" x14ac:dyDescent="0.2">
      <c r="C2423" s="16"/>
      <c r="D2423" s="16"/>
    </row>
    <row r="2424" spans="3:4" x14ac:dyDescent="0.2">
      <c r="C2424" s="16"/>
      <c r="D2424" s="16"/>
    </row>
    <row r="2425" spans="3:4" x14ac:dyDescent="0.2">
      <c r="C2425" s="16"/>
      <c r="D2425" s="16"/>
    </row>
    <row r="2426" spans="3:4" x14ac:dyDescent="0.2">
      <c r="C2426" s="16"/>
      <c r="D2426" s="16"/>
    </row>
    <row r="2427" spans="3:4" x14ac:dyDescent="0.2">
      <c r="C2427" s="16"/>
      <c r="D2427" s="16"/>
    </row>
    <row r="2428" spans="3:4" x14ac:dyDescent="0.2">
      <c r="C2428" s="16"/>
      <c r="D2428" s="16"/>
    </row>
    <row r="2429" spans="3:4" x14ac:dyDescent="0.2">
      <c r="C2429" s="16"/>
      <c r="D2429" s="16"/>
    </row>
    <row r="2430" spans="3:4" x14ac:dyDescent="0.2">
      <c r="C2430" s="16"/>
      <c r="D2430" s="16"/>
    </row>
    <row r="2431" spans="3:4" x14ac:dyDescent="0.2">
      <c r="C2431" s="16"/>
      <c r="D2431" s="16"/>
    </row>
    <row r="2432" spans="3:4" x14ac:dyDescent="0.2">
      <c r="C2432" s="16"/>
      <c r="D2432" s="16"/>
    </row>
    <row r="2433" spans="3:4" x14ac:dyDescent="0.2">
      <c r="C2433" s="16"/>
      <c r="D2433" s="16"/>
    </row>
    <row r="2434" spans="3:4" x14ac:dyDescent="0.2">
      <c r="C2434" s="16"/>
      <c r="D2434" s="16"/>
    </row>
    <row r="2435" spans="3:4" x14ac:dyDescent="0.2">
      <c r="C2435" s="16"/>
      <c r="D2435" s="16"/>
    </row>
    <row r="2436" spans="3:4" x14ac:dyDescent="0.2">
      <c r="C2436" s="16"/>
      <c r="D2436" s="16"/>
    </row>
    <row r="2437" spans="3:4" x14ac:dyDescent="0.2">
      <c r="C2437" s="16"/>
      <c r="D2437" s="16"/>
    </row>
    <row r="2438" spans="3:4" x14ac:dyDescent="0.2">
      <c r="C2438" s="16"/>
      <c r="D2438" s="16"/>
    </row>
    <row r="2439" spans="3:4" x14ac:dyDescent="0.2">
      <c r="C2439" s="16"/>
      <c r="D2439" s="16"/>
    </row>
    <row r="2440" spans="3:4" x14ac:dyDescent="0.2">
      <c r="C2440" s="16"/>
      <c r="D2440" s="16"/>
    </row>
    <row r="2441" spans="3:4" x14ac:dyDescent="0.2">
      <c r="C2441" s="16"/>
      <c r="D2441" s="16"/>
    </row>
    <row r="2442" spans="3:4" x14ac:dyDescent="0.2">
      <c r="C2442" s="16"/>
      <c r="D2442" s="16"/>
    </row>
    <row r="2443" spans="3:4" x14ac:dyDescent="0.2">
      <c r="C2443" s="16"/>
      <c r="D2443" s="16"/>
    </row>
    <row r="2444" spans="3:4" x14ac:dyDescent="0.2">
      <c r="C2444" s="16"/>
      <c r="D2444" s="16"/>
    </row>
    <row r="2445" spans="3:4" x14ac:dyDescent="0.2">
      <c r="C2445" s="16"/>
      <c r="D2445" s="16"/>
    </row>
    <row r="2446" spans="3:4" x14ac:dyDescent="0.2">
      <c r="C2446" s="16"/>
      <c r="D2446" s="16"/>
    </row>
    <row r="2447" spans="3:4" x14ac:dyDescent="0.2">
      <c r="C2447" s="16"/>
      <c r="D2447" s="16"/>
    </row>
    <row r="2448" spans="3:4" x14ac:dyDescent="0.2">
      <c r="C2448" s="16"/>
      <c r="D2448" s="16"/>
    </row>
    <row r="2449" spans="3:4" x14ac:dyDescent="0.2">
      <c r="C2449" s="16"/>
      <c r="D2449" s="16"/>
    </row>
    <row r="2450" spans="3:4" x14ac:dyDescent="0.2">
      <c r="C2450" s="16"/>
      <c r="D2450" s="16"/>
    </row>
    <row r="2451" spans="3:4" x14ac:dyDescent="0.2">
      <c r="C2451" s="16"/>
      <c r="D2451" s="16"/>
    </row>
    <row r="2452" spans="3:4" x14ac:dyDescent="0.2">
      <c r="C2452" s="16"/>
      <c r="D2452" s="16"/>
    </row>
    <row r="2453" spans="3:4" x14ac:dyDescent="0.2">
      <c r="C2453" s="16"/>
      <c r="D2453" s="16"/>
    </row>
    <row r="2454" spans="3:4" x14ac:dyDescent="0.2">
      <c r="C2454" s="16"/>
      <c r="D2454" s="16"/>
    </row>
    <row r="2455" spans="3:4" x14ac:dyDescent="0.2">
      <c r="C2455" s="16"/>
      <c r="D2455" s="16"/>
    </row>
    <row r="2456" spans="3:4" x14ac:dyDescent="0.2">
      <c r="C2456" s="16"/>
      <c r="D2456" s="16"/>
    </row>
    <row r="2457" spans="3:4" x14ac:dyDescent="0.2">
      <c r="C2457" s="16"/>
      <c r="D2457" s="16"/>
    </row>
    <row r="2458" spans="3:4" x14ac:dyDescent="0.2">
      <c r="C2458" s="16"/>
      <c r="D2458" s="16"/>
    </row>
    <row r="2459" spans="3:4" x14ac:dyDescent="0.2">
      <c r="C2459" s="16"/>
      <c r="D2459" s="16"/>
    </row>
    <row r="2460" spans="3:4" x14ac:dyDescent="0.2">
      <c r="C2460" s="16"/>
      <c r="D2460" s="16"/>
    </row>
    <row r="2461" spans="3:4" x14ac:dyDescent="0.2">
      <c r="C2461" s="16"/>
      <c r="D2461" s="16"/>
    </row>
    <row r="2462" spans="3:4" x14ac:dyDescent="0.2">
      <c r="C2462" s="16"/>
      <c r="D2462" s="16"/>
    </row>
    <row r="2463" spans="3:4" x14ac:dyDescent="0.2">
      <c r="C2463" s="16"/>
      <c r="D2463" s="16"/>
    </row>
    <row r="2464" spans="3:4" x14ac:dyDescent="0.2">
      <c r="C2464" s="16"/>
      <c r="D2464" s="16"/>
    </row>
    <row r="2465" spans="3:4" x14ac:dyDescent="0.2">
      <c r="C2465" s="16"/>
      <c r="D2465" s="16"/>
    </row>
    <row r="2466" spans="3:4" x14ac:dyDescent="0.2">
      <c r="C2466" s="16"/>
      <c r="D2466" s="16"/>
    </row>
    <row r="2467" spans="3:4" x14ac:dyDescent="0.2">
      <c r="C2467" s="16"/>
      <c r="D2467" s="16"/>
    </row>
    <row r="2468" spans="3:4" x14ac:dyDescent="0.2">
      <c r="C2468" s="16"/>
      <c r="D2468" s="16"/>
    </row>
    <row r="2469" spans="3:4" x14ac:dyDescent="0.2">
      <c r="C2469" s="16"/>
      <c r="D2469" s="16"/>
    </row>
    <row r="2470" spans="3:4" x14ac:dyDescent="0.2">
      <c r="C2470" s="16"/>
      <c r="D2470" s="16"/>
    </row>
    <row r="2471" spans="3:4" x14ac:dyDescent="0.2">
      <c r="C2471" s="16"/>
      <c r="D2471" s="16"/>
    </row>
    <row r="2472" spans="3:4" x14ac:dyDescent="0.2">
      <c r="C2472" s="16"/>
      <c r="D2472" s="16"/>
    </row>
    <row r="2473" spans="3:4" x14ac:dyDescent="0.2">
      <c r="C2473" s="16"/>
      <c r="D2473" s="16"/>
    </row>
    <row r="2474" spans="3:4" x14ac:dyDescent="0.2">
      <c r="C2474" s="16"/>
      <c r="D2474" s="16"/>
    </row>
    <row r="2475" spans="3:4" x14ac:dyDescent="0.2">
      <c r="C2475" s="16"/>
      <c r="D2475" s="16"/>
    </row>
    <row r="2476" spans="3:4" x14ac:dyDescent="0.2">
      <c r="C2476" s="16"/>
      <c r="D2476" s="16"/>
    </row>
    <row r="2477" spans="3:4" x14ac:dyDescent="0.2">
      <c r="C2477" s="16"/>
      <c r="D2477" s="16"/>
    </row>
    <row r="2478" spans="3:4" x14ac:dyDescent="0.2">
      <c r="C2478" s="16"/>
      <c r="D2478" s="16"/>
    </row>
    <row r="2479" spans="3:4" x14ac:dyDescent="0.2">
      <c r="C2479" s="16"/>
      <c r="D2479" s="16"/>
    </row>
    <row r="2480" spans="3:4" x14ac:dyDescent="0.2">
      <c r="C2480" s="16"/>
      <c r="D2480" s="16"/>
    </row>
    <row r="2481" spans="3:4" x14ac:dyDescent="0.2">
      <c r="C2481" s="16"/>
      <c r="D2481" s="16"/>
    </row>
    <row r="2482" spans="3:4" x14ac:dyDescent="0.2">
      <c r="C2482" s="16"/>
      <c r="D2482" s="16"/>
    </row>
    <row r="2483" spans="3:4" x14ac:dyDescent="0.2">
      <c r="C2483" s="16"/>
      <c r="D2483" s="16"/>
    </row>
    <row r="2484" spans="3:4" x14ac:dyDescent="0.2">
      <c r="C2484" s="16"/>
      <c r="D2484" s="16"/>
    </row>
    <row r="2485" spans="3:4" x14ac:dyDescent="0.2">
      <c r="C2485" s="16"/>
      <c r="D2485" s="16"/>
    </row>
    <row r="2486" spans="3:4" x14ac:dyDescent="0.2">
      <c r="C2486" s="16"/>
      <c r="D2486" s="16"/>
    </row>
    <row r="2487" spans="3:4" x14ac:dyDescent="0.2">
      <c r="C2487" s="16"/>
      <c r="D2487" s="16"/>
    </row>
    <row r="2488" spans="3:4" x14ac:dyDescent="0.2">
      <c r="C2488" s="16"/>
      <c r="D2488" s="16"/>
    </row>
    <row r="2489" spans="3:4" x14ac:dyDescent="0.2">
      <c r="C2489" s="16"/>
      <c r="D2489" s="16"/>
    </row>
    <row r="2490" spans="3:4" x14ac:dyDescent="0.2">
      <c r="C2490" s="16"/>
      <c r="D2490" s="16"/>
    </row>
    <row r="2491" spans="3:4" x14ac:dyDescent="0.2">
      <c r="C2491" s="16"/>
      <c r="D2491" s="16"/>
    </row>
    <row r="2492" spans="3:4" x14ac:dyDescent="0.2">
      <c r="C2492" s="16"/>
      <c r="D2492" s="16"/>
    </row>
    <row r="2493" spans="3:4" x14ac:dyDescent="0.2">
      <c r="C2493" s="16"/>
      <c r="D2493" s="16"/>
    </row>
    <row r="2494" spans="3:4" x14ac:dyDescent="0.2">
      <c r="C2494" s="16"/>
      <c r="D2494" s="16"/>
    </row>
    <row r="2495" spans="3:4" x14ac:dyDescent="0.2">
      <c r="C2495" s="16"/>
      <c r="D2495" s="16"/>
    </row>
    <row r="2496" spans="3:4" x14ac:dyDescent="0.2">
      <c r="C2496" s="16"/>
      <c r="D2496" s="16"/>
    </row>
    <row r="2497" spans="3:4" x14ac:dyDescent="0.2">
      <c r="C2497" s="16"/>
      <c r="D2497" s="16"/>
    </row>
    <row r="2498" spans="3:4" x14ac:dyDescent="0.2">
      <c r="C2498" s="16"/>
      <c r="D2498" s="16"/>
    </row>
    <row r="2499" spans="3:4" x14ac:dyDescent="0.2">
      <c r="C2499" s="16"/>
      <c r="D2499" s="16"/>
    </row>
    <row r="2500" spans="3:4" x14ac:dyDescent="0.2">
      <c r="C2500" s="16"/>
      <c r="D2500" s="16"/>
    </row>
    <row r="2501" spans="3:4" x14ac:dyDescent="0.2">
      <c r="C2501" s="16"/>
      <c r="D2501" s="16"/>
    </row>
    <row r="2502" spans="3:4" x14ac:dyDescent="0.2">
      <c r="C2502" s="16"/>
      <c r="D2502" s="16"/>
    </row>
    <row r="2503" spans="3:4" x14ac:dyDescent="0.2">
      <c r="C2503" s="16"/>
      <c r="D2503" s="16"/>
    </row>
    <row r="2504" spans="3:4" x14ac:dyDescent="0.2">
      <c r="C2504" s="16"/>
      <c r="D2504" s="16"/>
    </row>
    <row r="2505" spans="3:4" x14ac:dyDescent="0.2">
      <c r="C2505" s="16"/>
      <c r="D2505" s="16"/>
    </row>
    <row r="2506" spans="3:4" x14ac:dyDescent="0.2">
      <c r="C2506" s="16"/>
      <c r="D2506" s="16"/>
    </row>
    <row r="2507" spans="3:4" x14ac:dyDescent="0.2">
      <c r="C2507" s="16"/>
      <c r="D2507" s="16"/>
    </row>
    <row r="2508" spans="3:4" x14ac:dyDescent="0.2">
      <c r="C2508" s="16"/>
      <c r="D2508" s="16"/>
    </row>
    <row r="2509" spans="3:4" x14ac:dyDescent="0.2">
      <c r="C2509" s="16"/>
      <c r="D2509" s="16"/>
    </row>
    <row r="2510" spans="3:4" x14ac:dyDescent="0.2">
      <c r="C2510" s="16"/>
      <c r="D2510" s="16"/>
    </row>
    <row r="2511" spans="3:4" x14ac:dyDescent="0.2">
      <c r="C2511" s="16"/>
      <c r="D2511" s="16"/>
    </row>
    <row r="2512" spans="3:4" x14ac:dyDescent="0.2">
      <c r="C2512" s="16"/>
      <c r="D2512" s="16"/>
    </row>
    <row r="2513" spans="3:4" x14ac:dyDescent="0.2">
      <c r="C2513" s="16"/>
      <c r="D2513" s="16"/>
    </row>
    <row r="2514" spans="3:4" x14ac:dyDescent="0.2">
      <c r="C2514" s="16"/>
      <c r="D2514" s="16"/>
    </row>
    <row r="2515" spans="3:4" x14ac:dyDescent="0.2">
      <c r="C2515" s="16"/>
      <c r="D2515" s="16"/>
    </row>
    <row r="2516" spans="3:4" x14ac:dyDescent="0.2">
      <c r="C2516" s="16"/>
      <c r="D2516" s="16"/>
    </row>
    <row r="2517" spans="3:4" x14ac:dyDescent="0.2">
      <c r="C2517" s="16"/>
      <c r="D2517" s="16"/>
    </row>
    <row r="2518" spans="3:4" x14ac:dyDescent="0.2">
      <c r="C2518" s="16"/>
      <c r="D2518" s="16"/>
    </row>
    <row r="2519" spans="3:4" x14ac:dyDescent="0.2">
      <c r="C2519" s="16"/>
      <c r="D2519" s="16"/>
    </row>
    <row r="2520" spans="3:4" x14ac:dyDescent="0.2">
      <c r="C2520" s="16"/>
      <c r="D2520" s="16"/>
    </row>
    <row r="2521" spans="3:4" x14ac:dyDescent="0.2">
      <c r="C2521" s="16"/>
      <c r="D2521" s="16"/>
    </row>
    <row r="2522" spans="3:4" x14ac:dyDescent="0.2">
      <c r="C2522" s="16"/>
      <c r="D2522" s="16"/>
    </row>
    <row r="2523" spans="3:4" x14ac:dyDescent="0.2">
      <c r="C2523" s="16"/>
      <c r="D2523" s="16"/>
    </row>
    <row r="2524" spans="3:4" x14ac:dyDescent="0.2">
      <c r="C2524" s="16"/>
      <c r="D2524" s="16"/>
    </row>
    <row r="2525" spans="3:4" x14ac:dyDescent="0.2">
      <c r="C2525" s="16"/>
      <c r="D2525" s="16"/>
    </row>
    <row r="2526" spans="3:4" x14ac:dyDescent="0.2">
      <c r="C2526" s="16"/>
      <c r="D2526" s="16"/>
    </row>
    <row r="2527" spans="3:4" x14ac:dyDescent="0.2">
      <c r="C2527" s="16"/>
      <c r="D2527" s="16"/>
    </row>
    <row r="2528" spans="3:4" x14ac:dyDescent="0.2">
      <c r="C2528" s="16"/>
      <c r="D2528" s="16"/>
    </row>
    <row r="2529" spans="3:4" x14ac:dyDescent="0.2">
      <c r="C2529" s="16"/>
      <c r="D2529" s="16"/>
    </row>
    <row r="2530" spans="3:4" x14ac:dyDescent="0.2">
      <c r="C2530" s="16"/>
      <c r="D2530" s="16"/>
    </row>
    <row r="2531" spans="3:4" x14ac:dyDescent="0.2">
      <c r="C2531" s="16"/>
      <c r="D2531" s="16"/>
    </row>
    <row r="2532" spans="3:4" x14ac:dyDescent="0.2">
      <c r="C2532" s="16"/>
      <c r="D2532" s="16"/>
    </row>
    <row r="2533" spans="3:4" x14ac:dyDescent="0.2">
      <c r="C2533" s="16"/>
      <c r="D2533" s="16"/>
    </row>
    <row r="2534" spans="3:4" x14ac:dyDescent="0.2">
      <c r="C2534" s="16"/>
      <c r="D2534" s="16"/>
    </row>
    <row r="2535" spans="3:4" x14ac:dyDescent="0.2">
      <c r="C2535" s="16"/>
      <c r="D2535" s="16"/>
    </row>
    <row r="2536" spans="3:4" x14ac:dyDescent="0.2">
      <c r="C2536" s="16"/>
      <c r="D2536" s="16"/>
    </row>
    <row r="2537" spans="3:4" x14ac:dyDescent="0.2">
      <c r="C2537" s="16"/>
      <c r="D2537" s="16"/>
    </row>
    <row r="2538" spans="3:4" x14ac:dyDescent="0.2">
      <c r="C2538" s="16"/>
      <c r="D2538" s="16"/>
    </row>
    <row r="2539" spans="3:4" x14ac:dyDescent="0.2">
      <c r="C2539" s="16"/>
      <c r="D2539" s="16"/>
    </row>
    <row r="2540" spans="3:4" x14ac:dyDescent="0.2">
      <c r="C2540" s="16"/>
      <c r="D2540" s="16"/>
    </row>
    <row r="2541" spans="3:4" x14ac:dyDescent="0.2">
      <c r="C2541" s="16"/>
      <c r="D2541" s="16"/>
    </row>
    <row r="2542" spans="3:4" x14ac:dyDescent="0.2">
      <c r="C2542" s="16"/>
      <c r="D2542" s="16"/>
    </row>
    <row r="2543" spans="3:4" x14ac:dyDescent="0.2">
      <c r="C2543" s="16"/>
      <c r="D2543" s="16"/>
    </row>
    <row r="2544" spans="3:4" x14ac:dyDescent="0.2">
      <c r="C2544" s="16"/>
      <c r="D2544" s="16"/>
    </row>
    <row r="2545" spans="3:4" x14ac:dyDescent="0.2">
      <c r="C2545" s="16"/>
      <c r="D2545" s="16"/>
    </row>
    <row r="2546" spans="3:4" x14ac:dyDescent="0.2">
      <c r="C2546" s="16"/>
      <c r="D2546" s="16"/>
    </row>
    <row r="2547" spans="3:4" x14ac:dyDescent="0.2">
      <c r="C2547" s="16"/>
      <c r="D2547" s="16"/>
    </row>
    <row r="2548" spans="3:4" x14ac:dyDescent="0.2">
      <c r="C2548" s="16"/>
      <c r="D2548" s="16"/>
    </row>
    <row r="2549" spans="3:4" x14ac:dyDescent="0.2">
      <c r="C2549" s="16"/>
      <c r="D2549" s="16"/>
    </row>
    <row r="2550" spans="3:4" x14ac:dyDescent="0.2">
      <c r="C2550" s="16"/>
      <c r="D2550" s="1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I945"/>
  <sheetViews>
    <sheetView workbookViewId="0">
      <selection activeCell="A21" sqref="A21"/>
    </sheetView>
  </sheetViews>
  <sheetFormatPr defaultRowHeight="12.75" x14ac:dyDescent="0.2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 x14ac:dyDescent="0.25">
      <c r="A1" s="55" t="s">
        <v>64</v>
      </c>
      <c r="B1" s="11"/>
      <c r="C1" s="11"/>
      <c r="D1" s="56" t="s">
        <v>65</v>
      </c>
      <c r="E1" s="11"/>
      <c r="F1" s="11"/>
      <c r="G1" s="11"/>
      <c r="H1" s="11"/>
      <c r="I1" s="11"/>
      <c r="J1" s="11"/>
      <c r="K1" s="11"/>
      <c r="L1" s="11"/>
      <c r="M1" s="57" t="s">
        <v>66</v>
      </c>
      <c r="N1" s="11" t="s">
        <v>67</v>
      </c>
      <c r="O1" s="11">
        <f ca="1">H18*J18-I18*I18</f>
        <v>2240732.2871598601</v>
      </c>
      <c r="P1" s="11" t="s">
        <v>160</v>
      </c>
      <c r="Q1" s="11"/>
      <c r="R1" s="11"/>
      <c r="S1" s="11"/>
      <c r="T1" s="11"/>
      <c r="U1" s="9" t="s">
        <v>123</v>
      </c>
      <c r="V1" s="85" t="s">
        <v>125</v>
      </c>
      <c r="W1" s="11"/>
      <c r="X1" s="11"/>
      <c r="Y1" s="11"/>
      <c r="Z1" s="11"/>
      <c r="AA1" s="11">
        <v>1</v>
      </c>
      <c r="AB1" s="11" t="s">
        <v>68</v>
      </c>
      <c r="AC1" s="11"/>
      <c r="AD1" s="11"/>
      <c r="AE1" s="11"/>
      <c r="AF1" s="11"/>
      <c r="AG1" s="11"/>
      <c r="AH1" s="11"/>
      <c r="AI1" s="11"/>
    </row>
    <row r="2" spans="1:3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57" t="s">
        <v>69</v>
      </c>
      <c r="N2" s="11" t="s">
        <v>70</v>
      </c>
      <c r="O2" s="11">
        <f ca="1">+F18*J18-H18*I18</f>
        <v>673098.64847945422</v>
      </c>
      <c r="P2" s="11" t="s">
        <v>161</v>
      </c>
      <c r="Q2" s="11"/>
      <c r="R2" s="11"/>
      <c r="S2" s="11"/>
      <c r="T2" s="11"/>
      <c r="U2" s="11">
        <v>5.8</v>
      </c>
      <c r="V2" s="11">
        <f t="shared" ref="V2:V18" ca="1" si="0">+E$4+E$5*U2+E$6*U2^2</f>
        <v>2.2519258275151555E-3</v>
      </c>
      <c r="W2" s="11"/>
      <c r="X2" s="11"/>
      <c r="Y2" s="11"/>
      <c r="Z2" s="11"/>
      <c r="AA2" s="11">
        <v>2</v>
      </c>
      <c r="AB2" s="11" t="s">
        <v>43</v>
      </c>
      <c r="AC2" s="11"/>
      <c r="AD2" s="11"/>
      <c r="AE2" s="11"/>
      <c r="AF2" s="11"/>
      <c r="AG2" s="11"/>
      <c r="AH2" s="11"/>
      <c r="AI2" s="11"/>
    </row>
    <row r="3" spans="1:35" ht="13.5" thickBot="1" x14ac:dyDescent="0.25">
      <c r="A3" s="11" t="s">
        <v>71</v>
      </c>
      <c r="B3" s="11" t="s">
        <v>72</v>
      </c>
      <c r="C3" s="11"/>
      <c r="D3" s="11"/>
      <c r="E3" s="58" t="s">
        <v>73</v>
      </c>
      <c r="F3" s="58" t="s">
        <v>74</v>
      </c>
      <c r="G3" s="58" t="s">
        <v>75</v>
      </c>
      <c r="H3" s="58" t="s">
        <v>76</v>
      </c>
      <c r="I3" s="11"/>
      <c r="J3" s="11"/>
      <c r="K3" s="11"/>
      <c r="L3" s="11"/>
      <c r="M3" s="57" t="s">
        <v>77</v>
      </c>
      <c r="N3" s="11" t="s">
        <v>78</v>
      </c>
      <c r="O3" s="11">
        <f ca="1">+F18*I18-H18*H18</f>
        <v>50231.042718191631</v>
      </c>
      <c r="P3" s="11" t="s">
        <v>162</v>
      </c>
      <c r="Q3" s="11"/>
      <c r="R3" s="11"/>
      <c r="S3" s="11"/>
      <c r="T3" s="11"/>
      <c r="U3" s="11">
        <v>5.9</v>
      </c>
      <c r="V3" s="11">
        <f t="shared" ca="1" si="0"/>
        <v>4.5556436372189979E-3</v>
      </c>
      <c r="W3" s="11"/>
      <c r="X3" s="11"/>
      <c r="Y3" s="11"/>
      <c r="Z3" s="11"/>
      <c r="AA3" s="11">
        <v>3</v>
      </c>
      <c r="AB3" s="11" t="s">
        <v>79</v>
      </c>
      <c r="AC3" s="11"/>
      <c r="AD3" s="11"/>
      <c r="AE3" s="11"/>
      <c r="AF3" s="11"/>
      <c r="AG3" s="11"/>
      <c r="AH3" s="11"/>
      <c r="AI3" s="11"/>
    </row>
    <row r="4" spans="1:35" x14ac:dyDescent="0.2">
      <c r="A4" s="11" t="s">
        <v>80</v>
      </c>
      <c r="B4" s="11" t="s">
        <v>81</v>
      </c>
      <c r="C4" s="11"/>
      <c r="D4" s="59" t="s">
        <v>82</v>
      </c>
      <c r="E4" s="60">
        <f ca="1">(G18*O1-K18*O2+L18*O3)/O7</f>
        <v>0.27363722678359281</v>
      </c>
      <c r="F4" s="61">
        <f ca="1">+E7/O7*O18</f>
        <v>4.4847911299995762E-2</v>
      </c>
      <c r="G4" s="62">
        <f>+B18</f>
        <v>1</v>
      </c>
      <c r="H4" s="63">
        <f ca="1">ABS(F4/E4)</f>
        <v>0.16389550437690967</v>
      </c>
      <c r="I4" s="11"/>
      <c r="J4" s="11"/>
      <c r="K4" s="11"/>
      <c r="L4" s="11"/>
      <c r="M4" s="57" t="s">
        <v>83</v>
      </c>
      <c r="N4" s="11" t="s">
        <v>84</v>
      </c>
      <c r="O4" s="11">
        <f ca="1">+C18*J18-H18*H18</f>
        <v>202467.45506871771</v>
      </c>
      <c r="P4" s="11" t="s">
        <v>163</v>
      </c>
      <c r="Q4" s="11"/>
      <c r="R4" s="11"/>
      <c r="S4" s="11"/>
      <c r="T4" s="11"/>
      <c r="U4" s="11">
        <v>6</v>
      </c>
      <c r="V4" s="11">
        <f t="shared" ca="1" si="0"/>
        <v>7.0960656748123574E-3</v>
      </c>
      <c r="W4" s="11"/>
      <c r="X4" s="11"/>
      <c r="Y4" s="11"/>
      <c r="Z4" s="11"/>
      <c r="AA4" s="11">
        <v>4</v>
      </c>
      <c r="AB4" s="11" t="s">
        <v>85</v>
      </c>
      <c r="AC4" s="11"/>
      <c r="AD4" s="11"/>
      <c r="AE4" s="11"/>
      <c r="AF4" s="11"/>
      <c r="AG4" s="11"/>
      <c r="AH4" s="11"/>
      <c r="AI4" s="11"/>
    </row>
    <row r="5" spans="1:35" x14ac:dyDescent="0.2">
      <c r="A5" s="11" t="s">
        <v>86</v>
      </c>
      <c r="B5" s="64">
        <v>40323</v>
      </c>
      <c r="C5" s="11"/>
      <c r="D5" s="65" t="s">
        <v>87</v>
      </c>
      <c r="E5" s="66">
        <f ca="1">+(-G18*O2+K18*O4-L18*O5)/O7</f>
        <v>-0.11543479521830793</v>
      </c>
      <c r="F5" s="67">
        <f ca="1">P18*E7/O7</f>
        <v>1.347404963931129E-2</v>
      </c>
      <c r="G5" s="68">
        <f>+B18/A18</f>
        <v>1E-4</v>
      </c>
      <c r="H5" s="63">
        <f ca="1">ABS(F5/E5)</f>
        <v>0.11672433440739806</v>
      </c>
      <c r="I5" s="11"/>
      <c r="J5" s="11"/>
      <c r="K5" s="11"/>
      <c r="L5" s="11"/>
      <c r="M5" s="57" t="s">
        <v>88</v>
      </c>
      <c r="N5" s="11" t="s">
        <v>89</v>
      </c>
      <c r="O5" s="11">
        <f ca="1">+C18*I18-F18*H18</f>
        <v>15129.302303064382</v>
      </c>
      <c r="P5" s="11" t="s">
        <v>164</v>
      </c>
      <c r="Q5" s="11"/>
      <c r="R5" s="11"/>
      <c r="S5" s="11"/>
      <c r="T5" s="11"/>
      <c r="U5" s="11">
        <v>6.1</v>
      </c>
      <c r="V5" s="11">
        <f t="shared" ca="1" si="0"/>
        <v>9.8731919402952895E-3</v>
      </c>
      <c r="W5" s="11"/>
      <c r="X5" s="11"/>
      <c r="Y5" s="11"/>
      <c r="Z5" s="11"/>
      <c r="AA5" s="11">
        <v>5</v>
      </c>
      <c r="AB5" s="11" t="s">
        <v>90</v>
      </c>
      <c r="AC5" s="11"/>
      <c r="AD5" s="11"/>
      <c r="AE5" s="11"/>
      <c r="AF5" s="11"/>
      <c r="AG5" s="11"/>
      <c r="AH5" s="11"/>
      <c r="AI5" s="11"/>
    </row>
    <row r="6" spans="1:35" ht="13.5" thickBot="1" x14ac:dyDescent="0.25">
      <c r="A6" s="11"/>
      <c r="B6" s="11"/>
      <c r="C6" s="11"/>
      <c r="D6" s="69" t="s">
        <v>91</v>
      </c>
      <c r="E6" s="70">
        <f ca="1">+(G18*O3-K18*O5+L18*O6)/O7</f>
        <v>1.1835211394474089E-2</v>
      </c>
      <c r="F6" s="71">
        <f ca="1">Q18*E7/O7</f>
        <v>1.0072190896711433E-3</v>
      </c>
      <c r="G6" s="72">
        <f>+B18/A18^2</f>
        <v>1E-8</v>
      </c>
      <c r="H6" s="63">
        <f ca="1">ABS(F6/E6)</f>
        <v>8.5103599428855009E-2</v>
      </c>
      <c r="I6" s="11"/>
      <c r="J6" s="11"/>
      <c r="K6" s="11"/>
      <c r="L6" s="11"/>
      <c r="M6" s="73" t="s">
        <v>92</v>
      </c>
      <c r="N6" s="74" t="s">
        <v>93</v>
      </c>
      <c r="O6" s="74">
        <f ca="1">+C18*H18-F18*F18</f>
        <v>1132.0045750763093</v>
      </c>
      <c r="P6" s="11" t="s">
        <v>165</v>
      </c>
      <c r="Q6" s="11"/>
      <c r="R6" s="11"/>
      <c r="S6" s="11"/>
      <c r="T6" s="11"/>
      <c r="U6" s="11">
        <v>6.2</v>
      </c>
      <c r="V6" s="11">
        <f t="shared" ca="1" si="0"/>
        <v>1.2887022433667628E-2</v>
      </c>
      <c r="W6" s="11"/>
      <c r="X6" s="11"/>
      <c r="Y6" s="11"/>
      <c r="Z6" s="11"/>
      <c r="AA6" s="11">
        <v>6</v>
      </c>
      <c r="AB6" s="11" t="s">
        <v>94</v>
      </c>
      <c r="AC6" s="11"/>
      <c r="AD6" s="11"/>
      <c r="AE6" s="11"/>
      <c r="AF6" s="11"/>
      <c r="AG6" s="11"/>
      <c r="AH6" s="11"/>
      <c r="AI6" s="11"/>
    </row>
    <row r="7" spans="1:35" x14ac:dyDescent="0.2">
      <c r="A7" s="11"/>
      <c r="B7" s="11"/>
      <c r="C7" s="11"/>
      <c r="D7" s="56" t="s">
        <v>95</v>
      </c>
      <c r="E7" s="75">
        <f ca="1">SQRT(N18/(B15-3))</f>
        <v>2.1305815350948099E-3</v>
      </c>
      <c r="F7" s="11"/>
      <c r="G7" s="76">
        <f>+B22</f>
        <v>5.0600000031408854E-3</v>
      </c>
      <c r="H7" s="11"/>
      <c r="I7" s="11"/>
      <c r="J7" s="11"/>
      <c r="K7" s="11"/>
      <c r="L7" s="11"/>
      <c r="M7" s="57" t="s">
        <v>96</v>
      </c>
      <c r="N7" s="11" t="s">
        <v>97</v>
      </c>
      <c r="O7" s="11">
        <f ca="1">+C18*O1-F18*O2+H18*O3</f>
        <v>4712.4370330870152</v>
      </c>
      <c r="P7" s="11"/>
      <c r="Q7" s="11"/>
      <c r="R7" s="11"/>
      <c r="S7" s="11"/>
      <c r="T7" s="11"/>
      <c r="U7" s="11">
        <v>6.3</v>
      </c>
      <c r="V7" s="11">
        <f t="shared" ca="1" si="0"/>
        <v>1.6137557154929427E-2</v>
      </c>
      <c r="W7" s="11"/>
      <c r="X7" s="11"/>
      <c r="Y7" s="11"/>
      <c r="Z7" s="11"/>
      <c r="AA7" s="11">
        <v>7</v>
      </c>
      <c r="AB7" s="11" t="s">
        <v>98</v>
      </c>
      <c r="AC7" s="11"/>
      <c r="AD7" s="11"/>
      <c r="AE7" s="11"/>
      <c r="AF7" s="11"/>
      <c r="AG7" s="11"/>
      <c r="AH7" s="11"/>
      <c r="AI7" s="11"/>
    </row>
    <row r="8" spans="1:35" x14ac:dyDescent="0.2">
      <c r="A8" s="80">
        <v>21</v>
      </c>
      <c r="B8" s="11" t="s">
        <v>103</v>
      </c>
      <c r="C8" s="121">
        <v>21</v>
      </c>
      <c r="D8" s="56" t="s">
        <v>99</v>
      </c>
      <c r="E8" s="11"/>
      <c r="F8" s="122">
        <f ca="1">CORREL(INDIRECT(E12):INDIRECT(E13),INDIRECT(M12):INDIRECT(M13))</f>
        <v>0.9934202002690814</v>
      </c>
      <c r="G8" s="75"/>
      <c r="H8" s="11"/>
      <c r="I8" s="11"/>
      <c r="J8" s="11"/>
      <c r="K8" s="76"/>
      <c r="L8" s="11"/>
      <c r="M8" s="11"/>
      <c r="N8" s="11"/>
      <c r="O8" s="11"/>
      <c r="P8" s="11"/>
      <c r="Q8" s="11"/>
      <c r="R8" s="11"/>
      <c r="S8" s="11"/>
      <c r="T8" s="11"/>
      <c r="U8" s="11">
        <v>6.4</v>
      </c>
      <c r="V8" s="11">
        <f t="shared" ca="1" si="0"/>
        <v>1.9624796104080744E-2</v>
      </c>
      <c r="W8" s="11"/>
      <c r="X8" s="11"/>
      <c r="Y8" s="11"/>
      <c r="Z8" s="11"/>
      <c r="AA8" s="11">
        <v>8</v>
      </c>
      <c r="AB8" s="11" t="s">
        <v>100</v>
      </c>
      <c r="AC8" s="11"/>
      <c r="AD8" s="11"/>
      <c r="AE8" s="11"/>
      <c r="AF8" s="11"/>
      <c r="AG8" s="11"/>
      <c r="AH8" s="11"/>
      <c r="AI8" s="11"/>
    </row>
    <row r="9" spans="1:35" x14ac:dyDescent="0.2">
      <c r="A9" s="80">
        <f>20+COUNT(A21:A1440)</f>
        <v>91</v>
      </c>
      <c r="B9" s="11" t="s">
        <v>105</v>
      </c>
      <c r="C9" s="121">
        <f>A9</f>
        <v>91</v>
      </c>
      <c r="D9" s="11"/>
      <c r="E9" s="77">
        <f ca="1">E6*G6</f>
        <v>1.183521139447409E-10</v>
      </c>
      <c r="F9" s="78">
        <f ca="1">H6</f>
        <v>8.5103599428855009E-2</v>
      </c>
      <c r="G9" s="79">
        <f ca="1">F8</f>
        <v>0.9934202002690814</v>
      </c>
      <c r="H9" s="11"/>
      <c r="I9" s="11"/>
      <c r="J9" s="11"/>
      <c r="K9" s="76"/>
      <c r="L9" s="11"/>
      <c r="M9" s="11"/>
      <c r="N9" s="11"/>
      <c r="O9" s="11"/>
      <c r="P9" s="11"/>
      <c r="Q9" s="11"/>
      <c r="R9" s="11"/>
      <c r="S9" s="11"/>
      <c r="T9" s="11"/>
      <c r="U9" s="11">
        <v>6.5</v>
      </c>
      <c r="V9" s="11">
        <f t="shared" ca="1" si="0"/>
        <v>2.3348739281121467E-2</v>
      </c>
      <c r="W9" s="11"/>
      <c r="X9" s="11"/>
      <c r="Y9" s="11"/>
      <c r="Z9" s="11"/>
      <c r="AA9" s="11">
        <v>9</v>
      </c>
      <c r="AB9" s="11" t="s">
        <v>31</v>
      </c>
      <c r="AC9" s="11"/>
      <c r="AD9" s="11"/>
      <c r="AE9" s="11"/>
      <c r="AF9" s="11"/>
      <c r="AG9" s="11"/>
      <c r="AH9" s="11"/>
      <c r="AI9" s="11"/>
    </row>
    <row r="10" spans="1:35" x14ac:dyDescent="0.2">
      <c r="A10" s="106" t="s">
        <v>4</v>
      </c>
      <c r="B10" s="49">
        <f>Active!C8</f>
        <v>0.37601600000000002</v>
      </c>
      <c r="C10" s="11"/>
      <c r="D10" s="11" t="s">
        <v>154</v>
      </c>
      <c r="E10" s="11">
        <f ca="1">2*E9*365.2422/B10</f>
        <v>2.2992205901784946E-7</v>
      </c>
      <c r="F10">
        <f ca="1">+F9*E10</f>
        <v>1.956719481051262E-8</v>
      </c>
      <c r="G10" s="11" t="s">
        <v>155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>
        <v>6.6</v>
      </c>
      <c r="V10" s="11">
        <f t="shared" ca="1" si="0"/>
        <v>2.7309386686051762E-2</v>
      </c>
      <c r="W10" s="11"/>
      <c r="X10" s="11"/>
      <c r="Y10" s="11"/>
      <c r="Z10" s="11"/>
      <c r="AA10" s="11">
        <v>10</v>
      </c>
      <c r="AB10" s="11" t="s">
        <v>101</v>
      </c>
      <c r="AC10" s="11"/>
      <c r="AD10" s="11"/>
      <c r="AE10" s="11"/>
      <c r="AF10" s="11"/>
      <c r="AG10" s="11"/>
      <c r="AH10" s="11"/>
      <c r="AI10" s="11"/>
    </row>
    <row r="11" spans="1:35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>
        <v>6.7</v>
      </c>
      <c r="V11" s="11">
        <f t="shared" ca="1" si="0"/>
        <v>3.1506738318871519E-2</v>
      </c>
      <c r="W11" s="11"/>
      <c r="X11" s="11"/>
      <c r="Y11" s="11"/>
      <c r="Z11" s="11"/>
      <c r="AA11" s="11">
        <v>11</v>
      </c>
      <c r="AB11" s="11" t="s">
        <v>102</v>
      </c>
      <c r="AC11" s="11"/>
      <c r="AD11" s="11"/>
      <c r="AE11" s="11"/>
      <c r="AF11" s="11"/>
      <c r="AG11" s="11"/>
      <c r="AH11" s="11"/>
      <c r="AI11" s="11"/>
    </row>
    <row r="12" spans="1:35" x14ac:dyDescent="0.2">
      <c r="A12" s="11"/>
      <c r="B12" s="11"/>
      <c r="C12" s="6" t="str">
        <f t="shared" ref="C12:Q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R12" s="11"/>
      <c r="S12" s="11"/>
      <c r="T12" s="11"/>
      <c r="U12" s="11">
        <v>6.8000000000000096</v>
      </c>
      <c r="V12" s="11">
        <f t="shared" ca="1" si="0"/>
        <v>3.5940794179581181E-2</v>
      </c>
      <c r="W12" s="11"/>
      <c r="X12" s="11"/>
      <c r="Y12" s="11"/>
      <c r="Z12" s="11"/>
      <c r="AA12" s="11">
        <v>12</v>
      </c>
      <c r="AB12" s="11" t="s">
        <v>104</v>
      </c>
      <c r="AC12" s="11"/>
      <c r="AD12" s="11"/>
      <c r="AE12" s="11"/>
      <c r="AF12" s="11"/>
      <c r="AG12" s="11"/>
      <c r="AH12" s="11"/>
      <c r="AI12" s="11"/>
    </row>
    <row r="13" spans="1:35" x14ac:dyDescent="0.2">
      <c r="A13" s="11"/>
      <c r="B13" s="11"/>
      <c r="C13" s="6" t="str">
        <f t="shared" si="1"/>
        <v>C91</v>
      </c>
      <c r="D13" s="6" t="str">
        <f t="shared" si="1"/>
        <v>D91</v>
      </c>
      <c r="E13" s="6" t="str">
        <f t="shared" si="1"/>
        <v>E91</v>
      </c>
      <c r="F13" s="6" t="str">
        <f t="shared" si="1"/>
        <v>F91</v>
      </c>
      <c r="G13" s="6" t="str">
        <f t="shared" si="1"/>
        <v>G91</v>
      </c>
      <c r="H13" s="6" t="str">
        <f t="shared" si="1"/>
        <v>H91</v>
      </c>
      <c r="I13" s="6" t="str">
        <f t="shared" si="1"/>
        <v>I91</v>
      </c>
      <c r="J13" s="6" t="str">
        <f t="shared" si="1"/>
        <v>J91</v>
      </c>
      <c r="K13" s="6" t="str">
        <f t="shared" si="1"/>
        <v>K91</v>
      </c>
      <c r="L13" s="6" t="str">
        <f t="shared" si="1"/>
        <v>L91</v>
      </c>
      <c r="M13" s="6" t="str">
        <f t="shared" si="1"/>
        <v>M91</v>
      </c>
      <c r="N13" s="6" t="str">
        <f t="shared" si="1"/>
        <v>N91</v>
      </c>
      <c r="O13" s="6" t="str">
        <f t="shared" si="1"/>
        <v>O91</v>
      </c>
      <c r="P13" s="6" t="str">
        <f t="shared" si="1"/>
        <v>P91</v>
      </c>
      <c r="Q13" s="6" t="str">
        <f t="shared" si="1"/>
        <v>Q91</v>
      </c>
      <c r="R13" s="11"/>
      <c r="S13" s="11"/>
      <c r="T13" s="11"/>
      <c r="U13" s="11">
        <v>6.9000000000000101</v>
      </c>
      <c r="V13" s="11">
        <f t="shared" ca="1" si="0"/>
        <v>4.0611554268179972E-2</v>
      </c>
      <c r="W13" s="11"/>
      <c r="X13" s="11"/>
      <c r="Y13" s="11"/>
      <c r="Z13" s="11"/>
      <c r="AA13" s="11">
        <v>13</v>
      </c>
      <c r="AB13" s="11" t="s">
        <v>106</v>
      </c>
      <c r="AC13" s="11"/>
      <c r="AD13" s="11"/>
      <c r="AE13" s="11"/>
      <c r="AF13" s="11"/>
      <c r="AG13" s="11"/>
      <c r="AH13" s="11"/>
      <c r="AI13" s="11"/>
    </row>
    <row r="14" spans="1:35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>
        <v>7.0000000000000098</v>
      </c>
      <c r="V14" s="11">
        <f t="shared" ca="1" si="0"/>
        <v>4.5519018584668114E-2</v>
      </c>
      <c r="W14" s="11"/>
      <c r="X14" s="11"/>
      <c r="Y14" s="11"/>
      <c r="Z14" s="11"/>
      <c r="AA14" s="11">
        <v>14</v>
      </c>
      <c r="AB14" s="11" t="s">
        <v>107</v>
      </c>
      <c r="AC14" s="11"/>
      <c r="AD14" s="11"/>
      <c r="AE14" s="11"/>
      <c r="AF14" s="11"/>
      <c r="AG14" s="11"/>
      <c r="AH14" s="11"/>
      <c r="AI14" s="11"/>
    </row>
    <row r="15" spans="1:35" x14ac:dyDescent="0.2">
      <c r="A15" s="56" t="s">
        <v>111</v>
      </c>
      <c r="B15" s="56">
        <f>C9-C8+1</f>
        <v>71</v>
      </c>
      <c r="C15" s="6" t="str">
        <f t="shared" ref="C15:Q15" si="3">VLOOKUP(C16,$AA1:$AB26,2,FALSE)</f>
        <v>C</v>
      </c>
      <c r="D15" s="6" t="str">
        <f t="shared" si="3"/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6" t="str">
        <f t="shared" si="3"/>
        <v>P</v>
      </c>
      <c r="Q15" s="6" t="str">
        <f t="shared" si="3"/>
        <v>Q</v>
      </c>
      <c r="R15" s="11"/>
      <c r="S15" s="11"/>
      <c r="T15" s="11"/>
      <c r="U15" s="11">
        <v>7.1000000000000103</v>
      </c>
      <c r="V15" s="11">
        <f t="shared" ca="1" si="0"/>
        <v>5.0663187129045828E-2</v>
      </c>
      <c r="W15" s="11"/>
      <c r="X15" s="11"/>
      <c r="Y15" s="11"/>
      <c r="Z15" s="11"/>
      <c r="AA15" s="11">
        <v>15</v>
      </c>
      <c r="AB15" s="11" t="s">
        <v>108</v>
      </c>
      <c r="AC15" s="11"/>
      <c r="AD15" s="11"/>
      <c r="AE15" s="11"/>
      <c r="AF15" s="11"/>
      <c r="AG15" s="11"/>
      <c r="AH15" s="11"/>
      <c r="AI15" s="11"/>
    </row>
    <row r="16" spans="1:35" x14ac:dyDescent="0.2">
      <c r="A16" s="6"/>
      <c r="B16" s="11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R16" s="11"/>
      <c r="S16" s="11"/>
      <c r="T16" s="11"/>
      <c r="U16" s="11">
        <v>7.2000000000000099</v>
      </c>
      <c r="V16" s="11">
        <f t="shared" ca="1" si="0"/>
        <v>5.6044059901313004E-2</v>
      </c>
      <c r="W16" s="11"/>
      <c r="X16" s="11"/>
      <c r="Y16" s="11"/>
      <c r="Z16" s="11"/>
      <c r="AA16" s="11">
        <v>16</v>
      </c>
      <c r="AB16" s="11" t="s">
        <v>109</v>
      </c>
      <c r="AC16" s="11"/>
      <c r="AD16" s="11"/>
      <c r="AE16" s="11"/>
      <c r="AF16" s="11"/>
      <c r="AG16" s="11"/>
      <c r="AH16" s="11"/>
      <c r="AI16" s="11"/>
    </row>
    <row r="17" spans="1:35" x14ac:dyDescent="0.2">
      <c r="A17" s="56" t="s">
        <v>110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>
        <v>7.3000000000000096</v>
      </c>
      <c r="V17" s="11">
        <f t="shared" ca="1" si="0"/>
        <v>6.1661636901469641E-2</v>
      </c>
      <c r="W17" s="11"/>
      <c r="X17" s="11"/>
      <c r="Y17" s="11"/>
      <c r="Z17" s="11"/>
      <c r="AA17" s="11">
        <v>17</v>
      </c>
      <c r="AB17" s="11" t="s">
        <v>112</v>
      </c>
      <c r="AC17" s="11"/>
      <c r="AD17" s="11"/>
      <c r="AE17" s="11"/>
      <c r="AF17" s="11"/>
      <c r="AG17" s="11"/>
      <c r="AH17" s="11"/>
      <c r="AI17" s="11"/>
    </row>
    <row r="18" spans="1:35" x14ac:dyDescent="0.2">
      <c r="A18" s="81">
        <v>10000</v>
      </c>
      <c r="B18" s="81">
        <v>1</v>
      </c>
      <c r="C18" s="11">
        <f ca="1">SUM(INDIRECT(C12):INDIRECT(C13))</f>
        <v>63.299999999999983</v>
      </c>
      <c r="D18" s="123">
        <f ca="1">SUM(INDIRECT(D12):INDIRECT(D13))</f>
        <v>474.584</v>
      </c>
      <c r="E18" s="123">
        <f ca="1">SUM(INDIRECT(E12):INDIRECT(E13))</f>
        <v>2.4205599999550031</v>
      </c>
      <c r="F18" s="56">
        <f ca="1">SUM(INDIRECT(F12):INDIRECT(F13))</f>
        <v>422.31211999999988</v>
      </c>
      <c r="G18" s="56">
        <f ca="1">SUM(INDIRECT(G12):INDIRECT(G13))</f>
        <v>2.1290407999680614</v>
      </c>
      <c r="H18" s="56">
        <f ca="1">SUM(INDIRECT(H12):INDIRECT(H13))</f>
        <v>2835.3796409789993</v>
      </c>
      <c r="I18" s="56">
        <f ca="1">SUM(INDIRECT(I12):INDIRECT(I13))</f>
        <v>19155.521160975426</v>
      </c>
      <c r="J18" s="56">
        <f ca="1">SUM(INDIRECT(J12):INDIRECT(J13))</f>
        <v>130202.92517451689</v>
      </c>
      <c r="K18" s="56">
        <f ca="1">SUM(INDIRECT(K12):INDIRECT(K13))</f>
        <v>14.968491445143647</v>
      </c>
      <c r="L18" s="56">
        <f ca="1">SUM(INDIRECT(L12):INDIRECT(L13))</f>
        <v>105.63090295182934</v>
      </c>
      <c r="M18" s="11"/>
      <c r="N18" s="11">
        <f ca="1">SUM(INDIRECT(N12):INDIRECT(N13))</f>
        <v>3.08677682082713E-4</v>
      </c>
      <c r="O18" s="11">
        <f ca="1">SQRT(SUM(INDIRECT(O12):INDIRECT(O13)))</f>
        <v>99194.963715527076</v>
      </c>
      <c r="P18" s="11">
        <f ca="1">SQRT(SUM(INDIRECT(P12):INDIRECT(P13)))</f>
        <v>29802.009197980653</v>
      </c>
      <c r="Q18" s="11">
        <f ca="1">SQRT(SUM(INDIRECT(Q12):INDIRECT(Q13)))</f>
        <v>2227.7751216816359</v>
      </c>
      <c r="R18" s="11"/>
      <c r="S18" s="11"/>
      <c r="T18" s="11"/>
      <c r="U18" s="11">
        <v>7.4000000000000101</v>
      </c>
      <c r="V18" s="11">
        <f t="shared" ca="1" si="0"/>
        <v>6.7515918129515851E-2</v>
      </c>
      <c r="W18" s="11"/>
      <c r="X18" s="11"/>
      <c r="Y18" s="11"/>
      <c r="Z18" s="11"/>
      <c r="AA18" s="11">
        <v>18</v>
      </c>
      <c r="AB18" s="11" t="s">
        <v>113</v>
      </c>
      <c r="AC18" s="11"/>
      <c r="AD18" s="11"/>
      <c r="AE18" s="11"/>
      <c r="AF18" s="11"/>
      <c r="AG18" s="11"/>
      <c r="AH18" s="11"/>
      <c r="AI18" s="11"/>
    </row>
    <row r="19" spans="1:35" x14ac:dyDescent="0.2">
      <c r="A19" s="82" t="s">
        <v>114</v>
      </c>
      <c r="B19" s="11"/>
      <c r="C19" s="11"/>
      <c r="D19" s="11"/>
      <c r="E19" s="11"/>
      <c r="F19" s="83" t="s">
        <v>115</v>
      </c>
      <c r="G19" s="83" t="s">
        <v>116</v>
      </c>
      <c r="H19" s="83" t="s">
        <v>117</v>
      </c>
      <c r="I19" s="83" t="s">
        <v>118</v>
      </c>
      <c r="J19" s="83" t="s">
        <v>119</v>
      </c>
      <c r="K19" s="83" t="s">
        <v>120</v>
      </c>
      <c r="L19" s="83" t="s">
        <v>121</v>
      </c>
      <c r="M19" s="84"/>
      <c r="N19" s="84"/>
      <c r="O19" s="84"/>
      <c r="P19" s="84"/>
      <c r="Q19" s="84"/>
      <c r="R19" s="11"/>
      <c r="S19" s="11"/>
      <c r="T19" s="11"/>
      <c r="U19" s="11">
        <v>7.5000000000000098</v>
      </c>
      <c r="V19" s="11">
        <f ca="1">+E$4+E$5*U19+E$6*U19^2</f>
        <v>7.3606903585451411E-2</v>
      </c>
      <c r="W19" s="11"/>
      <c r="X19" s="11"/>
      <c r="Y19" s="11"/>
      <c r="Z19" s="11"/>
      <c r="AA19" s="11">
        <v>19</v>
      </c>
      <c r="AB19" s="11" t="s">
        <v>122</v>
      </c>
      <c r="AC19" s="11"/>
      <c r="AD19" s="11"/>
      <c r="AE19" s="11"/>
      <c r="AF19" s="11"/>
      <c r="AG19" s="11"/>
      <c r="AH19" s="11"/>
      <c r="AI19" s="11"/>
    </row>
    <row r="20" spans="1:35" ht="15" thickBot="1" x14ac:dyDescent="0.25">
      <c r="A20" s="9" t="s">
        <v>123</v>
      </c>
      <c r="B20" s="9" t="s">
        <v>124</v>
      </c>
      <c r="C20" s="9" t="s">
        <v>156</v>
      </c>
      <c r="D20" s="9" t="s">
        <v>123</v>
      </c>
      <c r="E20" s="9" t="s">
        <v>124</v>
      </c>
      <c r="F20" s="9" t="s">
        <v>157</v>
      </c>
      <c r="G20" s="9" t="s">
        <v>158</v>
      </c>
      <c r="H20" s="9" t="s">
        <v>166</v>
      </c>
      <c r="I20" s="9" t="s">
        <v>167</v>
      </c>
      <c r="J20" s="9" t="s">
        <v>168</v>
      </c>
      <c r="K20" s="9" t="s">
        <v>159</v>
      </c>
      <c r="L20" s="9" t="s">
        <v>169</v>
      </c>
      <c r="M20" s="85" t="s">
        <v>125</v>
      </c>
      <c r="N20" s="9" t="s">
        <v>126</v>
      </c>
      <c r="O20" s="9" t="s">
        <v>127</v>
      </c>
      <c r="P20" s="9" t="s">
        <v>128</v>
      </c>
      <c r="Q20" s="9" t="s">
        <v>129</v>
      </c>
      <c r="R20" s="58" t="s">
        <v>130</v>
      </c>
      <c r="S20" s="11"/>
      <c r="T20" s="11"/>
      <c r="U20" s="11">
        <v>7.6000000000000103</v>
      </c>
      <c r="V20" s="11">
        <f ca="1">+E$4+E$5*U20+E$6*U20^2</f>
        <v>7.9934593269276544E-2</v>
      </c>
      <c r="W20" s="11"/>
      <c r="X20" s="11"/>
      <c r="Y20" s="11"/>
      <c r="Z20" s="11"/>
      <c r="AA20" s="11">
        <v>20</v>
      </c>
      <c r="AB20" s="11" t="s">
        <v>131</v>
      </c>
      <c r="AC20" s="11"/>
      <c r="AD20" s="11"/>
      <c r="AE20" s="11"/>
      <c r="AF20" s="11"/>
      <c r="AG20" s="11"/>
      <c r="AH20" s="11"/>
      <c r="AI20" s="11"/>
    </row>
    <row r="21" spans="1:35" x14ac:dyDescent="0.2">
      <c r="A21" s="86">
        <v>58059</v>
      </c>
      <c r="B21" s="86">
        <v>3.9560000004712492E-3</v>
      </c>
      <c r="C21" s="124">
        <v>1</v>
      </c>
      <c r="D21" s="87">
        <f t="shared" ref="D21:E80" si="4">A21/A$18</f>
        <v>5.8059000000000003</v>
      </c>
      <c r="E21" s="87">
        <f t="shared" si="4"/>
        <v>3.9560000004712492E-3</v>
      </c>
      <c r="F21" s="80">
        <f t="shared" ref="F21:G80" si="5">$C21*D21</f>
        <v>5.8059000000000003</v>
      </c>
      <c r="G21" s="80">
        <f t="shared" si="5"/>
        <v>3.9560000004712492E-3</v>
      </c>
      <c r="H21" s="80">
        <f t="shared" ref="H21:H80" si="6">C21*D21*D21</f>
        <v>33.708474810000006</v>
      </c>
      <c r="I21" s="80">
        <f t="shared" ref="I21:I80" si="7">C21*D21*D21*D21</f>
        <v>195.70803389937905</v>
      </c>
      <c r="J21" s="80">
        <f t="shared" ref="J21:J80" si="8">C21*D21*D21*D21*D21</f>
        <v>1136.261274016405</v>
      </c>
      <c r="K21" s="80">
        <f t="shared" ref="K21:K80" si="9">C21*E21*D21</f>
        <v>2.2968140402736027E-2</v>
      </c>
      <c r="L21" s="80">
        <f t="shared" ref="L21:L80" si="10">C21*E21*D21*D21</f>
        <v>0.13335072636424511</v>
      </c>
      <c r="M21" s="80">
        <f t="shared" ref="M21:M80" ca="1" si="11">+E$4+E$5*D21+E$6*D21^2</f>
        <v>2.3812743872736464E-3</v>
      </c>
      <c r="N21" s="80">
        <f t="shared" ref="N21:N80" ca="1" si="12">C21*(M21-E21)^2</f>
        <v>2.4797607568605663E-6</v>
      </c>
      <c r="O21" s="89">
        <f t="shared" ref="O21:O80" ca="1" si="13">(C21*O$1-O$2*F21+O$3*H21)^2</f>
        <v>676035469.62332487</v>
      </c>
      <c r="P21" s="80">
        <f t="shared" ref="P21:P80" ca="1" si="14">(-C21*O$2+O$4*F21-O$5*H21)^2</f>
        <v>57434521.226272307</v>
      </c>
      <c r="Q21" s="80">
        <f t="shared" ref="Q21:Q80" ca="1" si="15">+(C21*O$3-F21*O$5+H21*O$6)^2</f>
        <v>302471.59932076931</v>
      </c>
      <c r="R21" s="11">
        <f t="shared" ref="R21:R80" ca="1" si="16">+E21-M21</f>
        <v>1.5747256131976028E-3</v>
      </c>
      <c r="S21" s="11"/>
      <c r="T21" s="11"/>
      <c r="U21" s="11">
        <v>7.7000000000000099</v>
      </c>
      <c r="V21" s="11">
        <f ca="1">+E$4+E$5*U21+E$6*U21^2</f>
        <v>8.6498987180991138E-2</v>
      </c>
      <c r="W21" s="11"/>
      <c r="X21" s="11"/>
      <c r="Y21" s="11"/>
      <c r="Z21" s="11"/>
      <c r="AA21" s="11">
        <v>21</v>
      </c>
      <c r="AB21" s="11" t="s">
        <v>132</v>
      </c>
      <c r="AC21" s="11"/>
      <c r="AD21" s="11"/>
      <c r="AE21" s="11"/>
      <c r="AF21" s="11"/>
      <c r="AG21" s="11"/>
      <c r="AH21" s="11"/>
      <c r="AI21" s="11"/>
    </row>
    <row r="22" spans="1:35" x14ac:dyDescent="0.2">
      <c r="A22" s="86">
        <v>58165</v>
      </c>
      <c r="B22" s="86">
        <v>5.0600000031408854E-3</v>
      </c>
      <c r="C22" s="86">
        <v>1</v>
      </c>
      <c r="D22" s="87">
        <f t="shared" si="4"/>
        <v>5.8164999999999996</v>
      </c>
      <c r="E22" s="87">
        <f t="shared" si="4"/>
        <v>5.0600000031408854E-3</v>
      </c>
      <c r="F22" s="80">
        <f t="shared" si="5"/>
        <v>5.8164999999999996</v>
      </c>
      <c r="G22" s="80">
        <f t="shared" si="5"/>
        <v>5.0600000031408854E-3</v>
      </c>
      <c r="H22" s="80">
        <f t="shared" si="6"/>
        <v>33.831672249999997</v>
      </c>
      <c r="I22" s="80">
        <f t="shared" si="7"/>
        <v>196.78192164212496</v>
      </c>
      <c r="J22" s="80">
        <f t="shared" si="8"/>
        <v>1144.5820472314197</v>
      </c>
      <c r="K22" s="80">
        <f t="shared" si="9"/>
        <v>2.9431490018268957E-2</v>
      </c>
      <c r="L22" s="80">
        <f t="shared" si="10"/>
        <v>0.17118826169126136</v>
      </c>
      <c r="M22" s="80">
        <f t="shared" ca="1" si="11"/>
        <v>2.615733303617529E-3</v>
      </c>
      <c r="N22" s="80">
        <f t="shared" ca="1" si="12"/>
        <v>5.9744396983988015E-6</v>
      </c>
      <c r="O22" s="89">
        <f t="shared" ca="1" si="13"/>
        <v>627711549.47389984</v>
      </c>
      <c r="P22" s="80">
        <f t="shared" ca="1" si="14"/>
        <v>53235890.968390904</v>
      </c>
      <c r="Q22" s="80">
        <f t="shared" ca="1" si="15"/>
        <v>279908.33718035306</v>
      </c>
      <c r="R22" s="11">
        <f t="shared" ca="1" si="16"/>
        <v>2.4442666995233564E-3</v>
      </c>
      <c r="S22" s="11"/>
      <c r="T22" s="11"/>
      <c r="U22" s="11"/>
      <c r="V22" s="11"/>
      <c r="W22" s="11"/>
      <c r="X22" s="11"/>
      <c r="Y22" s="11"/>
      <c r="Z22" s="11"/>
      <c r="AA22" s="11">
        <v>22</v>
      </c>
      <c r="AB22" s="11" t="s">
        <v>133</v>
      </c>
      <c r="AC22" s="11"/>
      <c r="AD22" s="11"/>
      <c r="AE22" s="11"/>
      <c r="AF22" s="11"/>
      <c r="AG22" s="11"/>
      <c r="AH22" s="11"/>
      <c r="AI22" s="11"/>
    </row>
    <row r="23" spans="1:35" x14ac:dyDescent="0.2">
      <c r="A23" s="86">
        <v>58165.5</v>
      </c>
      <c r="B23" s="86">
        <v>5.3520000001299195E-3</v>
      </c>
      <c r="C23" s="86">
        <v>1</v>
      </c>
      <c r="D23" s="87">
        <f t="shared" si="4"/>
        <v>5.8165500000000003</v>
      </c>
      <c r="E23" s="87">
        <f t="shared" si="4"/>
        <v>5.3520000001299195E-3</v>
      </c>
      <c r="F23" s="80">
        <f t="shared" si="5"/>
        <v>5.8165500000000003</v>
      </c>
      <c r="G23" s="80">
        <f t="shared" si="5"/>
        <v>5.3520000001299195E-3</v>
      </c>
      <c r="H23" s="80">
        <f t="shared" si="6"/>
        <v>33.832253902500007</v>
      </c>
      <c r="I23" s="80">
        <f t="shared" si="7"/>
        <v>196.78699643658643</v>
      </c>
      <c r="J23" s="80">
        <f t="shared" si="8"/>
        <v>1144.621404123227</v>
      </c>
      <c r="K23" s="80">
        <f t="shared" si="9"/>
        <v>3.1130175600755684E-2</v>
      </c>
      <c r="L23" s="80">
        <f t="shared" si="10"/>
        <v>0.18107022289057548</v>
      </c>
      <c r="M23" s="80">
        <f t="shared" ca="1" si="11"/>
        <v>2.6168455441522576E-3</v>
      </c>
      <c r="N23" s="80">
        <f t="shared" ca="1" si="12"/>
        <v>7.4810698980544601E-6</v>
      </c>
      <c r="O23" s="89">
        <f t="shared" ca="1" si="13"/>
        <v>627489192.30182254</v>
      </c>
      <c r="P23" s="80">
        <f t="shared" ca="1" si="14"/>
        <v>53216581.238145009</v>
      </c>
      <c r="Q23" s="80">
        <f t="shared" ca="1" si="15"/>
        <v>279804.6166428866</v>
      </c>
      <c r="R23" s="11">
        <f t="shared" ca="1" si="16"/>
        <v>2.7351544559776619E-3</v>
      </c>
      <c r="S23" s="11"/>
      <c r="T23" s="11"/>
      <c r="U23" s="11"/>
      <c r="V23" s="11"/>
      <c r="W23" s="11"/>
      <c r="X23" s="11"/>
      <c r="Y23" s="11"/>
      <c r="Z23" s="11"/>
      <c r="AA23" s="11">
        <v>23</v>
      </c>
      <c r="AB23" s="11" t="s">
        <v>134</v>
      </c>
      <c r="AC23" s="11"/>
      <c r="AD23" s="11"/>
      <c r="AE23" s="11"/>
      <c r="AF23" s="11"/>
      <c r="AG23" s="11"/>
      <c r="AH23" s="11"/>
      <c r="AI23" s="11"/>
    </row>
    <row r="24" spans="1:35" x14ac:dyDescent="0.2">
      <c r="A24" s="86">
        <v>58290</v>
      </c>
      <c r="B24" s="86">
        <v>6.0599999997066334E-3</v>
      </c>
      <c r="C24" s="86">
        <v>1</v>
      </c>
      <c r="D24" s="87">
        <f t="shared" si="4"/>
        <v>5.8289999999999997</v>
      </c>
      <c r="E24" s="87">
        <f t="shared" si="4"/>
        <v>6.0599999997066334E-3</v>
      </c>
      <c r="F24" s="80">
        <f t="shared" si="5"/>
        <v>5.8289999999999997</v>
      </c>
      <c r="G24" s="80">
        <f t="shared" si="5"/>
        <v>6.0599999997066334E-3</v>
      </c>
      <c r="H24" s="80">
        <f t="shared" si="6"/>
        <v>33.977240999999999</v>
      </c>
      <c r="I24" s="80">
        <f t="shared" si="7"/>
        <v>198.05333778899998</v>
      </c>
      <c r="J24" s="80">
        <f t="shared" si="8"/>
        <v>1154.4529059720808</v>
      </c>
      <c r="K24" s="80">
        <f t="shared" si="9"/>
        <v>3.5323739998289964E-2</v>
      </c>
      <c r="L24" s="80">
        <f t="shared" si="10"/>
        <v>0.20590208045003219</v>
      </c>
      <c r="M24" s="80">
        <f t="shared" ca="1" si="11"/>
        <v>2.8956352920680439E-3</v>
      </c>
      <c r="N24" s="80">
        <f t="shared" ca="1" si="12"/>
        <v>1.0013204002948656E-5</v>
      </c>
      <c r="O24" s="89">
        <f t="shared" ca="1" si="13"/>
        <v>573722701.30736566</v>
      </c>
      <c r="P24" s="80">
        <f t="shared" ca="1" si="14"/>
        <v>48550284.178857155</v>
      </c>
      <c r="Q24" s="80">
        <f t="shared" ca="1" si="15"/>
        <v>254754.24454292847</v>
      </c>
      <c r="R24" s="11">
        <f t="shared" ca="1" si="16"/>
        <v>3.1643647076385895E-3</v>
      </c>
      <c r="S24" s="11"/>
      <c r="T24" s="11"/>
      <c r="U24" s="11"/>
      <c r="V24" s="11"/>
      <c r="W24" s="11"/>
      <c r="X24" s="11"/>
      <c r="Y24" s="11"/>
      <c r="Z24" s="11"/>
      <c r="AA24" s="11">
        <v>24</v>
      </c>
      <c r="AB24" s="11" t="s">
        <v>123</v>
      </c>
      <c r="AC24" s="11"/>
      <c r="AD24" s="11"/>
      <c r="AE24" s="11"/>
      <c r="AF24" s="11"/>
      <c r="AG24" s="11"/>
      <c r="AH24" s="11"/>
      <c r="AI24" s="11"/>
    </row>
    <row r="25" spans="1:35" x14ac:dyDescent="0.2">
      <c r="A25" s="86">
        <v>58322</v>
      </c>
      <c r="B25" s="86">
        <v>6.4480000000912696E-3</v>
      </c>
      <c r="C25" s="86">
        <v>1</v>
      </c>
      <c r="D25" s="87">
        <f t="shared" si="4"/>
        <v>5.8322000000000003</v>
      </c>
      <c r="E25" s="87">
        <f t="shared" si="4"/>
        <v>6.4480000000912696E-3</v>
      </c>
      <c r="F25" s="80">
        <f t="shared" si="5"/>
        <v>5.8322000000000003</v>
      </c>
      <c r="G25" s="80">
        <f t="shared" si="5"/>
        <v>6.4480000000912696E-3</v>
      </c>
      <c r="H25" s="80">
        <f t="shared" si="6"/>
        <v>34.014556840000004</v>
      </c>
      <c r="I25" s="80">
        <f t="shared" si="7"/>
        <v>198.37969840224804</v>
      </c>
      <c r="J25" s="80">
        <f t="shared" si="8"/>
        <v>1156.9900770215911</v>
      </c>
      <c r="K25" s="80">
        <f t="shared" si="9"/>
        <v>3.7606025600532306E-2</v>
      </c>
      <c r="L25" s="80">
        <f t="shared" si="10"/>
        <v>0.21932586250742453</v>
      </c>
      <c r="M25" s="80">
        <f t="shared" ca="1" si="11"/>
        <v>2.9678848021318927E-3</v>
      </c>
      <c r="N25" s="80">
        <f t="shared" ca="1" si="12"/>
        <v>1.2111201791067833E-5</v>
      </c>
      <c r="O25" s="89">
        <f t="shared" ca="1" si="13"/>
        <v>560411268.39438403</v>
      </c>
      <c r="P25" s="80">
        <f t="shared" ca="1" si="14"/>
        <v>47395929.45009353</v>
      </c>
      <c r="Q25" s="80">
        <f t="shared" ca="1" si="15"/>
        <v>248561.86254236024</v>
      </c>
      <c r="R25" s="11">
        <f t="shared" ca="1" si="16"/>
        <v>3.480115197959377E-3</v>
      </c>
      <c r="S25" s="11"/>
      <c r="T25" s="11"/>
      <c r="U25" s="11"/>
      <c r="V25" s="11"/>
      <c r="W25" s="11"/>
      <c r="X25" s="11"/>
      <c r="Y25" s="11"/>
      <c r="Z25" s="11"/>
      <c r="AA25" s="11">
        <v>25</v>
      </c>
      <c r="AB25" s="11" t="s">
        <v>124</v>
      </c>
      <c r="AC25" s="11"/>
      <c r="AD25" s="11"/>
      <c r="AE25" s="11"/>
      <c r="AF25" s="11"/>
      <c r="AG25" s="11"/>
      <c r="AH25" s="11"/>
      <c r="AI25" s="11"/>
    </row>
    <row r="26" spans="1:35" x14ac:dyDescent="0.2">
      <c r="A26" s="86">
        <v>59061.5</v>
      </c>
      <c r="B26" s="86">
        <v>6.0159999993629754E-3</v>
      </c>
      <c r="C26" s="86">
        <v>0.8</v>
      </c>
      <c r="D26" s="87">
        <f t="shared" si="4"/>
        <v>5.9061500000000002</v>
      </c>
      <c r="E26" s="87">
        <f t="shared" si="4"/>
        <v>6.0159999993629754E-3</v>
      </c>
      <c r="F26" s="80">
        <f t="shared" si="5"/>
        <v>4.72492</v>
      </c>
      <c r="G26" s="80">
        <f t="shared" si="5"/>
        <v>4.8127999994903806E-3</v>
      </c>
      <c r="H26" s="80">
        <f t="shared" si="6"/>
        <v>27.906086258000002</v>
      </c>
      <c r="I26" s="80">
        <f t="shared" si="7"/>
        <v>164.81753135268673</v>
      </c>
      <c r="J26" s="80">
        <f t="shared" si="8"/>
        <v>973.43706279867081</v>
      </c>
      <c r="K26" s="80">
        <f t="shared" si="9"/>
        <v>2.8425118716990112E-2</v>
      </c>
      <c r="L26" s="80">
        <f t="shared" si="10"/>
        <v>0.16788301491035115</v>
      </c>
      <c r="M26" s="80">
        <f t="shared" ca="1" si="11"/>
        <v>4.7050485748064141E-3</v>
      </c>
      <c r="N26" s="80">
        <f t="shared" ca="1" si="12"/>
        <v>1.3748749100375017E-6</v>
      </c>
      <c r="O26" s="89">
        <f t="shared" ca="1" si="13"/>
        <v>196010485.50977972</v>
      </c>
      <c r="P26" s="80">
        <f t="shared" ca="1" si="14"/>
        <v>16289345.020893246</v>
      </c>
      <c r="Q26" s="80">
        <f t="shared" ca="1" si="15"/>
        <v>84046.91128811505</v>
      </c>
      <c r="R26" s="11">
        <f t="shared" ca="1" si="16"/>
        <v>1.3109514245565612E-3</v>
      </c>
      <c r="S26" s="11"/>
      <c r="T26" s="11"/>
      <c r="U26" s="11"/>
      <c r="V26" s="11"/>
      <c r="W26" s="11"/>
      <c r="X26" s="11"/>
      <c r="Y26" s="11"/>
      <c r="Z26" s="11"/>
      <c r="AA26" s="11">
        <v>26</v>
      </c>
      <c r="AB26" s="11" t="s">
        <v>135</v>
      </c>
      <c r="AC26" s="11"/>
      <c r="AD26" s="11"/>
      <c r="AE26" s="11"/>
      <c r="AF26" s="11"/>
      <c r="AG26" s="11"/>
      <c r="AH26" s="11"/>
      <c r="AI26" s="11"/>
    </row>
    <row r="27" spans="1:35" x14ac:dyDescent="0.2">
      <c r="A27" s="86">
        <v>59958</v>
      </c>
      <c r="B27" s="86">
        <v>7.3720000073080882E-3</v>
      </c>
      <c r="C27" s="86">
        <v>1</v>
      </c>
      <c r="D27" s="87">
        <f t="shared" si="4"/>
        <v>5.9958</v>
      </c>
      <c r="E27" s="87">
        <f t="shared" si="4"/>
        <v>7.3720000073080882E-3</v>
      </c>
      <c r="F27" s="80">
        <f t="shared" si="5"/>
        <v>5.9958</v>
      </c>
      <c r="G27" s="80">
        <f t="shared" si="5"/>
        <v>7.3720000073080882E-3</v>
      </c>
      <c r="H27" s="80">
        <f t="shared" si="6"/>
        <v>35.94961764</v>
      </c>
      <c r="I27" s="80">
        <f t="shared" si="7"/>
        <v>215.54671744591201</v>
      </c>
      <c r="J27" s="80">
        <f t="shared" si="8"/>
        <v>1292.3750084621993</v>
      </c>
      <c r="K27" s="80">
        <f t="shared" si="9"/>
        <v>4.4201037643817838E-2</v>
      </c>
      <c r="L27" s="80">
        <f t="shared" si="10"/>
        <v>0.26502058150480301</v>
      </c>
      <c r="M27" s="80">
        <f t="shared" ca="1" si="11"/>
        <v>6.984605933576804E-3</v>
      </c>
      <c r="N27" s="80">
        <f t="shared" ca="1" si="12"/>
        <v>1.5007416836211966E-7</v>
      </c>
      <c r="O27" s="89">
        <f t="shared" ca="1" si="13"/>
        <v>115652602.21721028</v>
      </c>
      <c r="P27" s="80">
        <f t="shared" ca="1" si="14"/>
        <v>9222848.6694580708</v>
      </c>
      <c r="Q27" s="80">
        <f t="shared" ca="1" si="15"/>
        <v>45754.754457537863</v>
      </c>
      <c r="R27" s="11">
        <f t="shared" ca="1" si="16"/>
        <v>3.8739407373128421E-4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x14ac:dyDescent="0.2">
      <c r="A28" s="86">
        <v>60034.5</v>
      </c>
      <c r="B28" s="86">
        <v>7.5480000014067627E-3</v>
      </c>
      <c r="C28" s="86">
        <v>1</v>
      </c>
      <c r="D28" s="87">
        <f t="shared" si="4"/>
        <v>6.00345</v>
      </c>
      <c r="E28" s="87">
        <f t="shared" si="4"/>
        <v>7.5480000014067627E-3</v>
      </c>
      <c r="F28" s="80">
        <f t="shared" si="5"/>
        <v>6.00345</v>
      </c>
      <c r="G28" s="80">
        <f t="shared" si="5"/>
        <v>7.5480000014067627E-3</v>
      </c>
      <c r="H28" s="80">
        <f t="shared" si="6"/>
        <v>36.041411902500002</v>
      </c>
      <c r="I28" s="80">
        <f t="shared" si="7"/>
        <v>216.37281428606363</v>
      </c>
      <c r="J28" s="80">
        <f t="shared" si="8"/>
        <v>1298.9833719256687</v>
      </c>
      <c r="K28" s="80">
        <f t="shared" si="9"/>
        <v>4.5314040608445433E-2</v>
      </c>
      <c r="L28" s="80">
        <f t="shared" si="10"/>
        <v>0.27204057709077173</v>
      </c>
      <c r="M28" s="80">
        <f t="shared" ca="1" si="11"/>
        <v>7.1879342516441014E-3</v>
      </c>
      <c r="N28" s="80">
        <f t="shared" ca="1" si="12"/>
        <v>1.2964734415214747E-7</v>
      </c>
      <c r="O28" s="89">
        <f t="shared" ca="1" si="13"/>
        <v>104364752.65138674</v>
      </c>
      <c r="P28" s="80">
        <f t="shared" ca="1" si="14"/>
        <v>8276101.6514187064</v>
      </c>
      <c r="Q28" s="80">
        <f t="shared" ca="1" si="15"/>
        <v>40834.698742458706</v>
      </c>
      <c r="R28" s="11">
        <f t="shared" ca="1" si="16"/>
        <v>3.6006574976266137E-4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x14ac:dyDescent="0.2">
      <c r="A29" s="86">
        <v>60035</v>
      </c>
      <c r="B29" s="86">
        <v>6.3400000071851537E-3</v>
      </c>
      <c r="C29" s="86">
        <v>1</v>
      </c>
      <c r="D29" s="87">
        <f t="shared" si="4"/>
        <v>6.0034999999999998</v>
      </c>
      <c r="E29" s="87">
        <f t="shared" si="4"/>
        <v>6.3400000071851537E-3</v>
      </c>
      <c r="F29" s="80">
        <f t="shared" si="5"/>
        <v>6.0034999999999998</v>
      </c>
      <c r="G29" s="80">
        <f t="shared" si="5"/>
        <v>6.3400000071851537E-3</v>
      </c>
      <c r="H29" s="80">
        <f t="shared" si="6"/>
        <v>36.042012249999999</v>
      </c>
      <c r="I29" s="80">
        <f t="shared" si="7"/>
        <v>216.378220542875</v>
      </c>
      <c r="J29" s="80">
        <f t="shared" si="8"/>
        <v>1299.0266470291501</v>
      </c>
      <c r="K29" s="80">
        <f t="shared" si="9"/>
        <v>3.8062190043136067E-2</v>
      </c>
      <c r="L29" s="80">
        <f t="shared" si="10"/>
        <v>0.22850635792396737</v>
      </c>
      <c r="M29" s="80">
        <f t="shared" ca="1" si="11"/>
        <v>7.1892677514557857E-3</v>
      </c>
      <c r="N29" s="80">
        <f t="shared" ca="1" si="12"/>
        <v>7.2125570145852764E-7</v>
      </c>
      <c r="O29" s="89">
        <f t="shared" ca="1" si="13"/>
        <v>104293277.01125789</v>
      </c>
      <c r="P29" s="80">
        <f t="shared" ca="1" si="14"/>
        <v>8270115.8734191125</v>
      </c>
      <c r="Q29" s="80">
        <f t="shared" ca="1" si="15"/>
        <v>40803.637896006054</v>
      </c>
      <c r="R29" s="11">
        <f t="shared" ca="1" si="16"/>
        <v>-8.4926774427063201E-4</v>
      </c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 x14ac:dyDescent="0.2">
      <c r="A30" s="86">
        <v>60061</v>
      </c>
      <c r="B30" s="86">
        <v>3.8239999994402751E-3</v>
      </c>
      <c r="C30" s="86">
        <v>1</v>
      </c>
      <c r="D30" s="87">
        <f t="shared" si="4"/>
        <v>6.0061</v>
      </c>
      <c r="E30" s="87">
        <f t="shared" si="4"/>
        <v>3.8239999994402751E-3</v>
      </c>
      <c r="F30" s="80">
        <f t="shared" si="5"/>
        <v>6.0061</v>
      </c>
      <c r="G30" s="80">
        <f t="shared" si="5"/>
        <v>3.8239999994402751E-3</v>
      </c>
      <c r="H30" s="80">
        <f t="shared" si="6"/>
        <v>36.073237210000002</v>
      </c>
      <c r="I30" s="80">
        <f t="shared" si="7"/>
        <v>216.65947000698102</v>
      </c>
      <c r="J30" s="80">
        <f t="shared" si="8"/>
        <v>1301.2784428089287</v>
      </c>
      <c r="K30" s="80">
        <f t="shared" si="9"/>
        <v>2.2967326396638236E-2</v>
      </c>
      <c r="L30" s="80">
        <f t="shared" si="10"/>
        <v>0.13794405907084892</v>
      </c>
      <c r="M30" s="80">
        <f t="shared" ca="1" si="11"/>
        <v>7.2586912862722119E-3</v>
      </c>
      <c r="N30" s="80">
        <f t="shared" ca="1" si="12"/>
        <v>1.1797104235839226E-5</v>
      </c>
      <c r="O30" s="89">
        <f t="shared" ca="1" si="13"/>
        <v>100617225.61826654</v>
      </c>
      <c r="P30" s="80">
        <f t="shared" ca="1" si="14"/>
        <v>7962427.647009478</v>
      </c>
      <c r="Q30" s="80">
        <f t="shared" ca="1" si="15"/>
        <v>39207.847349070464</v>
      </c>
      <c r="R30" s="11">
        <f t="shared" ca="1" si="16"/>
        <v>-3.4346912868319368E-3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x14ac:dyDescent="0.2">
      <c r="A31" s="86">
        <v>60167.5</v>
      </c>
      <c r="B31" s="86">
        <v>7.3199999969801866E-3</v>
      </c>
      <c r="C31" s="86">
        <v>1</v>
      </c>
      <c r="D31" s="87">
        <f t="shared" si="4"/>
        <v>6.01675</v>
      </c>
      <c r="E31" s="87">
        <f t="shared" si="4"/>
        <v>7.3199999969801866E-3</v>
      </c>
      <c r="F31" s="80">
        <f t="shared" si="5"/>
        <v>6.01675</v>
      </c>
      <c r="G31" s="80">
        <f t="shared" si="5"/>
        <v>7.3199999969801866E-3</v>
      </c>
      <c r="H31" s="80">
        <f t="shared" si="6"/>
        <v>36.201280562500003</v>
      </c>
      <c r="I31" s="80">
        <f t="shared" si="7"/>
        <v>217.8140548244219</v>
      </c>
      <c r="J31" s="80">
        <f t="shared" si="8"/>
        <v>1310.5327143648406</v>
      </c>
      <c r="K31" s="80">
        <f t="shared" si="9"/>
        <v>4.4042609981830537E-2</v>
      </c>
      <c r="L31" s="80">
        <f t="shared" si="10"/>
        <v>0.26499337360817887</v>
      </c>
      <c r="M31" s="80">
        <f t="shared" ca="1" si="11"/>
        <v>7.5447308616919395E-3</v>
      </c>
      <c r="N31" s="80">
        <f t="shared" ca="1" si="12"/>
        <v>5.0503961554092212E-8</v>
      </c>
      <c r="O31" s="89">
        <f t="shared" ca="1" si="13"/>
        <v>86379631.385069415</v>
      </c>
      <c r="P31" s="80">
        <f t="shared" ca="1" si="14"/>
        <v>6774076.3510405309</v>
      </c>
      <c r="Q31" s="80">
        <f t="shared" ca="1" si="15"/>
        <v>33061.533081052839</v>
      </c>
      <c r="R31" s="11">
        <f t="shared" ca="1" si="16"/>
        <v>-2.2473086471175296E-4</v>
      </c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x14ac:dyDescent="0.2">
      <c r="A32" s="86">
        <v>60841</v>
      </c>
      <c r="B32" s="86">
        <v>9.5440000004600734E-3</v>
      </c>
      <c r="C32" s="86">
        <v>0.8</v>
      </c>
      <c r="D32" s="87">
        <f t="shared" si="4"/>
        <v>6.0841000000000003</v>
      </c>
      <c r="E32" s="87">
        <f t="shared" si="4"/>
        <v>9.5440000004600734E-3</v>
      </c>
      <c r="F32" s="80">
        <f t="shared" si="5"/>
        <v>4.8672800000000009</v>
      </c>
      <c r="G32" s="80">
        <f t="shared" si="5"/>
        <v>7.6352000003680589E-3</v>
      </c>
      <c r="H32" s="80">
        <f t="shared" si="6"/>
        <v>29.613018248000007</v>
      </c>
      <c r="I32" s="80">
        <f t="shared" si="7"/>
        <v>180.16856432265683</v>
      </c>
      <c r="J32" s="80">
        <f t="shared" si="8"/>
        <v>1096.1635621954765</v>
      </c>
      <c r="K32" s="80">
        <f t="shared" si="9"/>
        <v>4.6453320322239311E-2</v>
      </c>
      <c r="L32" s="80">
        <f t="shared" si="10"/>
        <v>0.28262664617253619</v>
      </c>
      <c r="M32" s="80">
        <f t="shared" ca="1" si="11"/>
        <v>9.4158029377588992E-3</v>
      </c>
      <c r="N32" s="80">
        <f t="shared" ca="1" si="12"/>
        <v>1.314758950816702E-8</v>
      </c>
      <c r="O32" s="89">
        <f t="shared" ca="1" si="13"/>
        <v>15358753.7110525</v>
      </c>
      <c r="P32" s="80">
        <f t="shared" ca="1" si="14"/>
        <v>1076259.4629662496</v>
      </c>
      <c r="Q32" s="80">
        <f t="shared" ca="1" si="15"/>
        <v>4672.5153182219128</v>
      </c>
      <c r="R32" s="11">
        <f t="shared" ca="1" si="16"/>
        <v>1.2819706270117415E-4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x14ac:dyDescent="0.2">
      <c r="A33" s="86">
        <v>61173</v>
      </c>
      <c r="B33" s="86">
        <v>8.4320000023581088E-3</v>
      </c>
      <c r="C33" s="86">
        <v>1</v>
      </c>
      <c r="D33" s="87">
        <f t="shared" si="4"/>
        <v>6.1173000000000002</v>
      </c>
      <c r="E33" s="87">
        <f t="shared" si="4"/>
        <v>8.4320000023581088E-3</v>
      </c>
      <c r="F33" s="80">
        <f t="shared" si="5"/>
        <v>6.1173000000000002</v>
      </c>
      <c r="G33" s="80">
        <f t="shared" si="5"/>
        <v>8.4320000023581088E-3</v>
      </c>
      <c r="H33" s="80">
        <f t="shared" si="6"/>
        <v>37.421359290000005</v>
      </c>
      <c r="I33" s="80">
        <f t="shared" si="7"/>
        <v>228.91768118471703</v>
      </c>
      <c r="J33" s="80">
        <f t="shared" si="8"/>
        <v>1400.3581311112696</v>
      </c>
      <c r="K33" s="80">
        <f t="shared" si="9"/>
        <v>5.1581073614425259E-2</v>
      </c>
      <c r="L33" s="80">
        <f t="shared" si="10"/>
        <v>0.31553690162152365</v>
      </c>
      <c r="M33" s="80">
        <f t="shared" ca="1" si="11"/>
        <v>1.0377651860354553E-2</v>
      </c>
      <c r="N33" s="80">
        <f t="shared" ca="1" si="12"/>
        <v>3.7855611525250159E-6</v>
      </c>
      <c r="O33" s="89">
        <f t="shared" ca="1" si="13"/>
        <v>8408966.9663628116</v>
      </c>
      <c r="P33" s="80">
        <f t="shared" ca="1" si="14"/>
        <v>494972.58059933526</v>
      </c>
      <c r="Q33" s="80">
        <f t="shared" ca="1" si="15"/>
        <v>1739.8627059444191</v>
      </c>
      <c r="R33" s="11">
        <f t="shared" ca="1" si="16"/>
        <v>-1.9456518579964444E-3</v>
      </c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x14ac:dyDescent="0.2">
      <c r="A34" s="86">
        <v>62045</v>
      </c>
      <c r="B34" s="86">
        <v>1.2179999997897539E-2</v>
      </c>
      <c r="C34" s="86">
        <v>1</v>
      </c>
      <c r="D34" s="87">
        <f t="shared" si="4"/>
        <v>6.2045000000000003</v>
      </c>
      <c r="E34" s="87">
        <f t="shared" si="4"/>
        <v>1.2179999997897539E-2</v>
      </c>
      <c r="F34" s="80">
        <f t="shared" si="5"/>
        <v>6.2045000000000003</v>
      </c>
      <c r="G34" s="80">
        <f t="shared" si="5"/>
        <v>1.2179999997897539E-2</v>
      </c>
      <c r="H34" s="80">
        <f t="shared" si="6"/>
        <v>38.495820250000001</v>
      </c>
      <c r="I34" s="80">
        <f t="shared" si="7"/>
        <v>238.84731674112501</v>
      </c>
      <c r="J34" s="80">
        <f t="shared" si="8"/>
        <v>1481.9281767203101</v>
      </c>
      <c r="K34" s="80">
        <f t="shared" si="9"/>
        <v>7.5570809986955284E-2</v>
      </c>
      <c r="L34" s="80">
        <f t="shared" si="10"/>
        <v>0.46887909056406407</v>
      </c>
      <c r="M34" s="80">
        <f t="shared" ca="1" si="11"/>
        <v>1.3028210314027622E-2</v>
      </c>
      <c r="N34" s="80">
        <f t="shared" ca="1" si="12"/>
        <v>7.1946074038949439E-7</v>
      </c>
      <c r="O34" s="89">
        <f t="shared" ca="1" si="13"/>
        <v>3323642.1307305167</v>
      </c>
      <c r="P34" s="80">
        <f t="shared" ca="1" si="14"/>
        <v>484102.19343427737</v>
      </c>
      <c r="Q34" s="80">
        <f t="shared" ca="1" si="15"/>
        <v>3753.8630174417917</v>
      </c>
      <c r="R34" s="11">
        <f t="shared" ca="1" si="16"/>
        <v>-8.4821031613008246E-4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x14ac:dyDescent="0.2">
      <c r="A35" s="86">
        <v>62045.5</v>
      </c>
      <c r="B35" s="86">
        <v>1.0271999992255587E-2</v>
      </c>
      <c r="C35" s="86">
        <v>1</v>
      </c>
      <c r="D35" s="87">
        <f t="shared" si="4"/>
        <v>6.2045500000000002</v>
      </c>
      <c r="E35" s="87">
        <f t="shared" si="4"/>
        <v>1.0271999992255587E-2</v>
      </c>
      <c r="F35" s="80">
        <f t="shared" si="5"/>
        <v>6.2045500000000002</v>
      </c>
      <c r="G35" s="80">
        <f t="shared" si="5"/>
        <v>1.0271999992255587E-2</v>
      </c>
      <c r="H35" s="80">
        <f t="shared" si="6"/>
        <v>38.496440702500003</v>
      </c>
      <c r="I35" s="80">
        <f t="shared" si="7"/>
        <v>238.85309116069641</v>
      </c>
      <c r="J35" s="80">
        <f t="shared" si="8"/>
        <v>1481.9759467610991</v>
      </c>
      <c r="K35" s="80">
        <f t="shared" si="9"/>
        <v>6.3733137551949412E-2</v>
      </c>
      <c r="L35" s="80">
        <f t="shared" si="10"/>
        <v>0.39543543859794772</v>
      </c>
      <c r="M35" s="80">
        <f t="shared" ca="1" si="11"/>
        <v>1.3029781760764414E-2</v>
      </c>
      <c r="N35" s="80">
        <f t="shared" ca="1" si="12"/>
        <v>7.6053602827196728E-6</v>
      </c>
      <c r="O35" s="89">
        <f t="shared" ca="1" si="13"/>
        <v>3332723.4881487871</v>
      </c>
      <c r="P35" s="80">
        <f t="shared" ca="1" si="14"/>
        <v>485127.41577019374</v>
      </c>
      <c r="Q35" s="80">
        <f t="shared" ca="1" si="15"/>
        <v>3760.4964580716055</v>
      </c>
      <c r="R35" s="11">
        <f t="shared" ca="1" si="16"/>
        <v>-2.7577817685088268E-3</v>
      </c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1:35" x14ac:dyDescent="0.2">
      <c r="A36" s="86">
        <v>62053</v>
      </c>
      <c r="B36" s="86">
        <v>1.0451999994984362E-2</v>
      </c>
      <c r="C36" s="86">
        <v>1</v>
      </c>
      <c r="D36" s="87">
        <f t="shared" si="4"/>
        <v>6.2053000000000003</v>
      </c>
      <c r="E36" s="87">
        <f t="shared" si="4"/>
        <v>1.0451999994984362E-2</v>
      </c>
      <c r="F36" s="80">
        <f t="shared" si="5"/>
        <v>6.2053000000000003</v>
      </c>
      <c r="G36" s="80">
        <f t="shared" si="5"/>
        <v>1.0451999994984362E-2</v>
      </c>
      <c r="H36" s="80">
        <f t="shared" si="6"/>
        <v>38.505748090000004</v>
      </c>
      <c r="I36" s="80">
        <f t="shared" si="7"/>
        <v>238.93971862287702</v>
      </c>
      <c r="J36" s="80">
        <f t="shared" si="8"/>
        <v>1482.692635970539</v>
      </c>
      <c r="K36" s="80">
        <f t="shared" si="9"/>
        <v>6.485779556887647E-2</v>
      </c>
      <c r="L36" s="80">
        <f t="shared" si="10"/>
        <v>0.40246207884354918</v>
      </c>
      <c r="M36" s="80">
        <f t="shared" ca="1" si="11"/>
        <v>1.3053360562943539E-2</v>
      </c>
      <c r="N36" s="80">
        <f t="shared" ca="1" si="12"/>
        <v>6.7670768045328906E-6</v>
      </c>
      <c r="O36" s="89">
        <f t="shared" ca="1" si="13"/>
        <v>3470318.3362309639</v>
      </c>
      <c r="P36" s="80">
        <f t="shared" ca="1" si="14"/>
        <v>500623.03910387051</v>
      </c>
      <c r="Q36" s="80">
        <f t="shared" ca="1" si="15"/>
        <v>3860.6163594122645</v>
      </c>
      <c r="R36" s="11">
        <f t="shared" ca="1" si="16"/>
        <v>-2.6013605679591767E-3</v>
      </c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1:35" x14ac:dyDescent="0.2">
      <c r="A37" s="86">
        <v>62167.5</v>
      </c>
      <c r="B37" s="86">
        <v>6.4199999978882261E-3</v>
      </c>
      <c r="C37" s="86">
        <v>1</v>
      </c>
      <c r="D37" s="87">
        <f t="shared" si="4"/>
        <v>6.2167500000000002</v>
      </c>
      <c r="E37" s="87">
        <f t="shared" si="4"/>
        <v>6.4199999978882261E-3</v>
      </c>
      <c r="F37" s="80">
        <f t="shared" si="5"/>
        <v>6.2167500000000002</v>
      </c>
      <c r="G37" s="80">
        <f t="shared" si="5"/>
        <v>6.4199999978882261E-3</v>
      </c>
      <c r="H37" s="80">
        <f t="shared" si="6"/>
        <v>38.647980562500003</v>
      </c>
      <c r="I37" s="80">
        <f t="shared" si="7"/>
        <v>240.2648331619219</v>
      </c>
      <c r="J37" s="80">
        <f t="shared" si="8"/>
        <v>1493.6664015593781</v>
      </c>
      <c r="K37" s="80">
        <f t="shared" si="9"/>
        <v>3.9911534986871632E-2</v>
      </c>
      <c r="L37" s="80">
        <f t="shared" si="10"/>
        <v>0.24812003512963424</v>
      </c>
      <c r="M37" s="80">
        <f t="shared" ca="1" si="11"/>
        <v>1.3414983536890024E-2</v>
      </c>
      <c r="N37" s="80">
        <f t="shared" ca="1" si="12"/>
        <v>4.8929794710906117E-5</v>
      </c>
      <c r="O37" s="89">
        <f t="shared" ca="1" si="13"/>
        <v>5882435.0041018883</v>
      </c>
      <c r="P37" s="80">
        <f t="shared" ca="1" si="14"/>
        <v>763738.76365390106</v>
      </c>
      <c r="Q37" s="80">
        <f t="shared" ca="1" si="15"/>
        <v>5528.8980408487059</v>
      </c>
      <c r="R37" s="11">
        <f t="shared" ca="1" si="16"/>
        <v>-6.9949835390017978E-3</v>
      </c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1:35" x14ac:dyDescent="0.2">
      <c r="A38" s="86">
        <v>62167.5</v>
      </c>
      <c r="B38" s="86">
        <v>1.2419999999110587E-2</v>
      </c>
      <c r="C38" s="86">
        <v>1</v>
      </c>
      <c r="D38" s="87">
        <f t="shared" si="4"/>
        <v>6.2167500000000002</v>
      </c>
      <c r="E38" s="87">
        <f t="shared" si="4"/>
        <v>1.2419999999110587E-2</v>
      </c>
      <c r="F38" s="80">
        <f t="shared" si="5"/>
        <v>6.2167500000000002</v>
      </c>
      <c r="G38" s="80">
        <f t="shared" si="5"/>
        <v>1.2419999999110587E-2</v>
      </c>
      <c r="H38" s="80">
        <f t="shared" si="6"/>
        <v>38.647980562500003</v>
      </c>
      <c r="I38" s="80">
        <f t="shared" si="7"/>
        <v>240.2648331619219</v>
      </c>
      <c r="J38" s="80">
        <f t="shared" si="8"/>
        <v>1493.6664015593781</v>
      </c>
      <c r="K38" s="80">
        <f t="shared" si="9"/>
        <v>7.7212034994470741E-2</v>
      </c>
      <c r="L38" s="80">
        <f t="shared" si="10"/>
        <v>0.48000791855187597</v>
      </c>
      <c r="M38" s="80">
        <f t="shared" ca="1" si="11"/>
        <v>1.3414983536890024E-2</v>
      </c>
      <c r="N38" s="80">
        <f t="shared" ca="1" si="12"/>
        <v>9.8999224045208421E-7</v>
      </c>
      <c r="O38" s="89">
        <f t="shared" ca="1" si="13"/>
        <v>5882435.0041018883</v>
      </c>
      <c r="P38" s="80">
        <f t="shared" ca="1" si="14"/>
        <v>763738.76365390106</v>
      </c>
      <c r="Q38" s="80">
        <f t="shared" ca="1" si="15"/>
        <v>5528.8980408487059</v>
      </c>
      <c r="R38" s="11">
        <f t="shared" ca="1" si="16"/>
        <v>-9.9498353777943693E-4</v>
      </c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x14ac:dyDescent="0.2">
      <c r="A39" s="86">
        <v>62872.5</v>
      </c>
      <c r="B39" s="86">
        <v>1.3539999999920838E-2</v>
      </c>
      <c r="C39" s="86">
        <v>0.6</v>
      </c>
      <c r="D39" s="87">
        <f t="shared" si="4"/>
        <v>6.2872500000000002</v>
      </c>
      <c r="E39" s="87">
        <f t="shared" si="4"/>
        <v>1.3539999999920838E-2</v>
      </c>
      <c r="F39" s="80">
        <f t="shared" si="5"/>
        <v>3.7723499999999999</v>
      </c>
      <c r="G39" s="80">
        <f t="shared" si="5"/>
        <v>8.1239999999525025E-3</v>
      </c>
      <c r="H39" s="80">
        <f t="shared" si="6"/>
        <v>23.717707537500001</v>
      </c>
      <c r="I39" s="80">
        <f t="shared" si="7"/>
        <v>149.11915671514689</v>
      </c>
      <c r="J39" s="80">
        <f t="shared" si="8"/>
        <v>937.54941805730732</v>
      </c>
      <c r="K39" s="80">
        <f t="shared" si="9"/>
        <v>5.1077618999701375E-2</v>
      </c>
      <c r="L39" s="80">
        <f t="shared" si="10"/>
        <v>0.32113776005587247</v>
      </c>
      <c r="M39" s="80">
        <f t="shared" ca="1" si="11"/>
        <v>1.5709948044992872E-2</v>
      </c>
      <c r="N39" s="80">
        <f t="shared" ca="1" si="12"/>
        <v>2.8252047109871657E-6</v>
      </c>
      <c r="O39" s="89">
        <f t="shared" ca="1" si="13"/>
        <v>11283779.898495203</v>
      </c>
      <c r="P39" s="80">
        <f t="shared" ca="1" si="14"/>
        <v>1180586.0571407543</v>
      </c>
      <c r="Q39" s="80">
        <f t="shared" ca="1" si="15"/>
        <v>7369.2729056345079</v>
      </c>
      <c r="R39" s="11">
        <f t="shared" ca="1" si="16"/>
        <v>-2.1699480450720343E-3</v>
      </c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x14ac:dyDescent="0.2">
      <c r="A40" s="86">
        <v>62944</v>
      </c>
      <c r="B40" s="86">
        <v>1.3895999996748287E-2</v>
      </c>
      <c r="C40" s="86">
        <v>1</v>
      </c>
      <c r="D40" s="87">
        <f t="shared" si="4"/>
        <v>6.2944000000000004</v>
      </c>
      <c r="E40" s="87">
        <f t="shared" si="4"/>
        <v>1.3895999996748287E-2</v>
      </c>
      <c r="F40" s="80">
        <f t="shared" si="5"/>
        <v>6.2944000000000004</v>
      </c>
      <c r="G40" s="80">
        <f t="shared" si="5"/>
        <v>1.3895999996748287E-2</v>
      </c>
      <c r="H40" s="80">
        <f t="shared" si="6"/>
        <v>39.619471360000006</v>
      </c>
      <c r="I40" s="80">
        <f t="shared" si="7"/>
        <v>249.38080052838404</v>
      </c>
      <c r="J40" s="80">
        <f t="shared" si="8"/>
        <v>1569.7025108458606</v>
      </c>
      <c r="K40" s="80">
        <f t="shared" si="9"/>
        <v>8.7466982379532432E-2</v>
      </c>
      <c r="L40" s="80">
        <f t="shared" si="10"/>
        <v>0.55055217388972899</v>
      </c>
      <c r="M40" s="80">
        <f t="shared" ca="1" si="11"/>
        <v>1.5949270644387226E-2</v>
      </c>
      <c r="N40" s="80">
        <f t="shared" ca="1" si="12"/>
        <v>4.2159203524556257E-6</v>
      </c>
      <c r="O40" s="89">
        <f t="shared" ca="1" si="13"/>
        <v>34721408.618126512</v>
      </c>
      <c r="P40" s="80">
        <f t="shared" ca="1" si="14"/>
        <v>3600663.4104116517</v>
      </c>
      <c r="Q40" s="80">
        <f t="shared" ca="1" si="15"/>
        <v>22324.79937041349</v>
      </c>
      <c r="R40" s="11">
        <f t="shared" ca="1" si="16"/>
        <v>-2.0532706476389384E-3</v>
      </c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 x14ac:dyDescent="0.2">
      <c r="A41" s="86">
        <v>62944.5</v>
      </c>
      <c r="B41" s="86">
        <v>1.5187999997579027E-2</v>
      </c>
      <c r="C41" s="86">
        <v>1</v>
      </c>
      <c r="D41" s="87">
        <f t="shared" si="4"/>
        <v>6.2944500000000003</v>
      </c>
      <c r="E41" s="87">
        <f t="shared" si="4"/>
        <v>1.5187999997579027E-2</v>
      </c>
      <c r="F41" s="80">
        <f t="shared" si="5"/>
        <v>6.2944500000000003</v>
      </c>
      <c r="G41" s="80">
        <f t="shared" si="5"/>
        <v>1.5187999997579027E-2</v>
      </c>
      <c r="H41" s="80">
        <f t="shared" si="6"/>
        <v>39.620100802500005</v>
      </c>
      <c r="I41" s="80">
        <f t="shared" si="7"/>
        <v>249.38674349629616</v>
      </c>
      <c r="J41" s="80">
        <f t="shared" si="8"/>
        <v>1569.7523876002615</v>
      </c>
      <c r="K41" s="80">
        <f t="shared" si="9"/>
        <v>9.5600106584761313E-2</v>
      </c>
      <c r="L41" s="80">
        <f t="shared" si="10"/>
        <v>0.60175009089245091</v>
      </c>
      <c r="M41" s="80">
        <f t="shared" ca="1" si="11"/>
        <v>1.5950948489674432E-2</v>
      </c>
      <c r="N41" s="80">
        <f t="shared" ca="1" si="12"/>
        <v>5.8209040159065303E-7</v>
      </c>
      <c r="O41" s="89">
        <f t="shared" ca="1" si="13"/>
        <v>34745423.233249456</v>
      </c>
      <c r="P41" s="80">
        <f t="shared" ca="1" si="14"/>
        <v>3602942.1369931973</v>
      </c>
      <c r="Q41" s="80">
        <f t="shared" ca="1" si="15"/>
        <v>22337.929883577941</v>
      </c>
      <c r="R41" s="11">
        <f t="shared" ca="1" si="16"/>
        <v>-7.6294849209540549E-4</v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1:35" x14ac:dyDescent="0.2">
      <c r="A42" s="86">
        <v>62970.5</v>
      </c>
      <c r="B42" s="86">
        <v>1.4672000004793517E-2</v>
      </c>
      <c r="C42" s="86">
        <v>1</v>
      </c>
      <c r="D42" s="87">
        <f t="shared" si="4"/>
        <v>6.2970499999999996</v>
      </c>
      <c r="E42" s="87">
        <f t="shared" si="4"/>
        <v>1.4672000004793517E-2</v>
      </c>
      <c r="F42" s="80">
        <f t="shared" si="5"/>
        <v>6.2970499999999996</v>
      </c>
      <c r="G42" s="80">
        <f t="shared" si="5"/>
        <v>1.4672000004793517E-2</v>
      </c>
      <c r="H42" s="80">
        <f t="shared" si="6"/>
        <v>39.652838702499992</v>
      </c>
      <c r="I42" s="80">
        <f t="shared" si="7"/>
        <v>249.69590795157757</v>
      </c>
      <c r="J42" s="80">
        <f t="shared" si="8"/>
        <v>1572.3476171664813</v>
      </c>
      <c r="K42" s="80">
        <f t="shared" si="9"/>
        <v>9.2390317630185015E-2</v>
      </c>
      <c r="L42" s="80">
        <f t="shared" si="10"/>
        <v>0.58178644963315651</v>
      </c>
      <c r="M42" s="80">
        <f t="shared" ca="1" si="11"/>
        <v>1.6038277989217975E-2</v>
      </c>
      <c r="N42" s="80">
        <f t="shared" ca="1" si="12"/>
        <v>1.8667155307229586E-6</v>
      </c>
      <c r="O42" s="89">
        <f t="shared" ca="1" si="13"/>
        <v>36001469.833174586</v>
      </c>
      <c r="P42" s="80">
        <f t="shared" ca="1" si="14"/>
        <v>3722027.001286875</v>
      </c>
      <c r="Q42" s="80">
        <f t="shared" ca="1" si="15"/>
        <v>23023.669039316079</v>
      </c>
      <c r="R42" s="11">
        <f t="shared" ca="1" si="16"/>
        <v>-1.3662779844244577E-3</v>
      </c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  <row r="43" spans="1:35" x14ac:dyDescent="0.2">
      <c r="A43" s="86">
        <v>62973</v>
      </c>
      <c r="B43" s="86">
        <v>1.3832000004185829E-2</v>
      </c>
      <c r="C43" s="86">
        <v>1</v>
      </c>
      <c r="D43" s="87">
        <f t="shared" si="4"/>
        <v>6.2972999999999999</v>
      </c>
      <c r="E43" s="87">
        <f t="shared" si="4"/>
        <v>1.3832000004185829E-2</v>
      </c>
      <c r="F43" s="80">
        <f t="shared" si="5"/>
        <v>6.2972999999999999</v>
      </c>
      <c r="G43" s="80">
        <f t="shared" si="5"/>
        <v>1.3832000004185829E-2</v>
      </c>
      <c r="H43" s="80">
        <f t="shared" si="6"/>
        <v>39.655987289999999</v>
      </c>
      <c r="I43" s="80">
        <f t="shared" si="7"/>
        <v>249.72564876131699</v>
      </c>
      <c r="J43" s="80">
        <f t="shared" si="8"/>
        <v>1572.5973279446414</v>
      </c>
      <c r="K43" s="80">
        <f t="shared" si="9"/>
        <v>8.7104253626359415E-2</v>
      </c>
      <c r="L43" s="80">
        <f t="shared" si="10"/>
        <v>0.54852161636127317</v>
      </c>
      <c r="M43" s="80">
        <f t="shared" ca="1" si="11"/>
        <v>1.6046683489069902E-2</v>
      </c>
      <c r="N43" s="80">
        <f t="shared" ca="1" si="12"/>
        <v>4.9048229382182592E-6</v>
      </c>
      <c r="O43" s="89">
        <f t="shared" ca="1" si="13"/>
        <v>36122988.629050806</v>
      </c>
      <c r="P43" s="80">
        <f t="shared" ca="1" si="14"/>
        <v>3733537.8451447743</v>
      </c>
      <c r="Q43" s="80">
        <f t="shared" ca="1" si="15"/>
        <v>23089.906717965085</v>
      </c>
      <c r="R43" s="11">
        <f t="shared" ca="1" si="16"/>
        <v>-2.2146834848840724E-3</v>
      </c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1:35" x14ac:dyDescent="0.2">
      <c r="A44" s="86">
        <v>64101</v>
      </c>
      <c r="B44" s="86">
        <v>1.9083999999566004E-2</v>
      </c>
      <c r="C44" s="86">
        <v>1</v>
      </c>
      <c r="D44" s="87">
        <f t="shared" si="4"/>
        <v>6.4100999999999999</v>
      </c>
      <c r="E44" s="87">
        <f t="shared" si="4"/>
        <v>1.9083999999566004E-2</v>
      </c>
      <c r="F44" s="80">
        <f t="shared" si="5"/>
        <v>6.4100999999999999</v>
      </c>
      <c r="G44" s="80">
        <f t="shared" si="5"/>
        <v>1.9083999999566004E-2</v>
      </c>
      <c r="H44" s="80">
        <f t="shared" si="6"/>
        <v>41.089382010000001</v>
      </c>
      <c r="I44" s="80">
        <f t="shared" si="7"/>
        <v>263.387047622301</v>
      </c>
      <c r="J44" s="80">
        <f t="shared" si="8"/>
        <v>1688.3373139637115</v>
      </c>
      <c r="K44" s="80">
        <f t="shared" si="9"/>
        <v>0.12233034839721804</v>
      </c>
      <c r="L44" s="80">
        <f t="shared" si="10"/>
        <v>0.78414976626100741</v>
      </c>
      <c r="M44" s="80">
        <f t="shared" ca="1" si="11"/>
        <v>1.9990168111367779E-2</v>
      </c>
      <c r="N44" s="80">
        <f t="shared" ca="1" si="12"/>
        <v>8.211406468463943E-7</v>
      </c>
      <c r="O44" s="89">
        <f t="shared" ca="1" si="13"/>
        <v>98701372.679808915</v>
      </c>
      <c r="P44" s="80">
        <f t="shared" ca="1" si="14"/>
        <v>9512927.3469604347</v>
      </c>
      <c r="Q44" s="80">
        <f t="shared" ca="1" si="15"/>
        <v>55662.753649973638</v>
      </c>
      <c r="R44" s="11">
        <f t="shared" ca="1" si="16"/>
        <v>-9.0616811180177503E-4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 x14ac:dyDescent="0.2">
      <c r="A45" s="86">
        <v>64859</v>
      </c>
      <c r="B45" s="86">
        <v>2.1756000001914799E-2</v>
      </c>
      <c r="C45" s="86">
        <v>1</v>
      </c>
      <c r="D45" s="87">
        <f t="shared" si="4"/>
        <v>6.4859</v>
      </c>
      <c r="E45" s="87">
        <f t="shared" si="4"/>
        <v>2.1756000001914799E-2</v>
      </c>
      <c r="F45" s="80">
        <f t="shared" si="5"/>
        <v>6.4859</v>
      </c>
      <c r="G45" s="80">
        <f t="shared" si="5"/>
        <v>2.1756000001914799E-2</v>
      </c>
      <c r="H45" s="80">
        <f t="shared" si="6"/>
        <v>42.066898809999998</v>
      </c>
      <c r="I45" s="80">
        <f t="shared" si="7"/>
        <v>272.84169899177897</v>
      </c>
      <c r="J45" s="80">
        <f t="shared" si="8"/>
        <v>1769.6239754907792</v>
      </c>
      <c r="K45" s="80">
        <f t="shared" si="9"/>
        <v>0.1411072404124192</v>
      </c>
      <c r="L45" s="80">
        <f t="shared" si="10"/>
        <v>0.91520745059090969</v>
      </c>
      <c r="M45" s="80">
        <f t="shared" ca="1" si="11"/>
        <v>2.2809328603469847E-2</v>
      </c>
      <c r="N45" s="80">
        <f t="shared" ca="1" si="12"/>
        <v>1.1095011428539132E-6</v>
      </c>
      <c r="O45" s="89">
        <f t="shared" ca="1" si="13"/>
        <v>140518403.39506432</v>
      </c>
      <c r="P45" s="80">
        <f t="shared" ca="1" si="14"/>
        <v>13265542.910385385</v>
      </c>
      <c r="Q45" s="80">
        <f t="shared" ca="1" si="15"/>
        <v>76273.833129651874</v>
      </c>
      <c r="R45" s="11">
        <f t="shared" ca="1" si="16"/>
        <v>-1.053328601555048E-3</v>
      </c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x14ac:dyDescent="0.2">
      <c r="A46" s="86">
        <v>65085</v>
      </c>
      <c r="B46" s="86">
        <v>1.5139999995881226E-2</v>
      </c>
      <c r="C46" s="86">
        <v>0.5</v>
      </c>
      <c r="D46" s="87">
        <f t="shared" si="4"/>
        <v>6.5084999999999997</v>
      </c>
      <c r="E46" s="87">
        <f t="shared" si="4"/>
        <v>1.5139999995881226E-2</v>
      </c>
      <c r="F46" s="80">
        <f t="shared" si="5"/>
        <v>3.2542499999999999</v>
      </c>
      <c r="G46" s="80">
        <f t="shared" si="5"/>
        <v>7.569999997940613E-3</v>
      </c>
      <c r="H46" s="80">
        <f t="shared" si="6"/>
        <v>21.180286124999999</v>
      </c>
      <c r="I46" s="80">
        <f t="shared" si="7"/>
        <v>137.85189224456249</v>
      </c>
      <c r="J46" s="80">
        <f t="shared" si="8"/>
        <v>897.20904067373499</v>
      </c>
      <c r="K46" s="80">
        <f t="shared" si="9"/>
        <v>4.9269344986596478E-2</v>
      </c>
      <c r="L46" s="80">
        <f t="shared" si="10"/>
        <v>0.32066953184526314</v>
      </c>
      <c r="M46" s="80">
        <f t="shared" ca="1" si="11"/>
        <v>2.3676189474878595E-2</v>
      </c>
      <c r="N46" s="80">
        <f t="shared" ca="1" si="12"/>
        <v>3.6433265410672689E-5</v>
      </c>
      <c r="O46" s="89">
        <f t="shared" ca="1" si="13"/>
        <v>37912049.044746585</v>
      </c>
      <c r="P46" s="80">
        <f t="shared" ca="1" si="14"/>
        <v>3562428.8745152229</v>
      </c>
      <c r="Q46" s="80">
        <f t="shared" ca="1" si="15"/>
        <v>20400.37054335661</v>
      </c>
      <c r="R46" s="11">
        <f t="shared" ca="1" si="16"/>
        <v>-8.5361894789973691E-3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</row>
    <row r="47" spans="1:35" x14ac:dyDescent="0.2">
      <c r="A47" s="86">
        <v>65872</v>
      </c>
      <c r="B47" s="86">
        <v>2.5347999995574355E-2</v>
      </c>
      <c r="C47" s="86">
        <v>1</v>
      </c>
      <c r="D47" s="87">
        <f t="shared" si="4"/>
        <v>6.5872000000000002</v>
      </c>
      <c r="E47" s="87">
        <f t="shared" si="4"/>
        <v>2.5347999995574355E-2</v>
      </c>
      <c r="F47" s="80">
        <f t="shared" si="5"/>
        <v>6.5872000000000002</v>
      </c>
      <c r="G47" s="80">
        <f t="shared" si="5"/>
        <v>2.5347999995574355E-2</v>
      </c>
      <c r="H47" s="80">
        <f t="shared" si="6"/>
        <v>43.391203840000003</v>
      </c>
      <c r="I47" s="80">
        <f t="shared" si="7"/>
        <v>285.82653793484803</v>
      </c>
      <c r="J47" s="80">
        <f t="shared" si="8"/>
        <v>1882.7965706844311</v>
      </c>
      <c r="K47" s="80">
        <f t="shared" si="9"/>
        <v>0.16697234557084739</v>
      </c>
      <c r="L47" s="80">
        <f t="shared" si="10"/>
        <v>1.099880234744286</v>
      </c>
      <c r="M47" s="80">
        <f t="shared" ca="1" si="11"/>
        <v>2.6789213828670611E-2</v>
      </c>
      <c r="N47" s="80">
        <f t="shared" ca="1" si="12"/>
        <v>2.0770973127080009E-6</v>
      </c>
      <c r="O47" s="89">
        <f t="shared" ca="1" si="13"/>
        <v>182728657.2980504</v>
      </c>
      <c r="P47" s="80">
        <f t="shared" ca="1" si="14"/>
        <v>16944183.864949115</v>
      </c>
      <c r="Q47" s="80">
        <f t="shared" ca="1" si="15"/>
        <v>95886.929749788731</v>
      </c>
      <c r="R47" s="11">
        <f t="shared" ca="1" si="16"/>
        <v>-1.4412138330962554E-3</v>
      </c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1:35" x14ac:dyDescent="0.2">
      <c r="A48" s="86">
        <v>65872.5</v>
      </c>
      <c r="B48" s="86">
        <v>2.7939999999944121E-2</v>
      </c>
      <c r="C48" s="86">
        <v>1</v>
      </c>
      <c r="D48" s="87">
        <f t="shared" si="4"/>
        <v>6.58725</v>
      </c>
      <c r="E48" s="87">
        <f t="shared" si="4"/>
        <v>2.7939999999944121E-2</v>
      </c>
      <c r="F48" s="80">
        <f t="shared" si="5"/>
        <v>6.58725</v>
      </c>
      <c r="G48" s="80">
        <f t="shared" si="5"/>
        <v>2.7939999999944121E-2</v>
      </c>
      <c r="H48" s="80">
        <f t="shared" si="6"/>
        <v>43.391862562500002</v>
      </c>
      <c r="I48" s="80">
        <f t="shared" si="7"/>
        <v>285.83304666482815</v>
      </c>
      <c r="J48" s="80">
        <f t="shared" si="8"/>
        <v>1882.8537366428893</v>
      </c>
      <c r="K48" s="80">
        <f t="shared" si="9"/>
        <v>0.18404776499963191</v>
      </c>
      <c r="L48" s="80">
        <f t="shared" si="10"/>
        <v>1.2123686399938254</v>
      </c>
      <c r="M48" s="80">
        <f t="shared" ca="1" si="11"/>
        <v>2.6791238208947576E-2</v>
      </c>
      <c r="N48" s="80">
        <f t="shared" ca="1" si="12"/>
        <v>1.3196536524535879E-6</v>
      </c>
      <c r="O48" s="89">
        <f t="shared" ca="1" si="13"/>
        <v>182743976.28432685</v>
      </c>
      <c r="P48" s="80">
        <f t="shared" ca="1" si="14"/>
        <v>16945479.389067136</v>
      </c>
      <c r="Q48" s="80">
        <f t="shared" ca="1" si="15"/>
        <v>95893.611150549361</v>
      </c>
      <c r="R48" s="11">
        <f t="shared" ca="1" si="16"/>
        <v>1.1487617909965442E-3</v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</row>
    <row r="49" spans="1:35" x14ac:dyDescent="0.2">
      <c r="A49" s="86">
        <v>65957</v>
      </c>
      <c r="B49" s="86">
        <v>2.7887999996892177E-2</v>
      </c>
      <c r="C49" s="86">
        <v>0.8</v>
      </c>
      <c r="D49" s="87">
        <f t="shared" si="4"/>
        <v>6.5956999999999999</v>
      </c>
      <c r="E49" s="87">
        <f t="shared" si="4"/>
        <v>2.7887999996892177E-2</v>
      </c>
      <c r="F49" s="80">
        <f t="shared" si="5"/>
        <v>5.2765599999999999</v>
      </c>
      <c r="G49" s="80">
        <f t="shared" si="5"/>
        <v>2.2310399997513743E-2</v>
      </c>
      <c r="H49" s="80">
        <f t="shared" si="6"/>
        <v>34.802606791999999</v>
      </c>
      <c r="I49" s="80">
        <f t="shared" si="7"/>
        <v>229.5475536179944</v>
      </c>
      <c r="J49" s="80">
        <f t="shared" si="8"/>
        <v>1514.0267993982056</v>
      </c>
      <c r="K49" s="80">
        <f t="shared" si="9"/>
        <v>0.14715270526360139</v>
      </c>
      <c r="L49" s="80">
        <f t="shared" si="10"/>
        <v>0.9705750981071356</v>
      </c>
      <c r="M49" s="80">
        <f t="shared" ca="1" si="11"/>
        <v>2.7134208539798865E-2</v>
      </c>
      <c r="N49" s="80">
        <f t="shared" ca="1" si="12"/>
        <v>4.5456124862948592E-7</v>
      </c>
      <c r="O49" s="89">
        <f t="shared" ca="1" si="13"/>
        <v>118556087.75066227</v>
      </c>
      <c r="P49" s="80">
        <f t="shared" ca="1" si="14"/>
        <v>10979924.037806332</v>
      </c>
      <c r="Q49" s="80">
        <f t="shared" ca="1" si="15"/>
        <v>62064.298291406216</v>
      </c>
      <c r="R49" s="11">
        <f t="shared" ca="1" si="16"/>
        <v>7.537914570933113E-4</v>
      </c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1:35" x14ac:dyDescent="0.2">
      <c r="A50" s="86">
        <v>66061</v>
      </c>
      <c r="B50" s="86">
        <v>2.7124000000185333E-2</v>
      </c>
      <c r="C50" s="86">
        <v>1</v>
      </c>
      <c r="D50" s="87">
        <f t="shared" si="4"/>
        <v>6.6060999999999996</v>
      </c>
      <c r="E50" s="87">
        <f t="shared" si="4"/>
        <v>2.7124000000185333E-2</v>
      </c>
      <c r="F50" s="80">
        <f t="shared" si="5"/>
        <v>6.6060999999999996</v>
      </c>
      <c r="G50" s="80">
        <f t="shared" si="5"/>
        <v>2.7124000000185333E-2</v>
      </c>
      <c r="H50" s="80">
        <f t="shared" si="6"/>
        <v>43.640557209999997</v>
      </c>
      <c r="I50" s="80">
        <f t="shared" si="7"/>
        <v>288.29388498498099</v>
      </c>
      <c r="J50" s="80">
        <f t="shared" si="8"/>
        <v>1904.4982335992829</v>
      </c>
      <c r="K50" s="80">
        <f t="shared" si="9"/>
        <v>0.17918385640122431</v>
      </c>
      <c r="L50" s="80">
        <f t="shared" si="10"/>
        <v>1.1837064737721279</v>
      </c>
      <c r="M50" s="80">
        <f t="shared" ca="1" si="11"/>
        <v>2.7558646044919088E-2</v>
      </c>
      <c r="N50" s="80">
        <f t="shared" ca="1" si="12"/>
        <v>1.8891718420269755E-7</v>
      </c>
      <c r="O50" s="89">
        <f t="shared" ca="1" si="13"/>
        <v>188073826.14520565</v>
      </c>
      <c r="P50" s="80">
        <f t="shared" ca="1" si="14"/>
        <v>17392434.218997836</v>
      </c>
      <c r="Q50" s="80">
        <f t="shared" ca="1" si="15"/>
        <v>98176.193664355116</v>
      </c>
      <c r="R50" s="11">
        <f t="shared" ca="1" si="16"/>
        <v>-4.3464604473375523E-4</v>
      </c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</row>
    <row r="51" spans="1:35" x14ac:dyDescent="0.2">
      <c r="A51" s="86">
        <v>66061</v>
      </c>
      <c r="B51" s="86">
        <v>2.8423999996448401E-2</v>
      </c>
      <c r="C51" s="86">
        <v>0.8</v>
      </c>
      <c r="D51" s="87">
        <f t="shared" si="4"/>
        <v>6.6060999999999996</v>
      </c>
      <c r="E51" s="87">
        <f t="shared" si="4"/>
        <v>2.8423999996448401E-2</v>
      </c>
      <c r="F51" s="80">
        <f t="shared" si="5"/>
        <v>5.2848800000000002</v>
      </c>
      <c r="G51" s="80">
        <f t="shared" si="5"/>
        <v>2.2739199997158722E-2</v>
      </c>
      <c r="H51" s="80">
        <f t="shared" si="6"/>
        <v>34.912445767999998</v>
      </c>
      <c r="I51" s="80">
        <f t="shared" si="7"/>
        <v>230.63510798798478</v>
      </c>
      <c r="J51" s="80">
        <f t="shared" si="8"/>
        <v>1523.5985868794262</v>
      </c>
      <c r="K51" s="80">
        <f t="shared" si="9"/>
        <v>0.15021742910123023</v>
      </c>
      <c r="L51" s="80">
        <f t="shared" si="10"/>
        <v>0.99235135838563693</v>
      </c>
      <c r="M51" s="80">
        <f t="shared" ca="1" si="11"/>
        <v>2.7558646044919088E-2</v>
      </c>
      <c r="N51" s="80">
        <f t="shared" ca="1" si="12"/>
        <v>5.9906996914191722E-7</v>
      </c>
      <c r="O51" s="89">
        <f t="shared" ca="1" si="13"/>
        <v>120367248.73293673</v>
      </c>
      <c r="P51" s="80">
        <f t="shared" ca="1" si="14"/>
        <v>11131157.900158614</v>
      </c>
      <c r="Q51" s="80">
        <f t="shared" ca="1" si="15"/>
        <v>62832.763945189457</v>
      </c>
      <c r="R51" s="11">
        <f t="shared" ca="1" si="16"/>
        <v>8.6535395152931294E-4</v>
      </c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</row>
    <row r="52" spans="1:35" x14ac:dyDescent="0.2">
      <c r="A52" s="86">
        <v>66061</v>
      </c>
      <c r="B52" s="86">
        <v>2.9723999999987427E-2</v>
      </c>
      <c r="C52" s="86">
        <v>1</v>
      </c>
      <c r="D52" s="87">
        <f t="shared" si="4"/>
        <v>6.6060999999999996</v>
      </c>
      <c r="E52" s="87">
        <f t="shared" si="4"/>
        <v>2.9723999999987427E-2</v>
      </c>
      <c r="F52" s="80">
        <f t="shared" si="5"/>
        <v>6.6060999999999996</v>
      </c>
      <c r="G52" s="80">
        <f t="shared" si="5"/>
        <v>2.9723999999987427E-2</v>
      </c>
      <c r="H52" s="80">
        <f t="shared" si="6"/>
        <v>43.640557209999997</v>
      </c>
      <c r="I52" s="80">
        <f t="shared" si="7"/>
        <v>288.29388498498099</v>
      </c>
      <c r="J52" s="80">
        <f t="shared" si="8"/>
        <v>1904.4982335992829</v>
      </c>
      <c r="K52" s="80">
        <f t="shared" si="9"/>
        <v>0.19635971639991692</v>
      </c>
      <c r="L52" s="80">
        <f t="shared" si="10"/>
        <v>1.2971719225094911</v>
      </c>
      <c r="M52" s="80">
        <f t="shared" ca="1" si="11"/>
        <v>2.7558646044919088E-2</v>
      </c>
      <c r="N52" s="80">
        <f t="shared" ca="1" si="12"/>
        <v>4.6887577507300968E-6</v>
      </c>
      <c r="O52" s="89">
        <f t="shared" ca="1" si="13"/>
        <v>188073826.14520565</v>
      </c>
      <c r="P52" s="80">
        <f t="shared" ca="1" si="14"/>
        <v>17392434.218997836</v>
      </c>
      <c r="Q52" s="80">
        <f t="shared" ca="1" si="15"/>
        <v>98176.193664355116</v>
      </c>
      <c r="R52" s="11">
        <f t="shared" ca="1" si="16"/>
        <v>2.1653539550683387E-3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spans="1:35" x14ac:dyDescent="0.2">
      <c r="A53" s="86">
        <v>66080</v>
      </c>
      <c r="B53" s="86">
        <v>2.7519999996002298E-2</v>
      </c>
      <c r="C53" s="86">
        <v>1</v>
      </c>
      <c r="D53" s="87">
        <f t="shared" si="4"/>
        <v>6.6079999999999997</v>
      </c>
      <c r="E53" s="87">
        <f t="shared" si="4"/>
        <v>2.7519999996002298E-2</v>
      </c>
      <c r="F53" s="80">
        <f t="shared" si="5"/>
        <v>6.6079999999999997</v>
      </c>
      <c r="G53" s="80">
        <f t="shared" si="5"/>
        <v>2.7519999996002298E-2</v>
      </c>
      <c r="H53" s="80">
        <f t="shared" si="6"/>
        <v>43.665663999999992</v>
      </c>
      <c r="I53" s="80">
        <f t="shared" si="7"/>
        <v>288.54270771199992</v>
      </c>
      <c r="J53" s="80">
        <f t="shared" si="8"/>
        <v>1906.6902125608954</v>
      </c>
      <c r="K53" s="80">
        <f t="shared" si="9"/>
        <v>0.18185215997358317</v>
      </c>
      <c r="L53" s="80">
        <f t="shared" si="10"/>
        <v>1.2016790731054376</v>
      </c>
      <c r="M53" s="80">
        <f t="shared" ca="1" si="11"/>
        <v>2.7636464101090885E-2</v>
      </c>
      <c r="N53" s="80">
        <f t="shared" ca="1" si="12"/>
        <v>1.3563887774085504E-8</v>
      </c>
      <c r="O53" s="89">
        <f t="shared" ca="1" si="13"/>
        <v>188560911.10461187</v>
      </c>
      <c r="P53" s="80">
        <f t="shared" ca="1" si="14"/>
        <v>17432826.919420283</v>
      </c>
      <c r="Q53" s="80">
        <f t="shared" ca="1" si="15"/>
        <v>98379.75932662691</v>
      </c>
      <c r="R53" s="11">
        <f t="shared" ca="1" si="16"/>
        <v>-1.1646410508858729E-4</v>
      </c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1:35" x14ac:dyDescent="0.2">
      <c r="A54" s="86">
        <v>66819</v>
      </c>
      <c r="B54" s="86">
        <v>3.1695999998191837E-2</v>
      </c>
      <c r="C54" s="86">
        <v>0.8</v>
      </c>
      <c r="D54" s="87">
        <f t="shared" si="4"/>
        <v>6.6818999999999997</v>
      </c>
      <c r="E54" s="87">
        <f t="shared" si="4"/>
        <v>3.1695999998191837E-2</v>
      </c>
      <c r="F54" s="80">
        <f t="shared" si="5"/>
        <v>5.3455200000000005</v>
      </c>
      <c r="G54" s="80">
        <f t="shared" si="5"/>
        <v>2.5356799998553472E-2</v>
      </c>
      <c r="H54" s="80">
        <f t="shared" si="6"/>
        <v>35.718230087999999</v>
      </c>
      <c r="I54" s="80">
        <f t="shared" si="7"/>
        <v>238.66564162500717</v>
      </c>
      <c r="J54" s="80">
        <f t="shared" si="8"/>
        <v>1594.7399507741354</v>
      </c>
      <c r="K54" s="80">
        <f t="shared" si="9"/>
        <v>0.16943160191033443</v>
      </c>
      <c r="L54" s="80">
        <f t="shared" si="10"/>
        <v>1.1321250208046636</v>
      </c>
      <c r="M54" s="80">
        <f t="shared" ca="1" si="11"/>
        <v>3.072947327431208E-2</v>
      </c>
      <c r="N54" s="80">
        <f t="shared" ca="1" si="12"/>
        <v>7.4733912637898888E-7</v>
      </c>
      <c r="O54" s="89">
        <f t="shared" ca="1" si="13"/>
        <v>127973025.56897113</v>
      </c>
      <c r="P54" s="80">
        <f t="shared" ca="1" si="14"/>
        <v>11717003.646210859</v>
      </c>
      <c r="Q54" s="80">
        <f t="shared" ca="1" si="15"/>
        <v>65512.449746982114</v>
      </c>
      <c r="R54" s="11">
        <f t="shared" ca="1" si="16"/>
        <v>9.6652672387975702E-4</v>
      </c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55" spans="1:35" x14ac:dyDescent="0.2">
      <c r="A55" s="86">
        <v>66883</v>
      </c>
      <c r="B55" s="86">
        <v>3.1671999997342937E-2</v>
      </c>
      <c r="C55" s="86">
        <v>1</v>
      </c>
      <c r="D55" s="87">
        <f t="shared" si="4"/>
        <v>6.6882999999999999</v>
      </c>
      <c r="E55" s="87">
        <f t="shared" si="4"/>
        <v>3.1671999997342937E-2</v>
      </c>
      <c r="F55" s="80">
        <f t="shared" si="5"/>
        <v>6.6882999999999999</v>
      </c>
      <c r="G55" s="80">
        <f t="shared" si="5"/>
        <v>3.1671999997342937E-2</v>
      </c>
      <c r="H55" s="80">
        <f t="shared" si="6"/>
        <v>44.733356889999996</v>
      </c>
      <c r="I55" s="80">
        <f t="shared" si="7"/>
        <v>299.19011088738699</v>
      </c>
      <c r="J55" s="80">
        <f t="shared" si="8"/>
        <v>2001.0732186481105</v>
      </c>
      <c r="K55" s="80">
        <f t="shared" si="9"/>
        <v>0.21183183758222876</v>
      </c>
      <c r="L55" s="80">
        <f t="shared" si="10"/>
        <v>1.4167948793012206</v>
      </c>
      <c r="M55" s="80">
        <f t="shared" ca="1" si="11"/>
        <v>3.1003421102587803E-2</v>
      </c>
      <c r="N55" s="80">
        <f t="shared" ca="1" si="12"/>
        <v>4.4699773851199665E-7</v>
      </c>
      <c r="O55" s="89">
        <f t="shared" ca="1" si="13"/>
        <v>200229365.51354089</v>
      </c>
      <c r="P55" s="80">
        <f t="shared" ca="1" si="14"/>
        <v>18317987.726805251</v>
      </c>
      <c r="Q55" s="80">
        <f t="shared" ca="1" si="15"/>
        <v>102339.34811496665</v>
      </c>
      <c r="R55" s="11">
        <f t="shared" ca="1" si="16"/>
        <v>6.685788947551341E-4</v>
      </c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1:35" x14ac:dyDescent="0.2">
      <c r="A56" s="86">
        <v>66940</v>
      </c>
      <c r="B56" s="86">
        <v>3.1660000000556465E-2</v>
      </c>
      <c r="C56" s="86">
        <v>1</v>
      </c>
      <c r="D56" s="87">
        <f t="shared" si="4"/>
        <v>6.694</v>
      </c>
      <c r="E56" s="87">
        <f t="shared" si="4"/>
        <v>3.1660000000556465E-2</v>
      </c>
      <c r="F56" s="80">
        <f t="shared" si="5"/>
        <v>6.694</v>
      </c>
      <c r="G56" s="80">
        <f t="shared" si="5"/>
        <v>3.1660000000556465E-2</v>
      </c>
      <c r="H56" s="80">
        <f t="shared" si="6"/>
        <v>44.809635999999998</v>
      </c>
      <c r="I56" s="80">
        <f t="shared" si="7"/>
        <v>299.955703384</v>
      </c>
      <c r="J56" s="80">
        <f t="shared" si="8"/>
        <v>2007.9034784524961</v>
      </c>
      <c r="K56" s="80">
        <f t="shared" si="9"/>
        <v>0.21193204000372498</v>
      </c>
      <c r="L56" s="80">
        <f t="shared" si="10"/>
        <v>1.4186730757849351</v>
      </c>
      <c r="M56" s="80">
        <f t="shared" ca="1" si="11"/>
        <v>3.1248222161675776E-2</v>
      </c>
      <c r="N56" s="80">
        <f t="shared" ca="1" si="12"/>
        <v>1.6956098859325084E-7</v>
      </c>
      <c r="O56" s="89">
        <f t="shared" ca="1" si="13"/>
        <v>200373244.51202312</v>
      </c>
      <c r="P56" s="80">
        <f t="shared" ca="1" si="14"/>
        <v>18318114.236346945</v>
      </c>
      <c r="Q56" s="80">
        <f t="shared" ca="1" si="15"/>
        <v>102268.16343217128</v>
      </c>
      <c r="R56" s="11">
        <f t="shared" ca="1" si="16"/>
        <v>4.117778388806892E-4</v>
      </c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1:35" x14ac:dyDescent="0.2">
      <c r="A57" s="86">
        <v>66940.5</v>
      </c>
      <c r="B57" s="86">
        <v>3.3351999998558313E-2</v>
      </c>
      <c r="C57" s="86">
        <v>1</v>
      </c>
      <c r="D57" s="87">
        <f t="shared" si="4"/>
        <v>6.6940499999999998</v>
      </c>
      <c r="E57" s="87">
        <f t="shared" si="4"/>
        <v>3.3351999998558313E-2</v>
      </c>
      <c r="F57" s="80">
        <f t="shared" si="5"/>
        <v>6.6940499999999998</v>
      </c>
      <c r="G57" s="80">
        <f t="shared" si="5"/>
        <v>3.3351999998558313E-2</v>
      </c>
      <c r="H57" s="80">
        <f t="shared" si="6"/>
        <v>44.810305402499999</v>
      </c>
      <c r="I57" s="80">
        <f t="shared" si="7"/>
        <v>299.96242487960512</v>
      </c>
      <c r="J57" s="80">
        <f t="shared" si="8"/>
        <v>2007.9634702653207</v>
      </c>
      <c r="K57" s="80">
        <f t="shared" si="9"/>
        <v>0.22325995559034928</v>
      </c>
      <c r="L57" s="80">
        <f t="shared" si="10"/>
        <v>1.4945133057195776</v>
      </c>
      <c r="M57" s="80">
        <f t="shared" ca="1" si="11"/>
        <v>3.1250372942010385E-2</v>
      </c>
      <c r="N57" s="80">
        <f t="shared" ca="1" si="12"/>
        <v>4.4168362848143067E-6</v>
      </c>
      <c r="O57" s="89">
        <f t="shared" ca="1" si="13"/>
        <v>200374097.98992473</v>
      </c>
      <c r="P57" s="80">
        <f t="shared" ca="1" si="14"/>
        <v>18318078.113178432</v>
      </c>
      <c r="Q57" s="80">
        <f t="shared" ca="1" si="15"/>
        <v>102267.3309607274</v>
      </c>
      <c r="R57" s="11">
        <f t="shared" ca="1" si="16"/>
        <v>2.1016270565479278E-3</v>
      </c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1:35" x14ac:dyDescent="0.2">
      <c r="A58" s="86">
        <v>66960</v>
      </c>
      <c r="B58" s="86">
        <v>3.2439999995403923E-2</v>
      </c>
      <c r="C58" s="86">
        <v>0.8</v>
      </c>
      <c r="D58" s="87">
        <f t="shared" si="4"/>
        <v>6.6959999999999997</v>
      </c>
      <c r="E58" s="87">
        <f t="shared" si="4"/>
        <v>3.2439999995403923E-2</v>
      </c>
      <c r="F58" s="80">
        <f t="shared" si="5"/>
        <v>5.3567999999999998</v>
      </c>
      <c r="G58" s="80">
        <f t="shared" si="5"/>
        <v>2.5951999996323138E-2</v>
      </c>
      <c r="H58" s="80">
        <f t="shared" si="6"/>
        <v>35.869132799999996</v>
      </c>
      <c r="I58" s="80">
        <f t="shared" si="7"/>
        <v>240.17971322879995</v>
      </c>
      <c r="J58" s="80">
        <f t="shared" si="8"/>
        <v>1608.2433597800443</v>
      </c>
      <c r="K58" s="80">
        <f t="shared" si="9"/>
        <v>0.17377459197537973</v>
      </c>
      <c r="L58" s="80">
        <f t="shared" si="10"/>
        <v>1.1635946678671427</v>
      </c>
      <c r="M58" s="80">
        <f t="shared" ca="1" si="11"/>
        <v>3.1334299532383203E-2</v>
      </c>
      <c r="N58" s="80">
        <f t="shared" ca="1" si="12"/>
        <v>9.7805881113938794E-7</v>
      </c>
      <c r="O58" s="89">
        <f t="shared" ca="1" si="13"/>
        <v>128257176.65571247</v>
      </c>
      <c r="P58" s="80">
        <f t="shared" ca="1" si="14"/>
        <v>11722345.144347461</v>
      </c>
      <c r="Q58" s="80">
        <f t="shared" ca="1" si="15"/>
        <v>65428.508180790297</v>
      </c>
      <c r="R58" s="11">
        <f t="shared" ca="1" si="16"/>
        <v>1.1057004630207201E-3</v>
      </c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1:35" x14ac:dyDescent="0.2">
      <c r="A59" s="86">
        <v>66990</v>
      </c>
      <c r="B59" s="86">
        <v>3.2759999994596001E-2</v>
      </c>
      <c r="C59" s="86">
        <v>1</v>
      </c>
      <c r="D59" s="87">
        <f t="shared" si="4"/>
        <v>6.6989999999999998</v>
      </c>
      <c r="E59" s="87">
        <f t="shared" si="4"/>
        <v>3.2759999994596001E-2</v>
      </c>
      <c r="F59" s="80">
        <f t="shared" si="5"/>
        <v>6.6989999999999998</v>
      </c>
      <c r="G59" s="80">
        <f t="shared" si="5"/>
        <v>3.2759999994596001E-2</v>
      </c>
      <c r="H59" s="80">
        <f t="shared" si="6"/>
        <v>44.876601000000001</v>
      </c>
      <c r="I59" s="80">
        <f t="shared" si="7"/>
        <v>300.62835009899999</v>
      </c>
      <c r="J59" s="80">
        <f t="shared" si="8"/>
        <v>2013.909317313201</v>
      </c>
      <c r="K59" s="80">
        <f t="shared" si="9"/>
        <v>0.2194592399637986</v>
      </c>
      <c r="L59" s="80">
        <f t="shared" si="10"/>
        <v>1.4701574485174869</v>
      </c>
      <c r="M59" s="80">
        <f t="shared" ca="1" si="11"/>
        <v>3.1463593116615285E-2</v>
      </c>
      <c r="N59" s="80">
        <f t="shared" ca="1" si="12"/>
        <v>1.6806707932757068E-6</v>
      </c>
      <c r="O59" s="89">
        <f t="shared" ca="1" si="13"/>
        <v>200423399.02824953</v>
      </c>
      <c r="P59" s="80">
        <f t="shared" ca="1" si="14"/>
        <v>18311297.282920122</v>
      </c>
      <c r="Q59" s="80">
        <f t="shared" ca="1" si="15"/>
        <v>102167.02173179647</v>
      </c>
      <c r="R59" s="11">
        <f t="shared" ca="1" si="16"/>
        <v>1.2964068779807159E-3</v>
      </c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</row>
    <row r="60" spans="1:35" x14ac:dyDescent="0.2">
      <c r="A60" s="86">
        <v>67710</v>
      </c>
      <c r="B60" s="86">
        <v>3.6940000005415641E-2</v>
      </c>
      <c r="C60" s="86">
        <v>1</v>
      </c>
      <c r="D60" s="87">
        <f t="shared" si="4"/>
        <v>6.7709999999999999</v>
      </c>
      <c r="E60" s="87">
        <f t="shared" si="4"/>
        <v>3.6940000005415641E-2</v>
      </c>
      <c r="F60" s="80">
        <f t="shared" si="5"/>
        <v>6.7709999999999999</v>
      </c>
      <c r="G60" s="80">
        <f t="shared" si="5"/>
        <v>3.6940000005415641E-2</v>
      </c>
      <c r="H60" s="80">
        <f t="shared" si="6"/>
        <v>45.846440999999999</v>
      </c>
      <c r="I60" s="80">
        <f t="shared" si="7"/>
        <v>310.42625201099997</v>
      </c>
      <c r="J60" s="80">
        <f t="shared" si="8"/>
        <v>2101.8961523664807</v>
      </c>
      <c r="K60" s="80">
        <f t="shared" si="9"/>
        <v>0.25012074003666929</v>
      </c>
      <c r="L60" s="80">
        <f t="shared" si="10"/>
        <v>1.6935675307882878</v>
      </c>
      <c r="M60" s="80">
        <f t="shared" ca="1" si="11"/>
        <v>3.4630549279713874E-2</v>
      </c>
      <c r="N60" s="80">
        <f t="shared" ca="1" si="12"/>
        <v>5.333562654444419E-6</v>
      </c>
      <c r="O60" s="89">
        <f t="shared" ca="1" si="13"/>
        <v>193324701.65039274</v>
      </c>
      <c r="P60" s="80">
        <f t="shared" ca="1" si="14"/>
        <v>17504386.46132616</v>
      </c>
      <c r="Q60" s="80">
        <f t="shared" ca="1" si="15"/>
        <v>96772.143177292965</v>
      </c>
      <c r="R60" s="11">
        <f t="shared" ca="1" si="16"/>
        <v>2.3094507257017671E-3</v>
      </c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1:35" x14ac:dyDescent="0.2">
      <c r="A61" s="86">
        <v>67928</v>
      </c>
      <c r="B61" s="86">
        <v>3.9451999989978503E-2</v>
      </c>
      <c r="C61" s="86">
        <v>0.6</v>
      </c>
      <c r="D61" s="87">
        <f t="shared" si="4"/>
        <v>6.7927999999999997</v>
      </c>
      <c r="E61" s="87">
        <f t="shared" si="4"/>
        <v>3.9451999989978503E-2</v>
      </c>
      <c r="F61" s="80">
        <f t="shared" si="5"/>
        <v>4.0756799999999993</v>
      </c>
      <c r="G61" s="80">
        <f t="shared" si="5"/>
        <v>2.3671199993987101E-2</v>
      </c>
      <c r="H61" s="80">
        <f t="shared" si="6"/>
        <v>27.685279103999996</v>
      </c>
      <c r="I61" s="80">
        <f t="shared" si="7"/>
        <v>188.06056389765115</v>
      </c>
      <c r="J61" s="80">
        <f t="shared" si="8"/>
        <v>1277.4577984439647</v>
      </c>
      <c r="K61" s="80">
        <f t="shared" si="9"/>
        <v>0.16079372731915559</v>
      </c>
      <c r="L61" s="80">
        <f t="shared" si="10"/>
        <v>1.09223963093356</v>
      </c>
      <c r="M61" s="80">
        <f t="shared" ca="1" si="11"/>
        <v>3.5613634342764322E-2</v>
      </c>
      <c r="N61" s="80">
        <f t="shared" ca="1" si="12"/>
        <v>8.8398305050283651E-6</v>
      </c>
      <c r="O61" s="89">
        <f t="shared" ca="1" si="13"/>
        <v>67813413.324346244</v>
      </c>
      <c r="P61" s="80">
        <f t="shared" ca="1" si="14"/>
        <v>6122711.1710674241</v>
      </c>
      <c r="Q61" s="80">
        <f t="shared" ca="1" si="15"/>
        <v>33748.104465896911</v>
      </c>
      <c r="R61" s="11">
        <f t="shared" ca="1" si="16"/>
        <v>3.8383656472141814E-3</v>
      </c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1:35" x14ac:dyDescent="0.2">
      <c r="A62" s="86">
        <v>67944</v>
      </c>
      <c r="B62" s="86">
        <v>4.0496000001439825E-2</v>
      </c>
      <c r="C62" s="86">
        <v>0.3</v>
      </c>
      <c r="D62" s="87">
        <f t="shared" si="4"/>
        <v>6.7944000000000004</v>
      </c>
      <c r="E62" s="87">
        <f t="shared" si="4"/>
        <v>4.0496000001439825E-2</v>
      </c>
      <c r="F62" s="80">
        <f t="shared" si="5"/>
        <v>2.0383200000000001</v>
      </c>
      <c r="G62" s="80">
        <f t="shared" si="5"/>
        <v>1.2148800000431947E-2</v>
      </c>
      <c r="H62" s="80">
        <f t="shared" si="6"/>
        <v>13.849161408000002</v>
      </c>
      <c r="I62" s="80">
        <f t="shared" si="7"/>
        <v>94.096742270515222</v>
      </c>
      <c r="J62" s="80">
        <f t="shared" si="8"/>
        <v>639.33090568278863</v>
      </c>
      <c r="K62" s="80">
        <f t="shared" si="9"/>
        <v>8.2543806722934834E-2</v>
      </c>
      <c r="L62" s="80">
        <f t="shared" si="10"/>
        <v>0.56083564039830847</v>
      </c>
      <c r="M62" s="80">
        <f t="shared" ca="1" si="11"/>
        <v>3.5686230485229564E-2</v>
      </c>
      <c r="N62" s="80">
        <f t="shared" ca="1" si="12"/>
        <v>6.9401648397196452E-6</v>
      </c>
      <c r="O62" s="89">
        <f t="shared" ca="1" si="13"/>
        <v>16916215.594651941</v>
      </c>
      <c r="P62" s="80">
        <f t="shared" ca="1" si="14"/>
        <v>1527001.1658786475</v>
      </c>
      <c r="Q62" s="80">
        <f t="shared" ca="1" si="15"/>
        <v>8414.8662515166998</v>
      </c>
      <c r="R62" s="11">
        <f t="shared" ca="1" si="16"/>
        <v>4.8097695162102605E-3</v>
      </c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1:35" x14ac:dyDescent="0.2">
      <c r="A63" s="86">
        <v>68011</v>
      </c>
      <c r="B63" s="86">
        <v>3.6823999995249324E-2</v>
      </c>
      <c r="C63" s="86">
        <v>0.8</v>
      </c>
      <c r="D63" s="87">
        <f t="shared" si="4"/>
        <v>6.8010999999999999</v>
      </c>
      <c r="E63" s="87">
        <f t="shared" si="4"/>
        <v>3.6823999995249324E-2</v>
      </c>
      <c r="F63" s="80">
        <f t="shared" si="5"/>
        <v>5.4408799999999999</v>
      </c>
      <c r="G63" s="80">
        <f t="shared" si="5"/>
        <v>2.9459199996199462E-2</v>
      </c>
      <c r="H63" s="80">
        <f t="shared" si="6"/>
        <v>37.003968968000002</v>
      </c>
      <c r="I63" s="80">
        <f t="shared" si="7"/>
        <v>251.66769334826481</v>
      </c>
      <c r="J63" s="80">
        <f t="shared" si="8"/>
        <v>1711.6171492308838</v>
      </c>
      <c r="K63" s="80">
        <f t="shared" si="9"/>
        <v>0.20035496509415215</v>
      </c>
      <c r="L63" s="80">
        <f t="shared" si="10"/>
        <v>1.3626341531018382</v>
      </c>
      <c r="M63" s="80">
        <f t="shared" ca="1" si="11"/>
        <v>3.5990884987907701E-2</v>
      </c>
      <c r="N63" s="80">
        <f t="shared" ca="1" si="12"/>
        <v>5.5526449236626568E-7</v>
      </c>
      <c r="O63" s="89">
        <f t="shared" ca="1" si="13"/>
        <v>119141565.64598936</v>
      </c>
      <c r="P63" s="80">
        <f t="shared" ca="1" si="14"/>
        <v>10745121.547103627</v>
      </c>
      <c r="Q63" s="80">
        <f t="shared" ca="1" si="15"/>
        <v>59156.92785125997</v>
      </c>
      <c r="R63" s="11">
        <f t="shared" ca="1" si="16"/>
        <v>8.3311500734162269E-4</v>
      </c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1:35" x14ac:dyDescent="0.2">
      <c r="A64" s="86">
        <v>68037</v>
      </c>
      <c r="B64" s="86">
        <v>4.0008000003581401E-2</v>
      </c>
      <c r="C64" s="86">
        <v>0.5</v>
      </c>
      <c r="D64" s="87">
        <f t="shared" si="4"/>
        <v>6.8037000000000001</v>
      </c>
      <c r="E64" s="87">
        <f t="shared" si="4"/>
        <v>4.0008000003581401E-2</v>
      </c>
      <c r="F64" s="80">
        <f t="shared" si="5"/>
        <v>3.40185</v>
      </c>
      <c r="G64" s="80">
        <f t="shared" si="5"/>
        <v>2.00040000017907E-2</v>
      </c>
      <c r="H64" s="80">
        <f t="shared" si="6"/>
        <v>23.145166845000002</v>
      </c>
      <c r="I64" s="80">
        <f t="shared" si="7"/>
        <v>157.47277166332651</v>
      </c>
      <c r="J64" s="80">
        <f t="shared" si="8"/>
        <v>1071.3974965657746</v>
      </c>
      <c r="K64" s="80">
        <f t="shared" si="9"/>
        <v>0.1361012148121834</v>
      </c>
      <c r="L64" s="80">
        <f t="shared" si="10"/>
        <v>0.92599183521765227</v>
      </c>
      <c r="M64" s="80">
        <f t="shared" ca="1" si="11"/>
        <v>3.6109395298686953E-2</v>
      </c>
      <c r="N64" s="80">
        <f t="shared" ca="1" si="12"/>
        <v>7.5995593225125639E-6</v>
      </c>
      <c r="O64" s="89">
        <f t="shared" ca="1" si="13"/>
        <v>46357432.11462111</v>
      </c>
      <c r="P64" s="80">
        <f t="shared" ca="1" si="14"/>
        <v>4179414.8950371505</v>
      </c>
      <c r="Q64" s="80">
        <f t="shared" ca="1" si="15"/>
        <v>23001.035000802403</v>
      </c>
      <c r="R64" s="11">
        <f t="shared" ca="1" si="16"/>
        <v>3.8986047048944483E-3</v>
      </c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  <row r="65" spans="1:35" x14ac:dyDescent="0.2">
      <c r="A65" s="86">
        <v>68047.5</v>
      </c>
      <c r="B65" s="86">
        <v>3.7239999997837003E-2</v>
      </c>
      <c r="C65" s="86">
        <v>0.5</v>
      </c>
      <c r="D65" s="87">
        <f t="shared" si="4"/>
        <v>6.8047500000000003</v>
      </c>
      <c r="E65" s="87">
        <f t="shared" si="4"/>
        <v>3.7239999997837003E-2</v>
      </c>
      <c r="F65" s="80">
        <f t="shared" si="5"/>
        <v>3.4023750000000001</v>
      </c>
      <c r="G65" s="80">
        <f t="shared" si="5"/>
        <v>1.8619999998918502E-2</v>
      </c>
      <c r="H65" s="80">
        <f t="shared" si="6"/>
        <v>23.15231128125</v>
      </c>
      <c r="I65" s="80">
        <f t="shared" si="7"/>
        <v>157.54569019108595</v>
      </c>
      <c r="J65" s="80">
        <f t="shared" si="8"/>
        <v>1072.0590353277921</v>
      </c>
      <c r="K65" s="80">
        <f t="shared" si="9"/>
        <v>0.12670444499264069</v>
      </c>
      <c r="L65" s="80">
        <f t="shared" si="10"/>
        <v>0.86219207206367177</v>
      </c>
      <c r="M65" s="80">
        <f t="shared" ca="1" si="11"/>
        <v>3.6157300590333841E-2</v>
      </c>
      <c r="N65" s="80">
        <f t="shared" ca="1" si="12"/>
        <v>5.8611900350384971E-7</v>
      </c>
      <c r="O65" s="89">
        <f t="shared" ca="1" si="13"/>
        <v>46282626.058511697</v>
      </c>
      <c r="P65" s="80">
        <f t="shared" ca="1" si="14"/>
        <v>4172079.1774895317</v>
      </c>
      <c r="Q65" s="80">
        <f t="shared" ca="1" si="15"/>
        <v>22957.180173807788</v>
      </c>
      <c r="R65" s="11">
        <f t="shared" ca="1" si="16"/>
        <v>1.0826994075031626E-3</v>
      </c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6" spans="1:35" x14ac:dyDescent="0.2">
      <c r="A66" s="86">
        <v>68859</v>
      </c>
      <c r="B66" s="86">
        <v>4.4856000000436325E-2</v>
      </c>
      <c r="C66" s="86">
        <v>0.3</v>
      </c>
      <c r="D66" s="87">
        <f t="shared" si="4"/>
        <v>6.8859000000000004</v>
      </c>
      <c r="E66" s="87">
        <f t="shared" si="4"/>
        <v>4.4856000000436325E-2</v>
      </c>
      <c r="F66" s="80">
        <f t="shared" si="5"/>
        <v>2.0657700000000001</v>
      </c>
      <c r="G66" s="80">
        <f t="shared" si="5"/>
        <v>1.3456800000130897E-2</v>
      </c>
      <c r="H66" s="80">
        <f t="shared" si="6"/>
        <v>14.224685643000001</v>
      </c>
      <c r="I66" s="80">
        <f t="shared" si="7"/>
        <v>97.949762869133707</v>
      </c>
      <c r="J66" s="80">
        <f t="shared" si="8"/>
        <v>674.47227214056784</v>
      </c>
      <c r="K66" s="80">
        <f t="shared" si="9"/>
        <v>9.2662179120901342E-2</v>
      </c>
      <c r="L66" s="80">
        <f t="shared" si="10"/>
        <v>0.63806249920861458</v>
      </c>
      <c r="M66" s="80">
        <f t="shared" ca="1" si="11"/>
        <v>3.9938642405998204E-2</v>
      </c>
      <c r="N66" s="80">
        <f t="shared" ca="1" si="12"/>
        <v>7.2541217134734787E-6</v>
      </c>
      <c r="O66" s="89">
        <f t="shared" ca="1" si="13"/>
        <v>13886926.976711921</v>
      </c>
      <c r="P66" s="80">
        <f t="shared" ca="1" si="14"/>
        <v>1236612.6212754985</v>
      </c>
      <c r="Q66" s="80">
        <f t="shared" ca="1" si="15"/>
        <v>6713.635301509963</v>
      </c>
      <c r="R66" s="11">
        <f t="shared" ca="1" si="16"/>
        <v>4.9173575944381209E-3</v>
      </c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</row>
    <row r="67" spans="1:35" x14ac:dyDescent="0.2">
      <c r="A67" s="86">
        <v>68869.5</v>
      </c>
      <c r="B67" s="86">
        <v>4.738799999904586E-2</v>
      </c>
      <c r="C67" s="86">
        <v>0.1</v>
      </c>
      <c r="D67" s="87">
        <f t="shared" si="4"/>
        <v>6.8869499999999997</v>
      </c>
      <c r="E67" s="87">
        <f t="shared" si="4"/>
        <v>4.738799999904586E-2</v>
      </c>
      <c r="F67" s="80">
        <f t="shared" si="5"/>
        <v>0.68869500000000006</v>
      </c>
      <c r="G67" s="80">
        <f t="shared" si="5"/>
        <v>4.7387999999045863E-3</v>
      </c>
      <c r="H67" s="80">
        <f t="shared" si="6"/>
        <v>4.7430080302500004</v>
      </c>
      <c r="I67" s="80">
        <f t="shared" si="7"/>
        <v>32.664859153930237</v>
      </c>
      <c r="J67" s="80">
        <f t="shared" si="8"/>
        <v>224.96125175015985</v>
      </c>
      <c r="K67" s="80">
        <f t="shared" si="9"/>
        <v>3.2635878659342893E-2</v>
      </c>
      <c r="L67" s="80">
        <f t="shared" si="10"/>
        <v>0.22476166453296154</v>
      </c>
      <c r="M67" s="80">
        <f t="shared" ca="1" si="11"/>
        <v>3.9988590691836023E-2</v>
      </c>
      <c r="N67" s="80">
        <f t="shared" ca="1" si="12"/>
        <v>5.4751258095623556E-6</v>
      </c>
      <c r="O67" s="89">
        <f t="shared" ca="1" si="13"/>
        <v>1538110.9679715566</v>
      </c>
      <c r="P67" s="80">
        <f t="shared" ca="1" si="14"/>
        <v>136942.0389941211</v>
      </c>
      <c r="Q67" s="80">
        <f t="shared" ca="1" si="15"/>
        <v>743.31413191506272</v>
      </c>
      <c r="R67" s="11">
        <f t="shared" ca="1" si="16"/>
        <v>7.3994093072098366E-3</v>
      </c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1:35" x14ac:dyDescent="0.2">
      <c r="A68" s="86">
        <v>68973</v>
      </c>
      <c r="B68" s="86">
        <v>4.0031999997154344E-2</v>
      </c>
      <c r="C68" s="86">
        <v>0.3</v>
      </c>
      <c r="D68" s="87">
        <f t="shared" si="4"/>
        <v>6.8973000000000004</v>
      </c>
      <c r="E68" s="87">
        <f t="shared" si="4"/>
        <v>4.0031999997154344E-2</v>
      </c>
      <c r="F68" s="80">
        <f t="shared" si="5"/>
        <v>2.0691899999999999</v>
      </c>
      <c r="G68" s="80">
        <f t="shared" si="5"/>
        <v>1.2009599999146303E-2</v>
      </c>
      <c r="H68" s="80">
        <f t="shared" si="6"/>
        <v>14.271824187</v>
      </c>
      <c r="I68" s="80">
        <f t="shared" si="7"/>
        <v>98.437052964995104</v>
      </c>
      <c r="J68" s="80">
        <f t="shared" si="8"/>
        <v>678.94988541546081</v>
      </c>
      <c r="K68" s="80">
        <f t="shared" si="9"/>
        <v>8.2833814074111806E-2</v>
      </c>
      <c r="L68" s="80">
        <f t="shared" si="10"/>
        <v>0.57132966581337141</v>
      </c>
      <c r="M68" s="80">
        <f t="shared" ca="1" si="11"/>
        <v>4.0482334517401908E-2</v>
      </c>
      <c r="N68" s="80">
        <f t="shared" ca="1" si="12"/>
        <v>6.0840354037981071E-8</v>
      </c>
      <c r="O68" s="89">
        <f t="shared" ca="1" si="13"/>
        <v>13400694.439523285</v>
      </c>
      <c r="P68" s="80">
        <f t="shared" ca="1" si="14"/>
        <v>1190927.5456304199</v>
      </c>
      <c r="Q68" s="80">
        <f t="shared" ca="1" si="15"/>
        <v>6450.9719117807199</v>
      </c>
      <c r="R68" s="11">
        <f t="shared" ca="1" si="16"/>
        <v>-4.5033452024756393E-4</v>
      </c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</row>
    <row r="69" spans="1:35" x14ac:dyDescent="0.2">
      <c r="A69" s="86">
        <v>69724</v>
      </c>
      <c r="B69" s="86">
        <v>4.6115999997709878E-2</v>
      </c>
      <c r="C69" s="86">
        <v>1</v>
      </c>
      <c r="D69" s="87">
        <f t="shared" si="4"/>
        <v>6.9724000000000004</v>
      </c>
      <c r="E69" s="87">
        <f t="shared" si="4"/>
        <v>4.6115999997709878E-2</v>
      </c>
      <c r="F69" s="80">
        <f t="shared" si="5"/>
        <v>6.9724000000000004</v>
      </c>
      <c r="G69" s="80">
        <f t="shared" si="5"/>
        <v>4.6115999997709878E-2</v>
      </c>
      <c r="H69" s="80">
        <f t="shared" si="6"/>
        <v>48.614361760000008</v>
      </c>
      <c r="I69" s="80">
        <f t="shared" si="7"/>
        <v>338.95877593542406</v>
      </c>
      <c r="J69" s="80">
        <f t="shared" si="8"/>
        <v>2363.3561693321508</v>
      </c>
      <c r="K69" s="80">
        <f t="shared" si="9"/>
        <v>0.32153919838403239</v>
      </c>
      <c r="L69" s="80">
        <f t="shared" si="10"/>
        <v>2.2418999068128276</v>
      </c>
      <c r="M69" s="80">
        <f t="shared" ca="1" si="11"/>
        <v>4.4140908840500037E-2</v>
      </c>
      <c r="N69" s="80">
        <f t="shared" ca="1" si="12"/>
        <v>3.9009850792885072E-6</v>
      </c>
      <c r="O69" s="89">
        <f t="shared" ca="1" si="13"/>
        <v>108798401.30510433</v>
      </c>
      <c r="P69" s="80">
        <f t="shared" ca="1" si="14"/>
        <v>9511425.4920774493</v>
      </c>
      <c r="Q69" s="80">
        <f t="shared" ca="1" si="15"/>
        <v>50546.160550393761</v>
      </c>
      <c r="R69" s="11">
        <f t="shared" ca="1" si="16"/>
        <v>1.9750911572098406E-3</v>
      </c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0" spans="1:35" x14ac:dyDescent="0.2">
      <c r="A70" s="86">
        <v>69853</v>
      </c>
      <c r="B70" s="86">
        <v>4.8451999995450024E-2</v>
      </c>
      <c r="C70" s="86">
        <v>1</v>
      </c>
      <c r="D70" s="87">
        <f t="shared" si="4"/>
        <v>6.9852999999999996</v>
      </c>
      <c r="E70" s="87">
        <f t="shared" si="4"/>
        <v>4.8451999995450024E-2</v>
      </c>
      <c r="F70" s="80">
        <f t="shared" si="5"/>
        <v>6.9852999999999996</v>
      </c>
      <c r="G70" s="80">
        <f t="shared" si="5"/>
        <v>4.8451999995450024E-2</v>
      </c>
      <c r="H70" s="80">
        <f t="shared" si="6"/>
        <v>48.794416089999991</v>
      </c>
      <c r="I70" s="80">
        <f t="shared" si="7"/>
        <v>340.84363471347694</v>
      </c>
      <c r="J70" s="80">
        <f t="shared" si="8"/>
        <v>2380.8950415640502</v>
      </c>
      <c r="K70" s="80">
        <f t="shared" si="9"/>
        <v>0.33845175556821705</v>
      </c>
      <c r="L70" s="80">
        <f t="shared" si="10"/>
        <v>2.3641870481706664</v>
      </c>
      <c r="M70" s="80">
        <f t="shared" ca="1" si="11"/>
        <v>4.4782781040224151E-2</v>
      </c>
      <c r="N70" s="80">
        <f t="shared" ca="1" si="12"/>
        <v>1.3463167741388843E-5</v>
      </c>
      <c r="O70" s="89">
        <f t="shared" ca="1" si="13"/>
        <v>101390863.66432664</v>
      </c>
      <c r="P70" s="80">
        <f t="shared" ca="1" si="14"/>
        <v>8831557.7058553137</v>
      </c>
      <c r="Q70" s="80">
        <f t="shared" ca="1" si="15"/>
        <v>46729.645012534507</v>
      </c>
      <c r="R70" s="11">
        <f t="shared" ca="1" si="16"/>
        <v>3.6692189552258725E-3</v>
      </c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  <row r="71" spans="1:35" x14ac:dyDescent="0.2">
      <c r="A71" s="86">
        <v>70601</v>
      </c>
      <c r="B71" s="86">
        <v>4.1383999996469356E-2</v>
      </c>
      <c r="C71" s="86">
        <v>0.6</v>
      </c>
      <c r="D71" s="87">
        <f t="shared" si="4"/>
        <v>7.0601000000000003</v>
      </c>
      <c r="E71" s="87">
        <f t="shared" si="4"/>
        <v>4.1383999996469356E-2</v>
      </c>
      <c r="F71" s="80">
        <f t="shared" si="5"/>
        <v>4.2360600000000002</v>
      </c>
      <c r="G71" s="80">
        <f t="shared" si="5"/>
        <v>2.4830399997881614E-2</v>
      </c>
      <c r="H71" s="80">
        <f t="shared" si="6"/>
        <v>29.907007206000003</v>
      </c>
      <c r="I71" s="80">
        <f t="shared" si="7"/>
        <v>211.14646157508062</v>
      </c>
      <c r="J71" s="80">
        <f t="shared" si="8"/>
        <v>1490.7151333662268</v>
      </c>
      <c r="K71" s="80">
        <f t="shared" si="9"/>
        <v>0.17530510702504398</v>
      </c>
      <c r="L71" s="80">
        <f t="shared" si="10"/>
        <v>1.2376715861075132</v>
      </c>
      <c r="M71" s="80">
        <f t="shared" ca="1" si="11"/>
        <v>4.8582283161266782E-2</v>
      </c>
      <c r="N71" s="80">
        <f t="shared" ca="1" si="12"/>
        <v>3.1089168312363619E-5</v>
      </c>
      <c r="O71" s="89">
        <f t="shared" ca="1" si="13"/>
        <v>21038110.844464049</v>
      </c>
      <c r="P71" s="80">
        <f t="shared" ca="1" si="14"/>
        <v>1776744.0557909815</v>
      </c>
      <c r="Q71" s="80">
        <f t="shared" ca="1" si="15"/>
        <v>9051.1817656441799</v>
      </c>
      <c r="R71" s="11">
        <f t="shared" ca="1" si="16"/>
        <v>-7.1982831647974255E-3</v>
      </c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  <row r="72" spans="1:35" x14ac:dyDescent="0.2">
      <c r="A72" s="86">
        <v>71706.5</v>
      </c>
      <c r="B72" s="86">
        <v>5.5295999998634215E-2</v>
      </c>
      <c r="C72" s="86">
        <v>1</v>
      </c>
      <c r="D72" s="87">
        <f t="shared" si="4"/>
        <v>7.1706500000000002</v>
      </c>
      <c r="E72" s="87">
        <f t="shared" si="4"/>
        <v>5.5295999998634215E-2</v>
      </c>
      <c r="F72" s="80">
        <f t="shared" si="5"/>
        <v>7.1706500000000002</v>
      </c>
      <c r="G72" s="80">
        <f t="shared" si="5"/>
        <v>5.5295999998634215E-2</v>
      </c>
      <c r="H72" s="80">
        <f t="shared" si="6"/>
        <v>51.418221422500004</v>
      </c>
      <c r="I72" s="80">
        <f t="shared" si="7"/>
        <v>368.70206944324968</v>
      </c>
      <c r="J72" s="80">
        <f t="shared" si="8"/>
        <v>2643.8334942532383</v>
      </c>
      <c r="K72" s="80">
        <f t="shared" si="9"/>
        <v>0.39650826239020642</v>
      </c>
      <c r="L72" s="80">
        <f t="shared" si="10"/>
        <v>2.8432219717083336</v>
      </c>
      <c r="M72" s="80">
        <f t="shared" ca="1" si="11"/>
        <v>5.4440232514596731E-2</v>
      </c>
      <c r="N72" s="80">
        <f t="shared" ca="1" si="12"/>
        <v>7.3233798673584548E-7</v>
      </c>
      <c r="O72" s="89">
        <f t="shared" ca="1" si="13"/>
        <v>9190961.0962786153</v>
      </c>
      <c r="P72" s="80">
        <f t="shared" ca="1" si="14"/>
        <v>644475.67305010837</v>
      </c>
      <c r="Q72" s="80">
        <f t="shared" ca="1" si="15"/>
        <v>2522.7463777488379</v>
      </c>
      <c r="R72" s="11">
        <f t="shared" ca="1" si="16"/>
        <v>8.5576748403748404E-4</v>
      </c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</row>
    <row r="73" spans="1:35" x14ac:dyDescent="0.2">
      <c r="A73" s="86">
        <v>71711.5</v>
      </c>
      <c r="B73" s="86">
        <v>5.4016000001865905E-2</v>
      </c>
      <c r="C73" s="86">
        <v>1</v>
      </c>
      <c r="D73" s="87">
        <f t="shared" si="4"/>
        <v>7.1711499999999999</v>
      </c>
      <c r="E73" s="87">
        <f t="shared" si="4"/>
        <v>5.4016000001865905E-2</v>
      </c>
      <c r="F73" s="80">
        <f t="shared" si="5"/>
        <v>7.1711499999999999</v>
      </c>
      <c r="G73" s="80">
        <f t="shared" si="5"/>
        <v>5.4016000001865905E-2</v>
      </c>
      <c r="H73" s="80">
        <f t="shared" si="6"/>
        <v>51.425392322500002</v>
      </c>
      <c r="I73" s="80">
        <f t="shared" si="7"/>
        <v>368.77920215349587</v>
      </c>
      <c r="J73" s="80">
        <f t="shared" si="8"/>
        <v>2644.5709755230419</v>
      </c>
      <c r="K73" s="80">
        <f t="shared" si="9"/>
        <v>0.3873568384133807</v>
      </c>
      <c r="L73" s="80">
        <f t="shared" si="10"/>
        <v>2.7777939917881151</v>
      </c>
      <c r="M73" s="80">
        <f t="shared" ca="1" si="11"/>
        <v>5.4467384234376248E-2</v>
      </c>
      <c r="N73" s="80">
        <f t="shared" ca="1" si="12"/>
        <v>2.0374772535895177E-7</v>
      </c>
      <c r="O73" s="89">
        <f t="shared" ca="1" si="13"/>
        <v>9048108.1112704277</v>
      </c>
      <c r="P73" s="80">
        <f t="shared" ca="1" si="14"/>
        <v>632876.62960104598</v>
      </c>
      <c r="Q73" s="80">
        <f t="shared" ca="1" si="15"/>
        <v>2467.5170318633595</v>
      </c>
      <c r="R73" s="11">
        <f t="shared" ca="1" si="16"/>
        <v>-4.5138423251034343E-4</v>
      </c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  <row r="74" spans="1:35" x14ac:dyDescent="0.2">
      <c r="A74" s="86">
        <v>71714</v>
      </c>
      <c r="B74" s="86">
        <v>5.5675999996310566E-2</v>
      </c>
      <c r="C74" s="86">
        <v>1</v>
      </c>
      <c r="D74" s="87">
        <f t="shared" si="4"/>
        <v>7.1714000000000002</v>
      </c>
      <c r="E74" s="87">
        <f t="shared" si="4"/>
        <v>5.5675999996310566E-2</v>
      </c>
      <c r="F74" s="80">
        <f t="shared" si="5"/>
        <v>7.1714000000000002</v>
      </c>
      <c r="G74" s="80">
        <f t="shared" si="5"/>
        <v>5.5675999996310566E-2</v>
      </c>
      <c r="H74" s="80">
        <f t="shared" si="6"/>
        <v>51.428977960000005</v>
      </c>
      <c r="I74" s="80">
        <f t="shared" si="7"/>
        <v>368.81777254234402</v>
      </c>
      <c r="J74" s="80">
        <f t="shared" si="8"/>
        <v>2644.9397740101658</v>
      </c>
      <c r="K74" s="80">
        <f t="shared" si="9"/>
        <v>0.39927486637354159</v>
      </c>
      <c r="L74" s="80">
        <f t="shared" si="10"/>
        <v>2.8633597767112162</v>
      </c>
      <c r="M74" s="80">
        <f t="shared" ca="1" si="11"/>
        <v>5.4480962313368075E-2</v>
      </c>
      <c r="N74" s="80">
        <f t="shared" ca="1" si="12"/>
        <v>1.4281150636525559E-6</v>
      </c>
      <c r="O74" s="89">
        <f t="shared" ca="1" si="13"/>
        <v>8977044.7600128185</v>
      </c>
      <c r="P74" s="80">
        <f t="shared" ca="1" si="14"/>
        <v>627112.11289790471</v>
      </c>
      <c r="Q74" s="80">
        <f t="shared" ca="1" si="15"/>
        <v>2440.1106139887047</v>
      </c>
      <c r="R74" s="11">
        <f t="shared" ca="1" si="16"/>
        <v>1.1950376829424902E-3</v>
      </c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</row>
    <row r="75" spans="1:35" x14ac:dyDescent="0.2">
      <c r="A75" s="86">
        <v>71810.5</v>
      </c>
      <c r="B75" s="86">
        <v>5.6332000000111293E-2</v>
      </c>
      <c r="C75" s="86">
        <v>1</v>
      </c>
      <c r="D75" s="87">
        <f t="shared" si="4"/>
        <v>7.1810499999999999</v>
      </c>
      <c r="E75" s="87">
        <f t="shared" si="4"/>
        <v>5.6332000000111293E-2</v>
      </c>
      <c r="F75" s="80">
        <f t="shared" si="5"/>
        <v>7.1810499999999999</v>
      </c>
      <c r="G75" s="80">
        <f t="shared" si="5"/>
        <v>5.6332000000111293E-2</v>
      </c>
      <c r="H75" s="80">
        <f t="shared" si="6"/>
        <v>51.567479102500002</v>
      </c>
      <c r="I75" s="80">
        <f t="shared" si="7"/>
        <v>370.30864580900766</v>
      </c>
      <c r="J75" s="80">
        <f t="shared" si="8"/>
        <v>2659.2049009867742</v>
      </c>
      <c r="K75" s="80">
        <f t="shared" si="9"/>
        <v>0.4045229086007992</v>
      </c>
      <c r="L75" s="80">
        <f t="shared" si="10"/>
        <v>2.904899232807769</v>
      </c>
      <c r="M75" s="80">
        <f t="shared" ca="1" si="11"/>
        <v>5.5006206839375182E-2</v>
      </c>
      <c r="N75" s="80">
        <f t="shared" ca="1" si="12"/>
        <v>1.7577275050546466E-6</v>
      </c>
      <c r="O75" s="89">
        <f t="shared" ca="1" si="13"/>
        <v>6423775.5939580258</v>
      </c>
      <c r="P75" s="80">
        <f t="shared" ca="1" si="14"/>
        <v>422876.29475680954</v>
      </c>
      <c r="Q75" s="80">
        <f t="shared" ca="1" si="15"/>
        <v>1490.83372687215</v>
      </c>
      <c r="R75" s="11">
        <f t="shared" ca="1" si="16"/>
        <v>1.3257931607361106E-3</v>
      </c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  <row r="76" spans="1:35" x14ac:dyDescent="0.2">
      <c r="A76" s="86">
        <v>71811</v>
      </c>
      <c r="B76" s="86">
        <v>5.5624000000534579E-2</v>
      </c>
      <c r="C76" s="86">
        <v>1</v>
      </c>
      <c r="D76" s="87">
        <f t="shared" si="4"/>
        <v>7.1810999999999998</v>
      </c>
      <c r="E76" s="87">
        <f t="shared" si="4"/>
        <v>5.5624000000534579E-2</v>
      </c>
      <c r="F76" s="80">
        <f t="shared" si="5"/>
        <v>7.1810999999999998</v>
      </c>
      <c r="G76" s="80">
        <f t="shared" si="5"/>
        <v>5.5624000000534579E-2</v>
      </c>
      <c r="H76" s="80">
        <f t="shared" si="6"/>
        <v>51.568197209999994</v>
      </c>
      <c r="I76" s="80">
        <f t="shared" si="7"/>
        <v>370.31638098473093</v>
      </c>
      <c r="J76" s="80">
        <f t="shared" si="8"/>
        <v>2659.2789634894511</v>
      </c>
      <c r="K76" s="80">
        <f t="shared" si="9"/>
        <v>0.39944150640383885</v>
      </c>
      <c r="L76" s="80">
        <f t="shared" si="10"/>
        <v>2.868429401636607</v>
      </c>
      <c r="M76" s="80">
        <f t="shared" ca="1" si="11"/>
        <v>5.5008934053680569E-2</v>
      </c>
      <c r="N76" s="80">
        <f t="shared" ca="1" si="12"/>
        <v>3.7830611897941965E-7</v>
      </c>
      <c r="O76" s="89">
        <f t="shared" ca="1" si="13"/>
        <v>6411532.8423798336</v>
      </c>
      <c r="P76" s="80">
        <f t="shared" ca="1" si="14"/>
        <v>421912.994530786</v>
      </c>
      <c r="Q76" s="80">
        <f t="shared" ca="1" si="15"/>
        <v>1486.4787862060816</v>
      </c>
      <c r="R76" s="11">
        <f t="shared" ca="1" si="16"/>
        <v>6.1506594685400984E-4</v>
      </c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</row>
    <row r="77" spans="1:35" x14ac:dyDescent="0.2">
      <c r="A77" s="86">
        <v>71869</v>
      </c>
      <c r="B77" s="86">
        <v>5.6496000004699454E-2</v>
      </c>
      <c r="C77" s="86">
        <v>1</v>
      </c>
      <c r="D77" s="87">
        <f t="shared" si="4"/>
        <v>7.1868999999999996</v>
      </c>
      <c r="E77" s="87">
        <f t="shared" si="4"/>
        <v>5.6496000004699454E-2</v>
      </c>
      <c r="F77" s="80">
        <f t="shared" si="5"/>
        <v>7.1868999999999996</v>
      </c>
      <c r="G77" s="80">
        <f t="shared" si="5"/>
        <v>5.6496000004699454E-2</v>
      </c>
      <c r="H77" s="80">
        <f t="shared" si="6"/>
        <v>51.651531609999992</v>
      </c>
      <c r="I77" s="80">
        <f t="shared" si="7"/>
        <v>371.2143925279089</v>
      </c>
      <c r="J77" s="80">
        <f t="shared" si="8"/>
        <v>2667.8807176588284</v>
      </c>
      <c r="K77" s="80">
        <f t="shared" si="9"/>
        <v>0.40603110243377449</v>
      </c>
      <c r="L77" s="80">
        <f t="shared" si="10"/>
        <v>2.9181049300812938</v>
      </c>
      <c r="M77" s="80">
        <f t="shared" ca="1" si="11"/>
        <v>5.5325692481846045E-2</v>
      </c>
      <c r="N77" s="80">
        <f t="shared" ca="1" si="12"/>
        <v>1.3696196980472819E-6</v>
      </c>
      <c r="O77" s="89">
        <f t="shared" ca="1" si="13"/>
        <v>5062944.7681414755</v>
      </c>
      <c r="P77" s="80">
        <f t="shared" ca="1" si="14"/>
        <v>317045.80904213543</v>
      </c>
      <c r="Q77" s="80">
        <f t="shared" ca="1" si="15"/>
        <v>1022.0752402415575</v>
      </c>
      <c r="R77" s="11">
        <f t="shared" ca="1" si="16"/>
        <v>1.1703075228534088E-3</v>
      </c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</row>
    <row r="78" spans="1:35" x14ac:dyDescent="0.2">
      <c r="A78" s="86">
        <v>72575</v>
      </c>
      <c r="B78" s="86">
        <v>5.9399999998277053E-2</v>
      </c>
      <c r="C78" s="86">
        <v>1</v>
      </c>
      <c r="D78" s="87">
        <f t="shared" si="4"/>
        <v>7.2575000000000003</v>
      </c>
      <c r="E78" s="87">
        <f t="shared" si="4"/>
        <v>5.9399999998277053E-2</v>
      </c>
      <c r="F78" s="80">
        <f t="shared" si="5"/>
        <v>7.2575000000000003</v>
      </c>
      <c r="G78" s="80">
        <f t="shared" si="5"/>
        <v>5.9399999998277053E-2</v>
      </c>
      <c r="H78" s="80">
        <f t="shared" si="6"/>
        <v>52.671306250000001</v>
      </c>
      <c r="I78" s="80">
        <f t="shared" si="7"/>
        <v>382.26200510937502</v>
      </c>
      <c r="J78" s="80">
        <f t="shared" si="8"/>
        <v>2774.2665020812892</v>
      </c>
      <c r="K78" s="80">
        <f t="shared" si="9"/>
        <v>0.43109549998749574</v>
      </c>
      <c r="L78" s="80">
        <f t="shared" si="10"/>
        <v>3.1286755911592503</v>
      </c>
      <c r="M78" s="80">
        <f t="shared" ca="1" si="11"/>
        <v>5.9245244378557271E-2</v>
      </c>
      <c r="N78" s="80">
        <f t="shared" ca="1" si="12"/>
        <v>2.3949301834853753E-8</v>
      </c>
      <c r="O78" s="89">
        <f t="shared" ca="1" si="13"/>
        <v>2112604.3630874297</v>
      </c>
      <c r="P78" s="80">
        <f t="shared" ca="1" si="14"/>
        <v>326278.88973811641</v>
      </c>
      <c r="Q78" s="80">
        <f t="shared" ca="1" si="15"/>
        <v>2947.5022514135439</v>
      </c>
      <c r="R78" s="11">
        <f t="shared" ca="1" si="16"/>
        <v>1.5475561971978191E-4</v>
      </c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35" x14ac:dyDescent="0.2">
      <c r="A79" s="86">
        <v>72636</v>
      </c>
      <c r="B79" s="86">
        <v>6.0224000000744127E-2</v>
      </c>
      <c r="C79" s="86">
        <v>1</v>
      </c>
      <c r="D79" s="87">
        <f t="shared" si="4"/>
        <v>7.2636000000000003</v>
      </c>
      <c r="E79" s="87">
        <f t="shared" si="4"/>
        <v>6.0224000000744127E-2</v>
      </c>
      <c r="F79" s="80">
        <f t="shared" si="5"/>
        <v>7.2636000000000003</v>
      </c>
      <c r="G79" s="80">
        <f t="shared" si="5"/>
        <v>6.0224000000744127E-2</v>
      </c>
      <c r="H79" s="80">
        <f t="shared" si="6"/>
        <v>52.759884960000001</v>
      </c>
      <c r="I79" s="80">
        <f t="shared" si="7"/>
        <v>383.22670039545602</v>
      </c>
      <c r="J79" s="80">
        <f t="shared" si="8"/>
        <v>2783.6054609924345</v>
      </c>
      <c r="K79" s="80">
        <f t="shared" si="9"/>
        <v>0.43744304640540504</v>
      </c>
      <c r="L79" s="80">
        <f t="shared" si="10"/>
        <v>3.1774113118703</v>
      </c>
      <c r="M79" s="80">
        <f t="shared" ca="1" si="11"/>
        <v>5.9589439885625373E-2</v>
      </c>
      <c r="N79" s="80">
        <f t="shared" ca="1" si="12"/>
        <v>4.0266653969952643E-7</v>
      </c>
      <c r="O79" s="89">
        <f t="shared" ca="1" si="13"/>
        <v>3229134.5943218479</v>
      </c>
      <c r="P79" s="80">
        <f t="shared" ca="1" si="14"/>
        <v>457369.35038927553</v>
      </c>
      <c r="Q79" s="80">
        <f t="shared" ca="1" si="15"/>
        <v>3878.0093367082186</v>
      </c>
      <c r="R79" s="11">
        <f t="shared" ca="1" si="16"/>
        <v>6.345601151187541E-4</v>
      </c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</row>
    <row r="80" spans="1:35" x14ac:dyDescent="0.2">
      <c r="A80" s="86">
        <v>72652</v>
      </c>
      <c r="B80" s="86">
        <v>5.9968000001390465E-2</v>
      </c>
      <c r="C80" s="86">
        <v>1</v>
      </c>
      <c r="D80" s="87">
        <f t="shared" si="4"/>
        <v>7.2652000000000001</v>
      </c>
      <c r="E80" s="87">
        <f t="shared" si="4"/>
        <v>5.9968000001390465E-2</v>
      </c>
      <c r="F80" s="80">
        <f t="shared" si="5"/>
        <v>7.2652000000000001</v>
      </c>
      <c r="G80" s="80">
        <f t="shared" si="5"/>
        <v>5.9968000001390465E-2</v>
      </c>
      <c r="H80" s="80">
        <f t="shared" si="6"/>
        <v>52.783131040000001</v>
      </c>
      <c r="I80" s="80">
        <f t="shared" si="7"/>
        <v>383.48000363180802</v>
      </c>
      <c r="J80" s="80">
        <f t="shared" si="8"/>
        <v>2786.0589223858115</v>
      </c>
      <c r="K80" s="80">
        <f t="shared" si="9"/>
        <v>0.43567951361010199</v>
      </c>
      <c r="L80" s="80">
        <f t="shared" si="10"/>
        <v>3.165298802280113</v>
      </c>
      <c r="M80" s="80">
        <f t="shared" ca="1" si="11"/>
        <v>5.9679866484168898E-2</v>
      </c>
      <c r="N80" s="80">
        <f t="shared" ca="1" si="12"/>
        <v>8.3020923746471103E-8</v>
      </c>
      <c r="O80" s="89">
        <f t="shared" ca="1" si="13"/>
        <v>3563397.3099946878</v>
      </c>
      <c r="P80" s="80">
        <f t="shared" ca="1" si="14"/>
        <v>495672.20983716066</v>
      </c>
      <c r="Q80" s="80">
        <f t="shared" ca="1" si="15"/>
        <v>4144.9711170595583</v>
      </c>
      <c r="R80" s="11">
        <f t="shared" ca="1" si="16"/>
        <v>2.881335172215671E-4</v>
      </c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</row>
    <row r="81" spans="1:35" x14ac:dyDescent="0.2">
      <c r="A81" s="86">
        <v>72837</v>
      </c>
      <c r="B81" s="86">
        <v>6.060799999977462E-2</v>
      </c>
      <c r="C81" s="86">
        <v>0.8</v>
      </c>
      <c r="D81" s="87">
        <f t="shared" ref="D81:E144" si="17">A81/A$18</f>
        <v>7.2836999999999996</v>
      </c>
      <c r="E81" s="87">
        <f t="shared" si="17"/>
        <v>6.060799999977462E-2</v>
      </c>
      <c r="F81" s="80">
        <f t="shared" ref="F81:G144" si="18">$C81*D81</f>
        <v>5.8269599999999997</v>
      </c>
      <c r="G81" s="80">
        <f t="shared" si="18"/>
        <v>4.8486399999819699E-2</v>
      </c>
      <c r="H81" s="80">
        <f t="shared" ref="H81:H144" si="19">C81*D81*D81</f>
        <v>42.441828551999997</v>
      </c>
      <c r="I81" s="80">
        <f t="shared" ref="I81:I144" si="20">C81*D81*D81*D81</f>
        <v>309.13354662420238</v>
      </c>
      <c r="J81" s="80">
        <f t="shared" ref="J81:J144" si="21">C81*D81*D81*D81*D81</f>
        <v>2251.6360135467025</v>
      </c>
      <c r="K81" s="80">
        <f t="shared" ref="K81:K144" si="22">C81*E81*D81</f>
        <v>0.35316039167868674</v>
      </c>
      <c r="L81" s="80">
        <f t="shared" ref="L81:L144" si="23">C81*E81*D81*D81</f>
        <v>2.5723143448700503</v>
      </c>
      <c r="M81" s="80">
        <f t="shared" ref="M81:M144" ca="1" si="24">+E$4+E$5*D81+E$6*D81^2</f>
        <v>6.0729824953186018E-2</v>
      </c>
      <c r="N81" s="80">
        <f t="shared" ref="N81:N144" ca="1" si="25">C81*(M81-E81)^2</f>
        <v>1.1873055418951433E-8</v>
      </c>
      <c r="O81" s="89">
        <f t="shared" ref="O81:O144" ca="1" si="26">(C81*O$1-O$2*F81+O$3*H81)^2</f>
        <v>5589593.0336349597</v>
      </c>
      <c r="P81" s="80">
        <f t="shared" ref="P81:P144" ca="1" si="27">(-C81*O$2+O$4*F81-O$5*H81)^2</f>
        <v>679653.91635706706</v>
      </c>
      <c r="Q81" s="80">
        <f t="shared" ref="Q81:Q144" ca="1" si="28">+(C81*O$3-F81*O$5+H81*O$6)^2</f>
        <v>5089.2418146101718</v>
      </c>
      <c r="R81" s="11">
        <f t="shared" ref="R81:R144" ca="1" si="29">+E81-M81</f>
        <v>-1.2182495341139798E-4</v>
      </c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</row>
    <row r="82" spans="1:35" x14ac:dyDescent="0.2">
      <c r="A82" s="86">
        <v>72840.5</v>
      </c>
      <c r="B82" s="86">
        <v>5.8751999997184612E-2</v>
      </c>
      <c r="C82" s="86">
        <v>1</v>
      </c>
      <c r="D82" s="87">
        <f t="shared" si="17"/>
        <v>7.2840499999999997</v>
      </c>
      <c r="E82" s="87">
        <f t="shared" si="17"/>
        <v>5.8751999997184612E-2</v>
      </c>
      <c r="F82" s="80">
        <f t="shared" si="18"/>
        <v>7.2840499999999997</v>
      </c>
      <c r="G82" s="80">
        <f t="shared" si="18"/>
        <v>5.8751999997184612E-2</v>
      </c>
      <c r="H82" s="80">
        <f t="shared" si="19"/>
        <v>53.057384402499999</v>
      </c>
      <c r="I82" s="80">
        <f t="shared" si="20"/>
        <v>386.47264085703011</v>
      </c>
      <c r="J82" s="80">
        <f t="shared" si="21"/>
        <v>2815.0860396346502</v>
      </c>
      <c r="K82" s="80">
        <f t="shared" si="22"/>
        <v>0.42795250557949255</v>
      </c>
      <c r="L82" s="80">
        <f t="shared" si="23"/>
        <v>3.1172274482663025</v>
      </c>
      <c r="M82" s="80">
        <f t="shared" ca="1" si="24"/>
        <v>6.0749767115136688E-2</v>
      </c>
      <c r="N82" s="80">
        <f t="shared" ca="1" si="25"/>
        <v>3.9910734575705448E-6</v>
      </c>
      <c r="O82" s="89">
        <f t="shared" ca="1" si="26"/>
        <v>8855499.5574645624</v>
      </c>
      <c r="P82" s="80">
        <f t="shared" ca="1" si="27"/>
        <v>1074934.3780651174</v>
      </c>
      <c r="Q82" s="80">
        <f t="shared" ca="1" si="28"/>
        <v>8037.1516843166582</v>
      </c>
      <c r="R82" s="11">
        <f t="shared" ca="1" si="29"/>
        <v>-1.9977671179520762E-3</v>
      </c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</row>
    <row r="83" spans="1:35" x14ac:dyDescent="0.2">
      <c r="A83" s="86">
        <v>73579</v>
      </c>
      <c r="B83" s="86">
        <v>6.5836000001581851E-2</v>
      </c>
      <c r="C83" s="86">
        <v>1</v>
      </c>
      <c r="D83" s="87">
        <f t="shared" si="17"/>
        <v>7.3578999999999999</v>
      </c>
      <c r="E83" s="87">
        <f t="shared" si="17"/>
        <v>6.5836000001581851E-2</v>
      </c>
      <c r="F83" s="80">
        <f t="shared" si="18"/>
        <v>7.3578999999999999</v>
      </c>
      <c r="G83" s="80">
        <f t="shared" si="18"/>
        <v>6.5836000001581851E-2</v>
      </c>
      <c r="H83" s="80">
        <f t="shared" si="19"/>
        <v>54.138692409999997</v>
      </c>
      <c r="I83" s="80">
        <f t="shared" si="20"/>
        <v>398.34708488353897</v>
      </c>
      <c r="J83" s="80">
        <f t="shared" si="21"/>
        <v>2930.9980158645913</v>
      </c>
      <c r="K83" s="80">
        <f t="shared" si="22"/>
        <v>0.48441470441163909</v>
      </c>
      <c r="L83" s="80">
        <f t="shared" si="23"/>
        <v>3.5642749535903993</v>
      </c>
      <c r="M83" s="80">
        <f t="shared" ca="1" si="24"/>
        <v>6.5022416339564737E-2</v>
      </c>
      <c r="N83" s="80">
        <f t="shared" ca="1" si="25"/>
        <v>6.6191837510117821E-7</v>
      </c>
      <c r="O83" s="89">
        <f t="shared" ca="1" si="26"/>
        <v>57497531.384689406</v>
      </c>
      <c r="P83" s="80">
        <f t="shared" ca="1" si="27"/>
        <v>5973158.4498388385</v>
      </c>
      <c r="Q83" s="80">
        <f t="shared" ca="1" si="28"/>
        <v>38571.702753005557</v>
      </c>
      <c r="R83" s="11">
        <f t="shared" ca="1" si="29"/>
        <v>8.1358366201711441E-4</v>
      </c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</row>
    <row r="84" spans="1:35" x14ac:dyDescent="0.2">
      <c r="A84" s="86">
        <v>73579</v>
      </c>
      <c r="B84" s="86">
        <v>6.5886000003956724E-2</v>
      </c>
      <c r="C84" s="86">
        <v>1</v>
      </c>
      <c r="D84" s="87">
        <f t="shared" si="17"/>
        <v>7.3578999999999999</v>
      </c>
      <c r="E84" s="87">
        <f t="shared" si="17"/>
        <v>6.5886000003956724E-2</v>
      </c>
      <c r="F84" s="80">
        <f t="shared" si="18"/>
        <v>7.3578999999999999</v>
      </c>
      <c r="G84" s="80">
        <f t="shared" si="18"/>
        <v>6.5886000003956724E-2</v>
      </c>
      <c r="H84" s="80">
        <f t="shared" si="19"/>
        <v>54.138692409999997</v>
      </c>
      <c r="I84" s="80">
        <f t="shared" si="20"/>
        <v>398.34708488353897</v>
      </c>
      <c r="J84" s="80">
        <f t="shared" si="21"/>
        <v>2930.9980158645913</v>
      </c>
      <c r="K84" s="80">
        <f t="shared" si="22"/>
        <v>0.48478259942911317</v>
      </c>
      <c r="L84" s="80">
        <f t="shared" si="23"/>
        <v>3.5669818883394719</v>
      </c>
      <c r="M84" s="80">
        <f t="shared" ca="1" si="24"/>
        <v>6.5022416339564737E-2</v>
      </c>
      <c r="N84" s="80">
        <f t="shared" ca="1" si="25"/>
        <v>7.4577674540469196E-7</v>
      </c>
      <c r="O84" s="89">
        <f t="shared" ca="1" si="26"/>
        <v>57497531.384689406</v>
      </c>
      <c r="P84" s="80">
        <f t="shared" ca="1" si="27"/>
        <v>5973158.4498388385</v>
      </c>
      <c r="Q84" s="80">
        <f t="shared" ca="1" si="28"/>
        <v>38571.702753005557</v>
      </c>
      <c r="R84" s="11">
        <f t="shared" ca="1" si="29"/>
        <v>8.6358366439198697E-4</v>
      </c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</row>
    <row r="85" spans="1:35" x14ac:dyDescent="0.2">
      <c r="A85" s="86">
        <v>73652</v>
      </c>
      <c r="B85" s="86">
        <v>6.526799999846844E-2</v>
      </c>
      <c r="C85" s="86">
        <v>1</v>
      </c>
      <c r="D85" s="87">
        <f t="shared" si="17"/>
        <v>7.3651999999999997</v>
      </c>
      <c r="E85" s="87">
        <f t="shared" si="17"/>
        <v>6.526799999846844E-2</v>
      </c>
      <c r="F85" s="80">
        <f t="shared" si="18"/>
        <v>7.3651999999999997</v>
      </c>
      <c r="G85" s="80">
        <f t="shared" si="18"/>
        <v>6.526799999846844E-2</v>
      </c>
      <c r="H85" s="80">
        <f t="shared" si="19"/>
        <v>54.246171039999993</v>
      </c>
      <c r="I85" s="80">
        <f t="shared" si="20"/>
        <v>399.53389894380791</v>
      </c>
      <c r="J85" s="80">
        <f t="shared" si="21"/>
        <v>2942.647072500934</v>
      </c>
      <c r="K85" s="80">
        <f t="shared" si="22"/>
        <v>0.48071187358871975</v>
      </c>
      <c r="L85" s="80">
        <f t="shared" si="23"/>
        <v>3.5405390913556385</v>
      </c>
      <c r="M85" s="80">
        <f t="shared" ca="1" si="24"/>
        <v>6.5451774640909566E-2</v>
      </c>
      <c r="N85" s="80">
        <f t="shared" ca="1" si="25"/>
        <v>3.3773119204363615E-8</v>
      </c>
      <c r="O85" s="89">
        <f t="shared" ca="1" si="26"/>
        <v>65090303.46304708</v>
      </c>
      <c r="P85" s="80">
        <f t="shared" ca="1" si="27"/>
        <v>6718820.9502581805</v>
      </c>
      <c r="Q85" s="80">
        <f t="shared" ca="1" si="28"/>
        <v>43105.729432286556</v>
      </c>
      <c r="R85" s="11">
        <f t="shared" ca="1" si="29"/>
        <v>-1.8377464244112574E-4</v>
      </c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</row>
    <row r="86" spans="1:35" x14ac:dyDescent="0.2">
      <c r="A86" s="86">
        <v>73652</v>
      </c>
      <c r="B86" s="86">
        <v>6.526799999846844E-2</v>
      </c>
      <c r="C86" s="86">
        <v>1</v>
      </c>
      <c r="D86" s="87">
        <f t="shared" si="17"/>
        <v>7.3651999999999997</v>
      </c>
      <c r="E86" s="87">
        <f t="shared" si="17"/>
        <v>6.526799999846844E-2</v>
      </c>
      <c r="F86" s="80">
        <f t="shared" si="18"/>
        <v>7.3651999999999997</v>
      </c>
      <c r="G86" s="80">
        <f t="shared" si="18"/>
        <v>6.526799999846844E-2</v>
      </c>
      <c r="H86" s="80">
        <f t="shared" si="19"/>
        <v>54.246171039999993</v>
      </c>
      <c r="I86" s="80">
        <f t="shared" si="20"/>
        <v>399.53389894380791</v>
      </c>
      <c r="J86" s="80">
        <f t="shared" si="21"/>
        <v>2942.647072500934</v>
      </c>
      <c r="K86" s="80">
        <f t="shared" si="22"/>
        <v>0.48071187358871975</v>
      </c>
      <c r="L86" s="80">
        <f t="shared" si="23"/>
        <v>3.5405390913556385</v>
      </c>
      <c r="M86" s="80">
        <f t="shared" ca="1" si="24"/>
        <v>6.5451774640909566E-2</v>
      </c>
      <c r="N86" s="80">
        <f t="shared" ca="1" si="25"/>
        <v>3.3773119204363615E-8</v>
      </c>
      <c r="O86" s="89">
        <f t="shared" ca="1" si="26"/>
        <v>65090303.46304708</v>
      </c>
      <c r="P86" s="80">
        <f t="shared" ca="1" si="27"/>
        <v>6718820.9502581805</v>
      </c>
      <c r="Q86" s="80">
        <f t="shared" ca="1" si="28"/>
        <v>43105.729432286556</v>
      </c>
      <c r="R86" s="11">
        <f t="shared" ca="1" si="29"/>
        <v>-1.8377464244112574E-4</v>
      </c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</row>
    <row r="87" spans="1:35" x14ac:dyDescent="0.2">
      <c r="A87" s="86">
        <v>74633.5</v>
      </c>
      <c r="B87" s="86">
        <v>6.9663999995100312E-2</v>
      </c>
      <c r="C87" s="86">
        <v>0.8</v>
      </c>
      <c r="D87" s="87">
        <f t="shared" si="17"/>
        <v>7.4633500000000002</v>
      </c>
      <c r="E87" s="87">
        <f t="shared" si="17"/>
        <v>6.9663999995100312E-2</v>
      </c>
      <c r="F87" s="80">
        <f t="shared" si="18"/>
        <v>5.9706800000000007</v>
      </c>
      <c r="G87" s="80">
        <f t="shared" si="18"/>
        <v>5.5731199996080255E-2</v>
      </c>
      <c r="H87" s="80">
        <f t="shared" si="19"/>
        <v>44.561274578000003</v>
      </c>
      <c r="I87" s="80">
        <f t="shared" si="20"/>
        <v>332.57638862171632</v>
      </c>
      <c r="J87" s="80">
        <f t="shared" si="21"/>
        <v>2482.1339900198864</v>
      </c>
      <c r="K87" s="80">
        <f t="shared" si="22"/>
        <v>0.41594145149074557</v>
      </c>
      <c r="L87" s="80">
        <f t="shared" si="23"/>
        <v>3.1043166319834561</v>
      </c>
      <c r="M87" s="80">
        <f t="shared" ca="1" si="24"/>
        <v>7.1347078688327015E-2</v>
      </c>
      <c r="N87" s="80">
        <f t="shared" ca="1" si="25"/>
        <v>2.2662031100749646E-6</v>
      </c>
      <c r="O87" s="89">
        <f t="shared" ca="1" si="26"/>
        <v>146131303.47930652</v>
      </c>
      <c r="P87" s="80">
        <f t="shared" ca="1" si="27"/>
        <v>14375686.503091695</v>
      </c>
      <c r="Q87" s="80">
        <f t="shared" ca="1" si="28"/>
        <v>87721.522139354114</v>
      </c>
      <c r="R87" s="11">
        <f t="shared" ca="1" si="29"/>
        <v>-1.6830786932267028E-3</v>
      </c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</row>
    <row r="88" spans="1:35" x14ac:dyDescent="0.2">
      <c r="A88" s="86">
        <v>74774</v>
      </c>
      <c r="B88" s="86">
        <v>7.0416000002296641E-2</v>
      </c>
      <c r="C88" s="86">
        <v>1</v>
      </c>
      <c r="D88" s="87">
        <f t="shared" si="17"/>
        <v>7.4774000000000003</v>
      </c>
      <c r="E88" s="87">
        <f t="shared" si="17"/>
        <v>7.0416000002296641E-2</v>
      </c>
      <c r="F88" s="80">
        <f t="shared" si="18"/>
        <v>7.4774000000000003</v>
      </c>
      <c r="G88" s="80">
        <f t="shared" si="18"/>
        <v>7.0416000002296641E-2</v>
      </c>
      <c r="H88" s="80">
        <f t="shared" si="19"/>
        <v>55.911510760000006</v>
      </c>
      <c r="I88" s="80">
        <f t="shared" si="20"/>
        <v>418.07273055682407</v>
      </c>
      <c r="J88" s="80">
        <f t="shared" si="21"/>
        <v>3126.0970354655965</v>
      </c>
      <c r="K88" s="80">
        <f t="shared" si="22"/>
        <v>0.52652859841717292</v>
      </c>
      <c r="L88" s="80">
        <f t="shared" si="23"/>
        <v>3.9370649418045689</v>
      </c>
      <c r="M88" s="80">
        <f t="shared" ca="1" si="24"/>
        <v>7.2209638247229702E-2</v>
      </c>
      <c r="N88" s="80">
        <f t="shared" ca="1" si="25"/>
        <v>3.217138153686548E-6</v>
      </c>
      <c r="O88" s="89">
        <f t="shared" ca="1" si="26"/>
        <v>262373209.82849938</v>
      </c>
      <c r="P88" s="80">
        <f t="shared" ca="1" si="27"/>
        <v>25711475.781588756</v>
      </c>
      <c r="Q88" s="80">
        <f t="shared" ca="1" si="28"/>
        <v>156249.16949629222</v>
      </c>
      <c r="R88" s="11">
        <f t="shared" ca="1" si="29"/>
        <v>-1.7936382449330601E-3</v>
      </c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</row>
    <row r="89" spans="1:35" x14ac:dyDescent="0.2">
      <c r="A89" s="86">
        <v>75609.5</v>
      </c>
      <c r="B89" s="86">
        <v>7.464800000161631E-2</v>
      </c>
      <c r="C89" s="86">
        <v>1</v>
      </c>
      <c r="D89" s="87">
        <f t="shared" si="17"/>
        <v>7.5609500000000001</v>
      </c>
      <c r="E89" s="87">
        <f t="shared" si="17"/>
        <v>7.464800000161631E-2</v>
      </c>
      <c r="F89" s="80">
        <f t="shared" si="18"/>
        <v>7.5609500000000001</v>
      </c>
      <c r="G89" s="80">
        <f t="shared" si="18"/>
        <v>7.464800000161631E-2</v>
      </c>
      <c r="H89" s="80">
        <f t="shared" si="19"/>
        <v>57.167964902500003</v>
      </c>
      <c r="I89" s="80">
        <f t="shared" si="20"/>
        <v>432.24412422955743</v>
      </c>
      <c r="J89" s="80">
        <f t="shared" si="21"/>
        <v>3268.1762110934724</v>
      </c>
      <c r="K89" s="80">
        <f t="shared" si="22"/>
        <v>0.56440979561222082</v>
      </c>
      <c r="L89" s="80">
        <f t="shared" si="23"/>
        <v>4.2674742441342213</v>
      </c>
      <c r="M89" s="80">
        <f t="shared" ca="1" si="24"/>
        <v>7.7435461490690249E-2</v>
      </c>
      <c r="N89" s="80">
        <f t="shared" ca="1" si="25"/>
        <v>7.7699415530703022E-6</v>
      </c>
      <c r="O89" s="89">
        <f t="shared" ca="1" si="26"/>
        <v>532388620.47804582</v>
      </c>
      <c r="P89" s="80">
        <f t="shared" ca="1" si="27"/>
        <v>51319559.6150828</v>
      </c>
      <c r="Q89" s="80">
        <f t="shared" ca="1" si="28"/>
        <v>306409.0637948467</v>
      </c>
      <c r="R89" s="11">
        <f t="shared" ca="1" si="29"/>
        <v>-2.7874614890739391E-3</v>
      </c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</row>
    <row r="90" spans="1:35" x14ac:dyDescent="0.2">
      <c r="A90" s="86">
        <v>76025.5</v>
      </c>
      <c r="B90" s="86">
        <v>7.9642000004241709E-2</v>
      </c>
      <c r="C90" s="86">
        <v>1</v>
      </c>
      <c r="D90" s="87">
        <f t="shared" si="17"/>
        <v>7.6025499999999999</v>
      </c>
      <c r="E90" s="87">
        <f t="shared" si="17"/>
        <v>7.9642000004241709E-2</v>
      </c>
      <c r="F90" s="80">
        <f t="shared" si="18"/>
        <v>7.6025499999999999</v>
      </c>
      <c r="G90" s="80">
        <f t="shared" si="18"/>
        <v>7.9642000004241709E-2</v>
      </c>
      <c r="H90" s="80">
        <f t="shared" si="19"/>
        <v>57.798766502500001</v>
      </c>
      <c r="I90" s="80">
        <f t="shared" si="20"/>
        <v>439.41801227358138</v>
      </c>
      <c r="J90" s="80">
        <f t="shared" si="21"/>
        <v>3340.6974092105161</v>
      </c>
      <c r="K90" s="80">
        <f t="shared" si="22"/>
        <v>0.60548228713224783</v>
      </c>
      <c r="L90" s="80">
        <f t="shared" si="23"/>
        <v>4.6032093620372709</v>
      </c>
      <c r="M90" s="80">
        <f t="shared" ca="1" si="24"/>
        <v>8.0099044293581168E-2</v>
      </c>
      <c r="N90" s="80">
        <f t="shared" ca="1" si="25"/>
        <v>2.0888948241781098E-7</v>
      </c>
      <c r="O90" s="89">
        <f t="shared" ca="1" si="26"/>
        <v>716015524.52124012</v>
      </c>
      <c r="P90" s="80">
        <f t="shared" ca="1" si="27"/>
        <v>68636404.993043065</v>
      </c>
      <c r="Q90" s="80">
        <f t="shared" ca="1" si="28"/>
        <v>407342.13918084837</v>
      </c>
      <c r="R90" s="11">
        <f t="shared" ca="1" si="29"/>
        <v>-4.5704428933945884E-4</v>
      </c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</row>
    <row r="91" spans="1:35" x14ac:dyDescent="0.2">
      <c r="A91" s="86">
        <v>76557.5</v>
      </c>
      <c r="B91" s="86">
        <v>8.2679999999527354E-2</v>
      </c>
      <c r="C91" s="86">
        <v>0.8</v>
      </c>
      <c r="D91" s="87">
        <f t="shared" si="17"/>
        <v>7.6557500000000003</v>
      </c>
      <c r="E91" s="87">
        <f t="shared" si="17"/>
        <v>8.2679999999527354E-2</v>
      </c>
      <c r="F91" s="80">
        <f t="shared" si="18"/>
        <v>6.1246000000000009</v>
      </c>
      <c r="G91" s="80">
        <f t="shared" si="18"/>
        <v>6.614399999962188E-2</v>
      </c>
      <c r="H91" s="80">
        <f t="shared" si="19"/>
        <v>46.888406450000012</v>
      </c>
      <c r="I91" s="80">
        <f t="shared" si="20"/>
        <v>358.96591767958762</v>
      </c>
      <c r="J91" s="80">
        <f t="shared" si="21"/>
        <v>2748.1533242755031</v>
      </c>
      <c r="K91" s="80">
        <f t="shared" si="22"/>
        <v>0.50638192799710524</v>
      </c>
      <c r="L91" s="80">
        <f t="shared" si="23"/>
        <v>3.8767334452638385</v>
      </c>
      <c r="M91" s="80">
        <f t="shared" ca="1" si="24"/>
        <v>8.3565046148247335E-2</v>
      </c>
      <c r="N91" s="80">
        <f t="shared" ca="1" si="25"/>
        <v>6.2664534829125697E-7</v>
      </c>
      <c r="O91" s="89">
        <f t="shared" ca="1" si="26"/>
        <v>644113671.7093761</v>
      </c>
      <c r="P91" s="80">
        <f t="shared" ca="1" si="27"/>
        <v>61396927.631507196</v>
      </c>
      <c r="Q91" s="80">
        <f t="shared" ca="1" si="28"/>
        <v>362163.130042398</v>
      </c>
      <c r="R91" s="11">
        <f t="shared" ca="1" si="29"/>
        <v>-8.8504614871998122E-4</v>
      </c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</row>
    <row r="92" spans="1:35" x14ac:dyDescent="0.2">
      <c r="A92" s="86"/>
      <c r="B92" s="86"/>
      <c r="C92" s="86"/>
      <c r="D92" s="87">
        <f t="shared" si="17"/>
        <v>0</v>
      </c>
      <c r="E92" s="87">
        <f t="shared" si="17"/>
        <v>0</v>
      </c>
      <c r="F92" s="80">
        <f t="shared" si="18"/>
        <v>0</v>
      </c>
      <c r="G92" s="80">
        <f t="shared" si="18"/>
        <v>0</v>
      </c>
      <c r="H92" s="80">
        <f t="shared" si="19"/>
        <v>0</v>
      </c>
      <c r="I92" s="80">
        <f t="shared" si="20"/>
        <v>0</v>
      </c>
      <c r="J92" s="80">
        <f t="shared" si="21"/>
        <v>0</v>
      </c>
      <c r="K92" s="80">
        <f t="shared" si="22"/>
        <v>0</v>
      </c>
      <c r="L92" s="80">
        <f t="shared" si="23"/>
        <v>0</v>
      </c>
      <c r="M92" s="80">
        <f t="shared" ca="1" si="24"/>
        <v>0.27363722678359281</v>
      </c>
      <c r="N92" s="80">
        <f t="shared" ca="1" si="25"/>
        <v>0</v>
      </c>
      <c r="O92" s="89">
        <f t="shared" ca="1" si="26"/>
        <v>0</v>
      </c>
      <c r="P92" s="80">
        <f t="shared" ca="1" si="27"/>
        <v>0</v>
      </c>
      <c r="Q92" s="80">
        <f t="shared" ca="1" si="28"/>
        <v>0</v>
      </c>
      <c r="R92" s="11">
        <f t="shared" ca="1" si="29"/>
        <v>-0.27363722678359281</v>
      </c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</row>
    <row r="93" spans="1:35" x14ac:dyDescent="0.2">
      <c r="A93" s="86"/>
      <c r="B93" s="86"/>
      <c r="C93" s="86"/>
      <c r="D93" s="87">
        <f t="shared" si="17"/>
        <v>0</v>
      </c>
      <c r="E93" s="87">
        <f t="shared" si="17"/>
        <v>0</v>
      </c>
      <c r="F93" s="80">
        <f t="shared" si="18"/>
        <v>0</v>
      </c>
      <c r="G93" s="80">
        <f t="shared" si="18"/>
        <v>0</v>
      </c>
      <c r="H93" s="80">
        <f t="shared" si="19"/>
        <v>0</v>
      </c>
      <c r="I93" s="80">
        <f t="shared" si="20"/>
        <v>0</v>
      </c>
      <c r="J93" s="80">
        <f t="shared" si="21"/>
        <v>0</v>
      </c>
      <c r="K93" s="80">
        <f t="shared" si="22"/>
        <v>0</v>
      </c>
      <c r="L93" s="80">
        <f t="shared" si="23"/>
        <v>0</v>
      </c>
      <c r="M93" s="80">
        <f t="shared" ca="1" si="24"/>
        <v>0.27363722678359281</v>
      </c>
      <c r="N93" s="80">
        <f t="shared" ca="1" si="25"/>
        <v>0</v>
      </c>
      <c r="O93" s="89">
        <f t="shared" ca="1" si="26"/>
        <v>0</v>
      </c>
      <c r="P93" s="80">
        <f t="shared" ca="1" si="27"/>
        <v>0</v>
      </c>
      <c r="Q93" s="80">
        <f t="shared" ca="1" si="28"/>
        <v>0</v>
      </c>
      <c r="R93" s="11">
        <f t="shared" ca="1" si="29"/>
        <v>-0.27363722678359281</v>
      </c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</row>
    <row r="94" spans="1:35" x14ac:dyDescent="0.2">
      <c r="A94" s="86"/>
      <c r="B94" s="86"/>
      <c r="C94" s="86"/>
      <c r="D94" s="87">
        <f t="shared" si="17"/>
        <v>0</v>
      </c>
      <c r="E94" s="87">
        <f t="shared" si="17"/>
        <v>0</v>
      </c>
      <c r="F94" s="80">
        <f t="shared" si="18"/>
        <v>0</v>
      </c>
      <c r="G94" s="80">
        <f t="shared" si="18"/>
        <v>0</v>
      </c>
      <c r="H94" s="80">
        <f t="shared" si="19"/>
        <v>0</v>
      </c>
      <c r="I94" s="80">
        <f t="shared" si="20"/>
        <v>0</v>
      </c>
      <c r="J94" s="80">
        <f t="shared" si="21"/>
        <v>0</v>
      </c>
      <c r="K94" s="80">
        <f t="shared" si="22"/>
        <v>0</v>
      </c>
      <c r="L94" s="80">
        <f t="shared" si="23"/>
        <v>0</v>
      </c>
      <c r="M94" s="80">
        <f t="shared" ca="1" si="24"/>
        <v>0.27363722678359281</v>
      </c>
      <c r="N94" s="80">
        <f t="shared" ca="1" si="25"/>
        <v>0</v>
      </c>
      <c r="O94" s="89">
        <f t="shared" ca="1" si="26"/>
        <v>0</v>
      </c>
      <c r="P94" s="80">
        <f t="shared" ca="1" si="27"/>
        <v>0</v>
      </c>
      <c r="Q94" s="80">
        <f t="shared" ca="1" si="28"/>
        <v>0</v>
      </c>
      <c r="R94" s="11">
        <f t="shared" ca="1" si="29"/>
        <v>-0.27363722678359281</v>
      </c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</row>
    <row r="95" spans="1:35" x14ac:dyDescent="0.2">
      <c r="A95" s="86"/>
      <c r="B95" s="86"/>
      <c r="C95" s="86"/>
      <c r="D95" s="87">
        <f t="shared" si="17"/>
        <v>0</v>
      </c>
      <c r="E95" s="87">
        <f t="shared" si="17"/>
        <v>0</v>
      </c>
      <c r="F95" s="80">
        <f t="shared" si="18"/>
        <v>0</v>
      </c>
      <c r="G95" s="80">
        <f t="shared" si="18"/>
        <v>0</v>
      </c>
      <c r="H95" s="80">
        <f t="shared" si="19"/>
        <v>0</v>
      </c>
      <c r="I95" s="80">
        <f t="shared" si="20"/>
        <v>0</v>
      </c>
      <c r="J95" s="80">
        <f t="shared" si="21"/>
        <v>0</v>
      </c>
      <c r="K95" s="80">
        <f t="shared" si="22"/>
        <v>0</v>
      </c>
      <c r="L95" s="80">
        <f t="shared" si="23"/>
        <v>0</v>
      </c>
      <c r="M95" s="80">
        <f t="shared" ca="1" si="24"/>
        <v>0.27363722678359281</v>
      </c>
      <c r="N95" s="80">
        <f t="shared" ca="1" si="25"/>
        <v>0</v>
      </c>
      <c r="O95" s="89">
        <f t="shared" ca="1" si="26"/>
        <v>0</v>
      </c>
      <c r="P95" s="80">
        <f t="shared" ca="1" si="27"/>
        <v>0</v>
      </c>
      <c r="Q95" s="80">
        <f t="shared" ca="1" si="28"/>
        <v>0</v>
      </c>
      <c r="R95" s="11">
        <f t="shared" ca="1" si="29"/>
        <v>-0.27363722678359281</v>
      </c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</row>
    <row r="96" spans="1:35" x14ac:dyDescent="0.2">
      <c r="A96" s="86"/>
      <c r="B96" s="86"/>
      <c r="C96" s="86"/>
      <c r="D96" s="87">
        <f t="shared" si="17"/>
        <v>0</v>
      </c>
      <c r="E96" s="87">
        <f t="shared" si="17"/>
        <v>0</v>
      </c>
      <c r="F96" s="80">
        <f t="shared" si="18"/>
        <v>0</v>
      </c>
      <c r="G96" s="80">
        <f t="shared" si="18"/>
        <v>0</v>
      </c>
      <c r="H96" s="80">
        <f t="shared" si="19"/>
        <v>0</v>
      </c>
      <c r="I96" s="80">
        <f t="shared" si="20"/>
        <v>0</v>
      </c>
      <c r="J96" s="80">
        <f t="shared" si="21"/>
        <v>0</v>
      </c>
      <c r="K96" s="80">
        <f t="shared" si="22"/>
        <v>0</v>
      </c>
      <c r="L96" s="80">
        <f t="shared" si="23"/>
        <v>0</v>
      </c>
      <c r="M96" s="80">
        <f t="shared" ca="1" si="24"/>
        <v>0.27363722678359281</v>
      </c>
      <c r="N96" s="80">
        <f t="shared" ca="1" si="25"/>
        <v>0</v>
      </c>
      <c r="O96" s="89">
        <f t="shared" ca="1" si="26"/>
        <v>0</v>
      </c>
      <c r="P96" s="80">
        <f t="shared" ca="1" si="27"/>
        <v>0</v>
      </c>
      <c r="Q96" s="80">
        <f t="shared" ca="1" si="28"/>
        <v>0</v>
      </c>
      <c r="R96" s="11">
        <f t="shared" ca="1" si="29"/>
        <v>-0.27363722678359281</v>
      </c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</row>
    <row r="97" spans="1:35" x14ac:dyDescent="0.2">
      <c r="A97" s="86"/>
      <c r="B97" s="86"/>
      <c r="C97" s="86"/>
      <c r="D97" s="87">
        <f t="shared" si="17"/>
        <v>0</v>
      </c>
      <c r="E97" s="87">
        <f t="shared" si="17"/>
        <v>0</v>
      </c>
      <c r="F97" s="80">
        <f t="shared" si="18"/>
        <v>0</v>
      </c>
      <c r="G97" s="80">
        <f t="shared" si="18"/>
        <v>0</v>
      </c>
      <c r="H97" s="80">
        <f t="shared" si="19"/>
        <v>0</v>
      </c>
      <c r="I97" s="80">
        <f t="shared" si="20"/>
        <v>0</v>
      </c>
      <c r="J97" s="80">
        <f t="shared" si="21"/>
        <v>0</v>
      </c>
      <c r="K97" s="80">
        <f t="shared" si="22"/>
        <v>0</v>
      </c>
      <c r="L97" s="80">
        <f t="shared" si="23"/>
        <v>0</v>
      </c>
      <c r="M97" s="80">
        <f t="shared" ca="1" si="24"/>
        <v>0.27363722678359281</v>
      </c>
      <c r="N97" s="80">
        <f t="shared" ca="1" si="25"/>
        <v>0</v>
      </c>
      <c r="O97" s="89">
        <f t="shared" ca="1" si="26"/>
        <v>0</v>
      </c>
      <c r="P97" s="80">
        <f t="shared" ca="1" si="27"/>
        <v>0</v>
      </c>
      <c r="Q97" s="80">
        <f t="shared" ca="1" si="28"/>
        <v>0</v>
      </c>
      <c r="R97" s="11">
        <f t="shared" ca="1" si="29"/>
        <v>-0.27363722678359281</v>
      </c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</row>
    <row r="98" spans="1:35" x14ac:dyDescent="0.2">
      <c r="A98" s="86"/>
      <c r="B98" s="86"/>
      <c r="C98" s="86"/>
      <c r="D98" s="87">
        <f t="shared" si="17"/>
        <v>0</v>
      </c>
      <c r="E98" s="87">
        <f t="shared" si="17"/>
        <v>0</v>
      </c>
      <c r="F98" s="80">
        <f t="shared" si="18"/>
        <v>0</v>
      </c>
      <c r="G98" s="80">
        <f t="shared" si="18"/>
        <v>0</v>
      </c>
      <c r="H98" s="80">
        <f t="shared" si="19"/>
        <v>0</v>
      </c>
      <c r="I98" s="80">
        <f t="shared" si="20"/>
        <v>0</v>
      </c>
      <c r="J98" s="80">
        <f t="shared" si="21"/>
        <v>0</v>
      </c>
      <c r="K98" s="80">
        <f t="shared" si="22"/>
        <v>0</v>
      </c>
      <c r="L98" s="80">
        <f t="shared" si="23"/>
        <v>0</v>
      </c>
      <c r="M98" s="80">
        <f t="shared" ca="1" si="24"/>
        <v>0.27363722678359281</v>
      </c>
      <c r="N98" s="80">
        <f t="shared" ca="1" si="25"/>
        <v>0</v>
      </c>
      <c r="O98" s="89">
        <f t="shared" ca="1" si="26"/>
        <v>0</v>
      </c>
      <c r="P98" s="80">
        <f t="shared" ca="1" si="27"/>
        <v>0</v>
      </c>
      <c r="Q98" s="80">
        <f t="shared" ca="1" si="28"/>
        <v>0</v>
      </c>
      <c r="R98" s="11">
        <f t="shared" ca="1" si="29"/>
        <v>-0.27363722678359281</v>
      </c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</row>
    <row r="99" spans="1:35" x14ac:dyDescent="0.2">
      <c r="A99" s="86"/>
      <c r="B99" s="86"/>
      <c r="C99" s="86"/>
      <c r="D99" s="87">
        <f t="shared" si="17"/>
        <v>0</v>
      </c>
      <c r="E99" s="87">
        <f t="shared" si="17"/>
        <v>0</v>
      </c>
      <c r="F99" s="80">
        <f t="shared" si="18"/>
        <v>0</v>
      </c>
      <c r="G99" s="80">
        <f t="shared" si="18"/>
        <v>0</v>
      </c>
      <c r="H99" s="80">
        <f t="shared" si="19"/>
        <v>0</v>
      </c>
      <c r="I99" s="80">
        <f t="shared" si="20"/>
        <v>0</v>
      </c>
      <c r="J99" s="80">
        <f t="shared" si="21"/>
        <v>0</v>
      </c>
      <c r="K99" s="80">
        <f t="shared" si="22"/>
        <v>0</v>
      </c>
      <c r="L99" s="80">
        <f t="shared" si="23"/>
        <v>0</v>
      </c>
      <c r="M99" s="80">
        <f t="shared" ca="1" si="24"/>
        <v>0.27363722678359281</v>
      </c>
      <c r="N99" s="80">
        <f t="shared" ca="1" si="25"/>
        <v>0</v>
      </c>
      <c r="O99" s="89">
        <f t="shared" ca="1" si="26"/>
        <v>0</v>
      </c>
      <c r="P99" s="80">
        <f t="shared" ca="1" si="27"/>
        <v>0</v>
      </c>
      <c r="Q99" s="80">
        <f t="shared" ca="1" si="28"/>
        <v>0</v>
      </c>
      <c r="R99" s="11">
        <f t="shared" ca="1" si="29"/>
        <v>-0.27363722678359281</v>
      </c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</row>
    <row r="100" spans="1:35" x14ac:dyDescent="0.2">
      <c r="A100" s="86"/>
      <c r="B100" s="86"/>
      <c r="C100" s="86"/>
      <c r="D100" s="87">
        <f t="shared" si="17"/>
        <v>0</v>
      </c>
      <c r="E100" s="87">
        <f t="shared" si="17"/>
        <v>0</v>
      </c>
      <c r="F100" s="80">
        <f t="shared" si="18"/>
        <v>0</v>
      </c>
      <c r="G100" s="80">
        <f t="shared" si="18"/>
        <v>0</v>
      </c>
      <c r="H100" s="80">
        <f t="shared" si="19"/>
        <v>0</v>
      </c>
      <c r="I100" s="80">
        <f t="shared" si="20"/>
        <v>0</v>
      </c>
      <c r="J100" s="80">
        <f t="shared" si="21"/>
        <v>0</v>
      </c>
      <c r="K100" s="80">
        <f t="shared" si="22"/>
        <v>0</v>
      </c>
      <c r="L100" s="80">
        <f t="shared" si="23"/>
        <v>0</v>
      </c>
      <c r="M100" s="80">
        <f t="shared" ca="1" si="24"/>
        <v>0.27363722678359281</v>
      </c>
      <c r="N100" s="80">
        <f t="shared" ca="1" si="25"/>
        <v>0</v>
      </c>
      <c r="O100" s="89">
        <f t="shared" ca="1" si="26"/>
        <v>0</v>
      </c>
      <c r="P100" s="80">
        <f t="shared" ca="1" si="27"/>
        <v>0</v>
      </c>
      <c r="Q100" s="80">
        <f t="shared" ca="1" si="28"/>
        <v>0</v>
      </c>
      <c r="R100" s="11">
        <f t="shared" ca="1" si="29"/>
        <v>-0.27363722678359281</v>
      </c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</row>
    <row r="101" spans="1:35" x14ac:dyDescent="0.2">
      <c r="A101" s="86"/>
      <c r="B101" s="86"/>
      <c r="C101" s="86"/>
      <c r="D101" s="87">
        <f t="shared" si="17"/>
        <v>0</v>
      </c>
      <c r="E101" s="87">
        <f t="shared" si="17"/>
        <v>0</v>
      </c>
      <c r="F101" s="80">
        <f t="shared" si="18"/>
        <v>0</v>
      </c>
      <c r="G101" s="80">
        <f t="shared" si="18"/>
        <v>0</v>
      </c>
      <c r="H101" s="80">
        <f t="shared" si="19"/>
        <v>0</v>
      </c>
      <c r="I101" s="80">
        <f t="shared" si="20"/>
        <v>0</v>
      </c>
      <c r="J101" s="80">
        <f t="shared" si="21"/>
        <v>0</v>
      </c>
      <c r="K101" s="80">
        <f t="shared" si="22"/>
        <v>0</v>
      </c>
      <c r="L101" s="80">
        <f t="shared" si="23"/>
        <v>0</v>
      </c>
      <c r="M101" s="80">
        <f t="shared" ca="1" si="24"/>
        <v>0.27363722678359281</v>
      </c>
      <c r="N101" s="80">
        <f t="shared" ca="1" si="25"/>
        <v>0</v>
      </c>
      <c r="O101" s="89">
        <f t="shared" ca="1" si="26"/>
        <v>0</v>
      </c>
      <c r="P101" s="80">
        <f t="shared" ca="1" si="27"/>
        <v>0</v>
      </c>
      <c r="Q101" s="80">
        <f t="shared" ca="1" si="28"/>
        <v>0</v>
      </c>
      <c r="R101" s="11">
        <f t="shared" ca="1" si="29"/>
        <v>-0.27363722678359281</v>
      </c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</row>
    <row r="102" spans="1:35" x14ac:dyDescent="0.2">
      <c r="A102" s="86"/>
      <c r="B102" s="86"/>
      <c r="C102" s="86"/>
      <c r="D102" s="87">
        <f t="shared" si="17"/>
        <v>0</v>
      </c>
      <c r="E102" s="87">
        <f t="shared" si="17"/>
        <v>0</v>
      </c>
      <c r="F102" s="80">
        <f t="shared" si="18"/>
        <v>0</v>
      </c>
      <c r="G102" s="80">
        <f t="shared" si="18"/>
        <v>0</v>
      </c>
      <c r="H102" s="80">
        <f t="shared" si="19"/>
        <v>0</v>
      </c>
      <c r="I102" s="80">
        <f t="shared" si="20"/>
        <v>0</v>
      </c>
      <c r="J102" s="80">
        <f t="shared" si="21"/>
        <v>0</v>
      </c>
      <c r="K102" s="80">
        <f t="shared" si="22"/>
        <v>0</v>
      </c>
      <c r="L102" s="80">
        <f t="shared" si="23"/>
        <v>0</v>
      </c>
      <c r="M102" s="80">
        <f t="shared" ca="1" si="24"/>
        <v>0.27363722678359281</v>
      </c>
      <c r="N102" s="80">
        <f t="shared" ca="1" si="25"/>
        <v>0</v>
      </c>
      <c r="O102" s="89">
        <f t="shared" ca="1" si="26"/>
        <v>0</v>
      </c>
      <c r="P102" s="80">
        <f t="shared" ca="1" si="27"/>
        <v>0</v>
      </c>
      <c r="Q102" s="80">
        <f t="shared" ca="1" si="28"/>
        <v>0</v>
      </c>
      <c r="R102" s="11">
        <f t="shared" ca="1" si="29"/>
        <v>-0.27363722678359281</v>
      </c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</row>
    <row r="103" spans="1:35" x14ac:dyDescent="0.2">
      <c r="A103" s="86"/>
      <c r="B103" s="86"/>
      <c r="C103" s="86"/>
      <c r="D103" s="87">
        <f t="shared" si="17"/>
        <v>0</v>
      </c>
      <c r="E103" s="87">
        <f t="shared" si="17"/>
        <v>0</v>
      </c>
      <c r="F103" s="80">
        <f t="shared" si="18"/>
        <v>0</v>
      </c>
      <c r="G103" s="80">
        <f t="shared" si="18"/>
        <v>0</v>
      </c>
      <c r="H103" s="80">
        <f t="shared" si="19"/>
        <v>0</v>
      </c>
      <c r="I103" s="80">
        <f t="shared" si="20"/>
        <v>0</v>
      </c>
      <c r="J103" s="80">
        <f t="shared" si="21"/>
        <v>0</v>
      </c>
      <c r="K103" s="80">
        <f t="shared" si="22"/>
        <v>0</v>
      </c>
      <c r="L103" s="80">
        <f t="shared" si="23"/>
        <v>0</v>
      </c>
      <c r="M103" s="80">
        <f t="shared" ca="1" si="24"/>
        <v>0.27363722678359281</v>
      </c>
      <c r="N103" s="80">
        <f t="shared" ca="1" si="25"/>
        <v>0</v>
      </c>
      <c r="O103" s="89">
        <f t="shared" ca="1" si="26"/>
        <v>0</v>
      </c>
      <c r="P103" s="80">
        <f t="shared" ca="1" si="27"/>
        <v>0</v>
      </c>
      <c r="Q103" s="80">
        <f t="shared" ca="1" si="28"/>
        <v>0</v>
      </c>
      <c r="R103" s="11">
        <f t="shared" ca="1" si="29"/>
        <v>-0.27363722678359281</v>
      </c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</row>
    <row r="104" spans="1:35" x14ac:dyDescent="0.2">
      <c r="A104" s="86"/>
      <c r="B104" s="86"/>
      <c r="C104" s="86"/>
      <c r="D104" s="87">
        <f t="shared" si="17"/>
        <v>0</v>
      </c>
      <c r="E104" s="87">
        <f t="shared" si="17"/>
        <v>0</v>
      </c>
      <c r="F104" s="80">
        <f t="shared" si="18"/>
        <v>0</v>
      </c>
      <c r="G104" s="80">
        <f t="shared" si="18"/>
        <v>0</v>
      </c>
      <c r="H104" s="80">
        <f t="shared" si="19"/>
        <v>0</v>
      </c>
      <c r="I104" s="80">
        <f t="shared" si="20"/>
        <v>0</v>
      </c>
      <c r="J104" s="80">
        <f t="shared" si="21"/>
        <v>0</v>
      </c>
      <c r="K104" s="80">
        <f t="shared" si="22"/>
        <v>0</v>
      </c>
      <c r="L104" s="80">
        <f t="shared" si="23"/>
        <v>0</v>
      </c>
      <c r="M104" s="80">
        <f t="shared" ca="1" si="24"/>
        <v>0.27363722678359281</v>
      </c>
      <c r="N104" s="80">
        <f t="shared" ca="1" si="25"/>
        <v>0</v>
      </c>
      <c r="O104" s="89">
        <f t="shared" ca="1" si="26"/>
        <v>0</v>
      </c>
      <c r="P104" s="80">
        <f t="shared" ca="1" si="27"/>
        <v>0</v>
      </c>
      <c r="Q104" s="80">
        <f t="shared" ca="1" si="28"/>
        <v>0</v>
      </c>
      <c r="R104" s="11">
        <f t="shared" ca="1" si="29"/>
        <v>-0.27363722678359281</v>
      </c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</row>
    <row r="105" spans="1:35" x14ac:dyDescent="0.2">
      <c r="A105" s="86"/>
      <c r="B105" s="86"/>
      <c r="C105" s="86"/>
      <c r="D105" s="87">
        <f t="shared" si="17"/>
        <v>0</v>
      </c>
      <c r="E105" s="87">
        <f t="shared" si="17"/>
        <v>0</v>
      </c>
      <c r="F105" s="80">
        <f t="shared" si="18"/>
        <v>0</v>
      </c>
      <c r="G105" s="80">
        <f t="shared" si="18"/>
        <v>0</v>
      </c>
      <c r="H105" s="80">
        <f t="shared" si="19"/>
        <v>0</v>
      </c>
      <c r="I105" s="80">
        <f t="shared" si="20"/>
        <v>0</v>
      </c>
      <c r="J105" s="80">
        <f t="shared" si="21"/>
        <v>0</v>
      </c>
      <c r="K105" s="80">
        <f t="shared" si="22"/>
        <v>0</v>
      </c>
      <c r="L105" s="80">
        <f t="shared" si="23"/>
        <v>0</v>
      </c>
      <c r="M105" s="80">
        <f t="shared" ca="1" si="24"/>
        <v>0.27363722678359281</v>
      </c>
      <c r="N105" s="80">
        <f t="shared" ca="1" si="25"/>
        <v>0</v>
      </c>
      <c r="O105" s="89">
        <f t="shared" ca="1" si="26"/>
        <v>0</v>
      </c>
      <c r="P105" s="80">
        <f t="shared" ca="1" si="27"/>
        <v>0</v>
      </c>
      <c r="Q105" s="80">
        <f t="shared" ca="1" si="28"/>
        <v>0</v>
      </c>
      <c r="R105" s="11">
        <f t="shared" ca="1" si="29"/>
        <v>-0.27363722678359281</v>
      </c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</row>
    <row r="106" spans="1:35" x14ac:dyDescent="0.2">
      <c r="A106" s="86"/>
      <c r="B106" s="86"/>
      <c r="C106" s="86"/>
      <c r="D106" s="87">
        <f t="shared" si="17"/>
        <v>0</v>
      </c>
      <c r="E106" s="87">
        <f t="shared" si="17"/>
        <v>0</v>
      </c>
      <c r="F106" s="80">
        <f t="shared" si="18"/>
        <v>0</v>
      </c>
      <c r="G106" s="80">
        <f t="shared" si="18"/>
        <v>0</v>
      </c>
      <c r="H106" s="80">
        <f t="shared" si="19"/>
        <v>0</v>
      </c>
      <c r="I106" s="80">
        <f t="shared" si="20"/>
        <v>0</v>
      </c>
      <c r="J106" s="80">
        <f t="shared" si="21"/>
        <v>0</v>
      </c>
      <c r="K106" s="80">
        <f t="shared" si="22"/>
        <v>0</v>
      </c>
      <c r="L106" s="80">
        <f t="shared" si="23"/>
        <v>0</v>
      </c>
      <c r="M106" s="80">
        <f t="shared" ca="1" si="24"/>
        <v>0.27363722678359281</v>
      </c>
      <c r="N106" s="80">
        <f t="shared" ca="1" si="25"/>
        <v>0</v>
      </c>
      <c r="O106" s="89">
        <f t="shared" ca="1" si="26"/>
        <v>0</v>
      </c>
      <c r="P106" s="80">
        <f t="shared" ca="1" si="27"/>
        <v>0</v>
      </c>
      <c r="Q106" s="80">
        <f t="shared" ca="1" si="28"/>
        <v>0</v>
      </c>
      <c r="R106" s="11">
        <f t="shared" ca="1" si="29"/>
        <v>-0.27363722678359281</v>
      </c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</row>
    <row r="107" spans="1:35" x14ac:dyDescent="0.2">
      <c r="A107" s="86"/>
      <c r="B107" s="86"/>
      <c r="C107" s="86"/>
      <c r="D107" s="87">
        <f t="shared" si="17"/>
        <v>0</v>
      </c>
      <c r="E107" s="87">
        <f t="shared" si="17"/>
        <v>0</v>
      </c>
      <c r="F107" s="80">
        <f t="shared" si="18"/>
        <v>0</v>
      </c>
      <c r="G107" s="80">
        <f t="shared" si="18"/>
        <v>0</v>
      </c>
      <c r="H107" s="80">
        <f t="shared" si="19"/>
        <v>0</v>
      </c>
      <c r="I107" s="80">
        <f t="shared" si="20"/>
        <v>0</v>
      </c>
      <c r="J107" s="80">
        <f t="shared" si="21"/>
        <v>0</v>
      </c>
      <c r="K107" s="80">
        <f t="shared" si="22"/>
        <v>0</v>
      </c>
      <c r="L107" s="80">
        <f t="shared" si="23"/>
        <v>0</v>
      </c>
      <c r="M107" s="80">
        <f t="shared" ca="1" si="24"/>
        <v>0.27363722678359281</v>
      </c>
      <c r="N107" s="80">
        <f t="shared" ca="1" si="25"/>
        <v>0</v>
      </c>
      <c r="O107" s="89">
        <f t="shared" ca="1" si="26"/>
        <v>0</v>
      </c>
      <c r="P107" s="80">
        <f t="shared" ca="1" si="27"/>
        <v>0</v>
      </c>
      <c r="Q107" s="80">
        <f t="shared" ca="1" si="28"/>
        <v>0</v>
      </c>
      <c r="R107" s="11">
        <f t="shared" ca="1" si="29"/>
        <v>-0.27363722678359281</v>
      </c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</row>
    <row r="108" spans="1:35" x14ac:dyDescent="0.2">
      <c r="A108" s="86"/>
      <c r="B108" s="86"/>
      <c r="C108" s="86"/>
      <c r="D108" s="87">
        <f t="shared" si="17"/>
        <v>0</v>
      </c>
      <c r="E108" s="87">
        <f t="shared" si="17"/>
        <v>0</v>
      </c>
      <c r="F108" s="80">
        <f t="shared" si="18"/>
        <v>0</v>
      </c>
      <c r="G108" s="80">
        <f t="shared" si="18"/>
        <v>0</v>
      </c>
      <c r="H108" s="80">
        <f t="shared" si="19"/>
        <v>0</v>
      </c>
      <c r="I108" s="80">
        <f t="shared" si="20"/>
        <v>0</v>
      </c>
      <c r="J108" s="80">
        <f t="shared" si="21"/>
        <v>0</v>
      </c>
      <c r="K108" s="80">
        <f t="shared" si="22"/>
        <v>0</v>
      </c>
      <c r="L108" s="80">
        <f t="shared" si="23"/>
        <v>0</v>
      </c>
      <c r="M108" s="80">
        <f t="shared" ca="1" si="24"/>
        <v>0.27363722678359281</v>
      </c>
      <c r="N108" s="80">
        <f t="shared" ca="1" si="25"/>
        <v>0</v>
      </c>
      <c r="O108" s="89">
        <f t="shared" ca="1" si="26"/>
        <v>0</v>
      </c>
      <c r="P108" s="80">
        <f t="shared" ca="1" si="27"/>
        <v>0</v>
      </c>
      <c r="Q108" s="80">
        <f t="shared" ca="1" si="28"/>
        <v>0</v>
      </c>
      <c r="R108" s="11">
        <f t="shared" ca="1" si="29"/>
        <v>-0.27363722678359281</v>
      </c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</row>
    <row r="109" spans="1:35" x14ac:dyDescent="0.2">
      <c r="A109" s="86"/>
      <c r="B109" s="86"/>
      <c r="C109" s="86"/>
      <c r="D109" s="87">
        <f t="shared" si="17"/>
        <v>0</v>
      </c>
      <c r="E109" s="87">
        <f t="shared" si="17"/>
        <v>0</v>
      </c>
      <c r="F109" s="80">
        <f t="shared" si="18"/>
        <v>0</v>
      </c>
      <c r="G109" s="80">
        <f t="shared" si="18"/>
        <v>0</v>
      </c>
      <c r="H109" s="80">
        <f t="shared" si="19"/>
        <v>0</v>
      </c>
      <c r="I109" s="80">
        <f t="shared" si="20"/>
        <v>0</v>
      </c>
      <c r="J109" s="80">
        <f t="shared" si="21"/>
        <v>0</v>
      </c>
      <c r="K109" s="80">
        <f t="shared" si="22"/>
        <v>0</v>
      </c>
      <c r="L109" s="80">
        <f t="shared" si="23"/>
        <v>0</v>
      </c>
      <c r="M109" s="80">
        <f t="shared" ca="1" si="24"/>
        <v>0.27363722678359281</v>
      </c>
      <c r="N109" s="80">
        <f t="shared" ca="1" si="25"/>
        <v>0</v>
      </c>
      <c r="O109" s="89">
        <f t="shared" ca="1" si="26"/>
        <v>0</v>
      </c>
      <c r="P109" s="80">
        <f t="shared" ca="1" si="27"/>
        <v>0</v>
      </c>
      <c r="Q109" s="80">
        <f t="shared" ca="1" si="28"/>
        <v>0</v>
      </c>
      <c r="R109" s="11">
        <f t="shared" ca="1" si="29"/>
        <v>-0.27363722678359281</v>
      </c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</row>
    <row r="110" spans="1:35" x14ac:dyDescent="0.2">
      <c r="A110" s="86"/>
      <c r="B110" s="86"/>
      <c r="C110" s="86"/>
      <c r="D110" s="87">
        <f t="shared" si="17"/>
        <v>0</v>
      </c>
      <c r="E110" s="87">
        <f t="shared" si="17"/>
        <v>0</v>
      </c>
      <c r="F110" s="80">
        <f t="shared" si="18"/>
        <v>0</v>
      </c>
      <c r="G110" s="80">
        <f t="shared" si="18"/>
        <v>0</v>
      </c>
      <c r="H110" s="80">
        <f t="shared" si="19"/>
        <v>0</v>
      </c>
      <c r="I110" s="80">
        <f t="shared" si="20"/>
        <v>0</v>
      </c>
      <c r="J110" s="80">
        <f t="shared" si="21"/>
        <v>0</v>
      </c>
      <c r="K110" s="80">
        <f t="shared" si="22"/>
        <v>0</v>
      </c>
      <c r="L110" s="80">
        <f t="shared" si="23"/>
        <v>0</v>
      </c>
      <c r="M110" s="80">
        <f t="shared" ca="1" si="24"/>
        <v>0.27363722678359281</v>
      </c>
      <c r="N110" s="80">
        <f t="shared" ca="1" si="25"/>
        <v>0</v>
      </c>
      <c r="O110" s="89">
        <f t="shared" ca="1" si="26"/>
        <v>0</v>
      </c>
      <c r="P110" s="80">
        <f t="shared" ca="1" si="27"/>
        <v>0</v>
      </c>
      <c r="Q110" s="80">
        <f t="shared" ca="1" si="28"/>
        <v>0</v>
      </c>
      <c r="R110" s="11">
        <f t="shared" ca="1" si="29"/>
        <v>-0.27363722678359281</v>
      </c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</row>
    <row r="111" spans="1:35" x14ac:dyDescent="0.2">
      <c r="A111" s="86"/>
      <c r="B111" s="86"/>
      <c r="C111" s="86"/>
      <c r="D111" s="87">
        <f t="shared" si="17"/>
        <v>0</v>
      </c>
      <c r="E111" s="87">
        <f t="shared" si="17"/>
        <v>0</v>
      </c>
      <c r="F111" s="80">
        <f t="shared" si="18"/>
        <v>0</v>
      </c>
      <c r="G111" s="80">
        <f t="shared" si="18"/>
        <v>0</v>
      </c>
      <c r="H111" s="80">
        <f t="shared" si="19"/>
        <v>0</v>
      </c>
      <c r="I111" s="80">
        <f t="shared" si="20"/>
        <v>0</v>
      </c>
      <c r="J111" s="80">
        <f t="shared" si="21"/>
        <v>0</v>
      </c>
      <c r="K111" s="80">
        <f t="shared" si="22"/>
        <v>0</v>
      </c>
      <c r="L111" s="80">
        <f t="shared" si="23"/>
        <v>0</v>
      </c>
      <c r="M111" s="80">
        <f t="shared" ca="1" si="24"/>
        <v>0.27363722678359281</v>
      </c>
      <c r="N111" s="80">
        <f t="shared" ca="1" si="25"/>
        <v>0</v>
      </c>
      <c r="O111" s="89">
        <f t="shared" ca="1" si="26"/>
        <v>0</v>
      </c>
      <c r="P111" s="80">
        <f t="shared" ca="1" si="27"/>
        <v>0</v>
      </c>
      <c r="Q111" s="80">
        <f t="shared" ca="1" si="28"/>
        <v>0</v>
      </c>
      <c r="R111" s="11">
        <f t="shared" ca="1" si="29"/>
        <v>-0.27363722678359281</v>
      </c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</row>
    <row r="112" spans="1:35" x14ac:dyDescent="0.2">
      <c r="A112" s="86"/>
      <c r="B112" s="86"/>
      <c r="C112" s="86"/>
      <c r="D112" s="87">
        <f t="shared" si="17"/>
        <v>0</v>
      </c>
      <c r="E112" s="87">
        <f t="shared" si="17"/>
        <v>0</v>
      </c>
      <c r="F112" s="80">
        <f t="shared" si="18"/>
        <v>0</v>
      </c>
      <c r="G112" s="80">
        <f t="shared" si="18"/>
        <v>0</v>
      </c>
      <c r="H112" s="80">
        <f t="shared" si="19"/>
        <v>0</v>
      </c>
      <c r="I112" s="80">
        <f t="shared" si="20"/>
        <v>0</v>
      </c>
      <c r="J112" s="80">
        <f t="shared" si="21"/>
        <v>0</v>
      </c>
      <c r="K112" s="80">
        <f t="shared" si="22"/>
        <v>0</v>
      </c>
      <c r="L112" s="80">
        <f t="shared" si="23"/>
        <v>0</v>
      </c>
      <c r="M112" s="80">
        <f t="shared" ca="1" si="24"/>
        <v>0.27363722678359281</v>
      </c>
      <c r="N112" s="80">
        <f t="shared" ca="1" si="25"/>
        <v>0</v>
      </c>
      <c r="O112" s="89">
        <f t="shared" ca="1" si="26"/>
        <v>0</v>
      </c>
      <c r="P112" s="80">
        <f t="shared" ca="1" si="27"/>
        <v>0</v>
      </c>
      <c r="Q112" s="80">
        <f t="shared" ca="1" si="28"/>
        <v>0</v>
      </c>
      <c r="R112" s="11">
        <f t="shared" ca="1" si="29"/>
        <v>-0.27363722678359281</v>
      </c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</row>
    <row r="113" spans="1:35" x14ac:dyDescent="0.2">
      <c r="A113" s="86"/>
      <c r="B113" s="86"/>
      <c r="C113" s="86"/>
      <c r="D113" s="87">
        <f t="shared" si="17"/>
        <v>0</v>
      </c>
      <c r="E113" s="87">
        <f t="shared" si="17"/>
        <v>0</v>
      </c>
      <c r="F113" s="80">
        <f t="shared" si="18"/>
        <v>0</v>
      </c>
      <c r="G113" s="80">
        <f t="shared" si="18"/>
        <v>0</v>
      </c>
      <c r="H113" s="80">
        <f t="shared" si="19"/>
        <v>0</v>
      </c>
      <c r="I113" s="80">
        <f t="shared" si="20"/>
        <v>0</v>
      </c>
      <c r="J113" s="80">
        <f t="shared" si="21"/>
        <v>0</v>
      </c>
      <c r="K113" s="80">
        <f t="shared" si="22"/>
        <v>0</v>
      </c>
      <c r="L113" s="80">
        <f t="shared" si="23"/>
        <v>0</v>
      </c>
      <c r="M113" s="80">
        <f t="shared" ca="1" si="24"/>
        <v>0.27363722678359281</v>
      </c>
      <c r="N113" s="80">
        <f t="shared" ca="1" si="25"/>
        <v>0</v>
      </c>
      <c r="O113" s="89">
        <f t="shared" ca="1" si="26"/>
        <v>0</v>
      </c>
      <c r="P113" s="80">
        <f t="shared" ca="1" si="27"/>
        <v>0</v>
      </c>
      <c r="Q113" s="80">
        <f t="shared" ca="1" si="28"/>
        <v>0</v>
      </c>
      <c r="R113" s="11">
        <f t="shared" ca="1" si="29"/>
        <v>-0.27363722678359281</v>
      </c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</row>
    <row r="114" spans="1:35" x14ac:dyDescent="0.2">
      <c r="A114" s="86"/>
      <c r="B114" s="86"/>
      <c r="C114" s="86"/>
      <c r="D114" s="87">
        <f t="shared" si="17"/>
        <v>0</v>
      </c>
      <c r="E114" s="87">
        <f t="shared" si="17"/>
        <v>0</v>
      </c>
      <c r="F114" s="80">
        <f t="shared" si="18"/>
        <v>0</v>
      </c>
      <c r="G114" s="80">
        <f t="shared" si="18"/>
        <v>0</v>
      </c>
      <c r="H114" s="80">
        <f t="shared" si="19"/>
        <v>0</v>
      </c>
      <c r="I114" s="80">
        <f t="shared" si="20"/>
        <v>0</v>
      </c>
      <c r="J114" s="80">
        <f t="shared" si="21"/>
        <v>0</v>
      </c>
      <c r="K114" s="80">
        <f t="shared" si="22"/>
        <v>0</v>
      </c>
      <c r="L114" s="80">
        <f t="shared" si="23"/>
        <v>0</v>
      </c>
      <c r="M114" s="80">
        <f t="shared" ca="1" si="24"/>
        <v>0.27363722678359281</v>
      </c>
      <c r="N114" s="80">
        <f t="shared" ca="1" si="25"/>
        <v>0</v>
      </c>
      <c r="O114" s="89">
        <f t="shared" ca="1" si="26"/>
        <v>0</v>
      </c>
      <c r="P114" s="80">
        <f t="shared" ca="1" si="27"/>
        <v>0</v>
      </c>
      <c r="Q114" s="80">
        <f t="shared" ca="1" si="28"/>
        <v>0</v>
      </c>
      <c r="R114" s="11">
        <f t="shared" ca="1" si="29"/>
        <v>-0.27363722678359281</v>
      </c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</row>
    <row r="115" spans="1:35" x14ac:dyDescent="0.2">
      <c r="A115" s="86"/>
      <c r="B115" s="86"/>
      <c r="C115" s="86"/>
      <c r="D115" s="87">
        <f t="shared" si="17"/>
        <v>0</v>
      </c>
      <c r="E115" s="87">
        <f t="shared" si="17"/>
        <v>0</v>
      </c>
      <c r="F115" s="80">
        <f t="shared" si="18"/>
        <v>0</v>
      </c>
      <c r="G115" s="80">
        <f t="shared" si="18"/>
        <v>0</v>
      </c>
      <c r="H115" s="80">
        <f t="shared" si="19"/>
        <v>0</v>
      </c>
      <c r="I115" s="80">
        <f t="shared" si="20"/>
        <v>0</v>
      </c>
      <c r="J115" s="80">
        <f t="shared" si="21"/>
        <v>0</v>
      </c>
      <c r="K115" s="80">
        <f t="shared" si="22"/>
        <v>0</v>
      </c>
      <c r="L115" s="80">
        <f t="shared" si="23"/>
        <v>0</v>
      </c>
      <c r="M115" s="80">
        <f t="shared" ca="1" si="24"/>
        <v>0.27363722678359281</v>
      </c>
      <c r="N115" s="80">
        <f t="shared" ca="1" si="25"/>
        <v>0</v>
      </c>
      <c r="O115" s="89">
        <f t="shared" ca="1" si="26"/>
        <v>0</v>
      </c>
      <c r="P115" s="80">
        <f t="shared" ca="1" si="27"/>
        <v>0</v>
      </c>
      <c r="Q115" s="80">
        <f t="shared" ca="1" si="28"/>
        <v>0</v>
      </c>
      <c r="R115" s="11">
        <f t="shared" ca="1" si="29"/>
        <v>-0.27363722678359281</v>
      </c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</row>
    <row r="116" spans="1:35" x14ac:dyDescent="0.2">
      <c r="A116" s="86"/>
      <c r="B116" s="86"/>
      <c r="C116" s="86"/>
      <c r="D116" s="87">
        <f t="shared" si="17"/>
        <v>0</v>
      </c>
      <c r="E116" s="87">
        <f t="shared" si="17"/>
        <v>0</v>
      </c>
      <c r="F116" s="80">
        <f t="shared" si="18"/>
        <v>0</v>
      </c>
      <c r="G116" s="80">
        <f t="shared" si="18"/>
        <v>0</v>
      </c>
      <c r="H116" s="80">
        <f t="shared" si="19"/>
        <v>0</v>
      </c>
      <c r="I116" s="80">
        <f t="shared" si="20"/>
        <v>0</v>
      </c>
      <c r="J116" s="80">
        <f t="shared" si="21"/>
        <v>0</v>
      </c>
      <c r="K116" s="80">
        <f t="shared" si="22"/>
        <v>0</v>
      </c>
      <c r="L116" s="80">
        <f t="shared" si="23"/>
        <v>0</v>
      </c>
      <c r="M116" s="80">
        <f t="shared" ca="1" si="24"/>
        <v>0.27363722678359281</v>
      </c>
      <c r="N116" s="80">
        <f t="shared" ca="1" si="25"/>
        <v>0</v>
      </c>
      <c r="O116" s="89">
        <f t="shared" ca="1" si="26"/>
        <v>0</v>
      </c>
      <c r="P116" s="80">
        <f t="shared" ca="1" si="27"/>
        <v>0</v>
      </c>
      <c r="Q116" s="80">
        <f t="shared" ca="1" si="28"/>
        <v>0</v>
      </c>
      <c r="R116" s="11">
        <f t="shared" ca="1" si="29"/>
        <v>-0.27363722678359281</v>
      </c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</row>
    <row r="117" spans="1:35" x14ac:dyDescent="0.2">
      <c r="A117" s="86"/>
      <c r="B117" s="86"/>
      <c r="C117" s="86"/>
      <c r="D117" s="87">
        <f t="shared" si="17"/>
        <v>0</v>
      </c>
      <c r="E117" s="87">
        <f t="shared" si="17"/>
        <v>0</v>
      </c>
      <c r="F117" s="80">
        <f t="shared" si="18"/>
        <v>0</v>
      </c>
      <c r="G117" s="80">
        <f t="shared" si="18"/>
        <v>0</v>
      </c>
      <c r="H117" s="80">
        <f t="shared" si="19"/>
        <v>0</v>
      </c>
      <c r="I117" s="80">
        <f t="shared" si="20"/>
        <v>0</v>
      </c>
      <c r="J117" s="80">
        <f t="shared" si="21"/>
        <v>0</v>
      </c>
      <c r="K117" s="80">
        <f t="shared" si="22"/>
        <v>0</v>
      </c>
      <c r="L117" s="80">
        <f t="shared" si="23"/>
        <v>0</v>
      </c>
      <c r="M117" s="80">
        <f t="shared" ca="1" si="24"/>
        <v>0.27363722678359281</v>
      </c>
      <c r="N117" s="80">
        <f t="shared" ca="1" si="25"/>
        <v>0</v>
      </c>
      <c r="O117" s="89">
        <f t="shared" ca="1" si="26"/>
        <v>0</v>
      </c>
      <c r="P117" s="80">
        <f t="shared" ca="1" si="27"/>
        <v>0</v>
      </c>
      <c r="Q117" s="80">
        <f t="shared" ca="1" si="28"/>
        <v>0</v>
      </c>
      <c r="R117" s="11">
        <f t="shared" ca="1" si="29"/>
        <v>-0.27363722678359281</v>
      </c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</row>
    <row r="118" spans="1:35" x14ac:dyDescent="0.2">
      <c r="A118" s="86"/>
      <c r="B118" s="86"/>
      <c r="C118" s="86"/>
      <c r="D118" s="87">
        <f t="shared" si="17"/>
        <v>0</v>
      </c>
      <c r="E118" s="87">
        <f t="shared" si="17"/>
        <v>0</v>
      </c>
      <c r="F118" s="80">
        <f t="shared" si="18"/>
        <v>0</v>
      </c>
      <c r="G118" s="80">
        <f t="shared" si="18"/>
        <v>0</v>
      </c>
      <c r="H118" s="80">
        <f t="shared" si="19"/>
        <v>0</v>
      </c>
      <c r="I118" s="80">
        <f t="shared" si="20"/>
        <v>0</v>
      </c>
      <c r="J118" s="80">
        <f t="shared" si="21"/>
        <v>0</v>
      </c>
      <c r="K118" s="80">
        <f t="shared" si="22"/>
        <v>0</v>
      </c>
      <c r="L118" s="80">
        <f t="shared" si="23"/>
        <v>0</v>
      </c>
      <c r="M118" s="80">
        <f t="shared" ca="1" si="24"/>
        <v>0.27363722678359281</v>
      </c>
      <c r="N118" s="80">
        <f t="shared" ca="1" si="25"/>
        <v>0</v>
      </c>
      <c r="O118" s="89">
        <f t="shared" ca="1" si="26"/>
        <v>0</v>
      </c>
      <c r="P118" s="80">
        <f t="shared" ca="1" si="27"/>
        <v>0</v>
      </c>
      <c r="Q118" s="80">
        <f t="shared" ca="1" si="28"/>
        <v>0</v>
      </c>
      <c r="R118" s="11">
        <f t="shared" ca="1" si="29"/>
        <v>-0.27363722678359281</v>
      </c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</row>
    <row r="119" spans="1:35" x14ac:dyDescent="0.2">
      <c r="A119" s="86"/>
      <c r="B119" s="86"/>
      <c r="C119" s="86"/>
      <c r="D119" s="87">
        <f t="shared" si="17"/>
        <v>0</v>
      </c>
      <c r="E119" s="87">
        <f t="shared" si="17"/>
        <v>0</v>
      </c>
      <c r="F119" s="80">
        <f t="shared" si="18"/>
        <v>0</v>
      </c>
      <c r="G119" s="80">
        <f t="shared" si="18"/>
        <v>0</v>
      </c>
      <c r="H119" s="80">
        <f t="shared" si="19"/>
        <v>0</v>
      </c>
      <c r="I119" s="80">
        <f t="shared" si="20"/>
        <v>0</v>
      </c>
      <c r="J119" s="80">
        <f t="shared" si="21"/>
        <v>0</v>
      </c>
      <c r="K119" s="80">
        <f t="shared" si="22"/>
        <v>0</v>
      </c>
      <c r="L119" s="80">
        <f t="shared" si="23"/>
        <v>0</v>
      </c>
      <c r="M119" s="80">
        <f t="shared" ca="1" si="24"/>
        <v>0.27363722678359281</v>
      </c>
      <c r="N119" s="80">
        <f t="shared" ca="1" si="25"/>
        <v>0</v>
      </c>
      <c r="O119" s="89">
        <f t="shared" ca="1" si="26"/>
        <v>0</v>
      </c>
      <c r="P119" s="80">
        <f t="shared" ca="1" si="27"/>
        <v>0</v>
      </c>
      <c r="Q119" s="80">
        <f t="shared" ca="1" si="28"/>
        <v>0</v>
      </c>
      <c r="R119" s="11">
        <f t="shared" ca="1" si="29"/>
        <v>-0.27363722678359281</v>
      </c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</row>
    <row r="120" spans="1:35" x14ac:dyDescent="0.2">
      <c r="A120" s="86"/>
      <c r="B120" s="86"/>
      <c r="C120" s="86"/>
      <c r="D120" s="87">
        <f t="shared" si="17"/>
        <v>0</v>
      </c>
      <c r="E120" s="87">
        <f t="shared" si="17"/>
        <v>0</v>
      </c>
      <c r="F120" s="80">
        <f t="shared" si="18"/>
        <v>0</v>
      </c>
      <c r="G120" s="80">
        <f t="shared" si="18"/>
        <v>0</v>
      </c>
      <c r="H120" s="80">
        <f t="shared" si="19"/>
        <v>0</v>
      </c>
      <c r="I120" s="80">
        <f t="shared" si="20"/>
        <v>0</v>
      </c>
      <c r="J120" s="80">
        <f t="shared" si="21"/>
        <v>0</v>
      </c>
      <c r="K120" s="80">
        <f t="shared" si="22"/>
        <v>0</v>
      </c>
      <c r="L120" s="80">
        <f t="shared" si="23"/>
        <v>0</v>
      </c>
      <c r="M120" s="80">
        <f t="shared" ca="1" si="24"/>
        <v>0.27363722678359281</v>
      </c>
      <c r="N120" s="80">
        <f t="shared" ca="1" si="25"/>
        <v>0</v>
      </c>
      <c r="O120" s="89">
        <f t="shared" ca="1" si="26"/>
        <v>0</v>
      </c>
      <c r="P120" s="80">
        <f t="shared" ca="1" si="27"/>
        <v>0</v>
      </c>
      <c r="Q120" s="80">
        <f t="shared" ca="1" si="28"/>
        <v>0</v>
      </c>
      <c r="R120" s="11">
        <f t="shared" ca="1" si="29"/>
        <v>-0.27363722678359281</v>
      </c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</row>
    <row r="121" spans="1:35" x14ac:dyDescent="0.2">
      <c r="A121" s="86"/>
      <c r="B121" s="86"/>
      <c r="C121" s="86"/>
      <c r="D121" s="87">
        <f t="shared" si="17"/>
        <v>0</v>
      </c>
      <c r="E121" s="87">
        <f t="shared" si="17"/>
        <v>0</v>
      </c>
      <c r="F121" s="80">
        <f t="shared" si="18"/>
        <v>0</v>
      </c>
      <c r="G121" s="80">
        <f t="shared" si="18"/>
        <v>0</v>
      </c>
      <c r="H121" s="80">
        <f t="shared" si="19"/>
        <v>0</v>
      </c>
      <c r="I121" s="80">
        <f t="shared" si="20"/>
        <v>0</v>
      </c>
      <c r="J121" s="80">
        <f t="shared" si="21"/>
        <v>0</v>
      </c>
      <c r="K121" s="80">
        <f t="shared" si="22"/>
        <v>0</v>
      </c>
      <c r="L121" s="80">
        <f t="shared" si="23"/>
        <v>0</v>
      </c>
      <c r="M121" s="80">
        <f t="shared" ca="1" si="24"/>
        <v>0.27363722678359281</v>
      </c>
      <c r="N121" s="80">
        <f t="shared" ca="1" si="25"/>
        <v>0</v>
      </c>
      <c r="O121" s="89">
        <f t="shared" ca="1" si="26"/>
        <v>0</v>
      </c>
      <c r="P121" s="80">
        <f t="shared" ca="1" si="27"/>
        <v>0</v>
      </c>
      <c r="Q121" s="80">
        <f t="shared" ca="1" si="28"/>
        <v>0</v>
      </c>
      <c r="R121" s="11">
        <f t="shared" ca="1" si="29"/>
        <v>-0.27363722678359281</v>
      </c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</row>
    <row r="122" spans="1:35" x14ac:dyDescent="0.2">
      <c r="A122" s="86"/>
      <c r="B122" s="86"/>
      <c r="C122" s="86"/>
      <c r="D122" s="87">
        <f t="shared" si="17"/>
        <v>0</v>
      </c>
      <c r="E122" s="87">
        <f t="shared" si="17"/>
        <v>0</v>
      </c>
      <c r="F122" s="80">
        <f t="shared" si="18"/>
        <v>0</v>
      </c>
      <c r="G122" s="80">
        <f t="shared" si="18"/>
        <v>0</v>
      </c>
      <c r="H122" s="80">
        <f t="shared" si="19"/>
        <v>0</v>
      </c>
      <c r="I122" s="80">
        <f t="shared" si="20"/>
        <v>0</v>
      </c>
      <c r="J122" s="80">
        <f t="shared" si="21"/>
        <v>0</v>
      </c>
      <c r="K122" s="80">
        <f t="shared" si="22"/>
        <v>0</v>
      </c>
      <c r="L122" s="80">
        <f t="shared" si="23"/>
        <v>0</v>
      </c>
      <c r="M122" s="80">
        <f t="shared" ca="1" si="24"/>
        <v>0.27363722678359281</v>
      </c>
      <c r="N122" s="80">
        <f t="shared" ca="1" si="25"/>
        <v>0</v>
      </c>
      <c r="O122" s="89">
        <f t="shared" ca="1" si="26"/>
        <v>0</v>
      </c>
      <c r="P122" s="80">
        <f t="shared" ca="1" si="27"/>
        <v>0</v>
      </c>
      <c r="Q122" s="80">
        <f t="shared" ca="1" si="28"/>
        <v>0</v>
      </c>
      <c r="R122" s="11">
        <f t="shared" ca="1" si="29"/>
        <v>-0.27363722678359281</v>
      </c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</row>
    <row r="123" spans="1:35" x14ac:dyDescent="0.2">
      <c r="A123" s="86"/>
      <c r="B123" s="86"/>
      <c r="C123" s="86"/>
      <c r="D123" s="87">
        <f t="shared" si="17"/>
        <v>0</v>
      </c>
      <c r="E123" s="87">
        <f t="shared" si="17"/>
        <v>0</v>
      </c>
      <c r="F123" s="80">
        <f t="shared" si="18"/>
        <v>0</v>
      </c>
      <c r="G123" s="80">
        <f t="shared" si="18"/>
        <v>0</v>
      </c>
      <c r="H123" s="80">
        <f t="shared" si="19"/>
        <v>0</v>
      </c>
      <c r="I123" s="80">
        <f t="shared" si="20"/>
        <v>0</v>
      </c>
      <c r="J123" s="80">
        <f t="shared" si="21"/>
        <v>0</v>
      </c>
      <c r="K123" s="80">
        <f t="shared" si="22"/>
        <v>0</v>
      </c>
      <c r="L123" s="80">
        <f t="shared" si="23"/>
        <v>0</v>
      </c>
      <c r="M123" s="80">
        <f t="shared" ca="1" si="24"/>
        <v>0.27363722678359281</v>
      </c>
      <c r="N123" s="80">
        <f t="shared" ca="1" si="25"/>
        <v>0</v>
      </c>
      <c r="O123" s="89">
        <f t="shared" ca="1" si="26"/>
        <v>0</v>
      </c>
      <c r="P123" s="80">
        <f t="shared" ca="1" si="27"/>
        <v>0</v>
      </c>
      <c r="Q123" s="80">
        <f t="shared" ca="1" si="28"/>
        <v>0</v>
      </c>
      <c r="R123" s="11">
        <f t="shared" ca="1" si="29"/>
        <v>-0.27363722678359281</v>
      </c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</row>
    <row r="124" spans="1:35" x14ac:dyDescent="0.2">
      <c r="A124" s="86"/>
      <c r="B124" s="86"/>
      <c r="C124" s="86"/>
      <c r="D124" s="87">
        <f t="shared" si="17"/>
        <v>0</v>
      </c>
      <c r="E124" s="87">
        <f t="shared" si="17"/>
        <v>0</v>
      </c>
      <c r="F124" s="80">
        <f t="shared" si="18"/>
        <v>0</v>
      </c>
      <c r="G124" s="80">
        <f t="shared" si="18"/>
        <v>0</v>
      </c>
      <c r="H124" s="80">
        <f t="shared" si="19"/>
        <v>0</v>
      </c>
      <c r="I124" s="80">
        <f t="shared" si="20"/>
        <v>0</v>
      </c>
      <c r="J124" s="80">
        <f t="shared" si="21"/>
        <v>0</v>
      </c>
      <c r="K124" s="80">
        <f t="shared" si="22"/>
        <v>0</v>
      </c>
      <c r="L124" s="80">
        <f t="shared" si="23"/>
        <v>0</v>
      </c>
      <c r="M124" s="80">
        <f t="shared" ca="1" si="24"/>
        <v>0.27363722678359281</v>
      </c>
      <c r="N124" s="80">
        <f t="shared" ca="1" si="25"/>
        <v>0</v>
      </c>
      <c r="O124" s="89">
        <f t="shared" ca="1" si="26"/>
        <v>0</v>
      </c>
      <c r="P124" s="80">
        <f t="shared" ca="1" si="27"/>
        <v>0</v>
      </c>
      <c r="Q124" s="80">
        <f t="shared" ca="1" si="28"/>
        <v>0</v>
      </c>
      <c r="R124" s="11">
        <f t="shared" ca="1" si="29"/>
        <v>-0.27363722678359281</v>
      </c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</row>
    <row r="125" spans="1:35" x14ac:dyDescent="0.2">
      <c r="A125" s="86"/>
      <c r="B125" s="86"/>
      <c r="C125" s="86"/>
      <c r="D125" s="87">
        <f t="shared" si="17"/>
        <v>0</v>
      </c>
      <c r="E125" s="87">
        <f t="shared" si="17"/>
        <v>0</v>
      </c>
      <c r="F125" s="80">
        <f t="shared" si="18"/>
        <v>0</v>
      </c>
      <c r="G125" s="80">
        <f t="shared" si="18"/>
        <v>0</v>
      </c>
      <c r="H125" s="80">
        <f t="shared" si="19"/>
        <v>0</v>
      </c>
      <c r="I125" s="80">
        <f t="shared" si="20"/>
        <v>0</v>
      </c>
      <c r="J125" s="80">
        <f t="shared" si="21"/>
        <v>0</v>
      </c>
      <c r="K125" s="80">
        <f t="shared" si="22"/>
        <v>0</v>
      </c>
      <c r="L125" s="80">
        <f t="shared" si="23"/>
        <v>0</v>
      </c>
      <c r="M125" s="80">
        <f t="shared" ca="1" si="24"/>
        <v>0.27363722678359281</v>
      </c>
      <c r="N125" s="80">
        <f t="shared" ca="1" si="25"/>
        <v>0</v>
      </c>
      <c r="O125" s="89">
        <f t="shared" ca="1" si="26"/>
        <v>0</v>
      </c>
      <c r="P125" s="80">
        <f t="shared" ca="1" si="27"/>
        <v>0</v>
      </c>
      <c r="Q125" s="80">
        <f t="shared" ca="1" si="28"/>
        <v>0</v>
      </c>
      <c r="R125" s="11">
        <f t="shared" ca="1" si="29"/>
        <v>-0.27363722678359281</v>
      </c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</row>
    <row r="126" spans="1:35" x14ac:dyDescent="0.2">
      <c r="A126" s="86"/>
      <c r="B126" s="86"/>
      <c r="C126" s="86"/>
      <c r="D126" s="87">
        <f t="shared" si="17"/>
        <v>0</v>
      </c>
      <c r="E126" s="87">
        <f t="shared" si="17"/>
        <v>0</v>
      </c>
      <c r="F126" s="80">
        <f t="shared" si="18"/>
        <v>0</v>
      </c>
      <c r="G126" s="80">
        <f t="shared" si="18"/>
        <v>0</v>
      </c>
      <c r="H126" s="80">
        <f t="shared" si="19"/>
        <v>0</v>
      </c>
      <c r="I126" s="80">
        <f t="shared" si="20"/>
        <v>0</v>
      </c>
      <c r="J126" s="80">
        <f t="shared" si="21"/>
        <v>0</v>
      </c>
      <c r="K126" s="80">
        <f t="shared" si="22"/>
        <v>0</v>
      </c>
      <c r="L126" s="80">
        <f t="shared" si="23"/>
        <v>0</v>
      </c>
      <c r="M126" s="80">
        <f t="shared" ca="1" si="24"/>
        <v>0.27363722678359281</v>
      </c>
      <c r="N126" s="80">
        <f t="shared" ca="1" si="25"/>
        <v>0</v>
      </c>
      <c r="O126" s="89">
        <f t="shared" ca="1" si="26"/>
        <v>0</v>
      </c>
      <c r="P126" s="80">
        <f t="shared" ca="1" si="27"/>
        <v>0</v>
      </c>
      <c r="Q126" s="80">
        <f t="shared" ca="1" si="28"/>
        <v>0</v>
      </c>
      <c r="R126" s="11">
        <f t="shared" ca="1" si="29"/>
        <v>-0.27363722678359281</v>
      </c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</row>
    <row r="127" spans="1:35" x14ac:dyDescent="0.2">
      <c r="A127" s="86"/>
      <c r="B127" s="86"/>
      <c r="C127" s="86"/>
      <c r="D127" s="87">
        <f t="shared" si="17"/>
        <v>0</v>
      </c>
      <c r="E127" s="87">
        <f t="shared" si="17"/>
        <v>0</v>
      </c>
      <c r="F127" s="80">
        <f t="shared" si="18"/>
        <v>0</v>
      </c>
      <c r="G127" s="80">
        <f t="shared" si="18"/>
        <v>0</v>
      </c>
      <c r="H127" s="80">
        <f t="shared" si="19"/>
        <v>0</v>
      </c>
      <c r="I127" s="80">
        <f t="shared" si="20"/>
        <v>0</v>
      </c>
      <c r="J127" s="80">
        <f t="shared" si="21"/>
        <v>0</v>
      </c>
      <c r="K127" s="80">
        <f t="shared" si="22"/>
        <v>0</v>
      </c>
      <c r="L127" s="80">
        <f t="shared" si="23"/>
        <v>0</v>
      </c>
      <c r="M127" s="80">
        <f t="shared" ca="1" si="24"/>
        <v>0.27363722678359281</v>
      </c>
      <c r="N127" s="80">
        <f t="shared" ca="1" si="25"/>
        <v>0</v>
      </c>
      <c r="O127" s="89">
        <f t="shared" ca="1" si="26"/>
        <v>0</v>
      </c>
      <c r="P127" s="80">
        <f t="shared" ca="1" si="27"/>
        <v>0</v>
      </c>
      <c r="Q127" s="80">
        <f t="shared" ca="1" si="28"/>
        <v>0</v>
      </c>
      <c r="R127" s="11">
        <f t="shared" ca="1" si="29"/>
        <v>-0.27363722678359281</v>
      </c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</row>
    <row r="128" spans="1:35" x14ac:dyDescent="0.2">
      <c r="A128" s="86"/>
      <c r="B128" s="86"/>
      <c r="C128" s="86"/>
      <c r="D128" s="87">
        <f t="shared" si="17"/>
        <v>0</v>
      </c>
      <c r="E128" s="87">
        <f t="shared" si="17"/>
        <v>0</v>
      </c>
      <c r="F128" s="80">
        <f t="shared" si="18"/>
        <v>0</v>
      </c>
      <c r="G128" s="80">
        <f t="shared" si="18"/>
        <v>0</v>
      </c>
      <c r="H128" s="80">
        <f t="shared" si="19"/>
        <v>0</v>
      </c>
      <c r="I128" s="80">
        <f t="shared" si="20"/>
        <v>0</v>
      </c>
      <c r="J128" s="80">
        <f t="shared" si="21"/>
        <v>0</v>
      </c>
      <c r="K128" s="80">
        <f t="shared" si="22"/>
        <v>0</v>
      </c>
      <c r="L128" s="80">
        <f t="shared" si="23"/>
        <v>0</v>
      </c>
      <c r="M128" s="80">
        <f t="shared" ca="1" si="24"/>
        <v>0.27363722678359281</v>
      </c>
      <c r="N128" s="80">
        <f t="shared" ca="1" si="25"/>
        <v>0</v>
      </c>
      <c r="O128" s="89">
        <f t="shared" ca="1" si="26"/>
        <v>0</v>
      </c>
      <c r="P128" s="80">
        <f t="shared" ca="1" si="27"/>
        <v>0</v>
      </c>
      <c r="Q128" s="80">
        <f t="shared" ca="1" si="28"/>
        <v>0</v>
      </c>
      <c r="R128" s="11">
        <f t="shared" ca="1" si="29"/>
        <v>-0.27363722678359281</v>
      </c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</row>
    <row r="129" spans="1:35" x14ac:dyDescent="0.2">
      <c r="A129" s="86"/>
      <c r="B129" s="86"/>
      <c r="C129" s="86"/>
      <c r="D129" s="87">
        <f t="shared" si="17"/>
        <v>0</v>
      </c>
      <c r="E129" s="87">
        <f t="shared" si="17"/>
        <v>0</v>
      </c>
      <c r="F129" s="80">
        <f t="shared" si="18"/>
        <v>0</v>
      </c>
      <c r="G129" s="80">
        <f t="shared" si="18"/>
        <v>0</v>
      </c>
      <c r="H129" s="80">
        <f t="shared" si="19"/>
        <v>0</v>
      </c>
      <c r="I129" s="80">
        <f t="shared" si="20"/>
        <v>0</v>
      </c>
      <c r="J129" s="80">
        <f t="shared" si="21"/>
        <v>0</v>
      </c>
      <c r="K129" s="80">
        <f t="shared" si="22"/>
        <v>0</v>
      </c>
      <c r="L129" s="80">
        <f t="shared" si="23"/>
        <v>0</v>
      </c>
      <c r="M129" s="80">
        <f t="shared" ca="1" si="24"/>
        <v>0.27363722678359281</v>
      </c>
      <c r="N129" s="80">
        <f t="shared" ca="1" si="25"/>
        <v>0</v>
      </c>
      <c r="O129" s="89">
        <f t="shared" ca="1" si="26"/>
        <v>0</v>
      </c>
      <c r="P129" s="80">
        <f t="shared" ca="1" si="27"/>
        <v>0</v>
      </c>
      <c r="Q129" s="80">
        <f t="shared" ca="1" si="28"/>
        <v>0</v>
      </c>
      <c r="R129" s="11">
        <f t="shared" ca="1" si="29"/>
        <v>-0.27363722678359281</v>
      </c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</row>
    <row r="130" spans="1:35" x14ac:dyDescent="0.2">
      <c r="A130" s="86"/>
      <c r="B130" s="86"/>
      <c r="C130" s="86"/>
      <c r="D130" s="87">
        <f t="shared" si="17"/>
        <v>0</v>
      </c>
      <c r="E130" s="87">
        <f t="shared" si="17"/>
        <v>0</v>
      </c>
      <c r="F130" s="80">
        <f t="shared" si="18"/>
        <v>0</v>
      </c>
      <c r="G130" s="80">
        <f t="shared" si="18"/>
        <v>0</v>
      </c>
      <c r="H130" s="80">
        <f t="shared" si="19"/>
        <v>0</v>
      </c>
      <c r="I130" s="80">
        <f t="shared" si="20"/>
        <v>0</v>
      </c>
      <c r="J130" s="80">
        <f t="shared" si="21"/>
        <v>0</v>
      </c>
      <c r="K130" s="80">
        <f t="shared" si="22"/>
        <v>0</v>
      </c>
      <c r="L130" s="80">
        <f t="shared" si="23"/>
        <v>0</v>
      </c>
      <c r="M130" s="80">
        <f t="shared" ca="1" si="24"/>
        <v>0.27363722678359281</v>
      </c>
      <c r="N130" s="80">
        <f t="shared" ca="1" si="25"/>
        <v>0</v>
      </c>
      <c r="O130" s="89">
        <f t="shared" ca="1" si="26"/>
        <v>0</v>
      </c>
      <c r="P130" s="80">
        <f t="shared" ca="1" si="27"/>
        <v>0</v>
      </c>
      <c r="Q130" s="80">
        <f t="shared" ca="1" si="28"/>
        <v>0</v>
      </c>
      <c r="R130" s="11">
        <f t="shared" ca="1" si="29"/>
        <v>-0.27363722678359281</v>
      </c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</row>
    <row r="131" spans="1:35" x14ac:dyDescent="0.2">
      <c r="A131" s="86"/>
      <c r="B131" s="86"/>
      <c r="C131" s="86"/>
      <c r="D131" s="87">
        <f t="shared" si="17"/>
        <v>0</v>
      </c>
      <c r="E131" s="87">
        <f t="shared" si="17"/>
        <v>0</v>
      </c>
      <c r="F131" s="80">
        <f t="shared" si="18"/>
        <v>0</v>
      </c>
      <c r="G131" s="80">
        <f t="shared" si="18"/>
        <v>0</v>
      </c>
      <c r="H131" s="80">
        <f t="shared" si="19"/>
        <v>0</v>
      </c>
      <c r="I131" s="80">
        <f t="shared" si="20"/>
        <v>0</v>
      </c>
      <c r="J131" s="80">
        <f t="shared" si="21"/>
        <v>0</v>
      </c>
      <c r="K131" s="80">
        <f t="shared" si="22"/>
        <v>0</v>
      </c>
      <c r="L131" s="80">
        <f t="shared" si="23"/>
        <v>0</v>
      </c>
      <c r="M131" s="80">
        <f t="shared" ca="1" si="24"/>
        <v>0.27363722678359281</v>
      </c>
      <c r="N131" s="80">
        <f t="shared" ca="1" si="25"/>
        <v>0</v>
      </c>
      <c r="O131" s="89">
        <f t="shared" ca="1" si="26"/>
        <v>0</v>
      </c>
      <c r="P131" s="80">
        <f t="shared" ca="1" si="27"/>
        <v>0</v>
      </c>
      <c r="Q131" s="80">
        <f t="shared" ca="1" si="28"/>
        <v>0</v>
      </c>
      <c r="R131" s="11">
        <f t="shared" ca="1" si="29"/>
        <v>-0.27363722678359281</v>
      </c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</row>
    <row r="132" spans="1:35" x14ac:dyDescent="0.2">
      <c r="A132" s="86"/>
      <c r="B132" s="86"/>
      <c r="C132" s="86"/>
      <c r="D132" s="87">
        <f t="shared" si="17"/>
        <v>0</v>
      </c>
      <c r="E132" s="87">
        <f t="shared" si="17"/>
        <v>0</v>
      </c>
      <c r="F132" s="80">
        <f t="shared" si="18"/>
        <v>0</v>
      </c>
      <c r="G132" s="80">
        <f t="shared" si="18"/>
        <v>0</v>
      </c>
      <c r="H132" s="80">
        <f t="shared" si="19"/>
        <v>0</v>
      </c>
      <c r="I132" s="80">
        <f t="shared" si="20"/>
        <v>0</v>
      </c>
      <c r="J132" s="80">
        <f t="shared" si="21"/>
        <v>0</v>
      </c>
      <c r="K132" s="80">
        <f t="shared" si="22"/>
        <v>0</v>
      </c>
      <c r="L132" s="80">
        <f t="shared" si="23"/>
        <v>0</v>
      </c>
      <c r="M132" s="80">
        <f t="shared" ca="1" si="24"/>
        <v>0.27363722678359281</v>
      </c>
      <c r="N132" s="80">
        <f t="shared" ca="1" si="25"/>
        <v>0</v>
      </c>
      <c r="O132" s="89">
        <f t="shared" ca="1" si="26"/>
        <v>0</v>
      </c>
      <c r="P132" s="80">
        <f t="shared" ca="1" si="27"/>
        <v>0</v>
      </c>
      <c r="Q132" s="80">
        <f t="shared" ca="1" si="28"/>
        <v>0</v>
      </c>
      <c r="R132" s="11">
        <f t="shared" ca="1" si="29"/>
        <v>-0.27363722678359281</v>
      </c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</row>
    <row r="133" spans="1:35" x14ac:dyDescent="0.2">
      <c r="A133" s="86"/>
      <c r="B133" s="86"/>
      <c r="C133" s="86"/>
      <c r="D133" s="87">
        <f t="shared" si="17"/>
        <v>0</v>
      </c>
      <c r="E133" s="87">
        <f t="shared" si="17"/>
        <v>0</v>
      </c>
      <c r="F133" s="80">
        <f t="shared" si="18"/>
        <v>0</v>
      </c>
      <c r="G133" s="80">
        <f t="shared" si="18"/>
        <v>0</v>
      </c>
      <c r="H133" s="80">
        <f t="shared" si="19"/>
        <v>0</v>
      </c>
      <c r="I133" s="80">
        <f t="shared" si="20"/>
        <v>0</v>
      </c>
      <c r="J133" s="80">
        <f t="shared" si="21"/>
        <v>0</v>
      </c>
      <c r="K133" s="80">
        <f t="shared" si="22"/>
        <v>0</v>
      </c>
      <c r="L133" s="80">
        <f t="shared" si="23"/>
        <v>0</v>
      </c>
      <c r="M133" s="80">
        <f t="shared" ca="1" si="24"/>
        <v>0.27363722678359281</v>
      </c>
      <c r="N133" s="80">
        <f t="shared" ca="1" si="25"/>
        <v>0</v>
      </c>
      <c r="O133" s="89">
        <f t="shared" ca="1" si="26"/>
        <v>0</v>
      </c>
      <c r="P133" s="80">
        <f t="shared" ca="1" si="27"/>
        <v>0</v>
      </c>
      <c r="Q133" s="80">
        <f t="shared" ca="1" si="28"/>
        <v>0</v>
      </c>
      <c r="R133" s="11">
        <f t="shared" ca="1" si="29"/>
        <v>-0.27363722678359281</v>
      </c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</row>
    <row r="134" spans="1:35" x14ac:dyDescent="0.2">
      <c r="A134" s="86"/>
      <c r="B134" s="86"/>
      <c r="C134" s="86">
        <v>1</v>
      </c>
      <c r="D134" s="87">
        <f t="shared" si="17"/>
        <v>0</v>
      </c>
      <c r="E134" s="87">
        <f t="shared" si="17"/>
        <v>0</v>
      </c>
      <c r="F134" s="80">
        <f t="shared" si="18"/>
        <v>0</v>
      </c>
      <c r="G134" s="80">
        <f t="shared" si="18"/>
        <v>0</v>
      </c>
      <c r="H134" s="80">
        <f t="shared" si="19"/>
        <v>0</v>
      </c>
      <c r="I134" s="80">
        <f t="shared" si="20"/>
        <v>0</v>
      </c>
      <c r="J134" s="80">
        <f t="shared" si="21"/>
        <v>0</v>
      </c>
      <c r="K134" s="80">
        <f t="shared" si="22"/>
        <v>0</v>
      </c>
      <c r="L134" s="80">
        <f t="shared" si="23"/>
        <v>0</v>
      </c>
      <c r="M134" s="80">
        <f t="shared" ca="1" si="24"/>
        <v>0.27363722678359281</v>
      </c>
      <c r="N134" s="80">
        <f t="shared" ca="1" si="25"/>
        <v>7.4877331881815404E-2</v>
      </c>
      <c r="O134" s="89">
        <f t="shared" ca="1" si="26"/>
        <v>5020881182720.6582</v>
      </c>
      <c r="P134" s="80">
        <f t="shared" ca="1" si="27"/>
        <v>453061790584.86786</v>
      </c>
      <c r="Q134" s="80">
        <f t="shared" ca="1" si="28"/>
        <v>2523157652.5567923</v>
      </c>
      <c r="R134" s="11">
        <f t="shared" ca="1" si="29"/>
        <v>-0.27363722678359281</v>
      </c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</row>
    <row r="135" spans="1:35" x14ac:dyDescent="0.2">
      <c r="A135" s="86"/>
      <c r="B135" s="86"/>
      <c r="C135" s="86">
        <v>1</v>
      </c>
      <c r="D135" s="87">
        <f t="shared" si="17"/>
        <v>0</v>
      </c>
      <c r="E135" s="87">
        <f t="shared" si="17"/>
        <v>0</v>
      </c>
      <c r="F135" s="80">
        <f t="shared" si="18"/>
        <v>0</v>
      </c>
      <c r="G135" s="80">
        <f t="shared" si="18"/>
        <v>0</v>
      </c>
      <c r="H135" s="80">
        <f t="shared" si="19"/>
        <v>0</v>
      </c>
      <c r="I135" s="80">
        <f t="shared" si="20"/>
        <v>0</v>
      </c>
      <c r="J135" s="80">
        <f t="shared" si="21"/>
        <v>0</v>
      </c>
      <c r="K135" s="80">
        <f t="shared" si="22"/>
        <v>0</v>
      </c>
      <c r="L135" s="80">
        <f t="shared" si="23"/>
        <v>0</v>
      </c>
      <c r="M135" s="80">
        <f t="shared" ca="1" si="24"/>
        <v>0.27363722678359281</v>
      </c>
      <c r="N135" s="80">
        <f t="shared" ca="1" si="25"/>
        <v>7.4877331881815404E-2</v>
      </c>
      <c r="O135" s="89">
        <f t="shared" ca="1" si="26"/>
        <v>5020881182720.6582</v>
      </c>
      <c r="P135" s="80">
        <f t="shared" ca="1" si="27"/>
        <v>453061790584.86786</v>
      </c>
      <c r="Q135" s="80">
        <f t="shared" ca="1" si="28"/>
        <v>2523157652.5567923</v>
      </c>
      <c r="R135" s="11">
        <f t="shared" ca="1" si="29"/>
        <v>-0.27363722678359281</v>
      </c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</row>
    <row r="136" spans="1:35" x14ac:dyDescent="0.2">
      <c r="A136" s="86"/>
      <c r="B136" s="86"/>
      <c r="C136" s="86">
        <v>1</v>
      </c>
      <c r="D136" s="87">
        <f t="shared" si="17"/>
        <v>0</v>
      </c>
      <c r="E136" s="87">
        <f t="shared" si="17"/>
        <v>0</v>
      </c>
      <c r="F136" s="80">
        <f t="shared" si="18"/>
        <v>0</v>
      </c>
      <c r="G136" s="80">
        <f t="shared" si="18"/>
        <v>0</v>
      </c>
      <c r="H136" s="80">
        <f t="shared" si="19"/>
        <v>0</v>
      </c>
      <c r="I136" s="80">
        <f t="shared" si="20"/>
        <v>0</v>
      </c>
      <c r="J136" s="80">
        <f t="shared" si="21"/>
        <v>0</v>
      </c>
      <c r="K136" s="80">
        <f t="shared" si="22"/>
        <v>0</v>
      </c>
      <c r="L136" s="80">
        <f t="shared" si="23"/>
        <v>0</v>
      </c>
      <c r="M136" s="80">
        <f t="shared" ca="1" si="24"/>
        <v>0.27363722678359281</v>
      </c>
      <c r="N136" s="80">
        <f t="shared" ca="1" si="25"/>
        <v>7.4877331881815404E-2</v>
      </c>
      <c r="O136" s="89">
        <f t="shared" ca="1" si="26"/>
        <v>5020881182720.6582</v>
      </c>
      <c r="P136" s="80">
        <f t="shared" ca="1" si="27"/>
        <v>453061790584.86786</v>
      </c>
      <c r="Q136" s="80">
        <f t="shared" ca="1" si="28"/>
        <v>2523157652.5567923</v>
      </c>
      <c r="R136" s="11">
        <f t="shared" ca="1" si="29"/>
        <v>-0.27363722678359281</v>
      </c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</row>
    <row r="137" spans="1:35" x14ac:dyDescent="0.2">
      <c r="A137" s="86"/>
      <c r="B137" s="86"/>
      <c r="C137" s="86">
        <v>1</v>
      </c>
      <c r="D137" s="87">
        <f t="shared" si="17"/>
        <v>0</v>
      </c>
      <c r="E137" s="87">
        <f t="shared" si="17"/>
        <v>0</v>
      </c>
      <c r="F137" s="80">
        <f t="shared" si="18"/>
        <v>0</v>
      </c>
      <c r="G137" s="80">
        <f t="shared" si="18"/>
        <v>0</v>
      </c>
      <c r="H137" s="80">
        <f t="shared" si="19"/>
        <v>0</v>
      </c>
      <c r="I137" s="80">
        <f t="shared" si="20"/>
        <v>0</v>
      </c>
      <c r="J137" s="80">
        <f t="shared" si="21"/>
        <v>0</v>
      </c>
      <c r="K137" s="80">
        <f t="shared" si="22"/>
        <v>0</v>
      </c>
      <c r="L137" s="80">
        <f t="shared" si="23"/>
        <v>0</v>
      </c>
      <c r="M137" s="80">
        <f t="shared" ca="1" si="24"/>
        <v>0.27363722678359281</v>
      </c>
      <c r="N137" s="80">
        <f t="shared" ca="1" si="25"/>
        <v>7.4877331881815404E-2</v>
      </c>
      <c r="O137" s="89">
        <f t="shared" ca="1" si="26"/>
        <v>5020881182720.6582</v>
      </c>
      <c r="P137" s="80">
        <f t="shared" ca="1" si="27"/>
        <v>453061790584.86786</v>
      </c>
      <c r="Q137" s="80">
        <f t="shared" ca="1" si="28"/>
        <v>2523157652.5567923</v>
      </c>
      <c r="R137" s="11">
        <f t="shared" ca="1" si="29"/>
        <v>-0.27363722678359281</v>
      </c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</row>
    <row r="138" spans="1:35" x14ac:dyDescent="0.2">
      <c r="A138" s="86"/>
      <c r="B138" s="86"/>
      <c r="C138" s="86">
        <v>0.2</v>
      </c>
      <c r="D138" s="87">
        <f t="shared" si="17"/>
        <v>0</v>
      </c>
      <c r="E138" s="87">
        <f t="shared" si="17"/>
        <v>0</v>
      </c>
      <c r="F138" s="80">
        <f t="shared" si="18"/>
        <v>0</v>
      </c>
      <c r="G138" s="80">
        <f t="shared" si="18"/>
        <v>0</v>
      </c>
      <c r="H138" s="80">
        <f t="shared" si="19"/>
        <v>0</v>
      </c>
      <c r="I138" s="80">
        <f t="shared" si="20"/>
        <v>0</v>
      </c>
      <c r="J138" s="80">
        <f t="shared" si="21"/>
        <v>0</v>
      </c>
      <c r="K138" s="80">
        <f t="shared" si="22"/>
        <v>0</v>
      </c>
      <c r="L138" s="80">
        <f t="shared" si="23"/>
        <v>0</v>
      </c>
      <c r="M138" s="80">
        <f t="shared" ca="1" si="24"/>
        <v>0.27363722678359281</v>
      </c>
      <c r="N138" s="80">
        <f t="shared" ca="1" si="25"/>
        <v>1.4975466376363081E-2</v>
      </c>
      <c r="O138" s="89">
        <f t="shared" ca="1" si="26"/>
        <v>200835247308.82632</v>
      </c>
      <c r="P138" s="80">
        <f t="shared" ca="1" si="27"/>
        <v>18122471623.394718</v>
      </c>
      <c r="Q138" s="80">
        <f t="shared" ca="1" si="28"/>
        <v>100926306.10227174</v>
      </c>
      <c r="R138" s="11">
        <f t="shared" ca="1" si="29"/>
        <v>-0.27363722678359281</v>
      </c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</row>
    <row r="139" spans="1:35" x14ac:dyDescent="0.2">
      <c r="A139" s="86"/>
      <c r="B139" s="86"/>
      <c r="C139" s="86">
        <v>0.4</v>
      </c>
      <c r="D139" s="87">
        <f t="shared" si="17"/>
        <v>0</v>
      </c>
      <c r="E139" s="87">
        <f t="shared" si="17"/>
        <v>0</v>
      </c>
      <c r="F139" s="80">
        <f t="shared" si="18"/>
        <v>0</v>
      </c>
      <c r="G139" s="80">
        <f t="shared" si="18"/>
        <v>0</v>
      </c>
      <c r="H139" s="80">
        <f t="shared" si="19"/>
        <v>0</v>
      </c>
      <c r="I139" s="80">
        <f t="shared" si="20"/>
        <v>0</v>
      </c>
      <c r="J139" s="80">
        <f t="shared" si="21"/>
        <v>0</v>
      </c>
      <c r="K139" s="80">
        <f t="shared" si="22"/>
        <v>0</v>
      </c>
      <c r="L139" s="80">
        <f t="shared" si="23"/>
        <v>0</v>
      </c>
      <c r="M139" s="80">
        <f t="shared" ca="1" si="24"/>
        <v>0.27363722678359281</v>
      </c>
      <c r="N139" s="80">
        <f t="shared" ca="1" si="25"/>
        <v>2.9950932752726162E-2</v>
      </c>
      <c r="O139" s="89">
        <f t="shared" ca="1" si="26"/>
        <v>803340989235.3053</v>
      </c>
      <c r="P139" s="80">
        <f t="shared" ca="1" si="27"/>
        <v>72489886493.578873</v>
      </c>
      <c r="Q139" s="80">
        <f t="shared" ca="1" si="28"/>
        <v>403705224.40908694</v>
      </c>
      <c r="R139" s="11">
        <f t="shared" ca="1" si="29"/>
        <v>-0.27363722678359281</v>
      </c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</row>
    <row r="140" spans="1:35" x14ac:dyDescent="0.2">
      <c r="A140" s="86"/>
      <c r="B140" s="86"/>
      <c r="C140" s="86">
        <v>1</v>
      </c>
      <c r="D140" s="87">
        <f t="shared" si="17"/>
        <v>0</v>
      </c>
      <c r="E140" s="87">
        <f t="shared" si="17"/>
        <v>0</v>
      </c>
      <c r="F140" s="80">
        <f t="shared" si="18"/>
        <v>0</v>
      </c>
      <c r="G140" s="80">
        <f t="shared" si="18"/>
        <v>0</v>
      </c>
      <c r="H140" s="80">
        <f t="shared" si="19"/>
        <v>0</v>
      </c>
      <c r="I140" s="80">
        <f t="shared" si="20"/>
        <v>0</v>
      </c>
      <c r="J140" s="80">
        <f t="shared" si="21"/>
        <v>0</v>
      </c>
      <c r="K140" s="80">
        <f t="shared" si="22"/>
        <v>0</v>
      </c>
      <c r="L140" s="80">
        <f t="shared" si="23"/>
        <v>0</v>
      </c>
      <c r="M140" s="80">
        <f t="shared" ca="1" si="24"/>
        <v>0.27363722678359281</v>
      </c>
      <c r="N140" s="80">
        <f t="shared" ca="1" si="25"/>
        <v>7.4877331881815404E-2</v>
      </c>
      <c r="O140" s="89">
        <f t="shared" ca="1" si="26"/>
        <v>5020881182720.6582</v>
      </c>
      <c r="P140" s="80">
        <f t="shared" ca="1" si="27"/>
        <v>453061790584.86786</v>
      </c>
      <c r="Q140" s="80">
        <f t="shared" ca="1" si="28"/>
        <v>2523157652.5567923</v>
      </c>
      <c r="R140" s="11">
        <f t="shared" ca="1" si="29"/>
        <v>-0.27363722678359281</v>
      </c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</row>
    <row r="141" spans="1:35" x14ac:dyDescent="0.2">
      <c r="A141" s="86"/>
      <c r="B141" s="86"/>
      <c r="C141" s="86">
        <v>1</v>
      </c>
      <c r="D141" s="87">
        <f t="shared" si="17"/>
        <v>0</v>
      </c>
      <c r="E141" s="87">
        <f t="shared" si="17"/>
        <v>0</v>
      </c>
      <c r="F141" s="80">
        <f t="shared" si="18"/>
        <v>0</v>
      </c>
      <c r="G141" s="80">
        <f t="shared" si="18"/>
        <v>0</v>
      </c>
      <c r="H141" s="80">
        <f t="shared" si="19"/>
        <v>0</v>
      </c>
      <c r="I141" s="80">
        <f t="shared" si="20"/>
        <v>0</v>
      </c>
      <c r="J141" s="80">
        <f t="shared" si="21"/>
        <v>0</v>
      </c>
      <c r="K141" s="80">
        <f t="shared" si="22"/>
        <v>0</v>
      </c>
      <c r="L141" s="80">
        <f t="shared" si="23"/>
        <v>0</v>
      </c>
      <c r="M141" s="80">
        <f t="shared" ca="1" si="24"/>
        <v>0.27363722678359281</v>
      </c>
      <c r="N141" s="80">
        <f t="shared" ca="1" si="25"/>
        <v>7.4877331881815404E-2</v>
      </c>
      <c r="O141" s="89">
        <f t="shared" ca="1" si="26"/>
        <v>5020881182720.6582</v>
      </c>
      <c r="P141" s="80">
        <f t="shared" ca="1" si="27"/>
        <v>453061790584.86786</v>
      </c>
      <c r="Q141" s="80">
        <f t="shared" ca="1" si="28"/>
        <v>2523157652.5567923</v>
      </c>
      <c r="R141" s="11">
        <f t="shared" ca="1" si="29"/>
        <v>-0.27363722678359281</v>
      </c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</row>
    <row r="142" spans="1:35" x14ac:dyDescent="0.2">
      <c r="A142" s="86"/>
      <c r="B142" s="86"/>
      <c r="C142" s="86">
        <v>1</v>
      </c>
      <c r="D142" s="87">
        <f t="shared" si="17"/>
        <v>0</v>
      </c>
      <c r="E142" s="87">
        <f t="shared" si="17"/>
        <v>0</v>
      </c>
      <c r="F142" s="80">
        <f t="shared" si="18"/>
        <v>0</v>
      </c>
      <c r="G142" s="80">
        <f t="shared" si="18"/>
        <v>0</v>
      </c>
      <c r="H142" s="80">
        <f t="shared" si="19"/>
        <v>0</v>
      </c>
      <c r="I142" s="80">
        <f t="shared" si="20"/>
        <v>0</v>
      </c>
      <c r="J142" s="80">
        <f t="shared" si="21"/>
        <v>0</v>
      </c>
      <c r="K142" s="80">
        <f t="shared" si="22"/>
        <v>0</v>
      </c>
      <c r="L142" s="80">
        <f t="shared" si="23"/>
        <v>0</v>
      </c>
      <c r="M142" s="80">
        <f t="shared" ca="1" si="24"/>
        <v>0.27363722678359281</v>
      </c>
      <c r="N142" s="80">
        <f t="shared" ca="1" si="25"/>
        <v>7.4877331881815404E-2</v>
      </c>
      <c r="O142" s="89">
        <f t="shared" ca="1" si="26"/>
        <v>5020881182720.6582</v>
      </c>
      <c r="P142" s="80">
        <f t="shared" ca="1" si="27"/>
        <v>453061790584.86786</v>
      </c>
      <c r="Q142" s="80">
        <f t="shared" ca="1" si="28"/>
        <v>2523157652.5567923</v>
      </c>
      <c r="R142" s="11">
        <f t="shared" ca="1" si="29"/>
        <v>-0.27363722678359281</v>
      </c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</row>
    <row r="143" spans="1:35" x14ac:dyDescent="0.2">
      <c r="A143" s="86"/>
      <c r="B143" s="86"/>
      <c r="C143" s="86">
        <v>0.1</v>
      </c>
      <c r="D143" s="87">
        <f t="shared" si="17"/>
        <v>0</v>
      </c>
      <c r="E143" s="87">
        <f t="shared" si="17"/>
        <v>0</v>
      </c>
      <c r="F143" s="80">
        <f t="shared" si="18"/>
        <v>0</v>
      </c>
      <c r="G143" s="80">
        <f t="shared" si="18"/>
        <v>0</v>
      </c>
      <c r="H143" s="80">
        <f t="shared" si="19"/>
        <v>0</v>
      </c>
      <c r="I143" s="80">
        <f t="shared" si="20"/>
        <v>0</v>
      </c>
      <c r="J143" s="80">
        <f t="shared" si="21"/>
        <v>0</v>
      </c>
      <c r="K143" s="80">
        <f t="shared" si="22"/>
        <v>0</v>
      </c>
      <c r="L143" s="80">
        <f t="shared" si="23"/>
        <v>0</v>
      </c>
      <c r="M143" s="80">
        <f t="shared" ca="1" si="24"/>
        <v>0.27363722678359281</v>
      </c>
      <c r="N143" s="80">
        <f t="shared" ca="1" si="25"/>
        <v>7.4877331881815406E-3</v>
      </c>
      <c r="O143" s="89">
        <f t="shared" ca="1" si="26"/>
        <v>50208811827.206581</v>
      </c>
      <c r="P143" s="80">
        <f t="shared" ca="1" si="27"/>
        <v>4530617905.8486795</v>
      </c>
      <c r="Q143" s="80">
        <f t="shared" ca="1" si="28"/>
        <v>25231576.525567934</v>
      </c>
      <c r="R143" s="11">
        <f t="shared" ca="1" si="29"/>
        <v>-0.27363722678359281</v>
      </c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</row>
    <row r="144" spans="1:35" x14ac:dyDescent="0.2">
      <c r="A144" s="86"/>
      <c r="B144" s="86"/>
      <c r="C144" s="86">
        <v>1</v>
      </c>
      <c r="D144" s="87">
        <f t="shared" si="17"/>
        <v>0</v>
      </c>
      <c r="E144" s="87">
        <f t="shared" si="17"/>
        <v>0</v>
      </c>
      <c r="F144" s="80">
        <f t="shared" si="18"/>
        <v>0</v>
      </c>
      <c r="G144" s="80">
        <f t="shared" si="18"/>
        <v>0</v>
      </c>
      <c r="H144" s="80">
        <f t="shared" si="19"/>
        <v>0</v>
      </c>
      <c r="I144" s="80">
        <f t="shared" si="20"/>
        <v>0</v>
      </c>
      <c r="J144" s="80">
        <f t="shared" si="21"/>
        <v>0</v>
      </c>
      <c r="K144" s="80">
        <f t="shared" si="22"/>
        <v>0</v>
      </c>
      <c r="L144" s="80">
        <f t="shared" si="23"/>
        <v>0</v>
      </c>
      <c r="M144" s="80">
        <f t="shared" ca="1" si="24"/>
        <v>0.27363722678359281</v>
      </c>
      <c r="N144" s="80">
        <f t="shared" ca="1" si="25"/>
        <v>7.4877331881815404E-2</v>
      </c>
      <c r="O144" s="89">
        <f t="shared" ca="1" si="26"/>
        <v>5020881182720.6582</v>
      </c>
      <c r="P144" s="80">
        <f t="shared" ca="1" si="27"/>
        <v>453061790584.86786</v>
      </c>
      <c r="Q144" s="80">
        <f t="shared" ca="1" si="28"/>
        <v>2523157652.5567923</v>
      </c>
      <c r="R144" s="11">
        <f t="shared" ca="1" si="29"/>
        <v>-0.27363722678359281</v>
      </c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</row>
    <row r="145" spans="1:35" x14ac:dyDescent="0.2">
      <c r="A145" s="86"/>
      <c r="B145" s="86"/>
      <c r="C145" s="86">
        <v>1</v>
      </c>
      <c r="D145" s="87">
        <f t="shared" ref="D145:E208" si="30">A145/A$18</f>
        <v>0</v>
      </c>
      <c r="E145" s="87">
        <f t="shared" si="30"/>
        <v>0</v>
      </c>
      <c r="F145" s="80">
        <f t="shared" ref="F145:G208" si="31">$C145*D145</f>
        <v>0</v>
      </c>
      <c r="G145" s="80">
        <f t="shared" si="31"/>
        <v>0</v>
      </c>
      <c r="H145" s="80">
        <f t="shared" ref="H145:H208" si="32">C145*D145*D145</f>
        <v>0</v>
      </c>
      <c r="I145" s="80">
        <f t="shared" ref="I145:I208" si="33">C145*D145*D145*D145</f>
        <v>0</v>
      </c>
      <c r="J145" s="80">
        <f t="shared" ref="J145:J208" si="34">C145*D145*D145*D145*D145</f>
        <v>0</v>
      </c>
      <c r="K145" s="80">
        <f t="shared" ref="K145:K208" si="35">C145*E145*D145</f>
        <v>0</v>
      </c>
      <c r="L145" s="80">
        <f t="shared" ref="L145:L208" si="36">C145*E145*D145*D145</f>
        <v>0</v>
      </c>
      <c r="M145" s="80">
        <f t="shared" ref="M145:M208" ca="1" si="37">+E$4+E$5*D145+E$6*D145^2</f>
        <v>0.27363722678359281</v>
      </c>
      <c r="N145" s="80">
        <f t="shared" ref="N145:N208" ca="1" si="38">C145*(M145-E145)^2</f>
        <v>7.4877331881815404E-2</v>
      </c>
      <c r="O145" s="89">
        <f t="shared" ref="O145:O208" ca="1" si="39">(C145*O$1-O$2*F145+O$3*H145)^2</f>
        <v>5020881182720.6582</v>
      </c>
      <c r="P145" s="80">
        <f t="shared" ref="P145:P208" ca="1" si="40">(-C145*O$2+O$4*F145-O$5*H145)^2</f>
        <v>453061790584.86786</v>
      </c>
      <c r="Q145" s="80">
        <f t="shared" ref="Q145:Q208" ca="1" si="41">+(C145*O$3-F145*O$5+H145*O$6)^2</f>
        <v>2523157652.5567923</v>
      </c>
      <c r="R145" s="11">
        <f t="shared" ref="R145:R208" ca="1" si="42">+E145-M145</f>
        <v>-0.27363722678359281</v>
      </c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</row>
    <row r="146" spans="1:35" x14ac:dyDescent="0.2">
      <c r="A146" s="86"/>
      <c r="B146" s="86"/>
      <c r="C146" s="86">
        <v>1</v>
      </c>
      <c r="D146" s="87">
        <f t="shared" si="30"/>
        <v>0</v>
      </c>
      <c r="E146" s="87">
        <f t="shared" si="30"/>
        <v>0</v>
      </c>
      <c r="F146" s="80">
        <f t="shared" si="31"/>
        <v>0</v>
      </c>
      <c r="G146" s="80">
        <f t="shared" si="31"/>
        <v>0</v>
      </c>
      <c r="H146" s="80">
        <f t="shared" si="32"/>
        <v>0</v>
      </c>
      <c r="I146" s="80">
        <f t="shared" si="33"/>
        <v>0</v>
      </c>
      <c r="J146" s="80">
        <f t="shared" si="34"/>
        <v>0</v>
      </c>
      <c r="K146" s="80">
        <f t="shared" si="35"/>
        <v>0</v>
      </c>
      <c r="L146" s="80">
        <f t="shared" si="36"/>
        <v>0</v>
      </c>
      <c r="M146" s="80">
        <f t="shared" ca="1" si="37"/>
        <v>0.27363722678359281</v>
      </c>
      <c r="N146" s="80">
        <f t="shared" ca="1" si="38"/>
        <v>7.4877331881815404E-2</v>
      </c>
      <c r="O146" s="89">
        <f t="shared" ca="1" si="39"/>
        <v>5020881182720.6582</v>
      </c>
      <c r="P146" s="80">
        <f t="shared" ca="1" si="40"/>
        <v>453061790584.86786</v>
      </c>
      <c r="Q146" s="80">
        <f t="shared" ca="1" si="41"/>
        <v>2523157652.5567923</v>
      </c>
      <c r="R146" s="11">
        <f t="shared" ca="1" si="42"/>
        <v>-0.27363722678359281</v>
      </c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</row>
    <row r="147" spans="1:35" x14ac:dyDescent="0.2">
      <c r="A147" s="86"/>
      <c r="B147" s="86"/>
      <c r="C147" s="86">
        <v>1</v>
      </c>
      <c r="D147" s="87">
        <f t="shared" si="30"/>
        <v>0</v>
      </c>
      <c r="E147" s="87">
        <f t="shared" si="30"/>
        <v>0</v>
      </c>
      <c r="F147" s="80">
        <f t="shared" si="31"/>
        <v>0</v>
      </c>
      <c r="G147" s="80">
        <f t="shared" si="31"/>
        <v>0</v>
      </c>
      <c r="H147" s="80">
        <f t="shared" si="32"/>
        <v>0</v>
      </c>
      <c r="I147" s="80">
        <f t="shared" si="33"/>
        <v>0</v>
      </c>
      <c r="J147" s="80">
        <f t="shared" si="34"/>
        <v>0</v>
      </c>
      <c r="K147" s="80">
        <f t="shared" si="35"/>
        <v>0</v>
      </c>
      <c r="L147" s="80">
        <f t="shared" si="36"/>
        <v>0</v>
      </c>
      <c r="M147" s="80">
        <f t="shared" ca="1" si="37"/>
        <v>0.27363722678359281</v>
      </c>
      <c r="N147" s="80">
        <f t="shared" ca="1" si="38"/>
        <v>7.4877331881815404E-2</v>
      </c>
      <c r="O147" s="89">
        <f t="shared" ca="1" si="39"/>
        <v>5020881182720.6582</v>
      </c>
      <c r="P147" s="80">
        <f t="shared" ca="1" si="40"/>
        <v>453061790584.86786</v>
      </c>
      <c r="Q147" s="80">
        <f t="shared" ca="1" si="41"/>
        <v>2523157652.5567923</v>
      </c>
      <c r="R147" s="11">
        <f t="shared" ca="1" si="42"/>
        <v>-0.27363722678359281</v>
      </c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</row>
    <row r="148" spans="1:35" x14ac:dyDescent="0.2">
      <c r="A148" s="86"/>
      <c r="B148" s="86"/>
      <c r="C148" s="86">
        <v>1</v>
      </c>
      <c r="D148" s="87">
        <f t="shared" si="30"/>
        <v>0</v>
      </c>
      <c r="E148" s="87">
        <f t="shared" si="30"/>
        <v>0</v>
      </c>
      <c r="F148" s="80">
        <f t="shared" si="31"/>
        <v>0</v>
      </c>
      <c r="G148" s="80">
        <f t="shared" si="31"/>
        <v>0</v>
      </c>
      <c r="H148" s="80">
        <f t="shared" si="32"/>
        <v>0</v>
      </c>
      <c r="I148" s="80">
        <f t="shared" si="33"/>
        <v>0</v>
      </c>
      <c r="J148" s="80">
        <f t="shared" si="34"/>
        <v>0</v>
      </c>
      <c r="K148" s="80">
        <f t="shared" si="35"/>
        <v>0</v>
      </c>
      <c r="L148" s="80">
        <f t="shared" si="36"/>
        <v>0</v>
      </c>
      <c r="M148" s="80">
        <f t="shared" ca="1" si="37"/>
        <v>0.27363722678359281</v>
      </c>
      <c r="N148" s="80">
        <f t="shared" ca="1" si="38"/>
        <v>7.4877331881815404E-2</v>
      </c>
      <c r="O148" s="89">
        <f t="shared" ca="1" si="39"/>
        <v>5020881182720.6582</v>
      </c>
      <c r="P148" s="80">
        <f t="shared" ca="1" si="40"/>
        <v>453061790584.86786</v>
      </c>
      <c r="Q148" s="80">
        <f t="shared" ca="1" si="41"/>
        <v>2523157652.5567923</v>
      </c>
      <c r="R148" s="11">
        <f t="shared" ca="1" si="42"/>
        <v>-0.27363722678359281</v>
      </c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</row>
    <row r="149" spans="1:35" x14ac:dyDescent="0.2">
      <c r="A149" s="86"/>
      <c r="B149" s="86"/>
      <c r="C149" s="86">
        <v>1</v>
      </c>
      <c r="D149" s="87">
        <f t="shared" si="30"/>
        <v>0</v>
      </c>
      <c r="E149" s="87">
        <f t="shared" si="30"/>
        <v>0</v>
      </c>
      <c r="F149" s="80">
        <f t="shared" si="31"/>
        <v>0</v>
      </c>
      <c r="G149" s="80">
        <f t="shared" si="31"/>
        <v>0</v>
      </c>
      <c r="H149" s="80">
        <f t="shared" si="32"/>
        <v>0</v>
      </c>
      <c r="I149" s="80">
        <f t="shared" si="33"/>
        <v>0</v>
      </c>
      <c r="J149" s="80">
        <f t="shared" si="34"/>
        <v>0</v>
      </c>
      <c r="K149" s="80">
        <f t="shared" si="35"/>
        <v>0</v>
      </c>
      <c r="L149" s="80">
        <f t="shared" si="36"/>
        <v>0</v>
      </c>
      <c r="M149" s="80">
        <f t="shared" ca="1" si="37"/>
        <v>0.27363722678359281</v>
      </c>
      <c r="N149" s="80">
        <f t="shared" ca="1" si="38"/>
        <v>7.4877331881815404E-2</v>
      </c>
      <c r="O149" s="89">
        <f t="shared" ca="1" si="39"/>
        <v>5020881182720.6582</v>
      </c>
      <c r="P149" s="80">
        <f t="shared" ca="1" si="40"/>
        <v>453061790584.86786</v>
      </c>
      <c r="Q149" s="80">
        <f t="shared" ca="1" si="41"/>
        <v>2523157652.5567923</v>
      </c>
      <c r="R149" s="11">
        <f t="shared" ca="1" si="42"/>
        <v>-0.27363722678359281</v>
      </c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</row>
    <row r="150" spans="1:35" x14ac:dyDescent="0.2">
      <c r="A150" s="86"/>
      <c r="B150" s="86"/>
      <c r="C150" s="86">
        <v>1</v>
      </c>
      <c r="D150" s="87">
        <f t="shared" si="30"/>
        <v>0</v>
      </c>
      <c r="E150" s="87">
        <f t="shared" si="30"/>
        <v>0</v>
      </c>
      <c r="F150" s="80">
        <f t="shared" si="31"/>
        <v>0</v>
      </c>
      <c r="G150" s="80">
        <f t="shared" si="31"/>
        <v>0</v>
      </c>
      <c r="H150" s="80">
        <f t="shared" si="32"/>
        <v>0</v>
      </c>
      <c r="I150" s="80">
        <f t="shared" si="33"/>
        <v>0</v>
      </c>
      <c r="J150" s="80">
        <f t="shared" si="34"/>
        <v>0</v>
      </c>
      <c r="K150" s="80">
        <f t="shared" si="35"/>
        <v>0</v>
      </c>
      <c r="L150" s="80">
        <f t="shared" si="36"/>
        <v>0</v>
      </c>
      <c r="M150" s="80">
        <f t="shared" ca="1" si="37"/>
        <v>0.27363722678359281</v>
      </c>
      <c r="N150" s="80">
        <f t="shared" ca="1" si="38"/>
        <v>7.4877331881815404E-2</v>
      </c>
      <c r="O150" s="89">
        <f t="shared" ca="1" si="39"/>
        <v>5020881182720.6582</v>
      </c>
      <c r="P150" s="80">
        <f t="shared" ca="1" si="40"/>
        <v>453061790584.86786</v>
      </c>
      <c r="Q150" s="80">
        <f t="shared" ca="1" si="41"/>
        <v>2523157652.5567923</v>
      </c>
      <c r="R150" s="11">
        <f t="shared" ca="1" si="42"/>
        <v>-0.27363722678359281</v>
      </c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</row>
    <row r="151" spans="1:35" x14ac:dyDescent="0.2">
      <c r="A151" s="86"/>
      <c r="B151" s="86"/>
      <c r="C151" s="86">
        <v>1</v>
      </c>
      <c r="D151" s="87">
        <f t="shared" si="30"/>
        <v>0</v>
      </c>
      <c r="E151" s="87">
        <f t="shared" si="30"/>
        <v>0</v>
      </c>
      <c r="F151" s="80">
        <f t="shared" si="31"/>
        <v>0</v>
      </c>
      <c r="G151" s="80">
        <f t="shared" si="31"/>
        <v>0</v>
      </c>
      <c r="H151" s="80">
        <f t="shared" si="32"/>
        <v>0</v>
      </c>
      <c r="I151" s="80">
        <f t="shared" si="33"/>
        <v>0</v>
      </c>
      <c r="J151" s="80">
        <f t="shared" si="34"/>
        <v>0</v>
      </c>
      <c r="K151" s="80">
        <f t="shared" si="35"/>
        <v>0</v>
      </c>
      <c r="L151" s="80">
        <f t="shared" si="36"/>
        <v>0</v>
      </c>
      <c r="M151" s="80">
        <f t="shared" ca="1" si="37"/>
        <v>0.27363722678359281</v>
      </c>
      <c r="N151" s="80">
        <f t="shared" ca="1" si="38"/>
        <v>7.4877331881815404E-2</v>
      </c>
      <c r="O151" s="89">
        <f t="shared" ca="1" si="39"/>
        <v>5020881182720.6582</v>
      </c>
      <c r="P151" s="80">
        <f t="shared" ca="1" si="40"/>
        <v>453061790584.86786</v>
      </c>
      <c r="Q151" s="80">
        <f t="shared" ca="1" si="41"/>
        <v>2523157652.5567923</v>
      </c>
      <c r="R151" s="11">
        <f t="shared" ca="1" si="42"/>
        <v>-0.27363722678359281</v>
      </c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</row>
    <row r="152" spans="1:35" x14ac:dyDescent="0.2">
      <c r="A152" s="86"/>
      <c r="B152" s="86"/>
      <c r="C152" s="86">
        <v>1</v>
      </c>
      <c r="D152" s="87">
        <f t="shared" si="30"/>
        <v>0</v>
      </c>
      <c r="E152" s="87">
        <f t="shared" si="30"/>
        <v>0</v>
      </c>
      <c r="F152" s="80">
        <f t="shared" si="31"/>
        <v>0</v>
      </c>
      <c r="G152" s="80">
        <f t="shared" si="31"/>
        <v>0</v>
      </c>
      <c r="H152" s="80">
        <f t="shared" si="32"/>
        <v>0</v>
      </c>
      <c r="I152" s="80">
        <f t="shared" si="33"/>
        <v>0</v>
      </c>
      <c r="J152" s="80">
        <f t="shared" si="34"/>
        <v>0</v>
      </c>
      <c r="K152" s="80">
        <f t="shared" si="35"/>
        <v>0</v>
      </c>
      <c r="L152" s="80">
        <f t="shared" si="36"/>
        <v>0</v>
      </c>
      <c r="M152" s="80">
        <f t="shared" ca="1" si="37"/>
        <v>0.27363722678359281</v>
      </c>
      <c r="N152" s="80">
        <f t="shared" ca="1" si="38"/>
        <v>7.4877331881815404E-2</v>
      </c>
      <c r="O152" s="89">
        <f t="shared" ca="1" si="39"/>
        <v>5020881182720.6582</v>
      </c>
      <c r="P152" s="80">
        <f t="shared" ca="1" si="40"/>
        <v>453061790584.86786</v>
      </c>
      <c r="Q152" s="80">
        <f t="shared" ca="1" si="41"/>
        <v>2523157652.5567923</v>
      </c>
      <c r="R152" s="11">
        <f t="shared" ca="1" si="42"/>
        <v>-0.27363722678359281</v>
      </c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</row>
    <row r="153" spans="1:35" x14ac:dyDescent="0.2">
      <c r="A153" s="86"/>
      <c r="B153" s="86"/>
      <c r="C153" s="86">
        <v>1</v>
      </c>
      <c r="D153" s="87">
        <f t="shared" si="30"/>
        <v>0</v>
      </c>
      <c r="E153" s="87">
        <f t="shared" si="30"/>
        <v>0</v>
      </c>
      <c r="F153" s="80">
        <f t="shared" si="31"/>
        <v>0</v>
      </c>
      <c r="G153" s="80">
        <f t="shared" si="31"/>
        <v>0</v>
      </c>
      <c r="H153" s="80">
        <f t="shared" si="32"/>
        <v>0</v>
      </c>
      <c r="I153" s="80">
        <f t="shared" si="33"/>
        <v>0</v>
      </c>
      <c r="J153" s="80">
        <f t="shared" si="34"/>
        <v>0</v>
      </c>
      <c r="K153" s="80">
        <f t="shared" si="35"/>
        <v>0</v>
      </c>
      <c r="L153" s="80">
        <f t="shared" si="36"/>
        <v>0</v>
      </c>
      <c r="M153" s="80">
        <f t="shared" ca="1" si="37"/>
        <v>0.27363722678359281</v>
      </c>
      <c r="N153" s="80">
        <f t="shared" ca="1" si="38"/>
        <v>7.4877331881815404E-2</v>
      </c>
      <c r="O153" s="89">
        <f t="shared" ca="1" si="39"/>
        <v>5020881182720.6582</v>
      </c>
      <c r="P153" s="80">
        <f t="shared" ca="1" si="40"/>
        <v>453061790584.86786</v>
      </c>
      <c r="Q153" s="80">
        <f t="shared" ca="1" si="41"/>
        <v>2523157652.5567923</v>
      </c>
      <c r="R153" s="11">
        <f t="shared" ca="1" si="42"/>
        <v>-0.27363722678359281</v>
      </c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</row>
    <row r="154" spans="1:35" x14ac:dyDescent="0.2">
      <c r="A154" s="86"/>
      <c r="B154" s="86"/>
      <c r="C154" s="86">
        <v>1</v>
      </c>
      <c r="D154" s="87">
        <f t="shared" si="30"/>
        <v>0</v>
      </c>
      <c r="E154" s="87">
        <f t="shared" si="30"/>
        <v>0</v>
      </c>
      <c r="F154" s="80">
        <f t="shared" si="31"/>
        <v>0</v>
      </c>
      <c r="G154" s="80">
        <f t="shared" si="31"/>
        <v>0</v>
      </c>
      <c r="H154" s="80">
        <f t="shared" si="32"/>
        <v>0</v>
      </c>
      <c r="I154" s="80">
        <f t="shared" si="33"/>
        <v>0</v>
      </c>
      <c r="J154" s="80">
        <f t="shared" si="34"/>
        <v>0</v>
      </c>
      <c r="K154" s="80">
        <f t="shared" si="35"/>
        <v>0</v>
      </c>
      <c r="L154" s="80">
        <f t="shared" si="36"/>
        <v>0</v>
      </c>
      <c r="M154" s="80">
        <f t="shared" ca="1" si="37"/>
        <v>0.27363722678359281</v>
      </c>
      <c r="N154" s="80">
        <f t="shared" ca="1" si="38"/>
        <v>7.4877331881815404E-2</v>
      </c>
      <c r="O154" s="89">
        <f t="shared" ca="1" si="39"/>
        <v>5020881182720.6582</v>
      </c>
      <c r="P154" s="80">
        <f t="shared" ca="1" si="40"/>
        <v>453061790584.86786</v>
      </c>
      <c r="Q154" s="80">
        <f t="shared" ca="1" si="41"/>
        <v>2523157652.5567923</v>
      </c>
      <c r="R154" s="11">
        <f t="shared" ca="1" si="42"/>
        <v>-0.27363722678359281</v>
      </c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</row>
    <row r="155" spans="1:35" x14ac:dyDescent="0.2">
      <c r="A155" s="86"/>
      <c r="B155" s="86"/>
      <c r="C155" s="86">
        <v>1</v>
      </c>
      <c r="D155" s="87">
        <f t="shared" si="30"/>
        <v>0</v>
      </c>
      <c r="E155" s="87">
        <f t="shared" si="30"/>
        <v>0</v>
      </c>
      <c r="F155" s="80">
        <f t="shared" si="31"/>
        <v>0</v>
      </c>
      <c r="G155" s="80">
        <f t="shared" si="31"/>
        <v>0</v>
      </c>
      <c r="H155" s="80">
        <f t="shared" si="32"/>
        <v>0</v>
      </c>
      <c r="I155" s="80">
        <f t="shared" si="33"/>
        <v>0</v>
      </c>
      <c r="J155" s="80">
        <f t="shared" si="34"/>
        <v>0</v>
      </c>
      <c r="K155" s="80">
        <f t="shared" si="35"/>
        <v>0</v>
      </c>
      <c r="L155" s="80">
        <f t="shared" si="36"/>
        <v>0</v>
      </c>
      <c r="M155" s="80">
        <f t="shared" ca="1" si="37"/>
        <v>0.27363722678359281</v>
      </c>
      <c r="N155" s="80">
        <f t="shared" ca="1" si="38"/>
        <v>7.4877331881815404E-2</v>
      </c>
      <c r="O155" s="89">
        <f t="shared" ca="1" si="39"/>
        <v>5020881182720.6582</v>
      </c>
      <c r="P155" s="80">
        <f t="shared" ca="1" si="40"/>
        <v>453061790584.86786</v>
      </c>
      <c r="Q155" s="80">
        <f t="shared" ca="1" si="41"/>
        <v>2523157652.5567923</v>
      </c>
      <c r="R155" s="11">
        <f t="shared" ca="1" si="42"/>
        <v>-0.27363722678359281</v>
      </c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</row>
    <row r="156" spans="1:35" x14ac:dyDescent="0.2">
      <c r="A156" s="86"/>
      <c r="B156" s="86"/>
      <c r="C156" s="86">
        <v>1</v>
      </c>
      <c r="D156" s="87">
        <f t="shared" si="30"/>
        <v>0</v>
      </c>
      <c r="E156" s="87">
        <f t="shared" si="30"/>
        <v>0</v>
      </c>
      <c r="F156" s="80">
        <f t="shared" si="31"/>
        <v>0</v>
      </c>
      <c r="G156" s="80">
        <f t="shared" si="31"/>
        <v>0</v>
      </c>
      <c r="H156" s="80">
        <f t="shared" si="32"/>
        <v>0</v>
      </c>
      <c r="I156" s="80">
        <f t="shared" si="33"/>
        <v>0</v>
      </c>
      <c r="J156" s="80">
        <f t="shared" si="34"/>
        <v>0</v>
      </c>
      <c r="K156" s="80">
        <f t="shared" si="35"/>
        <v>0</v>
      </c>
      <c r="L156" s="80">
        <f t="shared" si="36"/>
        <v>0</v>
      </c>
      <c r="M156" s="80">
        <f t="shared" ca="1" si="37"/>
        <v>0.27363722678359281</v>
      </c>
      <c r="N156" s="80">
        <f t="shared" ca="1" si="38"/>
        <v>7.4877331881815404E-2</v>
      </c>
      <c r="O156" s="89">
        <f t="shared" ca="1" si="39"/>
        <v>5020881182720.6582</v>
      </c>
      <c r="P156" s="80">
        <f t="shared" ca="1" si="40"/>
        <v>453061790584.86786</v>
      </c>
      <c r="Q156" s="80">
        <f t="shared" ca="1" si="41"/>
        <v>2523157652.5567923</v>
      </c>
      <c r="R156" s="11">
        <f t="shared" ca="1" si="42"/>
        <v>-0.27363722678359281</v>
      </c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</row>
    <row r="157" spans="1:35" x14ac:dyDescent="0.2">
      <c r="A157" s="86"/>
      <c r="B157" s="86"/>
      <c r="C157" s="86">
        <v>1</v>
      </c>
      <c r="D157" s="87">
        <f t="shared" si="30"/>
        <v>0</v>
      </c>
      <c r="E157" s="87">
        <f t="shared" si="30"/>
        <v>0</v>
      </c>
      <c r="F157" s="80">
        <f t="shared" si="31"/>
        <v>0</v>
      </c>
      <c r="G157" s="80">
        <f t="shared" si="31"/>
        <v>0</v>
      </c>
      <c r="H157" s="80">
        <f t="shared" si="32"/>
        <v>0</v>
      </c>
      <c r="I157" s="80">
        <f t="shared" si="33"/>
        <v>0</v>
      </c>
      <c r="J157" s="80">
        <f t="shared" si="34"/>
        <v>0</v>
      </c>
      <c r="K157" s="80">
        <f t="shared" si="35"/>
        <v>0</v>
      </c>
      <c r="L157" s="80">
        <f t="shared" si="36"/>
        <v>0</v>
      </c>
      <c r="M157" s="80">
        <f t="shared" ca="1" si="37"/>
        <v>0.27363722678359281</v>
      </c>
      <c r="N157" s="80">
        <f t="shared" ca="1" si="38"/>
        <v>7.4877331881815404E-2</v>
      </c>
      <c r="O157" s="89">
        <f t="shared" ca="1" si="39"/>
        <v>5020881182720.6582</v>
      </c>
      <c r="P157" s="80">
        <f t="shared" ca="1" si="40"/>
        <v>453061790584.86786</v>
      </c>
      <c r="Q157" s="80">
        <f t="shared" ca="1" si="41"/>
        <v>2523157652.5567923</v>
      </c>
      <c r="R157" s="11">
        <f t="shared" ca="1" si="42"/>
        <v>-0.27363722678359281</v>
      </c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</row>
    <row r="158" spans="1:35" x14ac:dyDescent="0.2">
      <c r="A158" s="86"/>
      <c r="B158" s="86"/>
      <c r="C158" s="86">
        <v>1</v>
      </c>
      <c r="D158" s="87">
        <f t="shared" si="30"/>
        <v>0</v>
      </c>
      <c r="E158" s="87">
        <f t="shared" si="30"/>
        <v>0</v>
      </c>
      <c r="F158" s="80">
        <f t="shared" si="31"/>
        <v>0</v>
      </c>
      <c r="G158" s="80">
        <f t="shared" si="31"/>
        <v>0</v>
      </c>
      <c r="H158" s="80">
        <f t="shared" si="32"/>
        <v>0</v>
      </c>
      <c r="I158" s="80">
        <f t="shared" si="33"/>
        <v>0</v>
      </c>
      <c r="J158" s="80">
        <f t="shared" si="34"/>
        <v>0</v>
      </c>
      <c r="K158" s="80">
        <f t="shared" si="35"/>
        <v>0</v>
      </c>
      <c r="L158" s="80">
        <f t="shared" si="36"/>
        <v>0</v>
      </c>
      <c r="M158" s="80">
        <f t="shared" ca="1" si="37"/>
        <v>0.27363722678359281</v>
      </c>
      <c r="N158" s="80">
        <f t="shared" ca="1" si="38"/>
        <v>7.4877331881815404E-2</v>
      </c>
      <c r="O158" s="89">
        <f t="shared" ca="1" si="39"/>
        <v>5020881182720.6582</v>
      </c>
      <c r="P158" s="80">
        <f t="shared" ca="1" si="40"/>
        <v>453061790584.86786</v>
      </c>
      <c r="Q158" s="80">
        <f t="shared" ca="1" si="41"/>
        <v>2523157652.5567923</v>
      </c>
      <c r="R158" s="11">
        <f t="shared" ca="1" si="42"/>
        <v>-0.27363722678359281</v>
      </c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</row>
    <row r="159" spans="1:35" x14ac:dyDescent="0.2">
      <c r="A159" s="86"/>
      <c r="B159" s="86"/>
      <c r="C159" s="86">
        <v>1</v>
      </c>
      <c r="D159" s="87">
        <f t="shared" si="30"/>
        <v>0</v>
      </c>
      <c r="E159" s="87">
        <f t="shared" si="30"/>
        <v>0</v>
      </c>
      <c r="F159" s="80">
        <f t="shared" si="31"/>
        <v>0</v>
      </c>
      <c r="G159" s="80">
        <f t="shared" si="31"/>
        <v>0</v>
      </c>
      <c r="H159" s="80">
        <f t="shared" si="32"/>
        <v>0</v>
      </c>
      <c r="I159" s="80">
        <f t="shared" si="33"/>
        <v>0</v>
      </c>
      <c r="J159" s="80">
        <f t="shared" si="34"/>
        <v>0</v>
      </c>
      <c r="K159" s="80">
        <f t="shared" si="35"/>
        <v>0</v>
      </c>
      <c r="L159" s="80">
        <f t="shared" si="36"/>
        <v>0</v>
      </c>
      <c r="M159" s="80">
        <f t="shared" ca="1" si="37"/>
        <v>0.27363722678359281</v>
      </c>
      <c r="N159" s="80">
        <f t="shared" ca="1" si="38"/>
        <v>7.4877331881815404E-2</v>
      </c>
      <c r="O159" s="89">
        <f t="shared" ca="1" si="39"/>
        <v>5020881182720.6582</v>
      </c>
      <c r="P159" s="80">
        <f t="shared" ca="1" si="40"/>
        <v>453061790584.86786</v>
      </c>
      <c r="Q159" s="80">
        <f t="shared" ca="1" si="41"/>
        <v>2523157652.5567923</v>
      </c>
      <c r="R159" s="11">
        <f t="shared" ca="1" si="42"/>
        <v>-0.27363722678359281</v>
      </c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</row>
    <row r="160" spans="1:35" x14ac:dyDescent="0.2">
      <c r="A160" s="86"/>
      <c r="B160" s="86"/>
      <c r="C160" s="86">
        <v>1</v>
      </c>
      <c r="D160" s="87">
        <f t="shared" si="30"/>
        <v>0</v>
      </c>
      <c r="E160" s="87">
        <f t="shared" si="30"/>
        <v>0</v>
      </c>
      <c r="F160" s="80">
        <f t="shared" si="31"/>
        <v>0</v>
      </c>
      <c r="G160" s="80">
        <f t="shared" si="31"/>
        <v>0</v>
      </c>
      <c r="H160" s="80">
        <f t="shared" si="32"/>
        <v>0</v>
      </c>
      <c r="I160" s="80">
        <f t="shared" si="33"/>
        <v>0</v>
      </c>
      <c r="J160" s="80">
        <f t="shared" si="34"/>
        <v>0</v>
      </c>
      <c r="K160" s="80">
        <f t="shared" si="35"/>
        <v>0</v>
      </c>
      <c r="L160" s="80">
        <f t="shared" si="36"/>
        <v>0</v>
      </c>
      <c r="M160" s="80">
        <f t="shared" ca="1" si="37"/>
        <v>0.27363722678359281</v>
      </c>
      <c r="N160" s="80">
        <f t="shared" ca="1" si="38"/>
        <v>7.4877331881815404E-2</v>
      </c>
      <c r="O160" s="89">
        <f t="shared" ca="1" si="39"/>
        <v>5020881182720.6582</v>
      </c>
      <c r="P160" s="80">
        <f t="shared" ca="1" si="40"/>
        <v>453061790584.86786</v>
      </c>
      <c r="Q160" s="80">
        <f t="shared" ca="1" si="41"/>
        <v>2523157652.5567923</v>
      </c>
      <c r="R160" s="11">
        <f t="shared" ca="1" si="42"/>
        <v>-0.27363722678359281</v>
      </c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</row>
    <row r="161" spans="1:35" x14ac:dyDescent="0.2">
      <c r="A161" s="86"/>
      <c r="B161" s="86"/>
      <c r="C161" s="86">
        <v>1</v>
      </c>
      <c r="D161" s="87">
        <f t="shared" si="30"/>
        <v>0</v>
      </c>
      <c r="E161" s="87">
        <f t="shared" si="30"/>
        <v>0</v>
      </c>
      <c r="F161" s="80">
        <f t="shared" si="31"/>
        <v>0</v>
      </c>
      <c r="G161" s="80">
        <f t="shared" si="31"/>
        <v>0</v>
      </c>
      <c r="H161" s="80">
        <f t="shared" si="32"/>
        <v>0</v>
      </c>
      <c r="I161" s="80">
        <f t="shared" si="33"/>
        <v>0</v>
      </c>
      <c r="J161" s="80">
        <f t="shared" si="34"/>
        <v>0</v>
      </c>
      <c r="K161" s="80">
        <f t="shared" si="35"/>
        <v>0</v>
      </c>
      <c r="L161" s="80">
        <f t="shared" si="36"/>
        <v>0</v>
      </c>
      <c r="M161" s="80">
        <f t="shared" ca="1" si="37"/>
        <v>0.27363722678359281</v>
      </c>
      <c r="N161" s="80">
        <f t="shared" ca="1" si="38"/>
        <v>7.4877331881815404E-2</v>
      </c>
      <c r="O161" s="89">
        <f t="shared" ca="1" si="39"/>
        <v>5020881182720.6582</v>
      </c>
      <c r="P161" s="80">
        <f t="shared" ca="1" si="40"/>
        <v>453061790584.86786</v>
      </c>
      <c r="Q161" s="80">
        <f t="shared" ca="1" si="41"/>
        <v>2523157652.5567923</v>
      </c>
      <c r="R161" s="11">
        <f t="shared" ca="1" si="42"/>
        <v>-0.27363722678359281</v>
      </c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</row>
    <row r="162" spans="1:35" x14ac:dyDescent="0.2">
      <c r="A162" s="86"/>
      <c r="B162" s="86"/>
      <c r="C162" s="86">
        <v>1</v>
      </c>
      <c r="D162" s="87">
        <f t="shared" si="30"/>
        <v>0</v>
      </c>
      <c r="E162" s="87">
        <f t="shared" si="30"/>
        <v>0</v>
      </c>
      <c r="F162" s="80">
        <f t="shared" si="31"/>
        <v>0</v>
      </c>
      <c r="G162" s="80">
        <f t="shared" si="31"/>
        <v>0</v>
      </c>
      <c r="H162" s="80">
        <f t="shared" si="32"/>
        <v>0</v>
      </c>
      <c r="I162" s="80">
        <f t="shared" si="33"/>
        <v>0</v>
      </c>
      <c r="J162" s="80">
        <f t="shared" si="34"/>
        <v>0</v>
      </c>
      <c r="K162" s="80">
        <f t="shared" si="35"/>
        <v>0</v>
      </c>
      <c r="L162" s="80">
        <f t="shared" si="36"/>
        <v>0</v>
      </c>
      <c r="M162" s="80">
        <f t="shared" ca="1" si="37"/>
        <v>0.27363722678359281</v>
      </c>
      <c r="N162" s="80">
        <f t="shared" ca="1" si="38"/>
        <v>7.4877331881815404E-2</v>
      </c>
      <c r="O162" s="89">
        <f t="shared" ca="1" si="39"/>
        <v>5020881182720.6582</v>
      </c>
      <c r="P162" s="80">
        <f t="shared" ca="1" si="40"/>
        <v>453061790584.86786</v>
      </c>
      <c r="Q162" s="80">
        <f t="shared" ca="1" si="41"/>
        <v>2523157652.5567923</v>
      </c>
      <c r="R162" s="11">
        <f t="shared" ca="1" si="42"/>
        <v>-0.27363722678359281</v>
      </c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</row>
    <row r="163" spans="1:35" x14ac:dyDescent="0.2">
      <c r="A163" s="86"/>
      <c r="B163" s="86"/>
      <c r="C163" s="86">
        <v>1</v>
      </c>
      <c r="D163" s="87">
        <f t="shared" si="30"/>
        <v>0</v>
      </c>
      <c r="E163" s="87">
        <f t="shared" si="30"/>
        <v>0</v>
      </c>
      <c r="F163" s="80">
        <f t="shared" si="31"/>
        <v>0</v>
      </c>
      <c r="G163" s="80">
        <f t="shared" si="31"/>
        <v>0</v>
      </c>
      <c r="H163" s="80">
        <f t="shared" si="32"/>
        <v>0</v>
      </c>
      <c r="I163" s="80">
        <f t="shared" si="33"/>
        <v>0</v>
      </c>
      <c r="J163" s="80">
        <f t="shared" si="34"/>
        <v>0</v>
      </c>
      <c r="K163" s="80">
        <f t="shared" si="35"/>
        <v>0</v>
      </c>
      <c r="L163" s="80">
        <f t="shared" si="36"/>
        <v>0</v>
      </c>
      <c r="M163" s="80">
        <f t="shared" ca="1" si="37"/>
        <v>0.27363722678359281</v>
      </c>
      <c r="N163" s="80">
        <f t="shared" ca="1" si="38"/>
        <v>7.4877331881815404E-2</v>
      </c>
      <c r="O163" s="89">
        <f t="shared" ca="1" si="39"/>
        <v>5020881182720.6582</v>
      </c>
      <c r="P163" s="80">
        <f t="shared" ca="1" si="40"/>
        <v>453061790584.86786</v>
      </c>
      <c r="Q163" s="80">
        <f t="shared" ca="1" si="41"/>
        <v>2523157652.5567923</v>
      </c>
      <c r="R163" s="11">
        <f t="shared" ca="1" si="42"/>
        <v>-0.27363722678359281</v>
      </c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</row>
    <row r="164" spans="1:35" x14ac:dyDescent="0.2">
      <c r="A164" s="86"/>
      <c r="B164" s="86"/>
      <c r="C164" s="86">
        <v>1</v>
      </c>
      <c r="D164" s="87">
        <f t="shared" si="30"/>
        <v>0</v>
      </c>
      <c r="E164" s="87">
        <f t="shared" si="30"/>
        <v>0</v>
      </c>
      <c r="F164" s="80">
        <f t="shared" si="31"/>
        <v>0</v>
      </c>
      <c r="G164" s="80">
        <f t="shared" si="31"/>
        <v>0</v>
      </c>
      <c r="H164" s="80">
        <f t="shared" si="32"/>
        <v>0</v>
      </c>
      <c r="I164" s="80">
        <f t="shared" si="33"/>
        <v>0</v>
      </c>
      <c r="J164" s="80">
        <f t="shared" si="34"/>
        <v>0</v>
      </c>
      <c r="K164" s="80">
        <f t="shared" si="35"/>
        <v>0</v>
      </c>
      <c r="L164" s="80">
        <f t="shared" si="36"/>
        <v>0</v>
      </c>
      <c r="M164" s="80">
        <f t="shared" ca="1" si="37"/>
        <v>0.27363722678359281</v>
      </c>
      <c r="N164" s="80">
        <f t="shared" ca="1" si="38"/>
        <v>7.4877331881815404E-2</v>
      </c>
      <c r="O164" s="89">
        <f t="shared" ca="1" si="39"/>
        <v>5020881182720.6582</v>
      </c>
      <c r="P164" s="80">
        <f t="shared" ca="1" si="40"/>
        <v>453061790584.86786</v>
      </c>
      <c r="Q164" s="80">
        <f t="shared" ca="1" si="41"/>
        <v>2523157652.5567923</v>
      </c>
      <c r="R164" s="11">
        <f t="shared" ca="1" si="42"/>
        <v>-0.27363722678359281</v>
      </c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</row>
    <row r="165" spans="1:35" x14ac:dyDescent="0.2">
      <c r="A165" s="86"/>
      <c r="B165" s="86"/>
      <c r="C165" s="86">
        <v>1</v>
      </c>
      <c r="D165" s="87">
        <f t="shared" si="30"/>
        <v>0</v>
      </c>
      <c r="E165" s="87">
        <f t="shared" si="30"/>
        <v>0</v>
      </c>
      <c r="F165" s="80">
        <f t="shared" si="31"/>
        <v>0</v>
      </c>
      <c r="G165" s="80">
        <f t="shared" si="31"/>
        <v>0</v>
      </c>
      <c r="H165" s="80">
        <f t="shared" si="32"/>
        <v>0</v>
      </c>
      <c r="I165" s="80">
        <f t="shared" si="33"/>
        <v>0</v>
      </c>
      <c r="J165" s="80">
        <f t="shared" si="34"/>
        <v>0</v>
      </c>
      <c r="K165" s="80">
        <f t="shared" si="35"/>
        <v>0</v>
      </c>
      <c r="L165" s="80">
        <f t="shared" si="36"/>
        <v>0</v>
      </c>
      <c r="M165" s="80">
        <f t="shared" ca="1" si="37"/>
        <v>0.27363722678359281</v>
      </c>
      <c r="N165" s="80">
        <f t="shared" ca="1" si="38"/>
        <v>7.4877331881815404E-2</v>
      </c>
      <c r="O165" s="89">
        <f t="shared" ca="1" si="39"/>
        <v>5020881182720.6582</v>
      </c>
      <c r="P165" s="80">
        <f t="shared" ca="1" si="40"/>
        <v>453061790584.86786</v>
      </c>
      <c r="Q165" s="80">
        <f t="shared" ca="1" si="41"/>
        <v>2523157652.5567923</v>
      </c>
      <c r="R165" s="11">
        <f t="shared" ca="1" si="42"/>
        <v>-0.27363722678359281</v>
      </c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</row>
    <row r="166" spans="1:35" x14ac:dyDescent="0.2">
      <c r="A166" s="86"/>
      <c r="B166" s="86"/>
      <c r="C166" s="86">
        <v>1</v>
      </c>
      <c r="D166" s="87">
        <f t="shared" si="30"/>
        <v>0</v>
      </c>
      <c r="E166" s="87">
        <f t="shared" si="30"/>
        <v>0</v>
      </c>
      <c r="F166" s="80">
        <f t="shared" si="31"/>
        <v>0</v>
      </c>
      <c r="G166" s="80">
        <f t="shared" si="31"/>
        <v>0</v>
      </c>
      <c r="H166" s="80">
        <f t="shared" si="32"/>
        <v>0</v>
      </c>
      <c r="I166" s="80">
        <f t="shared" si="33"/>
        <v>0</v>
      </c>
      <c r="J166" s="80">
        <f t="shared" si="34"/>
        <v>0</v>
      </c>
      <c r="K166" s="80">
        <f t="shared" si="35"/>
        <v>0</v>
      </c>
      <c r="L166" s="80">
        <f t="shared" si="36"/>
        <v>0</v>
      </c>
      <c r="M166" s="80">
        <f t="shared" ca="1" si="37"/>
        <v>0.27363722678359281</v>
      </c>
      <c r="N166" s="80">
        <f t="shared" ca="1" si="38"/>
        <v>7.4877331881815404E-2</v>
      </c>
      <c r="O166" s="89">
        <f t="shared" ca="1" si="39"/>
        <v>5020881182720.6582</v>
      </c>
      <c r="P166" s="80">
        <f t="shared" ca="1" si="40"/>
        <v>453061790584.86786</v>
      </c>
      <c r="Q166" s="80">
        <f t="shared" ca="1" si="41"/>
        <v>2523157652.5567923</v>
      </c>
      <c r="R166" s="11">
        <f t="shared" ca="1" si="42"/>
        <v>-0.27363722678359281</v>
      </c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</row>
    <row r="167" spans="1:35" x14ac:dyDescent="0.2">
      <c r="A167" s="86"/>
      <c r="B167" s="86"/>
      <c r="C167" s="86">
        <v>1</v>
      </c>
      <c r="D167" s="87">
        <f t="shared" si="30"/>
        <v>0</v>
      </c>
      <c r="E167" s="87">
        <f t="shared" si="30"/>
        <v>0</v>
      </c>
      <c r="F167" s="80">
        <f t="shared" si="31"/>
        <v>0</v>
      </c>
      <c r="G167" s="80">
        <f t="shared" si="31"/>
        <v>0</v>
      </c>
      <c r="H167" s="80">
        <f t="shared" si="32"/>
        <v>0</v>
      </c>
      <c r="I167" s="80">
        <f t="shared" si="33"/>
        <v>0</v>
      </c>
      <c r="J167" s="80">
        <f t="shared" si="34"/>
        <v>0</v>
      </c>
      <c r="K167" s="80">
        <f t="shared" si="35"/>
        <v>0</v>
      </c>
      <c r="L167" s="80">
        <f t="shared" si="36"/>
        <v>0</v>
      </c>
      <c r="M167" s="80">
        <f t="shared" ca="1" si="37"/>
        <v>0.27363722678359281</v>
      </c>
      <c r="N167" s="80">
        <f t="shared" ca="1" si="38"/>
        <v>7.4877331881815404E-2</v>
      </c>
      <c r="O167" s="89">
        <f t="shared" ca="1" si="39"/>
        <v>5020881182720.6582</v>
      </c>
      <c r="P167" s="80">
        <f t="shared" ca="1" si="40"/>
        <v>453061790584.86786</v>
      </c>
      <c r="Q167" s="80">
        <f t="shared" ca="1" si="41"/>
        <v>2523157652.5567923</v>
      </c>
      <c r="R167" s="11">
        <f t="shared" ca="1" si="42"/>
        <v>-0.27363722678359281</v>
      </c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</row>
    <row r="168" spans="1:35" x14ac:dyDescent="0.2">
      <c r="A168" s="86"/>
      <c r="B168" s="86"/>
      <c r="C168" s="86">
        <v>1</v>
      </c>
      <c r="D168" s="87">
        <f t="shared" si="30"/>
        <v>0</v>
      </c>
      <c r="E168" s="87">
        <f t="shared" si="30"/>
        <v>0</v>
      </c>
      <c r="F168" s="80">
        <f t="shared" si="31"/>
        <v>0</v>
      </c>
      <c r="G168" s="80">
        <f t="shared" si="31"/>
        <v>0</v>
      </c>
      <c r="H168" s="80">
        <f t="shared" si="32"/>
        <v>0</v>
      </c>
      <c r="I168" s="80">
        <f t="shared" si="33"/>
        <v>0</v>
      </c>
      <c r="J168" s="80">
        <f t="shared" si="34"/>
        <v>0</v>
      </c>
      <c r="K168" s="80">
        <f t="shared" si="35"/>
        <v>0</v>
      </c>
      <c r="L168" s="80">
        <f t="shared" si="36"/>
        <v>0</v>
      </c>
      <c r="M168" s="80">
        <f t="shared" ca="1" si="37"/>
        <v>0.27363722678359281</v>
      </c>
      <c r="N168" s="80">
        <f t="shared" ca="1" si="38"/>
        <v>7.4877331881815404E-2</v>
      </c>
      <c r="O168" s="89">
        <f t="shared" ca="1" si="39"/>
        <v>5020881182720.6582</v>
      </c>
      <c r="P168" s="80">
        <f t="shared" ca="1" si="40"/>
        <v>453061790584.86786</v>
      </c>
      <c r="Q168" s="80">
        <f t="shared" ca="1" si="41"/>
        <v>2523157652.5567923</v>
      </c>
      <c r="R168" s="11">
        <f t="shared" ca="1" si="42"/>
        <v>-0.27363722678359281</v>
      </c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</row>
    <row r="169" spans="1:35" x14ac:dyDescent="0.2">
      <c r="A169" s="86"/>
      <c r="B169" s="86"/>
      <c r="C169" s="86">
        <v>1</v>
      </c>
      <c r="D169" s="87">
        <f t="shared" si="30"/>
        <v>0</v>
      </c>
      <c r="E169" s="87">
        <f t="shared" si="30"/>
        <v>0</v>
      </c>
      <c r="F169" s="80">
        <f t="shared" si="31"/>
        <v>0</v>
      </c>
      <c r="G169" s="80">
        <f t="shared" si="31"/>
        <v>0</v>
      </c>
      <c r="H169" s="80">
        <f t="shared" si="32"/>
        <v>0</v>
      </c>
      <c r="I169" s="80">
        <f t="shared" si="33"/>
        <v>0</v>
      </c>
      <c r="J169" s="80">
        <f t="shared" si="34"/>
        <v>0</v>
      </c>
      <c r="K169" s="80">
        <f t="shared" si="35"/>
        <v>0</v>
      </c>
      <c r="L169" s="80">
        <f t="shared" si="36"/>
        <v>0</v>
      </c>
      <c r="M169" s="80">
        <f t="shared" ca="1" si="37"/>
        <v>0.27363722678359281</v>
      </c>
      <c r="N169" s="80">
        <f t="shared" ca="1" si="38"/>
        <v>7.4877331881815404E-2</v>
      </c>
      <c r="O169" s="89">
        <f t="shared" ca="1" si="39"/>
        <v>5020881182720.6582</v>
      </c>
      <c r="P169" s="80">
        <f t="shared" ca="1" si="40"/>
        <v>453061790584.86786</v>
      </c>
      <c r="Q169" s="80">
        <f t="shared" ca="1" si="41"/>
        <v>2523157652.5567923</v>
      </c>
      <c r="R169" s="11">
        <f t="shared" ca="1" si="42"/>
        <v>-0.27363722678359281</v>
      </c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</row>
    <row r="170" spans="1:35" x14ac:dyDescent="0.2">
      <c r="A170" s="86"/>
      <c r="B170" s="86"/>
      <c r="C170" s="86">
        <v>1</v>
      </c>
      <c r="D170" s="87">
        <f t="shared" si="30"/>
        <v>0</v>
      </c>
      <c r="E170" s="87">
        <f t="shared" si="30"/>
        <v>0</v>
      </c>
      <c r="F170" s="80">
        <f t="shared" si="31"/>
        <v>0</v>
      </c>
      <c r="G170" s="80">
        <f t="shared" si="31"/>
        <v>0</v>
      </c>
      <c r="H170" s="80">
        <f t="shared" si="32"/>
        <v>0</v>
      </c>
      <c r="I170" s="80">
        <f t="shared" si="33"/>
        <v>0</v>
      </c>
      <c r="J170" s="80">
        <f t="shared" si="34"/>
        <v>0</v>
      </c>
      <c r="K170" s="80">
        <f t="shared" si="35"/>
        <v>0</v>
      </c>
      <c r="L170" s="80">
        <f t="shared" si="36"/>
        <v>0</v>
      </c>
      <c r="M170" s="80">
        <f t="shared" ca="1" si="37"/>
        <v>0.27363722678359281</v>
      </c>
      <c r="N170" s="80">
        <f t="shared" ca="1" si="38"/>
        <v>7.4877331881815404E-2</v>
      </c>
      <c r="O170" s="89">
        <f t="shared" ca="1" si="39"/>
        <v>5020881182720.6582</v>
      </c>
      <c r="P170" s="80">
        <f t="shared" ca="1" si="40"/>
        <v>453061790584.86786</v>
      </c>
      <c r="Q170" s="80">
        <f t="shared" ca="1" si="41"/>
        <v>2523157652.5567923</v>
      </c>
      <c r="R170" s="11">
        <f t="shared" ca="1" si="42"/>
        <v>-0.27363722678359281</v>
      </c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</row>
    <row r="171" spans="1:35" x14ac:dyDescent="0.2">
      <c r="A171" s="86"/>
      <c r="B171" s="86"/>
      <c r="C171" s="86">
        <v>1</v>
      </c>
      <c r="D171" s="87">
        <f t="shared" si="30"/>
        <v>0</v>
      </c>
      <c r="E171" s="87">
        <f t="shared" si="30"/>
        <v>0</v>
      </c>
      <c r="F171" s="80">
        <f t="shared" si="31"/>
        <v>0</v>
      </c>
      <c r="G171" s="80">
        <f t="shared" si="31"/>
        <v>0</v>
      </c>
      <c r="H171" s="80">
        <f t="shared" si="32"/>
        <v>0</v>
      </c>
      <c r="I171" s="80">
        <f t="shared" si="33"/>
        <v>0</v>
      </c>
      <c r="J171" s="80">
        <f t="shared" si="34"/>
        <v>0</v>
      </c>
      <c r="K171" s="80">
        <f t="shared" si="35"/>
        <v>0</v>
      </c>
      <c r="L171" s="80">
        <f t="shared" si="36"/>
        <v>0</v>
      </c>
      <c r="M171" s="80">
        <f t="shared" ca="1" si="37"/>
        <v>0.27363722678359281</v>
      </c>
      <c r="N171" s="80">
        <f t="shared" ca="1" si="38"/>
        <v>7.4877331881815404E-2</v>
      </c>
      <c r="O171" s="89">
        <f t="shared" ca="1" si="39"/>
        <v>5020881182720.6582</v>
      </c>
      <c r="P171" s="80">
        <f t="shared" ca="1" si="40"/>
        <v>453061790584.86786</v>
      </c>
      <c r="Q171" s="80">
        <f t="shared" ca="1" si="41"/>
        <v>2523157652.5567923</v>
      </c>
      <c r="R171" s="11">
        <f t="shared" ca="1" si="42"/>
        <v>-0.27363722678359281</v>
      </c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</row>
    <row r="172" spans="1:35" x14ac:dyDescent="0.2">
      <c r="A172" s="86"/>
      <c r="B172" s="86"/>
      <c r="C172" s="86">
        <v>1</v>
      </c>
      <c r="D172" s="87">
        <f t="shared" si="30"/>
        <v>0</v>
      </c>
      <c r="E172" s="87">
        <f t="shared" si="30"/>
        <v>0</v>
      </c>
      <c r="F172" s="80">
        <f t="shared" si="31"/>
        <v>0</v>
      </c>
      <c r="G172" s="80">
        <f t="shared" si="31"/>
        <v>0</v>
      </c>
      <c r="H172" s="80">
        <f t="shared" si="32"/>
        <v>0</v>
      </c>
      <c r="I172" s="80">
        <f t="shared" si="33"/>
        <v>0</v>
      </c>
      <c r="J172" s="80">
        <f t="shared" si="34"/>
        <v>0</v>
      </c>
      <c r="K172" s="80">
        <f t="shared" si="35"/>
        <v>0</v>
      </c>
      <c r="L172" s="80">
        <f t="shared" si="36"/>
        <v>0</v>
      </c>
      <c r="M172" s="80">
        <f t="shared" ca="1" si="37"/>
        <v>0.27363722678359281</v>
      </c>
      <c r="N172" s="80">
        <f t="shared" ca="1" si="38"/>
        <v>7.4877331881815404E-2</v>
      </c>
      <c r="O172" s="89">
        <f t="shared" ca="1" si="39"/>
        <v>5020881182720.6582</v>
      </c>
      <c r="P172" s="80">
        <f t="shared" ca="1" si="40"/>
        <v>453061790584.86786</v>
      </c>
      <c r="Q172" s="80">
        <f t="shared" ca="1" si="41"/>
        <v>2523157652.5567923</v>
      </c>
      <c r="R172" s="11">
        <f t="shared" ca="1" si="42"/>
        <v>-0.27363722678359281</v>
      </c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</row>
    <row r="173" spans="1:35" x14ac:dyDescent="0.2">
      <c r="A173" s="86"/>
      <c r="B173" s="86"/>
      <c r="C173" s="86">
        <v>1</v>
      </c>
      <c r="D173" s="87">
        <f t="shared" si="30"/>
        <v>0</v>
      </c>
      <c r="E173" s="87">
        <f t="shared" si="30"/>
        <v>0</v>
      </c>
      <c r="F173" s="80">
        <f t="shared" si="31"/>
        <v>0</v>
      </c>
      <c r="G173" s="80">
        <f t="shared" si="31"/>
        <v>0</v>
      </c>
      <c r="H173" s="80">
        <f t="shared" si="32"/>
        <v>0</v>
      </c>
      <c r="I173" s="80">
        <f t="shared" si="33"/>
        <v>0</v>
      </c>
      <c r="J173" s="80">
        <f t="shared" si="34"/>
        <v>0</v>
      </c>
      <c r="K173" s="80">
        <f t="shared" si="35"/>
        <v>0</v>
      </c>
      <c r="L173" s="80">
        <f t="shared" si="36"/>
        <v>0</v>
      </c>
      <c r="M173" s="80">
        <f t="shared" ca="1" si="37"/>
        <v>0.27363722678359281</v>
      </c>
      <c r="N173" s="80">
        <f t="shared" ca="1" si="38"/>
        <v>7.4877331881815404E-2</v>
      </c>
      <c r="O173" s="89">
        <f t="shared" ca="1" si="39"/>
        <v>5020881182720.6582</v>
      </c>
      <c r="P173" s="80">
        <f t="shared" ca="1" si="40"/>
        <v>453061790584.86786</v>
      </c>
      <c r="Q173" s="80">
        <f t="shared" ca="1" si="41"/>
        <v>2523157652.5567923</v>
      </c>
      <c r="R173" s="11">
        <f t="shared" ca="1" si="42"/>
        <v>-0.27363722678359281</v>
      </c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</row>
    <row r="174" spans="1:35" x14ac:dyDescent="0.2">
      <c r="A174" s="86"/>
      <c r="B174" s="86"/>
      <c r="C174" s="86">
        <v>1</v>
      </c>
      <c r="D174" s="87">
        <f t="shared" si="30"/>
        <v>0</v>
      </c>
      <c r="E174" s="87">
        <f t="shared" si="30"/>
        <v>0</v>
      </c>
      <c r="F174" s="80">
        <f t="shared" si="31"/>
        <v>0</v>
      </c>
      <c r="G174" s="80">
        <f t="shared" si="31"/>
        <v>0</v>
      </c>
      <c r="H174" s="80">
        <f t="shared" si="32"/>
        <v>0</v>
      </c>
      <c r="I174" s="80">
        <f t="shared" si="33"/>
        <v>0</v>
      </c>
      <c r="J174" s="80">
        <f t="shared" si="34"/>
        <v>0</v>
      </c>
      <c r="K174" s="80">
        <f t="shared" si="35"/>
        <v>0</v>
      </c>
      <c r="L174" s="80">
        <f t="shared" si="36"/>
        <v>0</v>
      </c>
      <c r="M174" s="80">
        <f t="shared" ca="1" si="37"/>
        <v>0.27363722678359281</v>
      </c>
      <c r="N174" s="80">
        <f t="shared" ca="1" si="38"/>
        <v>7.4877331881815404E-2</v>
      </c>
      <c r="O174" s="89">
        <f t="shared" ca="1" si="39"/>
        <v>5020881182720.6582</v>
      </c>
      <c r="P174" s="80">
        <f t="shared" ca="1" si="40"/>
        <v>453061790584.86786</v>
      </c>
      <c r="Q174" s="80">
        <f t="shared" ca="1" si="41"/>
        <v>2523157652.5567923</v>
      </c>
      <c r="R174" s="11">
        <f t="shared" ca="1" si="42"/>
        <v>-0.27363722678359281</v>
      </c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</row>
    <row r="175" spans="1:35" x14ac:dyDescent="0.2">
      <c r="A175" s="86"/>
      <c r="B175" s="86"/>
      <c r="C175" s="86">
        <v>1</v>
      </c>
      <c r="D175" s="87">
        <f t="shared" si="30"/>
        <v>0</v>
      </c>
      <c r="E175" s="87">
        <f t="shared" si="30"/>
        <v>0</v>
      </c>
      <c r="F175" s="80">
        <f t="shared" si="31"/>
        <v>0</v>
      </c>
      <c r="G175" s="80">
        <f t="shared" si="31"/>
        <v>0</v>
      </c>
      <c r="H175" s="80">
        <f t="shared" si="32"/>
        <v>0</v>
      </c>
      <c r="I175" s="80">
        <f t="shared" si="33"/>
        <v>0</v>
      </c>
      <c r="J175" s="80">
        <f t="shared" si="34"/>
        <v>0</v>
      </c>
      <c r="K175" s="80">
        <f t="shared" si="35"/>
        <v>0</v>
      </c>
      <c r="L175" s="80">
        <f t="shared" si="36"/>
        <v>0</v>
      </c>
      <c r="M175" s="80">
        <f t="shared" ca="1" si="37"/>
        <v>0.27363722678359281</v>
      </c>
      <c r="N175" s="80">
        <f t="shared" ca="1" si="38"/>
        <v>7.4877331881815404E-2</v>
      </c>
      <c r="O175" s="89">
        <f t="shared" ca="1" si="39"/>
        <v>5020881182720.6582</v>
      </c>
      <c r="P175" s="80">
        <f t="shared" ca="1" si="40"/>
        <v>453061790584.86786</v>
      </c>
      <c r="Q175" s="80">
        <f t="shared" ca="1" si="41"/>
        <v>2523157652.5567923</v>
      </c>
      <c r="R175" s="11">
        <f t="shared" ca="1" si="42"/>
        <v>-0.27363722678359281</v>
      </c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</row>
    <row r="176" spans="1:35" x14ac:dyDescent="0.2">
      <c r="A176" s="86"/>
      <c r="B176" s="86"/>
      <c r="C176" s="86">
        <v>1</v>
      </c>
      <c r="D176" s="87">
        <f t="shared" si="30"/>
        <v>0</v>
      </c>
      <c r="E176" s="87">
        <f t="shared" si="30"/>
        <v>0</v>
      </c>
      <c r="F176" s="80">
        <f t="shared" si="31"/>
        <v>0</v>
      </c>
      <c r="G176" s="80">
        <f t="shared" si="31"/>
        <v>0</v>
      </c>
      <c r="H176" s="80">
        <f t="shared" si="32"/>
        <v>0</v>
      </c>
      <c r="I176" s="80">
        <f t="shared" si="33"/>
        <v>0</v>
      </c>
      <c r="J176" s="80">
        <f t="shared" si="34"/>
        <v>0</v>
      </c>
      <c r="K176" s="80">
        <f t="shared" si="35"/>
        <v>0</v>
      </c>
      <c r="L176" s="80">
        <f t="shared" si="36"/>
        <v>0</v>
      </c>
      <c r="M176" s="80">
        <f t="shared" ca="1" si="37"/>
        <v>0.27363722678359281</v>
      </c>
      <c r="N176" s="80">
        <f t="shared" ca="1" si="38"/>
        <v>7.4877331881815404E-2</v>
      </c>
      <c r="O176" s="89">
        <f t="shared" ca="1" si="39"/>
        <v>5020881182720.6582</v>
      </c>
      <c r="P176" s="80">
        <f t="shared" ca="1" si="40"/>
        <v>453061790584.86786</v>
      </c>
      <c r="Q176" s="80">
        <f t="shared" ca="1" si="41"/>
        <v>2523157652.5567923</v>
      </c>
      <c r="R176" s="11">
        <f t="shared" ca="1" si="42"/>
        <v>-0.27363722678359281</v>
      </c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</row>
    <row r="177" spans="1:35" x14ac:dyDescent="0.2">
      <c r="A177" s="86"/>
      <c r="B177" s="86"/>
      <c r="C177" s="86">
        <v>1</v>
      </c>
      <c r="D177" s="87">
        <f t="shared" si="30"/>
        <v>0</v>
      </c>
      <c r="E177" s="87">
        <f t="shared" si="30"/>
        <v>0</v>
      </c>
      <c r="F177" s="80">
        <f t="shared" si="31"/>
        <v>0</v>
      </c>
      <c r="G177" s="80">
        <f t="shared" si="31"/>
        <v>0</v>
      </c>
      <c r="H177" s="80">
        <f t="shared" si="32"/>
        <v>0</v>
      </c>
      <c r="I177" s="80">
        <f t="shared" si="33"/>
        <v>0</v>
      </c>
      <c r="J177" s="80">
        <f t="shared" si="34"/>
        <v>0</v>
      </c>
      <c r="K177" s="80">
        <f t="shared" si="35"/>
        <v>0</v>
      </c>
      <c r="L177" s="80">
        <f t="shared" si="36"/>
        <v>0</v>
      </c>
      <c r="M177" s="80">
        <f t="shared" ca="1" si="37"/>
        <v>0.27363722678359281</v>
      </c>
      <c r="N177" s="80">
        <f t="shared" ca="1" si="38"/>
        <v>7.4877331881815404E-2</v>
      </c>
      <c r="O177" s="89">
        <f t="shared" ca="1" si="39"/>
        <v>5020881182720.6582</v>
      </c>
      <c r="P177" s="80">
        <f t="shared" ca="1" si="40"/>
        <v>453061790584.86786</v>
      </c>
      <c r="Q177" s="80">
        <f t="shared" ca="1" si="41"/>
        <v>2523157652.5567923</v>
      </c>
      <c r="R177" s="11">
        <f t="shared" ca="1" si="42"/>
        <v>-0.27363722678359281</v>
      </c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</row>
    <row r="178" spans="1:35" x14ac:dyDescent="0.2">
      <c r="A178" s="86"/>
      <c r="B178" s="86"/>
      <c r="C178" s="86">
        <v>1</v>
      </c>
      <c r="D178" s="87">
        <f t="shared" si="30"/>
        <v>0</v>
      </c>
      <c r="E178" s="87">
        <f t="shared" si="30"/>
        <v>0</v>
      </c>
      <c r="F178" s="80">
        <f t="shared" si="31"/>
        <v>0</v>
      </c>
      <c r="G178" s="80">
        <f t="shared" si="31"/>
        <v>0</v>
      </c>
      <c r="H178" s="80">
        <f t="shared" si="32"/>
        <v>0</v>
      </c>
      <c r="I178" s="80">
        <f t="shared" si="33"/>
        <v>0</v>
      </c>
      <c r="J178" s="80">
        <f t="shared" si="34"/>
        <v>0</v>
      </c>
      <c r="K178" s="80">
        <f t="shared" si="35"/>
        <v>0</v>
      </c>
      <c r="L178" s="80">
        <f t="shared" si="36"/>
        <v>0</v>
      </c>
      <c r="M178" s="80">
        <f t="shared" ca="1" si="37"/>
        <v>0.27363722678359281</v>
      </c>
      <c r="N178" s="80">
        <f t="shared" ca="1" si="38"/>
        <v>7.4877331881815404E-2</v>
      </c>
      <c r="O178" s="89">
        <f t="shared" ca="1" si="39"/>
        <v>5020881182720.6582</v>
      </c>
      <c r="P178" s="80">
        <f t="shared" ca="1" si="40"/>
        <v>453061790584.86786</v>
      </c>
      <c r="Q178" s="80">
        <f t="shared" ca="1" si="41"/>
        <v>2523157652.5567923</v>
      </c>
      <c r="R178" s="11">
        <f t="shared" ca="1" si="42"/>
        <v>-0.27363722678359281</v>
      </c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</row>
    <row r="179" spans="1:35" x14ac:dyDescent="0.2">
      <c r="A179" s="86"/>
      <c r="B179" s="86"/>
      <c r="C179" s="86">
        <v>1</v>
      </c>
      <c r="D179" s="87">
        <f t="shared" si="30"/>
        <v>0</v>
      </c>
      <c r="E179" s="87">
        <f t="shared" si="30"/>
        <v>0</v>
      </c>
      <c r="F179" s="80">
        <f t="shared" si="31"/>
        <v>0</v>
      </c>
      <c r="G179" s="80">
        <f t="shared" si="31"/>
        <v>0</v>
      </c>
      <c r="H179" s="80">
        <f t="shared" si="32"/>
        <v>0</v>
      </c>
      <c r="I179" s="80">
        <f t="shared" si="33"/>
        <v>0</v>
      </c>
      <c r="J179" s="80">
        <f t="shared" si="34"/>
        <v>0</v>
      </c>
      <c r="K179" s="80">
        <f t="shared" si="35"/>
        <v>0</v>
      </c>
      <c r="L179" s="80">
        <f t="shared" si="36"/>
        <v>0</v>
      </c>
      <c r="M179" s="80">
        <f t="shared" ca="1" si="37"/>
        <v>0.27363722678359281</v>
      </c>
      <c r="N179" s="80">
        <f t="shared" ca="1" si="38"/>
        <v>7.4877331881815404E-2</v>
      </c>
      <c r="O179" s="89">
        <f t="shared" ca="1" si="39"/>
        <v>5020881182720.6582</v>
      </c>
      <c r="P179" s="80">
        <f t="shared" ca="1" si="40"/>
        <v>453061790584.86786</v>
      </c>
      <c r="Q179" s="80">
        <f t="shared" ca="1" si="41"/>
        <v>2523157652.5567923</v>
      </c>
      <c r="R179" s="11">
        <f t="shared" ca="1" si="42"/>
        <v>-0.27363722678359281</v>
      </c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</row>
    <row r="180" spans="1:35" x14ac:dyDescent="0.2">
      <c r="A180" s="86"/>
      <c r="B180" s="86"/>
      <c r="C180" s="86">
        <v>1</v>
      </c>
      <c r="D180" s="87">
        <f t="shared" si="30"/>
        <v>0</v>
      </c>
      <c r="E180" s="87">
        <f t="shared" si="30"/>
        <v>0</v>
      </c>
      <c r="F180" s="80">
        <f t="shared" si="31"/>
        <v>0</v>
      </c>
      <c r="G180" s="80">
        <f t="shared" si="31"/>
        <v>0</v>
      </c>
      <c r="H180" s="80">
        <f t="shared" si="32"/>
        <v>0</v>
      </c>
      <c r="I180" s="80">
        <f t="shared" si="33"/>
        <v>0</v>
      </c>
      <c r="J180" s="80">
        <f t="shared" si="34"/>
        <v>0</v>
      </c>
      <c r="K180" s="80">
        <f t="shared" si="35"/>
        <v>0</v>
      </c>
      <c r="L180" s="80">
        <f t="shared" si="36"/>
        <v>0</v>
      </c>
      <c r="M180" s="80">
        <f t="shared" ca="1" si="37"/>
        <v>0.27363722678359281</v>
      </c>
      <c r="N180" s="80">
        <f t="shared" ca="1" si="38"/>
        <v>7.4877331881815404E-2</v>
      </c>
      <c r="O180" s="89">
        <f t="shared" ca="1" si="39"/>
        <v>5020881182720.6582</v>
      </c>
      <c r="P180" s="80">
        <f t="shared" ca="1" si="40"/>
        <v>453061790584.86786</v>
      </c>
      <c r="Q180" s="80">
        <f t="shared" ca="1" si="41"/>
        <v>2523157652.5567923</v>
      </c>
      <c r="R180" s="11">
        <f t="shared" ca="1" si="42"/>
        <v>-0.27363722678359281</v>
      </c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</row>
    <row r="181" spans="1:35" x14ac:dyDescent="0.2">
      <c r="A181" s="86"/>
      <c r="B181" s="86"/>
      <c r="C181" s="86">
        <v>1</v>
      </c>
      <c r="D181" s="87">
        <f t="shared" si="30"/>
        <v>0</v>
      </c>
      <c r="E181" s="87">
        <f t="shared" si="30"/>
        <v>0</v>
      </c>
      <c r="F181" s="80">
        <f t="shared" si="31"/>
        <v>0</v>
      </c>
      <c r="G181" s="80">
        <f t="shared" si="31"/>
        <v>0</v>
      </c>
      <c r="H181" s="80">
        <f t="shared" si="32"/>
        <v>0</v>
      </c>
      <c r="I181" s="80">
        <f t="shared" si="33"/>
        <v>0</v>
      </c>
      <c r="J181" s="80">
        <f t="shared" si="34"/>
        <v>0</v>
      </c>
      <c r="K181" s="80">
        <f t="shared" si="35"/>
        <v>0</v>
      </c>
      <c r="L181" s="80">
        <f t="shared" si="36"/>
        <v>0</v>
      </c>
      <c r="M181" s="80">
        <f t="shared" ca="1" si="37"/>
        <v>0.27363722678359281</v>
      </c>
      <c r="N181" s="80">
        <f t="shared" ca="1" si="38"/>
        <v>7.4877331881815404E-2</v>
      </c>
      <c r="O181" s="89">
        <f t="shared" ca="1" si="39"/>
        <v>5020881182720.6582</v>
      </c>
      <c r="P181" s="80">
        <f t="shared" ca="1" si="40"/>
        <v>453061790584.86786</v>
      </c>
      <c r="Q181" s="80">
        <f t="shared" ca="1" si="41"/>
        <v>2523157652.5567923</v>
      </c>
      <c r="R181" s="11">
        <f t="shared" ca="1" si="42"/>
        <v>-0.27363722678359281</v>
      </c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</row>
    <row r="182" spans="1:35" x14ac:dyDescent="0.2">
      <c r="A182" s="86"/>
      <c r="B182" s="86"/>
      <c r="C182" s="86">
        <v>1</v>
      </c>
      <c r="D182" s="87">
        <f t="shared" si="30"/>
        <v>0</v>
      </c>
      <c r="E182" s="87">
        <f t="shared" si="30"/>
        <v>0</v>
      </c>
      <c r="F182" s="80">
        <f t="shared" si="31"/>
        <v>0</v>
      </c>
      <c r="G182" s="80">
        <f t="shared" si="31"/>
        <v>0</v>
      </c>
      <c r="H182" s="80">
        <f t="shared" si="32"/>
        <v>0</v>
      </c>
      <c r="I182" s="80">
        <f t="shared" si="33"/>
        <v>0</v>
      </c>
      <c r="J182" s="80">
        <f t="shared" si="34"/>
        <v>0</v>
      </c>
      <c r="K182" s="80">
        <f t="shared" si="35"/>
        <v>0</v>
      </c>
      <c r="L182" s="80">
        <f t="shared" si="36"/>
        <v>0</v>
      </c>
      <c r="M182" s="80">
        <f t="shared" ca="1" si="37"/>
        <v>0.27363722678359281</v>
      </c>
      <c r="N182" s="80">
        <f t="shared" ca="1" si="38"/>
        <v>7.4877331881815404E-2</v>
      </c>
      <c r="O182" s="89">
        <f t="shared" ca="1" si="39"/>
        <v>5020881182720.6582</v>
      </c>
      <c r="P182" s="80">
        <f t="shared" ca="1" si="40"/>
        <v>453061790584.86786</v>
      </c>
      <c r="Q182" s="80">
        <f t="shared" ca="1" si="41"/>
        <v>2523157652.5567923</v>
      </c>
      <c r="R182" s="11">
        <f t="shared" ca="1" si="42"/>
        <v>-0.27363722678359281</v>
      </c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</row>
    <row r="183" spans="1:35" x14ac:dyDescent="0.2">
      <c r="A183" s="86"/>
      <c r="B183" s="86"/>
      <c r="C183" s="86">
        <v>1</v>
      </c>
      <c r="D183" s="87">
        <f t="shared" si="30"/>
        <v>0</v>
      </c>
      <c r="E183" s="87">
        <f t="shared" si="30"/>
        <v>0</v>
      </c>
      <c r="F183" s="80">
        <f t="shared" si="31"/>
        <v>0</v>
      </c>
      <c r="G183" s="80">
        <f t="shared" si="31"/>
        <v>0</v>
      </c>
      <c r="H183" s="80">
        <f t="shared" si="32"/>
        <v>0</v>
      </c>
      <c r="I183" s="80">
        <f t="shared" si="33"/>
        <v>0</v>
      </c>
      <c r="J183" s="80">
        <f t="shared" si="34"/>
        <v>0</v>
      </c>
      <c r="K183" s="80">
        <f t="shared" si="35"/>
        <v>0</v>
      </c>
      <c r="L183" s="80">
        <f t="shared" si="36"/>
        <v>0</v>
      </c>
      <c r="M183" s="80">
        <f t="shared" ca="1" si="37"/>
        <v>0.27363722678359281</v>
      </c>
      <c r="N183" s="80">
        <f t="shared" ca="1" si="38"/>
        <v>7.4877331881815404E-2</v>
      </c>
      <c r="O183" s="89">
        <f t="shared" ca="1" si="39"/>
        <v>5020881182720.6582</v>
      </c>
      <c r="P183" s="80">
        <f t="shared" ca="1" si="40"/>
        <v>453061790584.86786</v>
      </c>
      <c r="Q183" s="80">
        <f t="shared" ca="1" si="41"/>
        <v>2523157652.5567923</v>
      </c>
      <c r="R183" s="11">
        <f t="shared" ca="1" si="42"/>
        <v>-0.27363722678359281</v>
      </c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</row>
    <row r="184" spans="1:35" x14ac:dyDescent="0.2">
      <c r="A184" s="86"/>
      <c r="B184" s="86"/>
      <c r="C184" s="86">
        <v>1</v>
      </c>
      <c r="D184" s="87">
        <f t="shared" si="30"/>
        <v>0</v>
      </c>
      <c r="E184" s="87">
        <f t="shared" si="30"/>
        <v>0</v>
      </c>
      <c r="F184" s="80">
        <f t="shared" si="31"/>
        <v>0</v>
      </c>
      <c r="G184" s="80">
        <f t="shared" si="31"/>
        <v>0</v>
      </c>
      <c r="H184" s="80">
        <f t="shared" si="32"/>
        <v>0</v>
      </c>
      <c r="I184" s="80">
        <f t="shared" si="33"/>
        <v>0</v>
      </c>
      <c r="J184" s="80">
        <f t="shared" si="34"/>
        <v>0</v>
      </c>
      <c r="K184" s="80">
        <f t="shared" si="35"/>
        <v>0</v>
      </c>
      <c r="L184" s="80">
        <f t="shared" si="36"/>
        <v>0</v>
      </c>
      <c r="M184" s="80">
        <f t="shared" ca="1" si="37"/>
        <v>0.27363722678359281</v>
      </c>
      <c r="N184" s="80">
        <f t="shared" ca="1" si="38"/>
        <v>7.4877331881815404E-2</v>
      </c>
      <c r="O184" s="89">
        <f t="shared" ca="1" si="39"/>
        <v>5020881182720.6582</v>
      </c>
      <c r="P184" s="80">
        <f t="shared" ca="1" si="40"/>
        <v>453061790584.86786</v>
      </c>
      <c r="Q184" s="80">
        <f t="shared" ca="1" si="41"/>
        <v>2523157652.5567923</v>
      </c>
      <c r="R184" s="11">
        <f t="shared" ca="1" si="42"/>
        <v>-0.27363722678359281</v>
      </c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</row>
    <row r="185" spans="1:35" x14ac:dyDescent="0.2">
      <c r="A185" s="86"/>
      <c r="B185" s="86"/>
      <c r="C185" s="86">
        <v>1</v>
      </c>
      <c r="D185" s="87">
        <f t="shared" si="30"/>
        <v>0</v>
      </c>
      <c r="E185" s="87">
        <f t="shared" si="30"/>
        <v>0</v>
      </c>
      <c r="F185" s="80">
        <f t="shared" si="31"/>
        <v>0</v>
      </c>
      <c r="G185" s="80">
        <f t="shared" si="31"/>
        <v>0</v>
      </c>
      <c r="H185" s="80">
        <f t="shared" si="32"/>
        <v>0</v>
      </c>
      <c r="I185" s="80">
        <f t="shared" si="33"/>
        <v>0</v>
      </c>
      <c r="J185" s="80">
        <f t="shared" si="34"/>
        <v>0</v>
      </c>
      <c r="K185" s="80">
        <f t="shared" si="35"/>
        <v>0</v>
      </c>
      <c r="L185" s="80">
        <f t="shared" si="36"/>
        <v>0</v>
      </c>
      <c r="M185" s="80">
        <f t="shared" ca="1" si="37"/>
        <v>0.27363722678359281</v>
      </c>
      <c r="N185" s="80">
        <f t="shared" ca="1" si="38"/>
        <v>7.4877331881815404E-2</v>
      </c>
      <c r="O185" s="89">
        <f t="shared" ca="1" si="39"/>
        <v>5020881182720.6582</v>
      </c>
      <c r="P185" s="80">
        <f t="shared" ca="1" si="40"/>
        <v>453061790584.86786</v>
      </c>
      <c r="Q185" s="80">
        <f t="shared" ca="1" si="41"/>
        <v>2523157652.5567923</v>
      </c>
      <c r="R185" s="11">
        <f t="shared" ca="1" si="42"/>
        <v>-0.27363722678359281</v>
      </c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</row>
    <row r="186" spans="1:35" x14ac:dyDescent="0.2">
      <c r="A186" s="86"/>
      <c r="B186" s="86"/>
      <c r="C186" s="86">
        <v>1</v>
      </c>
      <c r="D186" s="87">
        <f t="shared" si="30"/>
        <v>0</v>
      </c>
      <c r="E186" s="87">
        <f t="shared" si="30"/>
        <v>0</v>
      </c>
      <c r="F186" s="80">
        <f t="shared" si="31"/>
        <v>0</v>
      </c>
      <c r="G186" s="80">
        <f t="shared" si="31"/>
        <v>0</v>
      </c>
      <c r="H186" s="80">
        <f t="shared" si="32"/>
        <v>0</v>
      </c>
      <c r="I186" s="80">
        <f t="shared" si="33"/>
        <v>0</v>
      </c>
      <c r="J186" s="80">
        <f t="shared" si="34"/>
        <v>0</v>
      </c>
      <c r="K186" s="80">
        <f t="shared" si="35"/>
        <v>0</v>
      </c>
      <c r="L186" s="80">
        <f t="shared" si="36"/>
        <v>0</v>
      </c>
      <c r="M186" s="80">
        <f t="shared" ca="1" si="37"/>
        <v>0.27363722678359281</v>
      </c>
      <c r="N186" s="80">
        <f t="shared" ca="1" si="38"/>
        <v>7.4877331881815404E-2</v>
      </c>
      <c r="O186" s="89">
        <f t="shared" ca="1" si="39"/>
        <v>5020881182720.6582</v>
      </c>
      <c r="P186" s="80">
        <f t="shared" ca="1" si="40"/>
        <v>453061790584.86786</v>
      </c>
      <c r="Q186" s="80">
        <f t="shared" ca="1" si="41"/>
        <v>2523157652.5567923</v>
      </c>
      <c r="R186" s="11">
        <f t="shared" ca="1" si="42"/>
        <v>-0.27363722678359281</v>
      </c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</row>
    <row r="187" spans="1:35" x14ac:dyDescent="0.2">
      <c r="A187" s="86"/>
      <c r="B187" s="86"/>
      <c r="C187" s="86">
        <v>1</v>
      </c>
      <c r="D187" s="87">
        <f t="shared" si="30"/>
        <v>0</v>
      </c>
      <c r="E187" s="87">
        <f t="shared" si="30"/>
        <v>0</v>
      </c>
      <c r="F187" s="80">
        <f t="shared" si="31"/>
        <v>0</v>
      </c>
      <c r="G187" s="80">
        <f t="shared" si="31"/>
        <v>0</v>
      </c>
      <c r="H187" s="80">
        <f t="shared" si="32"/>
        <v>0</v>
      </c>
      <c r="I187" s="80">
        <f t="shared" si="33"/>
        <v>0</v>
      </c>
      <c r="J187" s="80">
        <f t="shared" si="34"/>
        <v>0</v>
      </c>
      <c r="K187" s="80">
        <f t="shared" si="35"/>
        <v>0</v>
      </c>
      <c r="L187" s="80">
        <f t="shared" si="36"/>
        <v>0</v>
      </c>
      <c r="M187" s="80">
        <f t="shared" ca="1" si="37"/>
        <v>0.27363722678359281</v>
      </c>
      <c r="N187" s="80">
        <f t="shared" ca="1" si="38"/>
        <v>7.4877331881815404E-2</v>
      </c>
      <c r="O187" s="89">
        <f t="shared" ca="1" si="39"/>
        <v>5020881182720.6582</v>
      </c>
      <c r="P187" s="80">
        <f t="shared" ca="1" si="40"/>
        <v>453061790584.86786</v>
      </c>
      <c r="Q187" s="80">
        <f t="shared" ca="1" si="41"/>
        <v>2523157652.5567923</v>
      </c>
      <c r="R187" s="11">
        <f t="shared" ca="1" si="42"/>
        <v>-0.27363722678359281</v>
      </c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</row>
    <row r="188" spans="1:35" x14ac:dyDescent="0.2">
      <c r="A188" s="86"/>
      <c r="B188" s="86"/>
      <c r="C188" s="86">
        <v>1</v>
      </c>
      <c r="D188" s="87">
        <f t="shared" si="30"/>
        <v>0</v>
      </c>
      <c r="E188" s="87">
        <f t="shared" si="30"/>
        <v>0</v>
      </c>
      <c r="F188" s="80">
        <f t="shared" si="31"/>
        <v>0</v>
      </c>
      <c r="G188" s="80">
        <f t="shared" si="31"/>
        <v>0</v>
      </c>
      <c r="H188" s="80">
        <f t="shared" si="32"/>
        <v>0</v>
      </c>
      <c r="I188" s="80">
        <f t="shared" si="33"/>
        <v>0</v>
      </c>
      <c r="J188" s="80">
        <f t="shared" si="34"/>
        <v>0</v>
      </c>
      <c r="K188" s="80">
        <f t="shared" si="35"/>
        <v>0</v>
      </c>
      <c r="L188" s="80">
        <f t="shared" si="36"/>
        <v>0</v>
      </c>
      <c r="M188" s="80">
        <f t="shared" ca="1" si="37"/>
        <v>0.27363722678359281</v>
      </c>
      <c r="N188" s="80">
        <f t="shared" ca="1" si="38"/>
        <v>7.4877331881815404E-2</v>
      </c>
      <c r="O188" s="89">
        <f t="shared" ca="1" si="39"/>
        <v>5020881182720.6582</v>
      </c>
      <c r="P188" s="80">
        <f t="shared" ca="1" si="40"/>
        <v>453061790584.86786</v>
      </c>
      <c r="Q188" s="80">
        <f t="shared" ca="1" si="41"/>
        <v>2523157652.5567923</v>
      </c>
      <c r="R188" s="11">
        <f t="shared" ca="1" si="42"/>
        <v>-0.27363722678359281</v>
      </c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</row>
    <row r="189" spans="1:35" x14ac:dyDescent="0.2">
      <c r="A189" s="86"/>
      <c r="B189" s="86"/>
      <c r="C189" s="86">
        <v>1</v>
      </c>
      <c r="D189" s="87">
        <f t="shared" si="30"/>
        <v>0</v>
      </c>
      <c r="E189" s="87">
        <f t="shared" si="30"/>
        <v>0</v>
      </c>
      <c r="F189" s="80">
        <f t="shared" si="31"/>
        <v>0</v>
      </c>
      <c r="G189" s="80">
        <f t="shared" si="31"/>
        <v>0</v>
      </c>
      <c r="H189" s="80">
        <f t="shared" si="32"/>
        <v>0</v>
      </c>
      <c r="I189" s="80">
        <f t="shared" si="33"/>
        <v>0</v>
      </c>
      <c r="J189" s="80">
        <f t="shared" si="34"/>
        <v>0</v>
      </c>
      <c r="K189" s="80">
        <f t="shared" si="35"/>
        <v>0</v>
      </c>
      <c r="L189" s="80">
        <f t="shared" si="36"/>
        <v>0</v>
      </c>
      <c r="M189" s="80">
        <f t="shared" ca="1" si="37"/>
        <v>0.27363722678359281</v>
      </c>
      <c r="N189" s="80">
        <f t="shared" ca="1" si="38"/>
        <v>7.4877331881815404E-2</v>
      </c>
      <c r="O189" s="89">
        <f t="shared" ca="1" si="39"/>
        <v>5020881182720.6582</v>
      </c>
      <c r="P189" s="80">
        <f t="shared" ca="1" si="40"/>
        <v>453061790584.86786</v>
      </c>
      <c r="Q189" s="80">
        <f t="shared" ca="1" si="41"/>
        <v>2523157652.5567923</v>
      </c>
      <c r="R189" s="11">
        <f t="shared" ca="1" si="42"/>
        <v>-0.27363722678359281</v>
      </c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</row>
    <row r="190" spans="1:35" x14ac:dyDescent="0.2">
      <c r="A190" s="86"/>
      <c r="B190" s="86"/>
      <c r="C190" s="86">
        <v>1</v>
      </c>
      <c r="D190" s="87">
        <f t="shared" si="30"/>
        <v>0</v>
      </c>
      <c r="E190" s="87">
        <f t="shared" si="30"/>
        <v>0</v>
      </c>
      <c r="F190" s="80">
        <f t="shared" si="31"/>
        <v>0</v>
      </c>
      <c r="G190" s="80">
        <f t="shared" si="31"/>
        <v>0</v>
      </c>
      <c r="H190" s="80">
        <f t="shared" si="32"/>
        <v>0</v>
      </c>
      <c r="I190" s="80">
        <f t="shared" si="33"/>
        <v>0</v>
      </c>
      <c r="J190" s="80">
        <f t="shared" si="34"/>
        <v>0</v>
      </c>
      <c r="K190" s="80">
        <f t="shared" si="35"/>
        <v>0</v>
      </c>
      <c r="L190" s="80">
        <f t="shared" si="36"/>
        <v>0</v>
      </c>
      <c r="M190" s="80">
        <f t="shared" ca="1" si="37"/>
        <v>0.27363722678359281</v>
      </c>
      <c r="N190" s="80">
        <f t="shared" ca="1" si="38"/>
        <v>7.4877331881815404E-2</v>
      </c>
      <c r="O190" s="89">
        <f t="shared" ca="1" si="39"/>
        <v>5020881182720.6582</v>
      </c>
      <c r="P190" s="80">
        <f t="shared" ca="1" si="40"/>
        <v>453061790584.86786</v>
      </c>
      <c r="Q190" s="80">
        <f t="shared" ca="1" si="41"/>
        <v>2523157652.5567923</v>
      </c>
      <c r="R190" s="11">
        <f t="shared" ca="1" si="42"/>
        <v>-0.27363722678359281</v>
      </c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</row>
    <row r="191" spans="1:35" x14ac:dyDescent="0.2">
      <c r="A191" s="86"/>
      <c r="B191" s="86"/>
      <c r="C191" s="86">
        <v>1</v>
      </c>
      <c r="D191" s="87">
        <f t="shared" si="30"/>
        <v>0</v>
      </c>
      <c r="E191" s="87">
        <f t="shared" si="30"/>
        <v>0</v>
      </c>
      <c r="F191" s="80">
        <f t="shared" si="31"/>
        <v>0</v>
      </c>
      <c r="G191" s="80">
        <f t="shared" si="31"/>
        <v>0</v>
      </c>
      <c r="H191" s="80">
        <f t="shared" si="32"/>
        <v>0</v>
      </c>
      <c r="I191" s="80">
        <f t="shared" si="33"/>
        <v>0</v>
      </c>
      <c r="J191" s="80">
        <f t="shared" si="34"/>
        <v>0</v>
      </c>
      <c r="K191" s="80">
        <f t="shared" si="35"/>
        <v>0</v>
      </c>
      <c r="L191" s="80">
        <f t="shared" si="36"/>
        <v>0</v>
      </c>
      <c r="M191" s="80">
        <f t="shared" ca="1" si="37"/>
        <v>0.27363722678359281</v>
      </c>
      <c r="N191" s="80">
        <f t="shared" ca="1" si="38"/>
        <v>7.4877331881815404E-2</v>
      </c>
      <c r="O191" s="89">
        <f t="shared" ca="1" si="39"/>
        <v>5020881182720.6582</v>
      </c>
      <c r="P191" s="80">
        <f t="shared" ca="1" si="40"/>
        <v>453061790584.86786</v>
      </c>
      <c r="Q191" s="80">
        <f t="shared" ca="1" si="41"/>
        <v>2523157652.5567923</v>
      </c>
      <c r="R191" s="11">
        <f t="shared" ca="1" si="42"/>
        <v>-0.27363722678359281</v>
      </c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</row>
    <row r="192" spans="1:35" x14ac:dyDescent="0.2">
      <c r="A192" s="86"/>
      <c r="B192" s="86"/>
      <c r="C192" s="86">
        <v>1</v>
      </c>
      <c r="D192" s="87">
        <f t="shared" si="30"/>
        <v>0</v>
      </c>
      <c r="E192" s="87">
        <f t="shared" si="30"/>
        <v>0</v>
      </c>
      <c r="F192" s="80">
        <f t="shared" si="31"/>
        <v>0</v>
      </c>
      <c r="G192" s="80">
        <f t="shared" si="31"/>
        <v>0</v>
      </c>
      <c r="H192" s="80">
        <f t="shared" si="32"/>
        <v>0</v>
      </c>
      <c r="I192" s="80">
        <f t="shared" si="33"/>
        <v>0</v>
      </c>
      <c r="J192" s="80">
        <f t="shared" si="34"/>
        <v>0</v>
      </c>
      <c r="K192" s="80">
        <f t="shared" si="35"/>
        <v>0</v>
      </c>
      <c r="L192" s="80">
        <f t="shared" si="36"/>
        <v>0</v>
      </c>
      <c r="M192" s="80">
        <f t="shared" ca="1" si="37"/>
        <v>0.27363722678359281</v>
      </c>
      <c r="N192" s="80">
        <f t="shared" ca="1" si="38"/>
        <v>7.4877331881815404E-2</v>
      </c>
      <c r="O192" s="89">
        <f t="shared" ca="1" si="39"/>
        <v>5020881182720.6582</v>
      </c>
      <c r="P192" s="80">
        <f t="shared" ca="1" si="40"/>
        <v>453061790584.86786</v>
      </c>
      <c r="Q192" s="80">
        <f t="shared" ca="1" si="41"/>
        <v>2523157652.5567923</v>
      </c>
      <c r="R192" s="11">
        <f t="shared" ca="1" si="42"/>
        <v>-0.27363722678359281</v>
      </c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</row>
    <row r="193" spans="1:35" x14ac:dyDescent="0.2">
      <c r="A193" s="86"/>
      <c r="B193" s="86"/>
      <c r="C193" s="86">
        <v>1</v>
      </c>
      <c r="D193" s="87">
        <f t="shared" si="30"/>
        <v>0</v>
      </c>
      <c r="E193" s="87">
        <f t="shared" si="30"/>
        <v>0</v>
      </c>
      <c r="F193" s="80">
        <f t="shared" si="31"/>
        <v>0</v>
      </c>
      <c r="G193" s="80">
        <f t="shared" si="31"/>
        <v>0</v>
      </c>
      <c r="H193" s="80">
        <f t="shared" si="32"/>
        <v>0</v>
      </c>
      <c r="I193" s="80">
        <f t="shared" si="33"/>
        <v>0</v>
      </c>
      <c r="J193" s="80">
        <f t="shared" si="34"/>
        <v>0</v>
      </c>
      <c r="K193" s="80">
        <f t="shared" si="35"/>
        <v>0</v>
      </c>
      <c r="L193" s="80">
        <f t="shared" si="36"/>
        <v>0</v>
      </c>
      <c r="M193" s="80">
        <f t="shared" ca="1" si="37"/>
        <v>0.27363722678359281</v>
      </c>
      <c r="N193" s="80">
        <f t="shared" ca="1" si="38"/>
        <v>7.4877331881815404E-2</v>
      </c>
      <c r="O193" s="89">
        <f t="shared" ca="1" si="39"/>
        <v>5020881182720.6582</v>
      </c>
      <c r="P193" s="80">
        <f t="shared" ca="1" si="40"/>
        <v>453061790584.86786</v>
      </c>
      <c r="Q193" s="80">
        <f t="shared" ca="1" si="41"/>
        <v>2523157652.5567923</v>
      </c>
      <c r="R193" s="11">
        <f t="shared" ca="1" si="42"/>
        <v>-0.27363722678359281</v>
      </c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</row>
    <row r="194" spans="1:35" x14ac:dyDescent="0.2">
      <c r="A194" s="86"/>
      <c r="B194" s="86"/>
      <c r="C194" s="86">
        <v>1</v>
      </c>
      <c r="D194" s="87">
        <f t="shared" si="30"/>
        <v>0</v>
      </c>
      <c r="E194" s="87">
        <f t="shared" si="30"/>
        <v>0</v>
      </c>
      <c r="F194" s="80">
        <f t="shared" si="31"/>
        <v>0</v>
      </c>
      <c r="G194" s="80">
        <f t="shared" si="31"/>
        <v>0</v>
      </c>
      <c r="H194" s="80">
        <f t="shared" si="32"/>
        <v>0</v>
      </c>
      <c r="I194" s="80">
        <f t="shared" si="33"/>
        <v>0</v>
      </c>
      <c r="J194" s="80">
        <f t="shared" si="34"/>
        <v>0</v>
      </c>
      <c r="K194" s="80">
        <f t="shared" si="35"/>
        <v>0</v>
      </c>
      <c r="L194" s="80">
        <f t="shared" si="36"/>
        <v>0</v>
      </c>
      <c r="M194" s="80">
        <f t="shared" ca="1" si="37"/>
        <v>0.27363722678359281</v>
      </c>
      <c r="N194" s="80">
        <f t="shared" ca="1" si="38"/>
        <v>7.4877331881815404E-2</v>
      </c>
      <c r="O194" s="89">
        <f t="shared" ca="1" si="39"/>
        <v>5020881182720.6582</v>
      </c>
      <c r="P194" s="80">
        <f t="shared" ca="1" si="40"/>
        <v>453061790584.86786</v>
      </c>
      <c r="Q194" s="80">
        <f t="shared" ca="1" si="41"/>
        <v>2523157652.5567923</v>
      </c>
      <c r="R194" s="11">
        <f t="shared" ca="1" si="42"/>
        <v>-0.27363722678359281</v>
      </c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</row>
    <row r="195" spans="1:35" x14ac:dyDescent="0.2">
      <c r="A195" s="86"/>
      <c r="B195" s="86"/>
      <c r="C195" s="86">
        <v>1</v>
      </c>
      <c r="D195" s="87">
        <f t="shared" si="30"/>
        <v>0</v>
      </c>
      <c r="E195" s="87">
        <f t="shared" si="30"/>
        <v>0</v>
      </c>
      <c r="F195" s="80">
        <f t="shared" si="31"/>
        <v>0</v>
      </c>
      <c r="G195" s="80">
        <f t="shared" si="31"/>
        <v>0</v>
      </c>
      <c r="H195" s="80">
        <f t="shared" si="32"/>
        <v>0</v>
      </c>
      <c r="I195" s="80">
        <f t="shared" si="33"/>
        <v>0</v>
      </c>
      <c r="J195" s="80">
        <f t="shared" si="34"/>
        <v>0</v>
      </c>
      <c r="K195" s="80">
        <f t="shared" si="35"/>
        <v>0</v>
      </c>
      <c r="L195" s="80">
        <f t="shared" si="36"/>
        <v>0</v>
      </c>
      <c r="M195" s="80">
        <f t="shared" ca="1" si="37"/>
        <v>0.27363722678359281</v>
      </c>
      <c r="N195" s="80">
        <f t="shared" ca="1" si="38"/>
        <v>7.4877331881815404E-2</v>
      </c>
      <c r="O195" s="89">
        <f t="shared" ca="1" si="39"/>
        <v>5020881182720.6582</v>
      </c>
      <c r="P195" s="80">
        <f t="shared" ca="1" si="40"/>
        <v>453061790584.86786</v>
      </c>
      <c r="Q195" s="80">
        <f t="shared" ca="1" si="41"/>
        <v>2523157652.5567923</v>
      </c>
      <c r="R195" s="11">
        <f t="shared" ca="1" si="42"/>
        <v>-0.27363722678359281</v>
      </c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</row>
    <row r="196" spans="1:35" x14ac:dyDescent="0.2">
      <c r="A196" s="86"/>
      <c r="B196" s="86"/>
      <c r="C196" s="86">
        <v>1</v>
      </c>
      <c r="D196" s="87">
        <f t="shared" si="30"/>
        <v>0</v>
      </c>
      <c r="E196" s="87">
        <f t="shared" si="30"/>
        <v>0</v>
      </c>
      <c r="F196" s="80">
        <f t="shared" si="31"/>
        <v>0</v>
      </c>
      <c r="G196" s="80">
        <f t="shared" si="31"/>
        <v>0</v>
      </c>
      <c r="H196" s="80">
        <f t="shared" si="32"/>
        <v>0</v>
      </c>
      <c r="I196" s="80">
        <f t="shared" si="33"/>
        <v>0</v>
      </c>
      <c r="J196" s="80">
        <f t="shared" si="34"/>
        <v>0</v>
      </c>
      <c r="K196" s="80">
        <f t="shared" si="35"/>
        <v>0</v>
      </c>
      <c r="L196" s="80">
        <f t="shared" si="36"/>
        <v>0</v>
      </c>
      <c r="M196" s="80">
        <f t="shared" ca="1" si="37"/>
        <v>0.27363722678359281</v>
      </c>
      <c r="N196" s="80">
        <f t="shared" ca="1" si="38"/>
        <v>7.4877331881815404E-2</v>
      </c>
      <c r="O196" s="89">
        <f t="shared" ca="1" si="39"/>
        <v>5020881182720.6582</v>
      </c>
      <c r="P196" s="80">
        <f t="shared" ca="1" si="40"/>
        <v>453061790584.86786</v>
      </c>
      <c r="Q196" s="80">
        <f t="shared" ca="1" si="41"/>
        <v>2523157652.5567923</v>
      </c>
      <c r="R196" s="11">
        <f t="shared" ca="1" si="42"/>
        <v>-0.27363722678359281</v>
      </c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</row>
    <row r="197" spans="1:35" x14ac:dyDescent="0.2">
      <c r="A197" s="86"/>
      <c r="B197" s="86"/>
      <c r="C197" s="86">
        <v>1</v>
      </c>
      <c r="D197" s="87">
        <f t="shared" si="30"/>
        <v>0</v>
      </c>
      <c r="E197" s="87">
        <f t="shared" si="30"/>
        <v>0</v>
      </c>
      <c r="F197" s="80">
        <f t="shared" si="31"/>
        <v>0</v>
      </c>
      <c r="G197" s="80">
        <f t="shared" si="31"/>
        <v>0</v>
      </c>
      <c r="H197" s="80">
        <f t="shared" si="32"/>
        <v>0</v>
      </c>
      <c r="I197" s="80">
        <f t="shared" si="33"/>
        <v>0</v>
      </c>
      <c r="J197" s="80">
        <f t="shared" si="34"/>
        <v>0</v>
      </c>
      <c r="K197" s="80">
        <f t="shared" si="35"/>
        <v>0</v>
      </c>
      <c r="L197" s="80">
        <f t="shared" si="36"/>
        <v>0</v>
      </c>
      <c r="M197" s="80">
        <f t="shared" ca="1" si="37"/>
        <v>0.27363722678359281</v>
      </c>
      <c r="N197" s="80">
        <f t="shared" ca="1" si="38"/>
        <v>7.4877331881815404E-2</v>
      </c>
      <c r="O197" s="89">
        <f t="shared" ca="1" si="39"/>
        <v>5020881182720.6582</v>
      </c>
      <c r="P197" s="80">
        <f t="shared" ca="1" si="40"/>
        <v>453061790584.86786</v>
      </c>
      <c r="Q197" s="80">
        <f t="shared" ca="1" si="41"/>
        <v>2523157652.5567923</v>
      </c>
      <c r="R197" s="11">
        <f t="shared" ca="1" si="42"/>
        <v>-0.27363722678359281</v>
      </c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</row>
    <row r="198" spans="1:35" x14ac:dyDescent="0.2">
      <c r="A198" s="86"/>
      <c r="B198" s="86"/>
      <c r="C198" s="86">
        <v>1</v>
      </c>
      <c r="D198" s="87">
        <f t="shared" si="30"/>
        <v>0</v>
      </c>
      <c r="E198" s="87">
        <f t="shared" si="30"/>
        <v>0</v>
      </c>
      <c r="F198" s="80">
        <f t="shared" si="31"/>
        <v>0</v>
      </c>
      <c r="G198" s="80">
        <f t="shared" si="31"/>
        <v>0</v>
      </c>
      <c r="H198" s="80">
        <f t="shared" si="32"/>
        <v>0</v>
      </c>
      <c r="I198" s="80">
        <f t="shared" si="33"/>
        <v>0</v>
      </c>
      <c r="J198" s="80">
        <f t="shared" si="34"/>
        <v>0</v>
      </c>
      <c r="K198" s="80">
        <f t="shared" si="35"/>
        <v>0</v>
      </c>
      <c r="L198" s="80">
        <f t="shared" si="36"/>
        <v>0</v>
      </c>
      <c r="M198" s="80">
        <f t="shared" ca="1" si="37"/>
        <v>0.27363722678359281</v>
      </c>
      <c r="N198" s="80">
        <f t="shared" ca="1" si="38"/>
        <v>7.4877331881815404E-2</v>
      </c>
      <c r="O198" s="89">
        <f t="shared" ca="1" si="39"/>
        <v>5020881182720.6582</v>
      </c>
      <c r="P198" s="80">
        <f t="shared" ca="1" si="40"/>
        <v>453061790584.86786</v>
      </c>
      <c r="Q198" s="80">
        <f t="shared" ca="1" si="41"/>
        <v>2523157652.5567923</v>
      </c>
      <c r="R198" s="11">
        <f t="shared" ca="1" si="42"/>
        <v>-0.27363722678359281</v>
      </c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</row>
    <row r="199" spans="1:35" x14ac:dyDescent="0.2">
      <c r="A199" s="86"/>
      <c r="B199" s="86"/>
      <c r="C199" s="86">
        <v>1</v>
      </c>
      <c r="D199" s="87">
        <f t="shared" si="30"/>
        <v>0</v>
      </c>
      <c r="E199" s="87">
        <f t="shared" si="30"/>
        <v>0</v>
      </c>
      <c r="F199" s="80">
        <f t="shared" si="31"/>
        <v>0</v>
      </c>
      <c r="G199" s="80">
        <f t="shared" si="31"/>
        <v>0</v>
      </c>
      <c r="H199" s="80">
        <f t="shared" si="32"/>
        <v>0</v>
      </c>
      <c r="I199" s="80">
        <f t="shared" si="33"/>
        <v>0</v>
      </c>
      <c r="J199" s="80">
        <f t="shared" si="34"/>
        <v>0</v>
      </c>
      <c r="K199" s="80">
        <f t="shared" si="35"/>
        <v>0</v>
      </c>
      <c r="L199" s="80">
        <f t="shared" si="36"/>
        <v>0</v>
      </c>
      <c r="M199" s="80">
        <f t="shared" ca="1" si="37"/>
        <v>0.27363722678359281</v>
      </c>
      <c r="N199" s="80">
        <f t="shared" ca="1" si="38"/>
        <v>7.4877331881815404E-2</v>
      </c>
      <c r="O199" s="89">
        <f t="shared" ca="1" si="39"/>
        <v>5020881182720.6582</v>
      </c>
      <c r="P199" s="80">
        <f t="shared" ca="1" si="40"/>
        <v>453061790584.86786</v>
      </c>
      <c r="Q199" s="80">
        <f t="shared" ca="1" si="41"/>
        <v>2523157652.5567923</v>
      </c>
      <c r="R199" s="11">
        <f t="shared" ca="1" si="42"/>
        <v>-0.27363722678359281</v>
      </c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</row>
    <row r="200" spans="1:35" x14ac:dyDescent="0.2">
      <c r="A200" s="86"/>
      <c r="B200" s="86"/>
      <c r="C200" s="86">
        <v>1</v>
      </c>
      <c r="D200" s="87">
        <f t="shared" si="30"/>
        <v>0</v>
      </c>
      <c r="E200" s="87">
        <f t="shared" si="30"/>
        <v>0</v>
      </c>
      <c r="F200" s="80">
        <f t="shared" si="31"/>
        <v>0</v>
      </c>
      <c r="G200" s="80">
        <f t="shared" si="31"/>
        <v>0</v>
      </c>
      <c r="H200" s="80">
        <f t="shared" si="32"/>
        <v>0</v>
      </c>
      <c r="I200" s="80">
        <f t="shared" si="33"/>
        <v>0</v>
      </c>
      <c r="J200" s="80">
        <f t="shared" si="34"/>
        <v>0</v>
      </c>
      <c r="K200" s="80">
        <f t="shared" si="35"/>
        <v>0</v>
      </c>
      <c r="L200" s="80">
        <f t="shared" si="36"/>
        <v>0</v>
      </c>
      <c r="M200" s="80">
        <f t="shared" ca="1" si="37"/>
        <v>0.27363722678359281</v>
      </c>
      <c r="N200" s="80">
        <f t="shared" ca="1" si="38"/>
        <v>7.4877331881815404E-2</v>
      </c>
      <c r="O200" s="89">
        <f t="shared" ca="1" si="39"/>
        <v>5020881182720.6582</v>
      </c>
      <c r="P200" s="80">
        <f t="shared" ca="1" si="40"/>
        <v>453061790584.86786</v>
      </c>
      <c r="Q200" s="80">
        <f t="shared" ca="1" si="41"/>
        <v>2523157652.5567923</v>
      </c>
      <c r="R200" s="11">
        <f t="shared" ca="1" si="42"/>
        <v>-0.27363722678359281</v>
      </c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</row>
    <row r="201" spans="1:35" x14ac:dyDescent="0.2">
      <c r="A201" s="86"/>
      <c r="B201" s="86"/>
      <c r="C201" s="86">
        <v>1</v>
      </c>
      <c r="D201" s="87">
        <f t="shared" si="30"/>
        <v>0</v>
      </c>
      <c r="E201" s="87">
        <f t="shared" si="30"/>
        <v>0</v>
      </c>
      <c r="F201" s="80">
        <f t="shared" si="31"/>
        <v>0</v>
      </c>
      <c r="G201" s="80">
        <f t="shared" si="31"/>
        <v>0</v>
      </c>
      <c r="H201" s="80">
        <f t="shared" si="32"/>
        <v>0</v>
      </c>
      <c r="I201" s="80">
        <f t="shared" si="33"/>
        <v>0</v>
      </c>
      <c r="J201" s="80">
        <f t="shared" si="34"/>
        <v>0</v>
      </c>
      <c r="K201" s="80">
        <f t="shared" si="35"/>
        <v>0</v>
      </c>
      <c r="L201" s="80">
        <f t="shared" si="36"/>
        <v>0</v>
      </c>
      <c r="M201" s="80">
        <f t="shared" ca="1" si="37"/>
        <v>0.27363722678359281</v>
      </c>
      <c r="N201" s="80">
        <f t="shared" ca="1" si="38"/>
        <v>7.4877331881815404E-2</v>
      </c>
      <c r="O201" s="89">
        <f t="shared" ca="1" si="39"/>
        <v>5020881182720.6582</v>
      </c>
      <c r="P201" s="80">
        <f t="shared" ca="1" si="40"/>
        <v>453061790584.86786</v>
      </c>
      <c r="Q201" s="80">
        <f t="shared" ca="1" si="41"/>
        <v>2523157652.5567923</v>
      </c>
      <c r="R201" s="11">
        <f t="shared" ca="1" si="42"/>
        <v>-0.27363722678359281</v>
      </c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</row>
    <row r="202" spans="1:35" x14ac:dyDescent="0.2">
      <c r="A202" s="86"/>
      <c r="B202" s="86"/>
      <c r="C202" s="86"/>
      <c r="D202" s="87">
        <f t="shared" si="30"/>
        <v>0</v>
      </c>
      <c r="E202" s="87">
        <f t="shared" si="30"/>
        <v>0</v>
      </c>
      <c r="F202" s="80">
        <f t="shared" si="31"/>
        <v>0</v>
      </c>
      <c r="G202" s="80">
        <f t="shared" si="31"/>
        <v>0</v>
      </c>
      <c r="H202" s="80">
        <f t="shared" si="32"/>
        <v>0</v>
      </c>
      <c r="I202" s="80">
        <f t="shared" si="33"/>
        <v>0</v>
      </c>
      <c r="J202" s="80">
        <f t="shared" si="34"/>
        <v>0</v>
      </c>
      <c r="K202" s="80">
        <f t="shared" si="35"/>
        <v>0</v>
      </c>
      <c r="L202" s="80">
        <f t="shared" si="36"/>
        <v>0</v>
      </c>
      <c r="M202" s="80">
        <f t="shared" ca="1" si="37"/>
        <v>0.27363722678359281</v>
      </c>
      <c r="N202" s="80">
        <f t="shared" ca="1" si="38"/>
        <v>0</v>
      </c>
      <c r="O202" s="89">
        <f t="shared" ca="1" si="39"/>
        <v>0</v>
      </c>
      <c r="P202" s="80">
        <f t="shared" ca="1" si="40"/>
        <v>0</v>
      </c>
      <c r="Q202" s="80">
        <f t="shared" ca="1" si="41"/>
        <v>0</v>
      </c>
      <c r="R202" s="11">
        <f t="shared" ca="1" si="42"/>
        <v>-0.27363722678359281</v>
      </c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</row>
    <row r="203" spans="1:35" x14ac:dyDescent="0.2">
      <c r="A203" s="86"/>
      <c r="B203" s="86"/>
      <c r="C203" s="86"/>
      <c r="D203" s="87">
        <f t="shared" si="30"/>
        <v>0</v>
      </c>
      <c r="E203" s="87">
        <f t="shared" si="30"/>
        <v>0</v>
      </c>
      <c r="F203" s="80">
        <f t="shared" si="31"/>
        <v>0</v>
      </c>
      <c r="G203" s="80">
        <f t="shared" si="31"/>
        <v>0</v>
      </c>
      <c r="H203" s="80">
        <f t="shared" si="32"/>
        <v>0</v>
      </c>
      <c r="I203" s="80">
        <f t="shared" si="33"/>
        <v>0</v>
      </c>
      <c r="J203" s="80">
        <f t="shared" si="34"/>
        <v>0</v>
      </c>
      <c r="K203" s="80">
        <f t="shared" si="35"/>
        <v>0</v>
      </c>
      <c r="L203" s="80">
        <f t="shared" si="36"/>
        <v>0</v>
      </c>
      <c r="M203" s="80">
        <f t="shared" ca="1" si="37"/>
        <v>0.27363722678359281</v>
      </c>
      <c r="N203" s="80">
        <f t="shared" ca="1" si="38"/>
        <v>0</v>
      </c>
      <c r="O203" s="89">
        <f t="shared" ca="1" si="39"/>
        <v>0</v>
      </c>
      <c r="P203" s="80">
        <f t="shared" ca="1" si="40"/>
        <v>0</v>
      </c>
      <c r="Q203" s="80">
        <f t="shared" ca="1" si="41"/>
        <v>0</v>
      </c>
      <c r="R203" s="11">
        <f t="shared" ca="1" si="42"/>
        <v>-0.27363722678359281</v>
      </c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</row>
    <row r="204" spans="1:35" x14ac:dyDescent="0.2">
      <c r="A204" s="86"/>
      <c r="B204" s="86"/>
      <c r="C204" s="86"/>
      <c r="D204" s="87">
        <f t="shared" si="30"/>
        <v>0</v>
      </c>
      <c r="E204" s="87">
        <f t="shared" si="30"/>
        <v>0</v>
      </c>
      <c r="F204" s="80">
        <f t="shared" si="31"/>
        <v>0</v>
      </c>
      <c r="G204" s="80">
        <f t="shared" si="31"/>
        <v>0</v>
      </c>
      <c r="H204" s="80">
        <f t="shared" si="32"/>
        <v>0</v>
      </c>
      <c r="I204" s="80">
        <f t="shared" si="33"/>
        <v>0</v>
      </c>
      <c r="J204" s="80">
        <f t="shared" si="34"/>
        <v>0</v>
      </c>
      <c r="K204" s="80">
        <f t="shared" si="35"/>
        <v>0</v>
      </c>
      <c r="L204" s="80">
        <f t="shared" si="36"/>
        <v>0</v>
      </c>
      <c r="M204" s="80">
        <f t="shared" ca="1" si="37"/>
        <v>0.27363722678359281</v>
      </c>
      <c r="N204" s="80">
        <f t="shared" ca="1" si="38"/>
        <v>0</v>
      </c>
      <c r="O204" s="89">
        <f t="shared" ca="1" si="39"/>
        <v>0</v>
      </c>
      <c r="P204" s="80">
        <f t="shared" ca="1" si="40"/>
        <v>0</v>
      </c>
      <c r="Q204" s="80">
        <f t="shared" ca="1" si="41"/>
        <v>0</v>
      </c>
      <c r="R204" s="11">
        <f t="shared" ca="1" si="42"/>
        <v>-0.27363722678359281</v>
      </c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</row>
    <row r="205" spans="1:35" x14ac:dyDescent="0.2">
      <c r="A205" s="86"/>
      <c r="B205" s="86"/>
      <c r="C205" s="86"/>
      <c r="D205" s="87">
        <f t="shared" si="30"/>
        <v>0</v>
      </c>
      <c r="E205" s="87">
        <f t="shared" si="30"/>
        <v>0</v>
      </c>
      <c r="F205" s="80">
        <f t="shared" si="31"/>
        <v>0</v>
      </c>
      <c r="G205" s="80">
        <f t="shared" si="31"/>
        <v>0</v>
      </c>
      <c r="H205" s="80">
        <f t="shared" si="32"/>
        <v>0</v>
      </c>
      <c r="I205" s="80">
        <f t="shared" si="33"/>
        <v>0</v>
      </c>
      <c r="J205" s="80">
        <f t="shared" si="34"/>
        <v>0</v>
      </c>
      <c r="K205" s="80">
        <f t="shared" si="35"/>
        <v>0</v>
      </c>
      <c r="L205" s="80">
        <f t="shared" si="36"/>
        <v>0</v>
      </c>
      <c r="M205" s="80">
        <f t="shared" ca="1" si="37"/>
        <v>0.27363722678359281</v>
      </c>
      <c r="N205" s="80">
        <f t="shared" ca="1" si="38"/>
        <v>0</v>
      </c>
      <c r="O205" s="89">
        <f t="shared" ca="1" si="39"/>
        <v>0</v>
      </c>
      <c r="P205" s="80">
        <f t="shared" ca="1" si="40"/>
        <v>0</v>
      </c>
      <c r="Q205" s="80">
        <f t="shared" ca="1" si="41"/>
        <v>0</v>
      </c>
      <c r="R205" s="11">
        <f t="shared" ca="1" si="42"/>
        <v>-0.27363722678359281</v>
      </c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</row>
    <row r="206" spans="1:35" x14ac:dyDescent="0.2">
      <c r="A206" s="86"/>
      <c r="B206" s="86"/>
      <c r="C206" s="86"/>
      <c r="D206" s="87">
        <f t="shared" si="30"/>
        <v>0</v>
      </c>
      <c r="E206" s="87">
        <f t="shared" si="30"/>
        <v>0</v>
      </c>
      <c r="F206" s="80">
        <f t="shared" si="31"/>
        <v>0</v>
      </c>
      <c r="G206" s="80">
        <f t="shared" si="31"/>
        <v>0</v>
      </c>
      <c r="H206" s="80">
        <f t="shared" si="32"/>
        <v>0</v>
      </c>
      <c r="I206" s="80">
        <f t="shared" si="33"/>
        <v>0</v>
      </c>
      <c r="J206" s="80">
        <f t="shared" si="34"/>
        <v>0</v>
      </c>
      <c r="K206" s="80">
        <f t="shared" si="35"/>
        <v>0</v>
      </c>
      <c r="L206" s="80">
        <f t="shared" si="36"/>
        <v>0</v>
      </c>
      <c r="M206" s="80">
        <f t="shared" ca="1" si="37"/>
        <v>0.27363722678359281</v>
      </c>
      <c r="N206" s="80">
        <f t="shared" ca="1" si="38"/>
        <v>0</v>
      </c>
      <c r="O206" s="89">
        <f t="shared" ca="1" si="39"/>
        <v>0</v>
      </c>
      <c r="P206" s="80">
        <f t="shared" ca="1" si="40"/>
        <v>0</v>
      </c>
      <c r="Q206" s="80">
        <f t="shared" ca="1" si="41"/>
        <v>0</v>
      </c>
      <c r="R206" s="11">
        <f t="shared" ca="1" si="42"/>
        <v>-0.27363722678359281</v>
      </c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</row>
    <row r="207" spans="1:35" x14ac:dyDescent="0.2">
      <c r="A207" s="86"/>
      <c r="B207" s="86"/>
      <c r="C207" s="86"/>
      <c r="D207" s="87">
        <f t="shared" si="30"/>
        <v>0</v>
      </c>
      <c r="E207" s="87">
        <f t="shared" si="30"/>
        <v>0</v>
      </c>
      <c r="F207" s="80">
        <f t="shared" si="31"/>
        <v>0</v>
      </c>
      <c r="G207" s="80">
        <f t="shared" si="31"/>
        <v>0</v>
      </c>
      <c r="H207" s="80">
        <f t="shared" si="32"/>
        <v>0</v>
      </c>
      <c r="I207" s="80">
        <f t="shared" si="33"/>
        <v>0</v>
      </c>
      <c r="J207" s="80">
        <f t="shared" si="34"/>
        <v>0</v>
      </c>
      <c r="K207" s="80">
        <f t="shared" si="35"/>
        <v>0</v>
      </c>
      <c r="L207" s="80">
        <f t="shared" si="36"/>
        <v>0</v>
      </c>
      <c r="M207" s="80">
        <f t="shared" ca="1" si="37"/>
        <v>0.27363722678359281</v>
      </c>
      <c r="N207" s="80">
        <f t="shared" ca="1" si="38"/>
        <v>0</v>
      </c>
      <c r="O207" s="89">
        <f t="shared" ca="1" si="39"/>
        <v>0</v>
      </c>
      <c r="P207" s="80">
        <f t="shared" ca="1" si="40"/>
        <v>0</v>
      </c>
      <c r="Q207" s="80">
        <f t="shared" ca="1" si="41"/>
        <v>0</v>
      </c>
      <c r="R207" s="11">
        <f t="shared" ca="1" si="42"/>
        <v>-0.27363722678359281</v>
      </c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</row>
    <row r="208" spans="1:35" x14ac:dyDescent="0.2">
      <c r="A208" s="86"/>
      <c r="B208" s="86"/>
      <c r="C208" s="86"/>
      <c r="D208" s="87">
        <f t="shared" si="30"/>
        <v>0</v>
      </c>
      <c r="E208" s="87">
        <f t="shared" si="30"/>
        <v>0</v>
      </c>
      <c r="F208" s="80">
        <f t="shared" si="31"/>
        <v>0</v>
      </c>
      <c r="G208" s="80">
        <f t="shared" si="31"/>
        <v>0</v>
      </c>
      <c r="H208" s="80">
        <f t="shared" si="32"/>
        <v>0</v>
      </c>
      <c r="I208" s="80">
        <f t="shared" si="33"/>
        <v>0</v>
      </c>
      <c r="J208" s="80">
        <f t="shared" si="34"/>
        <v>0</v>
      </c>
      <c r="K208" s="80">
        <f t="shared" si="35"/>
        <v>0</v>
      </c>
      <c r="L208" s="80">
        <f t="shared" si="36"/>
        <v>0</v>
      </c>
      <c r="M208" s="80">
        <f t="shared" ca="1" si="37"/>
        <v>0.27363722678359281</v>
      </c>
      <c r="N208" s="80">
        <f t="shared" ca="1" si="38"/>
        <v>0</v>
      </c>
      <c r="O208" s="89">
        <f t="shared" ca="1" si="39"/>
        <v>0</v>
      </c>
      <c r="P208" s="80">
        <f t="shared" ca="1" si="40"/>
        <v>0</v>
      </c>
      <c r="Q208" s="80">
        <f t="shared" ca="1" si="41"/>
        <v>0</v>
      </c>
      <c r="R208" s="11">
        <f t="shared" ca="1" si="42"/>
        <v>-0.27363722678359281</v>
      </c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</row>
    <row r="209" spans="1:35" x14ac:dyDescent="0.2">
      <c r="A209" s="86"/>
      <c r="B209" s="86"/>
      <c r="C209" s="86"/>
      <c r="D209" s="87">
        <f t="shared" ref="D209:E272" si="43">A209/A$18</f>
        <v>0</v>
      </c>
      <c r="E209" s="87">
        <f t="shared" si="43"/>
        <v>0</v>
      </c>
      <c r="F209" s="80">
        <f t="shared" ref="F209:G272" si="44">$C209*D209</f>
        <v>0</v>
      </c>
      <c r="G209" s="80">
        <f t="shared" si="44"/>
        <v>0</v>
      </c>
      <c r="H209" s="80">
        <f t="shared" ref="H209:H272" si="45">C209*D209*D209</f>
        <v>0</v>
      </c>
      <c r="I209" s="80">
        <f t="shared" ref="I209:I272" si="46">C209*D209*D209*D209</f>
        <v>0</v>
      </c>
      <c r="J209" s="80">
        <f t="shared" ref="J209:J272" si="47">C209*D209*D209*D209*D209</f>
        <v>0</v>
      </c>
      <c r="K209" s="80">
        <f t="shared" ref="K209:K272" si="48">C209*E209*D209</f>
        <v>0</v>
      </c>
      <c r="L209" s="80">
        <f t="shared" ref="L209:L272" si="49">C209*E209*D209*D209</f>
        <v>0</v>
      </c>
      <c r="M209" s="80">
        <f t="shared" ref="M209:M272" ca="1" si="50">+E$4+E$5*D209+E$6*D209^2</f>
        <v>0.27363722678359281</v>
      </c>
      <c r="N209" s="80">
        <f t="shared" ref="N209:N272" ca="1" si="51">C209*(M209-E209)^2</f>
        <v>0</v>
      </c>
      <c r="O209" s="89">
        <f t="shared" ref="O209:O272" ca="1" si="52">(C209*O$1-O$2*F209+O$3*H209)^2</f>
        <v>0</v>
      </c>
      <c r="P209" s="80">
        <f t="shared" ref="P209:P272" ca="1" si="53">(-C209*O$2+O$4*F209-O$5*H209)^2</f>
        <v>0</v>
      </c>
      <c r="Q209" s="80">
        <f t="shared" ref="Q209:Q272" ca="1" si="54">+(C209*O$3-F209*O$5+H209*O$6)^2</f>
        <v>0</v>
      </c>
      <c r="R209" s="11">
        <f t="shared" ref="R209:R272" ca="1" si="55">+E209-M209</f>
        <v>-0.27363722678359281</v>
      </c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</row>
    <row r="210" spans="1:35" x14ac:dyDescent="0.2">
      <c r="A210" s="86"/>
      <c r="B210" s="86"/>
      <c r="C210" s="86"/>
      <c r="D210" s="87">
        <f t="shared" si="43"/>
        <v>0</v>
      </c>
      <c r="E210" s="87">
        <f t="shared" si="43"/>
        <v>0</v>
      </c>
      <c r="F210" s="80">
        <f t="shared" si="44"/>
        <v>0</v>
      </c>
      <c r="G210" s="80">
        <f t="shared" si="44"/>
        <v>0</v>
      </c>
      <c r="H210" s="80">
        <f t="shared" si="45"/>
        <v>0</v>
      </c>
      <c r="I210" s="80">
        <f t="shared" si="46"/>
        <v>0</v>
      </c>
      <c r="J210" s="80">
        <f t="shared" si="47"/>
        <v>0</v>
      </c>
      <c r="K210" s="80">
        <f t="shared" si="48"/>
        <v>0</v>
      </c>
      <c r="L210" s="80">
        <f t="shared" si="49"/>
        <v>0</v>
      </c>
      <c r="M210" s="80">
        <f t="shared" ca="1" si="50"/>
        <v>0.27363722678359281</v>
      </c>
      <c r="N210" s="80">
        <f t="shared" ca="1" si="51"/>
        <v>0</v>
      </c>
      <c r="O210" s="89">
        <f t="shared" ca="1" si="52"/>
        <v>0</v>
      </c>
      <c r="P210" s="80">
        <f t="shared" ca="1" si="53"/>
        <v>0</v>
      </c>
      <c r="Q210" s="80">
        <f t="shared" ca="1" si="54"/>
        <v>0</v>
      </c>
      <c r="R210" s="11">
        <f t="shared" ca="1" si="55"/>
        <v>-0.27363722678359281</v>
      </c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</row>
    <row r="211" spans="1:35" x14ac:dyDescent="0.2">
      <c r="A211" s="86"/>
      <c r="B211" s="86"/>
      <c r="C211" s="86"/>
      <c r="D211" s="87">
        <f t="shared" si="43"/>
        <v>0</v>
      </c>
      <c r="E211" s="87">
        <f t="shared" si="43"/>
        <v>0</v>
      </c>
      <c r="F211" s="80">
        <f t="shared" si="44"/>
        <v>0</v>
      </c>
      <c r="G211" s="80">
        <f t="shared" si="44"/>
        <v>0</v>
      </c>
      <c r="H211" s="80">
        <f t="shared" si="45"/>
        <v>0</v>
      </c>
      <c r="I211" s="80">
        <f t="shared" si="46"/>
        <v>0</v>
      </c>
      <c r="J211" s="80">
        <f t="shared" si="47"/>
        <v>0</v>
      </c>
      <c r="K211" s="80">
        <f t="shared" si="48"/>
        <v>0</v>
      </c>
      <c r="L211" s="80">
        <f t="shared" si="49"/>
        <v>0</v>
      </c>
      <c r="M211" s="80">
        <f t="shared" ca="1" si="50"/>
        <v>0.27363722678359281</v>
      </c>
      <c r="N211" s="80">
        <f t="shared" ca="1" si="51"/>
        <v>0</v>
      </c>
      <c r="O211" s="89">
        <f t="shared" ca="1" si="52"/>
        <v>0</v>
      </c>
      <c r="P211" s="80">
        <f t="shared" ca="1" si="53"/>
        <v>0</v>
      </c>
      <c r="Q211" s="80">
        <f t="shared" ca="1" si="54"/>
        <v>0</v>
      </c>
      <c r="R211" s="11">
        <f t="shared" ca="1" si="55"/>
        <v>-0.27363722678359281</v>
      </c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</row>
    <row r="212" spans="1:35" x14ac:dyDescent="0.2">
      <c r="A212" s="86"/>
      <c r="B212" s="86"/>
      <c r="C212" s="86"/>
      <c r="D212" s="87">
        <f t="shared" si="43"/>
        <v>0</v>
      </c>
      <c r="E212" s="87">
        <f t="shared" si="43"/>
        <v>0</v>
      </c>
      <c r="F212" s="80">
        <f t="shared" si="44"/>
        <v>0</v>
      </c>
      <c r="G212" s="80">
        <f t="shared" si="44"/>
        <v>0</v>
      </c>
      <c r="H212" s="80">
        <f t="shared" si="45"/>
        <v>0</v>
      </c>
      <c r="I212" s="80">
        <f t="shared" si="46"/>
        <v>0</v>
      </c>
      <c r="J212" s="80">
        <f t="shared" si="47"/>
        <v>0</v>
      </c>
      <c r="K212" s="80">
        <f t="shared" si="48"/>
        <v>0</v>
      </c>
      <c r="L212" s="80">
        <f t="shared" si="49"/>
        <v>0</v>
      </c>
      <c r="M212" s="80">
        <f t="shared" ca="1" si="50"/>
        <v>0.27363722678359281</v>
      </c>
      <c r="N212" s="80">
        <f t="shared" ca="1" si="51"/>
        <v>0</v>
      </c>
      <c r="O212" s="89">
        <f t="shared" ca="1" si="52"/>
        <v>0</v>
      </c>
      <c r="P212" s="80">
        <f t="shared" ca="1" si="53"/>
        <v>0</v>
      </c>
      <c r="Q212" s="80">
        <f t="shared" ca="1" si="54"/>
        <v>0</v>
      </c>
      <c r="R212" s="11">
        <f t="shared" ca="1" si="55"/>
        <v>-0.27363722678359281</v>
      </c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</row>
    <row r="213" spans="1:35" x14ac:dyDescent="0.2">
      <c r="A213" s="86"/>
      <c r="B213" s="86"/>
      <c r="C213" s="86"/>
      <c r="D213" s="87">
        <f t="shared" si="43"/>
        <v>0</v>
      </c>
      <c r="E213" s="87">
        <f t="shared" si="43"/>
        <v>0</v>
      </c>
      <c r="F213" s="80">
        <f t="shared" si="44"/>
        <v>0</v>
      </c>
      <c r="G213" s="80">
        <f t="shared" si="44"/>
        <v>0</v>
      </c>
      <c r="H213" s="80">
        <f t="shared" si="45"/>
        <v>0</v>
      </c>
      <c r="I213" s="80">
        <f t="shared" si="46"/>
        <v>0</v>
      </c>
      <c r="J213" s="80">
        <f t="shared" si="47"/>
        <v>0</v>
      </c>
      <c r="K213" s="80">
        <f t="shared" si="48"/>
        <v>0</v>
      </c>
      <c r="L213" s="80">
        <f t="shared" si="49"/>
        <v>0</v>
      </c>
      <c r="M213" s="80">
        <f t="shared" ca="1" si="50"/>
        <v>0.27363722678359281</v>
      </c>
      <c r="N213" s="80">
        <f t="shared" ca="1" si="51"/>
        <v>0</v>
      </c>
      <c r="O213" s="89">
        <f t="shared" ca="1" si="52"/>
        <v>0</v>
      </c>
      <c r="P213" s="80">
        <f t="shared" ca="1" si="53"/>
        <v>0</v>
      </c>
      <c r="Q213" s="80">
        <f t="shared" ca="1" si="54"/>
        <v>0</v>
      </c>
      <c r="R213" s="11">
        <f t="shared" ca="1" si="55"/>
        <v>-0.27363722678359281</v>
      </c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</row>
    <row r="214" spans="1:35" x14ac:dyDescent="0.2">
      <c r="A214" s="86"/>
      <c r="B214" s="86"/>
      <c r="C214" s="86"/>
      <c r="D214" s="87">
        <f t="shared" si="43"/>
        <v>0</v>
      </c>
      <c r="E214" s="87">
        <f t="shared" si="43"/>
        <v>0</v>
      </c>
      <c r="F214" s="80">
        <f t="shared" si="44"/>
        <v>0</v>
      </c>
      <c r="G214" s="80">
        <f t="shared" si="44"/>
        <v>0</v>
      </c>
      <c r="H214" s="80">
        <f t="shared" si="45"/>
        <v>0</v>
      </c>
      <c r="I214" s="80">
        <f t="shared" si="46"/>
        <v>0</v>
      </c>
      <c r="J214" s="80">
        <f t="shared" si="47"/>
        <v>0</v>
      </c>
      <c r="K214" s="80">
        <f t="shared" si="48"/>
        <v>0</v>
      </c>
      <c r="L214" s="80">
        <f t="shared" si="49"/>
        <v>0</v>
      </c>
      <c r="M214" s="80">
        <f t="shared" ca="1" si="50"/>
        <v>0.27363722678359281</v>
      </c>
      <c r="N214" s="80">
        <f t="shared" ca="1" si="51"/>
        <v>0</v>
      </c>
      <c r="O214" s="89">
        <f t="shared" ca="1" si="52"/>
        <v>0</v>
      </c>
      <c r="P214" s="80">
        <f t="shared" ca="1" si="53"/>
        <v>0</v>
      </c>
      <c r="Q214" s="80">
        <f t="shared" ca="1" si="54"/>
        <v>0</v>
      </c>
      <c r="R214" s="11">
        <f t="shared" ca="1" si="55"/>
        <v>-0.27363722678359281</v>
      </c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</row>
    <row r="215" spans="1:35" x14ac:dyDescent="0.2">
      <c r="A215" s="86"/>
      <c r="B215" s="86"/>
      <c r="C215" s="86"/>
      <c r="D215" s="87">
        <f t="shared" si="43"/>
        <v>0</v>
      </c>
      <c r="E215" s="87">
        <f t="shared" si="43"/>
        <v>0</v>
      </c>
      <c r="F215" s="80">
        <f t="shared" si="44"/>
        <v>0</v>
      </c>
      <c r="G215" s="80">
        <f t="shared" si="44"/>
        <v>0</v>
      </c>
      <c r="H215" s="80">
        <f t="shared" si="45"/>
        <v>0</v>
      </c>
      <c r="I215" s="80">
        <f t="shared" si="46"/>
        <v>0</v>
      </c>
      <c r="J215" s="80">
        <f t="shared" si="47"/>
        <v>0</v>
      </c>
      <c r="K215" s="80">
        <f t="shared" si="48"/>
        <v>0</v>
      </c>
      <c r="L215" s="80">
        <f t="shared" si="49"/>
        <v>0</v>
      </c>
      <c r="M215" s="80">
        <f t="shared" ca="1" si="50"/>
        <v>0.27363722678359281</v>
      </c>
      <c r="N215" s="80">
        <f t="shared" ca="1" si="51"/>
        <v>0</v>
      </c>
      <c r="O215" s="89">
        <f t="shared" ca="1" si="52"/>
        <v>0</v>
      </c>
      <c r="P215" s="80">
        <f t="shared" ca="1" si="53"/>
        <v>0</v>
      </c>
      <c r="Q215" s="80">
        <f t="shared" ca="1" si="54"/>
        <v>0</v>
      </c>
      <c r="R215" s="11">
        <f t="shared" ca="1" si="55"/>
        <v>-0.27363722678359281</v>
      </c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</row>
    <row r="216" spans="1:35" x14ac:dyDescent="0.2">
      <c r="A216" s="86"/>
      <c r="B216" s="86"/>
      <c r="C216" s="86"/>
      <c r="D216" s="87">
        <f t="shared" si="43"/>
        <v>0</v>
      </c>
      <c r="E216" s="87">
        <f t="shared" si="43"/>
        <v>0</v>
      </c>
      <c r="F216" s="80">
        <f t="shared" si="44"/>
        <v>0</v>
      </c>
      <c r="G216" s="80">
        <f t="shared" si="44"/>
        <v>0</v>
      </c>
      <c r="H216" s="80">
        <f t="shared" si="45"/>
        <v>0</v>
      </c>
      <c r="I216" s="80">
        <f t="shared" si="46"/>
        <v>0</v>
      </c>
      <c r="J216" s="80">
        <f t="shared" si="47"/>
        <v>0</v>
      </c>
      <c r="K216" s="80">
        <f t="shared" si="48"/>
        <v>0</v>
      </c>
      <c r="L216" s="80">
        <f t="shared" si="49"/>
        <v>0</v>
      </c>
      <c r="M216" s="80">
        <f t="shared" ca="1" si="50"/>
        <v>0.27363722678359281</v>
      </c>
      <c r="N216" s="80">
        <f t="shared" ca="1" si="51"/>
        <v>0</v>
      </c>
      <c r="O216" s="89">
        <f t="shared" ca="1" si="52"/>
        <v>0</v>
      </c>
      <c r="P216" s="80">
        <f t="shared" ca="1" si="53"/>
        <v>0</v>
      </c>
      <c r="Q216" s="80">
        <f t="shared" ca="1" si="54"/>
        <v>0</v>
      </c>
      <c r="R216" s="11">
        <f t="shared" ca="1" si="55"/>
        <v>-0.27363722678359281</v>
      </c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</row>
    <row r="217" spans="1:35" x14ac:dyDescent="0.2">
      <c r="A217" s="86"/>
      <c r="B217" s="86"/>
      <c r="C217" s="86"/>
      <c r="D217" s="87">
        <f t="shared" si="43"/>
        <v>0</v>
      </c>
      <c r="E217" s="87">
        <f t="shared" si="43"/>
        <v>0</v>
      </c>
      <c r="F217" s="80">
        <f t="shared" si="44"/>
        <v>0</v>
      </c>
      <c r="G217" s="80">
        <f t="shared" si="44"/>
        <v>0</v>
      </c>
      <c r="H217" s="80">
        <f t="shared" si="45"/>
        <v>0</v>
      </c>
      <c r="I217" s="80">
        <f t="shared" si="46"/>
        <v>0</v>
      </c>
      <c r="J217" s="80">
        <f t="shared" si="47"/>
        <v>0</v>
      </c>
      <c r="K217" s="80">
        <f t="shared" si="48"/>
        <v>0</v>
      </c>
      <c r="L217" s="80">
        <f t="shared" si="49"/>
        <v>0</v>
      </c>
      <c r="M217" s="80">
        <f t="shared" ca="1" si="50"/>
        <v>0.27363722678359281</v>
      </c>
      <c r="N217" s="80">
        <f t="shared" ca="1" si="51"/>
        <v>0</v>
      </c>
      <c r="O217" s="89">
        <f t="shared" ca="1" si="52"/>
        <v>0</v>
      </c>
      <c r="P217" s="80">
        <f t="shared" ca="1" si="53"/>
        <v>0</v>
      </c>
      <c r="Q217" s="80">
        <f t="shared" ca="1" si="54"/>
        <v>0</v>
      </c>
      <c r="R217" s="11">
        <f t="shared" ca="1" si="55"/>
        <v>-0.27363722678359281</v>
      </c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</row>
    <row r="218" spans="1:35" x14ac:dyDescent="0.2">
      <c r="A218" s="86"/>
      <c r="B218" s="86"/>
      <c r="C218" s="86"/>
      <c r="D218" s="87">
        <f t="shared" si="43"/>
        <v>0</v>
      </c>
      <c r="E218" s="87">
        <f t="shared" si="43"/>
        <v>0</v>
      </c>
      <c r="F218" s="80">
        <f t="shared" si="44"/>
        <v>0</v>
      </c>
      <c r="G218" s="80">
        <f t="shared" si="44"/>
        <v>0</v>
      </c>
      <c r="H218" s="80">
        <f t="shared" si="45"/>
        <v>0</v>
      </c>
      <c r="I218" s="80">
        <f t="shared" si="46"/>
        <v>0</v>
      </c>
      <c r="J218" s="80">
        <f t="shared" si="47"/>
        <v>0</v>
      </c>
      <c r="K218" s="80">
        <f t="shared" si="48"/>
        <v>0</v>
      </c>
      <c r="L218" s="80">
        <f t="shared" si="49"/>
        <v>0</v>
      </c>
      <c r="M218" s="80">
        <f t="shared" ca="1" si="50"/>
        <v>0.27363722678359281</v>
      </c>
      <c r="N218" s="80">
        <f t="shared" ca="1" si="51"/>
        <v>0</v>
      </c>
      <c r="O218" s="89">
        <f t="shared" ca="1" si="52"/>
        <v>0</v>
      </c>
      <c r="P218" s="80">
        <f t="shared" ca="1" si="53"/>
        <v>0</v>
      </c>
      <c r="Q218" s="80">
        <f t="shared" ca="1" si="54"/>
        <v>0</v>
      </c>
      <c r="R218" s="11">
        <f t="shared" ca="1" si="55"/>
        <v>-0.27363722678359281</v>
      </c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</row>
    <row r="219" spans="1:35" x14ac:dyDescent="0.2">
      <c r="A219" s="86"/>
      <c r="B219" s="86"/>
      <c r="C219" s="86"/>
      <c r="D219" s="87">
        <f t="shared" si="43"/>
        <v>0</v>
      </c>
      <c r="E219" s="87">
        <f t="shared" si="43"/>
        <v>0</v>
      </c>
      <c r="F219" s="80">
        <f t="shared" si="44"/>
        <v>0</v>
      </c>
      <c r="G219" s="80">
        <f t="shared" si="44"/>
        <v>0</v>
      </c>
      <c r="H219" s="80">
        <f t="shared" si="45"/>
        <v>0</v>
      </c>
      <c r="I219" s="80">
        <f t="shared" si="46"/>
        <v>0</v>
      </c>
      <c r="J219" s="80">
        <f t="shared" si="47"/>
        <v>0</v>
      </c>
      <c r="K219" s="80">
        <f t="shared" si="48"/>
        <v>0</v>
      </c>
      <c r="L219" s="80">
        <f t="shared" si="49"/>
        <v>0</v>
      </c>
      <c r="M219" s="80">
        <f t="shared" ca="1" si="50"/>
        <v>0.27363722678359281</v>
      </c>
      <c r="N219" s="80">
        <f t="shared" ca="1" si="51"/>
        <v>0</v>
      </c>
      <c r="O219" s="89">
        <f t="shared" ca="1" si="52"/>
        <v>0</v>
      </c>
      <c r="P219" s="80">
        <f t="shared" ca="1" si="53"/>
        <v>0</v>
      </c>
      <c r="Q219" s="80">
        <f t="shared" ca="1" si="54"/>
        <v>0</v>
      </c>
      <c r="R219" s="11">
        <f t="shared" ca="1" si="55"/>
        <v>-0.27363722678359281</v>
      </c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</row>
    <row r="220" spans="1:35" x14ac:dyDescent="0.2">
      <c r="A220" s="86"/>
      <c r="B220" s="86"/>
      <c r="C220" s="86"/>
      <c r="D220" s="87">
        <f t="shared" si="43"/>
        <v>0</v>
      </c>
      <c r="E220" s="87">
        <f t="shared" si="43"/>
        <v>0</v>
      </c>
      <c r="F220" s="80">
        <f t="shared" si="44"/>
        <v>0</v>
      </c>
      <c r="G220" s="80">
        <f t="shared" si="44"/>
        <v>0</v>
      </c>
      <c r="H220" s="80">
        <f t="shared" si="45"/>
        <v>0</v>
      </c>
      <c r="I220" s="80">
        <f t="shared" si="46"/>
        <v>0</v>
      </c>
      <c r="J220" s="80">
        <f t="shared" si="47"/>
        <v>0</v>
      </c>
      <c r="K220" s="80">
        <f t="shared" si="48"/>
        <v>0</v>
      </c>
      <c r="L220" s="80">
        <f t="shared" si="49"/>
        <v>0</v>
      </c>
      <c r="M220" s="80">
        <f t="shared" ca="1" si="50"/>
        <v>0.27363722678359281</v>
      </c>
      <c r="N220" s="80">
        <f t="shared" ca="1" si="51"/>
        <v>0</v>
      </c>
      <c r="O220" s="89">
        <f t="shared" ca="1" si="52"/>
        <v>0</v>
      </c>
      <c r="P220" s="80">
        <f t="shared" ca="1" si="53"/>
        <v>0</v>
      </c>
      <c r="Q220" s="80">
        <f t="shared" ca="1" si="54"/>
        <v>0</v>
      </c>
      <c r="R220" s="11">
        <f t="shared" ca="1" si="55"/>
        <v>-0.27363722678359281</v>
      </c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</row>
    <row r="221" spans="1:35" x14ac:dyDescent="0.2">
      <c r="A221" s="86"/>
      <c r="B221" s="86"/>
      <c r="C221" s="86"/>
      <c r="D221" s="87">
        <f t="shared" si="43"/>
        <v>0</v>
      </c>
      <c r="E221" s="87">
        <f t="shared" si="43"/>
        <v>0</v>
      </c>
      <c r="F221" s="80">
        <f t="shared" si="44"/>
        <v>0</v>
      </c>
      <c r="G221" s="80">
        <f t="shared" si="44"/>
        <v>0</v>
      </c>
      <c r="H221" s="80">
        <f t="shared" si="45"/>
        <v>0</v>
      </c>
      <c r="I221" s="80">
        <f t="shared" si="46"/>
        <v>0</v>
      </c>
      <c r="J221" s="80">
        <f t="shared" si="47"/>
        <v>0</v>
      </c>
      <c r="K221" s="80">
        <f t="shared" si="48"/>
        <v>0</v>
      </c>
      <c r="L221" s="80">
        <f t="shared" si="49"/>
        <v>0</v>
      </c>
      <c r="M221" s="80">
        <f t="shared" ca="1" si="50"/>
        <v>0.27363722678359281</v>
      </c>
      <c r="N221" s="80">
        <f t="shared" ca="1" si="51"/>
        <v>0</v>
      </c>
      <c r="O221" s="89">
        <f t="shared" ca="1" si="52"/>
        <v>0</v>
      </c>
      <c r="P221" s="80">
        <f t="shared" ca="1" si="53"/>
        <v>0</v>
      </c>
      <c r="Q221" s="80">
        <f t="shared" ca="1" si="54"/>
        <v>0</v>
      </c>
      <c r="R221" s="11">
        <f t="shared" ca="1" si="55"/>
        <v>-0.27363722678359281</v>
      </c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</row>
    <row r="222" spans="1:35" x14ac:dyDescent="0.2">
      <c r="A222" s="86"/>
      <c r="B222" s="86"/>
      <c r="C222" s="86"/>
      <c r="D222" s="87">
        <f t="shared" si="43"/>
        <v>0</v>
      </c>
      <c r="E222" s="87">
        <f t="shared" si="43"/>
        <v>0</v>
      </c>
      <c r="F222" s="80">
        <f t="shared" si="44"/>
        <v>0</v>
      </c>
      <c r="G222" s="80">
        <f t="shared" si="44"/>
        <v>0</v>
      </c>
      <c r="H222" s="80">
        <f t="shared" si="45"/>
        <v>0</v>
      </c>
      <c r="I222" s="80">
        <f t="shared" si="46"/>
        <v>0</v>
      </c>
      <c r="J222" s="80">
        <f t="shared" si="47"/>
        <v>0</v>
      </c>
      <c r="K222" s="80">
        <f t="shared" si="48"/>
        <v>0</v>
      </c>
      <c r="L222" s="80">
        <f t="shared" si="49"/>
        <v>0</v>
      </c>
      <c r="M222" s="80">
        <f t="shared" ca="1" si="50"/>
        <v>0.27363722678359281</v>
      </c>
      <c r="N222" s="80">
        <f t="shared" ca="1" si="51"/>
        <v>0</v>
      </c>
      <c r="O222" s="89">
        <f t="shared" ca="1" si="52"/>
        <v>0</v>
      </c>
      <c r="P222" s="80">
        <f t="shared" ca="1" si="53"/>
        <v>0</v>
      </c>
      <c r="Q222" s="80">
        <f t="shared" ca="1" si="54"/>
        <v>0</v>
      </c>
      <c r="R222" s="11">
        <f t="shared" ca="1" si="55"/>
        <v>-0.27363722678359281</v>
      </c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</row>
    <row r="223" spans="1:35" x14ac:dyDescent="0.2">
      <c r="A223" s="86"/>
      <c r="B223" s="86"/>
      <c r="C223" s="86"/>
      <c r="D223" s="87">
        <f t="shared" si="43"/>
        <v>0</v>
      </c>
      <c r="E223" s="87">
        <f t="shared" si="43"/>
        <v>0</v>
      </c>
      <c r="F223" s="80">
        <f t="shared" si="44"/>
        <v>0</v>
      </c>
      <c r="G223" s="80">
        <f t="shared" si="44"/>
        <v>0</v>
      </c>
      <c r="H223" s="80">
        <f t="shared" si="45"/>
        <v>0</v>
      </c>
      <c r="I223" s="80">
        <f t="shared" si="46"/>
        <v>0</v>
      </c>
      <c r="J223" s="80">
        <f t="shared" si="47"/>
        <v>0</v>
      </c>
      <c r="K223" s="80">
        <f t="shared" si="48"/>
        <v>0</v>
      </c>
      <c r="L223" s="80">
        <f t="shared" si="49"/>
        <v>0</v>
      </c>
      <c r="M223" s="80">
        <f t="shared" ca="1" si="50"/>
        <v>0.27363722678359281</v>
      </c>
      <c r="N223" s="80">
        <f t="shared" ca="1" si="51"/>
        <v>0</v>
      </c>
      <c r="O223" s="89">
        <f t="shared" ca="1" si="52"/>
        <v>0</v>
      </c>
      <c r="P223" s="80">
        <f t="shared" ca="1" si="53"/>
        <v>0</v>
      </c>
      <c r="Q223" s="80">
        <f t="shared" ca="1" si="54"/>
        <v>0</v>
      </c>
      <c r="R223" s="11">
        <f t="shared" ca="1" si="55"/>
        <v>-0.27363722678359281</v>
      </c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</row>
    <row r="224" spans="1:35" x14ac:dyDescent="0.2">
      <c r="A224" s="86"/>
      <c r="B224" s="86"/>
      <c r="C224" s="86"/>
      <c r="D224" s="87">
        <f t="shared" si="43"/>
        <v>0</v>
      </c>
      <c r="E224" s="87">
        <f t="shared" si="43"/>
        <v>0</v>
      </c>
      <c r="F224" s="80">
        <f t="shared" si="44"/>
        <v>0</v>
      </c>
      <c r="G224" s="80">
        <f t="shared" si="44"/>
        <v>0</v>
      </c>
      <c r="H224" s="80">
        <f t="shared" si="45"/>
        <v>0</v>
      </c>
      <c r="I224" s="80">
        <f t="shared" si="46"/>
        <v>0</v>
      </c>
      <c r="J224" s="80">
        <f t="shared" si="47"/>
        <v>0</v>
      </c>
      <c r="K224" s="80">
        <f t="shared" si="48"/>
        <v>0</v>
      </c>
      <c r="L224" s="80">
        <f t="shared" si="49"/>
        <v>0</v>
      </c>
      <c r="M224" s="80">
        <f t="shared" ca="1" si="50"/>
        <v>0.27363722678359281</v>
      </c>
      <c r="N224" s="80">
        <f t="shared" ca="1" si="51"/>
        <v>0</v>
      </c>
      <c r="O224" s="89">
        <f t="shared" ca="1" si="52"/>
        <v>0</v>
      </c>
      <c r="P224" s="80">
        <f t="shared" ca="1" si="53"/>
        <v>0</v>
      </c>
      <c r="Q224" s="80">
        <f t="shared" ca="1" si="54"/>
        <v>0</v>
      </c>
      <c r="R224" s="11">
        <f t="shared" ca="1" si="55"/>
        <v>-0.27363722678359281</v>
      </c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</row>
    <row r="225" spans="1:35" x14ac:dyDescent="0.2">
      <c r="A225" s="86"/>
      <c r="B225" s="86"/>
      <c r="C225" s="86"/>
      <c r="D225" s="87">
        <f t="shared" si="43"/>
        <v>0</v>
      </c>
      <c r="E225" s="87">
        <f t="shared" si="43"/>
        <v>0</v>
      </c>
      <c r="F225" s="80">
        <f t="shared" si="44"/>
        <v>0</v>
      </c>
      <c r="G225" s="80">
        <f t="shared" si="44"/>
        <v>0</v>
      </c>
      <c r="H225" s="80">
        <f t="shared" si="45"/>
        <v>0</v>
      </c>
      <c r="I225" s="80">
        <f t="shared" si="46"/>
        <v>0</v>
      </c>
      <c r="J225" s="80">
        <f t="shared" si="47"/>
        <v>0</v>
      </c>
      <c r="K225" s="80">
        <f t="shared" si="48"/>
        <v>0</v>
      </c>
      <c r="L225" s="80">
        <f t="shared" si="49"/>
        <v>0</v>
      </c>
      <c r="M225" s="80">
        <f t="shared" ca="1" si="50"/>
        <v>0.27363722678359281</v>
      </c>
      <c r="N225" s="80">
        <f t="shared" ca="1" si="51"/>
        <v>0</v>
      </c>
      <c r="O225" s="89">
        <f t="shared" ca="1" si="52"/>
        <v>0</v>
      </c>
      <c r="P225" s="80">
        <f t="shared" ca="1" si="53"/>
        <v>0</v>
      </c>
      <c r="Q225" s="80">
        <f t="shared" ca="1" si="54"/>
        <v>0</v>
      </c>
      <c r="R225" s="11">
        <f t="shared" ca="1" si="55"/>
        <v>-0.27363722678359281</v>
      </c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</row>
    <row r="226" spans="1:35" x14ac:dyDescent="0.2">
      <c r="A226" s="86"/>
      <c r="B226" s="86"/>
      <c r="C226" s="86"/>
      <c r="D226" s="87">
        <f t="shared" si="43"/>
        <v>0</v>
      </c>
      <c r="E226" s="87">
        <f t="shared" si="43"/>
        <v>0</v>
      </c>
      <c r="F226" s="80">
        <f t="shared" si="44"/>
        <v>0</v>
      </c>
      <c r="G226" s="80">
        <f t="shared" si="44"/>
        <v>0</v>
      </c>
      <c r="H226" s="80">
        <f t="shared" si="45"/>
        <v>0</v>
      </c>
      <c r="I226" s="80">
        <f t="shared" si="46"/>
        <v>0</v>
      </c>
      <c r="J226" s="80">
        <f t="shared" si="47"/>
        <v>0</v>
      </c>
      <c r="K226" s="80">
        <f t="shared" si="48"/>
        <v>0</v>
      </c>
      <c r="L226" s="80">
        <f t="shared" si="49"/>
        <v>0</v>
      </c>
      <c r="M226" s="80">
        <f t="shared" ca="1" si="50"/>
        <v>0.27363722678359281</v>
      </c>
      <c r="N226" s="80">
        <f t="shared" ca="1" si="51"/>
        <v>0</v>
      </c>
      <c r="O226" s="89">
        <f t="shared" ca="1" si="52"/>
        <v>0</v>
      </c>
      <c r="P226" s="80">
        <f t="shared" ca="1" si="53"/>
        <v>0</v>
      </c>
      <c r="Q226" s="80">
        <f t="shared" ca="1" si="54"/>
        <v>0</v>
      </c>
      <c r="R226" s="11">
        <f t="shared" ca="1" si="55"/>
        <v>-0.27363722678359281</v>
      </c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</row>
    <row r="227" spans="1:35" x14ac:dyDescent="0.2">
      <c r="A227" s="86"/>
      <c r="B227" s="86"/>
      <c r="C227" s="86"/>
      <c r="D227" s="87">
        <f t="shared" si="43"/>
        <v>0</v>
      </c>
      <c r="E227" s="87">
        <f t="shared" si="43"/>
        <v>0</v>
      </c>
      <c r="F227" s="80">
        <f t="shared" si="44"/>
        <v>0</v>
      </c>
      <c r="G227" s="80">
        <f t="shared" si="44"/>
        <v>0</v>
      </c>
      <c r="H227" s="80">
        <f t="shared" si="45"/>
        <v>0</v>
      </c>
      <c r="I227" s="80">
        <f t="shared" si="46"/>
        <v>0</v>
      </c>
      <c r="J227" s="80">
        <f t="shared" si="47"/>
        <v>0</v>
      </c>
      <c r="K227" s="80">
        <f t="shared" si="48"/>
        <v>0</v>
      </c>
      <c r="L227" s="80">
        <f t="shared" si="49"/>
        <v>0</v>
      </c>
      <c r="M227" s="80">
        <f t="shared" ca="1" si="50"/>
        <v>0.27363722678359281</v>
      </c>
      <c r="N227" s="80">
        <f t="shared" ca="1" si="51"/>
        <v>0</v>
      </c>
      <c r="O227" s="89">
        <f t="shared" ca="1" si="52"/>
        <v>0</v>
      </c>
      <c r="P227" s="80">
        <f t="shared" ca="1" si="53"/>
        <v>0</v>
      </c>
      <c r="Q227" s="80">
        <f t="shared" ca="1" si="54"/>
        <v>0</v>
      </c>
      <c r="R227" s="11">
        <f t="shared" ca="1" si="55"/>
        <v>-0.27363722678359281</v>
      </c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</row>
    <row r="228" spans="1:35" x14ac:dyDescent="0.2">
      <c r="A228" s="86"/>
      <c r="B228" s="86"/>
      <c r="C228" s="86"/>
      <c r="D228" s="87">
        <f t="shared" si="43"/>
        <v>0</v>
      </c>
      <c r="E228" s="87">
        <f t="shared" si="43"/>
        <v>0</v>
      </c>
      <c r="F228" s="80">
        <f t="shared" si="44"/>
        <v>0</v>
      </c>
      <c r="G228" s="80">
        <f t="shared" si="44"/>
        <v>0</v>
      </c>
      <c r="H228" s="80">
        <f t="shared" si="45"/>
        <v>0</v>
      </c>
      <c r="I228" s="80">
        <f t="shared" si="46"/>
        <v>0</v>
      </c>
      <c r="J228" s="80">
        <f t="shared" si="47"/>
        <v>0</v>
      </c>
      <c r="K228" s="80">
        <f t="shared" si="48"/>
        <v>0</v>
      </c>
      <c r="L228" s="80">
        <f t="shared" si="49"/>
        <v>0</v>
      </c>
      <c r="M228" s="80">
        <f t="shared" ca="1" si="50"/>
        <v>0.27363722678359281</v>
      </c>
      <c r="N228" s="80">
        <f t="shared" ca="1" si="51"/>
        <v>0</v>
      </c>
      <c r="O228" s="89">
        <f t="shared" ca="1" si="52"/>
        <v>0</v>
      </c>
      <c r="P228" s="80">
        <f t="shared" ca="1" si="53"/>
        <v>0</v>
      </c>
      <c r="Q228" s="80">
        <f t="shared" ca="1" si="54"/>
        <v>0</v>
      </c>
      <c r="R228" s="11">
        <f t="shared" ca="1" si="55"/>
        <v>-0.27363722678359281</v>
      </c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</row>
    <row r="229" spans="1:35" x14ac:dyDescent="0.2">
      <c r="A229" s="86"/>
      <c r="B229" s="86"/>
      <c r="C229" s="86"/>
      <c r="D229" s="87">
        <f t="shared" si="43"/>
        <v>0</v>
      </c>
      <c r="E229" s="87">
        <f t="shared" si="43"/>
        <v>0</v>
      </c>
      <c r="F229" s="80">
        <f t="shared" si="44"/>
        <v>0</v>
      </c>
      <c r="G229" s="80">
        <f t="shared" si="44"/>
        <v>0</v>
      </c>
      <c r="H229" s="80">
        <f t="shared" si="45"/>
        <v>0</v>
      </c>
      <c r="I229" s="80">
        <f t="shared" si="46"/>
        <v>0</v>
      </c>
      <c r="J229" s="80">
        <f t="shared" si="47"/>
        <v>0</v>
      </c>
      <c r="K229" s="80">
        <f t="shared" si="48"/>
        <v>0</v>
      </c>
      <c r="L229" s="80">
        <f t="shared" si="49"/>
        <v>0</v>
      </c>
      <c r="M229" s="80">
        <f t="shared" ca="1" si="50"/>
        <v>0.27363722678359281</v>
      </c>
      <c r="N229" s="80">
        <f t="shared" ca="1" si="51"/>
        <v>0</v>
      </c>
      <c r="O229" s="89">
        <f t="shared" ca="1" si="52"/>
        <v>0</v>
      </c>
      <c r="P229" s="80">
        <f t="shared" ca="1" si="53"/>
        <v>0</v>
      </c>
      <c r="Q229" s="80">
        <f t="shared" ca="1" si="54"/>
        <v>0</v>
      </c>
      <c r="R229" s="11">
        <f t="shared" ca="1" si="55"/>
        <v>-0.27363722678359281</v>
      </c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</row>
    <row r="230" spans="1:35" x14ac:dyDescent="0.2">
      <c r="A230" s="86"/>
      <c r="B230" s="86"/>
      <c r="C230" s="86"/>
      <c r="D230" s="87">
        <f t="shared" si="43"/>
        <v>0</v>
      </c>
      <c r="E230" s="87">
        <f t="shared" si="43"/>
        <v>0</v>
      </c>
      <c r="F230" s="80">
        <f t="shared" si="44"/>
        <v>0</v>
      </c>
      <c r="G230" s="80">
        <f t="shared" si="44"/>
        <v>0</v>
      </c>
      <c r="H230" s="80">
        <f t="shared" si="45"/>
        <v>0</v>
      </c>
      <c r="I230" s="80">
        <f t="shared" si="46"/>
        <v>0</v>
      </c>
      <c r="J230" s="80">
        <f t="shared" si="47"/>
        <v>0</v>
      </c>
      <c r="K230" s="80">
        <f t="shared" si="48"/>
        <v>0</v>
      </c>
      <c r="L230" s="80">
        <f t="shared" si="49"/>
        <v>0</v>
      </c>
      <c r="M230" s="80">
        <f t="shared" ca="1" si="50"/>
        <v>0.27363722678359281</v>
      </c>
      <c r="N230" s="80">
        <f t="shared" ca="1" si="51"/>
        <v>0</v>
      </c>
      <c r="O230" s="89">
        <f t="shared" ca="1" si="52"/>
        <v>0</v>
      </c>
      <c r="P230" s="80">
        <f t="shared" ca="1" si="53"/>
        <v>0</v>
      </c>
      <c r="Q230" s="80">
        <f t="shared" ca="1" si="54"/>
        <v>0</v>
      </c>
      <c r="R230" s="11">
        <f t="shared" ca="1" si="55"/>
        <v>-0.27363722678359281</v>
      </c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</row>
    <row r="231" spans="1:35" x14ac:dyDescent="0.2">
      <c r="A231" s="86"/>
      <c r="B231" s="86"/>
      <c r="C231" s="86"/>
      <c r="D231" s="87">
        <f t="shared" si="43"/>
        <v>0</v>
      </c>
      <c r="E231" s="87">
        <f t="shared" si="43"/>
        <v>0</v>
      </c>
      <c r="F231" s="80">
        <f t="shared" si="44"/>
        <v>0</v>
      </c>
      <c r="G231" s="80">
        <f t="shared" si="44"/>
        <v>0</v>
      </c>
      <c r="H231" s="80">
        <f t="shared" si="45"/>
        <v>0</v>
      </c>
      <c r="I231" s="80">
        <f t="shared" si="46"/>
        <v>0</v>
      </c>
      <c r="J231" s="80">
        <f t="shared" si="47"/>
        <v>0</v>
      </c>
      <c r="K231" s="80">
        <f t="shared" si="48"/>
        <v>0</v>
      </c>
      <c r="L231" s="80">
        <f t="shared" si="49"/>
        <v>0</v>
      </c>
      <c r="M231" s="80">
        <f t="shared" ca="1" si="50"/>
        <v>0.27363722678359281</v>
      </c>
      <c r="N231" s="80">
        <f t="shared" ca="1" si="51"/>
        <v>0</v>
      </c>
      <c r="O231" s="89">
        <f t="shared" ca="1" si="52"/>
        <v>0</v>
      </c>
      <c r="P231" s="80">
        <f t="shared" ca="1" si="53"/>
        <v>0</v>
      </c>
      <c r="Q231" s="80">
        <f t="shared" ca="1" si="54"/>
        <v>0</v>
      </c>
      <c r="R231" s="11">
        <f t="shared" ca="1" si="55"/>
        <v>-0.27363722678359281</v>
      </c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</row>
    <row r="232" spans="1:35" x14ac:dyDescent="0.2">
      <c r="A232" s="86"/>
      <c r="B232" s="86"/>
      <c r="C232" s="86"/>
      <c r="D232" s="87">
        <f t="shared" si="43"/>
        <v>0</v>
      </c>
      <c r="E232" s="87">
        <f t="shared" si="43"/>
        <v>0</v>
      </c>
      <c r="F232" s="80">
        <f t="shared" si="44"/>
        <v>0</v>
      </c>
      <c r="G232" s="80">
        <f t="shared" si="44"/>
        <v>0</v>
      </c>
      <c r="H232" s="80">
        <f t="shared" si="45"/>
        <v>0</v>
      </c>
      <c r="I232" s="80">
        <f t="shared" si="46"/>
        <v>0</v>
      </c>
      <c r="J232" s="80">
        <f t="shared" si="47"/>
        <v>0</v>
      </c>
      <c r="K232" s="80">
        <f t="shared" si="48"/>
        <v>0</v>
      </c>
      <c r="L232" s="80">
        <f t="shared" si="49"/>
        <v>0</v>
      </c>
      <c r="M232" s="80">
        <f t="shared" ca="1" si="50"/>
        <v>0.27363722678359281</v>
      </c>
      <c r="N232" s="80">
        <f t="shared" ca="1" si="51"/>
        <v>0</v>
      </c>
      <c r="O232" s="89">
        <f t="shared" ca="1" si="52"/>
        <v>0</v>
      </c>
      <c r="P232" s="80">
        <f t="shared" ca="1" si="53"/>
        <v>0</v>
      </c>
      <c r="Q232" s="80">
        <f t="shared" ca="1" si="54"/>
        <v>0</v>
      </c>
      <c r="R232" s="11">
        <f t="shared" ca="1" si="55"/>
        <v>-0.27363722678359281</v>
      </c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</row>
    <row r="233" spans="1:35" x14ac:dyDescent="0.2">
      <c r="A233" s="86"/>
      <c r="B233" s="86"/>
      <c r="C233" s="86"/>
      <c r="D233" s="87">
        <f t="shared" si="43"/>
        <v>0</v>
      </c>
      <c r="E233" s="87">
        <f t="shared" si="43"/>
        <v>0</v>
      </c>
      <c r="F233" s="80">
        <f t="shared" si="44"/>
        <v>0</v>
      </c>
      <c r="G233" s="80">
        <f t="shared" si="44"/>
        <v>0</v>
      </c>
      <c r="H233" s="80">
        <f t="shared" si="45"/>
        <v>0</v>
      </c>
      <c r="I233" s="80">
        <f t="shared" si="46"/>
        <v>0</v>
      </c>
      <c r="J233" s="80">
        <f t="shared" si="47"/>
        <v>0</v>
      </c>
      <c r="K233" s="80">
        <f t="shared" si="48"/>
        <v>0</v>
      </c>
      <c r="L233" s="80">
        <f t="shared" si="49"/>
        <v>0</v>
      </c>
      <c r="M233" s="80">
        <f t="shared" ca="1" si="50"/>
        <v>0.27363722678359281</v>
      </c>
      <c r="N233" s="80">
        <f t="shared" ca="1" si="51"/>
        <v>0</v>
      </c>
      <c r="O233" s="89">
        <f t="shared" ca="1" si="52"/>
        <v>0</v>
      </c>
      <c r="P233" s="80">
        <f t="shared" ca="1" si="53"/>
        <v>0</v>
      </c>
      <c r="Q233" s="80">
        <f t="shared" ca="1" si="54"/>
        <v>0</v>
      </c>
      <c r="R233" s="11">
        <f t="shared" ca="1" si="55"/>
        <v>-0.27363722678359281</v>
      </c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</row>
    <row r="234" spans="1:35" x14ac:dyDescent="0.2">
      <c r="A234" s="86"/>
      <c r="B234" s="86"/>
      <c r="C234" s="86"/>
      <c r="D234" s="87">
        <f t="shared" si="43"/>
        <v>0</v>
      </c>
      <c r="E234" s="87">
        <f t="shared" si="43"/>
        <v>0</v>
      </c>
      <c r="F234" s="80">
        <f t="shared" si="44"/>
        <v>0</v>
      </c>
      <c r="G234" s="80">
        <f t="shared" si="44"/>
        <v>0</v>
      </c>
      <c r="H234" s="80">
        <f t="shared" si="45"/>
        <v>0</v>
      </c>
      <c r="I234" s="80">
        <f t="shared" si="46"/>
        <v>0</v>
      </c>
      <c r="J234" s="80">
        <f t="shared" si="47"/>
        <v>0</v>
      </c>
      <c r="K234" s="80">
        <f t="shared" si="48"/>
        <v>0</v>
      </c>
      <c r="L234" s="80">
        <f t="shared" si="49"/>
        <v>0</v>
      </c>
      <c r="M234" s="80">
        <f t="shared" ca="1" si="50"/>
        <v>0.27363722678359281</v>
      </c>
      <c r="N234" s="80">
        <f t="shared" ca="1" si="51"/>
        <v>0</v>
      </c>
      <c r="O234" s="89">
        <f t="shared" ca="1" si="52"/>
        <v>0</v>
      </c>
      <c r="P234" s="80">
        <f t="shared" ca="1" si="53"/>
        <v>0</v>
      </c>
      <c r="Q234" s="80">
        <f t="shared" ca="1" si="54"/>
        <v>0</v>
      </c>
      <c r="R234" s="11">
        <f t="shared" ca="1" si="55"/>
        <v>-0.27363722678359281</v>
      </c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</row>
    <row r="235" spans="1:35" x14ac:dyDescent="0.2">
      <c r="A235" s="86"/>
      <c r="B235" s="86"/>
      <c r="C235" s="86"/>
      <c r="D235" s="87">
        <f t="shared" si="43"/>
        <v>0</v>
      </c>
      <c r="E235" s="87">
        <f t="shared" si="43"/>
        <v>0</v>
      </c>
      <c r="F235" s="80">
        <f t="shared" si="44"/>
        <v>0</v>
      </c>
      <c r="G235" s="80">
        <f t="shared" si="44"/>
        <v>0</v>
      </c>
      <c r="H235" s="80">
        <f t="shared" si="45"/>
        <v>0</v>
      </c>
      <c r="I235" s="80">
        <f t="shared" si="46"/>
        <v>0</v>
      </c>
      <c r="J235" s="80">
        <f t="shared" si="47"/>
        <v>0</v>
      </c>
      <c r="K235" s="80">
        <f t="shared" si="48"/>
        <v>0</v>
      </c>
      <c r="L235" s="80">
        <f t="shared" si="49"/>
        <v>0</v>
      </c>
      <c r="M235" s="80">
        <f t="shared" ca="1" si="50"/>
        <v>0.27363722678359281</v>
      </c>
      <c r="N235" s="80">
        <f t="shared" ca="1" si="51"/>
        <v>0</v>
      </c>
      <c r="O235" s="89">
        <f t="shared" ca="1" si="52"/>
        <v>0</v>
      </c>
      <c r="P235" s="80">
        <f t="shared" ca="1" si="53"/>
        <v>0</v>
      </c>
      <c r="Q235" s="80">
        <f t="shared" ca="1" si="54"/>
        <v>0</v>
      </c>
      <c r="R235" s="11">
        <f t="shared" ca="1" si="55"/>
        <v>-0.27363722678359281</v>
      </c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</row>
    <row r="236" spans="1:35" x14ac:dyDescent="0.2">
      <c r="A236" s="86"/>
      <c r="B236" s="86"/>
      <c r="C236" s="86"/>
      <c r="D236" s="87">
        <f t="shared" si="43"/>
        <v>0</v>
      </c>
      <c r="E236" s="87">
        <f t="shared" si="43"/>
        <v>0</v>
      </c>
      <c r="F236" s="80">
        <f t="shared" si="44"/>
        <v>0</v>
      </c>
      <c r="G236" s="80">
        <f t="shared" si="44"/>
        <v>0</v>
      </c>
      <c r="H236" s="80">
        <f t="shared" si="45"/>
        <v>0</v>
      </c>
      <c r="I236" s="80">
        <f t="shared" si="46"/>
        <v>0</v>
      </c>
      <c r="J236" s="80">
        <f t="shared" si="47"/>
        <v>0</v>
      </c>
      <c r="K236" s="80">
        <f t="shared" si="48"/>
        <v>0</v>
      </c>
      <c r="L236" s="80">
        <f t="shared" si="49"/>
        <v>0</v>
      </c>
      <c r="M236" s="80">
        <f t="shared" ca="1" si="50"/>
        <v>0.27363722678359281</v>
      </c>
      <c r="N236" s="80">
        <f t="shared" ca="1" si="51"/>
        <v>0</v>
      </c>
      <c r="O236" s="89">
        <f t="shared" ca="1" si="52"/>
        <v>0</v>
      </c>
      <c r="P236" s="80">
        <f t="shared" ca="1" si="53"/>
        <v>0</v>
      </c>
      <c r="Q236" s="80">
        <f t="shared" ca="1" si="54"/>
        <v>0</v>
      </c>
      <c r="R236" s="11">
        <f t="shared" ca="1" si="55"/>
        <v>-0.27363722678359281</v>
      </c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</row>
    <row r="237" spans="1:35" x14ac:dyDescent="0.2">
      <c r="A237" s="86"/>
      <c r="B237" s="86"/>
      <c r="C237" s="86"/>
      <c r="D237" s="87">
        <f t="shared" si="43"/>
        <v>0</v>
      </c>
      <c r="E237" s="87">
        <f t="shared" si="43"/>
        <v>0</v>
      </c>
      <c r="F237" s="80">
        <f t="shared" si="44"/>
        <v>0</v>
      </c>
      <c r="G237" s="80">
        <f t="shared" si="44"/>
        <v>0</v>
      </c>
      <c r="H237" s="80">
        <f t="shared" si="45"/>
        <v>0</v>
      </c>
      <c r="I237" s="80">
        <f t="shared" si="46"/>
        <v>0</v>
      </c>
      <c r="J237" s="80">
        <f t="shared" si="47"/>
        <v>0</v>
      </c>
      <c r="K237" s="80">
        <f t="shared" si="48"/>
        <v>0</v>
      </c>
      <c r="L237" s="80">
        <f t="shared" si="49"/>
        <v>0</v>
      </c>
      <c r="M237" s="80">
        <f t="shared" ca="1" si="50"/>
        <v>0.27363722678359281</v>
      </c>
      <c r="N237" s="80">
        <f t="shared" ca="1" si="51"/>
        <v>0</v>
      </c>
      <c r="O237" s="89">
        <f t="shared" ca="1" si="52"/>
        <v>0</v>
      </c>
      <c r="P237" s="80">
        <f t="shared" ca="1" si="53"/>
        <v>0</v>
      </c>
      <c r="Q237" s="80">
        <f t="shared" ca="1" si="54"/>
        <v>0</v>
      </c>
      <c r="R237" s="11">
        <f t="shared" ca="1" si="55"/>
        <v>-0.27363722678359281</v>
      </c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</row>
    <row r="238" spans="1:35" x14ac:dyDescent="0.2">
      <c r="A238" s="86"/>
      <c r="B238" s="86"/>
      <c r="C238" s="86"/>
      <c r="D238" s="87">
        <f t="shared" si="43"/>
        <v>0</v>
      </c>
      <c r="E238" s="87">
        <f t="shared" si="43"/>
        <v>0</v>
      </c>
      <c r="F238" s="80">
        <f t="shared" si="44"/>
        <v>0</v>
      </c>
      <c r="G238" s="80">
        <f t="shared" si="44"/>
        <v>0</v>
      </c>
      <c r="H238" s="80">
        <f t="shared" si="45"/>
        <v>0</v>
      </c>
      <c r="I238" s="80">
        <f t="shared" si="46"/>
        <v>0</v>
      </c>
      <c r="J238" s="80">
        <f t="shared" si="47"/>
        <v>0</v>
      </c>
      <c r="K238" s="80">
        <f t="shared" si="48"/>
        <v>0</v>
      </c>
      <c r="L238" s="80">
        <f t="shared" si="49"/>
        <v>0</v>
      </c>
      <c r="M238" s="80">
        <f t="shared" ca="1" si="50"/>
        <v>0.27363722678359281</v>
      </c>
      <c r="N238" s="80">
        <f t="shared" ca="1" si="51"/>
        <v>0</v>
      </c>
      <c r="O238" s="89">
        <f t="shared" ca="1" si="52"/>
        <v>0</v>
      </c>
      <c r="P238" s="80">
        <f t="shared" ca="1" si="53"/>
        <v>0</v>
      </c>
      <c r="Q238" s="80">
        <f t="shared" ca="1" si="54"/>
        <v>0</v>
      </c>
      <c r="R238" s="11">
        <f t="shared" ca="1" si="55"/>
        <v>-0.27363722678359281</v>
      </c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</row>
    <row r="239" spans="1:35" x14ac:dyDescent="0.2">
      <c r="A239" s="86"/>
      <c r="B239" s="86"/>
      <c r="C239" s="86"/>
      <c r="D239" s="87">
        <f t="shared" si="43"/>
        <v>0</v>
      </c>
      <c r="E239" s="87">
        <f t="shared" si="43"/>
        <v>0</v>
      </c>
      <c r="F239" s="80">
        <f t="shared" si="44"/>
        <v>0</v>
      </c>
      <c r="G239" s="80">
        <f t="shared" si="44"/>
        <v>0</v>
      </c>
      <c r="H239" s="80">
        <f t="shared" si="45"/>
        <v>0</v>
      </c>
      <c r="I239" s="80">
        <f t="shared" si="46"/>
        <v>0</v>
      </c>
      <c r="J239" s="80">
        <f t="shared" si="47"/>
        <v>0</v>
      </c>
      <c r="K239" s="80">
        <f t="shared" si="48"/>
        <v>0</v>
      </c>
      <c r="L239" s="80">
        <f t="shared" si="49"/>
        <v>0</v>
      </c>
      <c r="M239" s="80">
        <f t="shared" ca="1" si="50"/>
        <v>0.27363722678359281</v>
      </c>
      <c r="N239" s="80">
        <f t="shared" ca="1" si="51"/>
        <v>0</v>
      </c>
      <c r="O239" s="89">
        <f t="shared" ca="1" si="52"/>
        <v>0</v>
      </c>
      <c r="P239" s="80">
        <f t="shared" ca="1" si="53"/>
        <v>0</v>
      </c>
      <c r="Q239" s="80">
        <f t="shared" ca="1" si="54"/>
        <v>0</v>
      </c>
      <c r="R239" s="11">
        <f t="shared" ca="1" si="55"/>
        <v>-0.27363722678359281</v>
      </c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</row>
    <row r="240" spans="1:35" x14ac:dyDescent="0.2">
      <c r="A240" s="86"/>
      <c r="B240" s="86"/>
      <c r="C240" s="86"/>
      <c r="D240" s="87">
        <f t="shared" si="43"/>
        <v>0</v>
      </c>
      <c r="E240" s="87">
        <f t="shared" si="43"/>
        <v>0</v>
      </c>
      <c r="F240" s="80">
        <f t="shared" si="44"/>
        <v>0</v>
      </c>
      <c r="G240" s="80">
        <f t="shared" si="44"/>
        <v>0</v>
      </c>
      <c r="H240" s="80">
        <f t="shared" si="45"/>
        <v>0</v>
      </c>
      <c r="I240" s="80">
        <f t="shared" si="46"/>
        <v>0</v>
      </c>
      <c r="J240" s="80">
        <f t="shared" si="47"/>
        <v>0</v>
      </c>
      <c r="K240" s="80">
        <f t="shared" si="48"/>
        <v>0</v>
      </c>
      <c r="L240" s="80">
        <f t="shared" si="49"/>
        <v>0</v>
      </c>
      <c r="M240" s="80">
        <f t="shared" ca="1" si="50"/>
        <v>0.27363722678359281</v>
      </c>
      <c r="N240" s="80">
        <f t="shared" ca="1" si="51"/>
        <v>0</v>
      </c>
      <c r="O240" s="89">
        <f t="shared" ca="1" si="52"/>
        <v>0</v>
      </c>
      <c r="P240" s="80">
        <f t="shared" ca="1" si="53"/>
        <v>0</v>
      </c>
      <c r="Q240" s="80">
        <f t="shared" ca="1" si="54"/>
        <v>0</v>
      </c>
      <c r="R240" s="11">
        <f t="shared" ca="1" si="55"/>
        <v>-0.27363722678359281</v>
      </c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</row>
    <row r="241" spans="1:35" x14ac:dyDescent="0.2">
      <c r="A241" s="86"/>
      <c r="B241" s="86"/>
      <c r="C241" s="86"/>
      <c r="D241" s="87">
        <f t="shared" si="43"/>
        <v>0</v>
      </c>
      <c r="E241" s="87">
        <f t="shared" si="43"/>
        <v>0</v>
      </c>
      <c r="F241" s="80">
        <f t="shared" si="44"/>
        <v>0</v>
      </c>
      <c r="G241" s="80">
        <f t="shared" si="44"/>
        <v>0</v>
      </c>
      <c r="H241" s="80">
        <f t="shared" si="45"/>
        <v>0</v>
      </c>
      <c r="I241" s="80">
        <f t="shared" si="46"/>
        <v>0</v>
      </c>
      <c r="J241" s="80">
        <f t="shared" si="47"/>
        <v>0</v>
      </c>
      <c r="K241" s="80">
        <f t="shared" si="48"/>
        <v>0</v>
      </c>
      <c r="L241" s="80">
        <f t="shared" si="49"/>
        <v>0</v>
      </c>
      <c r="M241" s="80">
        <f t="shared" ca="1" si="50"/>
        <v>0.27363722678359281</v>
      </c>
      <c r="N241" s="80">
        <f t="shared" ca="1" si="51"/>
        <v>0</v>
      </c>
      <c r="O241" s="89">
        <f t="shared" ca="1" si="52"/>
        <v>0</v>
      </c>
      <c r="P241" s="80">
        <f t="shared" ca="1" si="53"/>
        <v>0</v>
      </c>
      <c r="Q241" s="80">
        <f t="shared" ca="1" si="54"/>
        <v>0</v>
      </c>
      <c r="R241" s="11">
        <f t="shared" ca="1" si="55"/>
        <v>-0.27363722678359281</v>
      </c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</row>
    <row r="242" spans="1:35" x14ac:dyDescent="0.2">
      <c r="A242" s="86"/>
      <c r="B242" s="86"/>
      <c r="C242" s="86"/>
      <c r="D242" s="87">
        <f t="shared" si="43"/>
        <v>0</v>
      </c>
      <c r="E242" s="87">
        <f t="shared" si="43"/>
        <v>0</v>
      </c>
      <c r="F242" s="80">
        <f t="shared" si="44"/>
        <v>0</v>
      </c>
      <c r="G242" s="80">
        <f t="shared" si="44"/>
        <v>0</v>
      </c>
      <c r="H242" s="80">
        <f t="shared" si="45"/>
        <v>0</v>
      </c>
      <c r="I242" s="80">
        <f t="shared" si="46"/>
        <v>0</v>
      </c>
      <c r="J242" s="80">
        <f t="shared" si="47"/>
        <v>0</v>
      </c>
      <c r="K242" s="80">
        <f t="shared" si="48"/>
        <v>0</v>
      </c>
      <c r="L242" s="80">
        <f t="shared" si="49"/>
        <v>0</v>
      </c>
      <c r="M242" s="80">
        <f t="shared" ca="1" si="50"/>
        <v>0.27363722678359281</v>
      </c>
      <c r="N242" s="80">
        <f t="shared" ca="1" si="51"/>
        <v>0</v>
      </c>
      <c r="O242" s="89">
        <f t="shared" ca="1" si="52"/>
        <v>0</v>
      </c>
      <c r="P242" s="80">
        <f t="shared" ca="1" si="53"/>
        <v>0</v>
      </c>
      <c r="Q242" s="80">
        <f t="shared" ca="1" si="54"/>
        <v>0</v>
      </c>
      <c r="R242" s="11">
        <f t="shared" ca="1" si="55"/>
        <v>-0.27363722678359281</v>
      </c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</row>
    <row r="243" spans="1:35" x14ac:dyDescent="0.2">
      <c r="A243" s="86"/>
      <c r="B243" s="86"/>
      <c r="C243" s="86"/>
      <c r="D243" s="87">
        <f t="shared" si="43"/>
        <v>0</v>
      </c>
      <c r="E243" s="87">
        <f t="shared" si="43"/>
        <v>0</v>
      </c>
      <c r="F243" s="80">
        <f t="shared" si="44"/>
        <v>0</v>
      </c>
      <c r="G243" s="80">
        <f t="shared" si="44"/>
        <v>0</v>
      </c>
      <c r="H243" s="80">
        <f t="shared" si="45"/>
        <v>0</v>
      </c>
      <c r="I243" s="80">
        <f t="shared" si="46"/>
        <v>0</v>
      </c>
      <c r="J243" s="80">
        <f t="shared" si="47"/>
        <v>0</v>
      </c>
      <c r="K243" s="80">
        <f t="shared" si="48"/>
        <v>0</v>
      </c>
      <c r="L243" s="80">
        <f t="shared" si="49"/>
        <v>0</v>
      </c>
      <c r="M243" s="80">
        <f t="shared" ca="1" si="50"/>
        <v>0.27363722678359281</v>
      </c>
      <c r="N243" s="80">
        <f t="shared" ca="1" si="51"/>
        <v>0</v>
      </c>
      <c r="O243" s="89">
        <f t="shared" ca="1" si="52"/>
        <v>0</v>
      </c>
      <c r="P243" s="80">
        <f t="shared" ca="1" si="53"/>
        <v>0</v>
      </c>
      <c r="Q243" s="80">
        <f t="shared" ca="1" si="54"/>
        <v>0</v>
      </c>
      <c r="R243" s="11">
        <f t="shared" ca="1" si="55"/>
        <v>-0.27363722678359281</v>
      </c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</row>
    <row r="244" spans="1:35" x14ac:dyDescent="0.2">
      <c r="A244" s="86"/>
      <c r="B244" s="86"/>
      <c r="C244" s="86"/>
      <c r="D244" s="87">
        <f t="shared" si="43"/>
        <v>0</v>
      </c>
      <c r="E244" s="87">
        <f t="shared" si="43"/>
        <v>0</v>
      </c>
      <c r="F244" s="80">
        <f t="shared" si="44"/>
        <v>0</v>
      </c>
      <c r="G244" s="80">
        <f t="shared" si="44"/>
        <v>0</v>
      </c>
      <c r="H244" s="80">
        <f t="shared" si="45"/>
        <v>0</v>
      </c>
      <c r="I244" s="80">
        <f t="shared" si="46"/>
        <v>0</v>
      </c>
      <c r="J244" s="80">
        <f t="shared" si="47"/>
        <v>0</v>
      </c>
      <c r="K244" s="80">
        <f t="shared" si="48"/>
        <v>0</v>
      </c>
      <c r="L244" s="80">
        <f t="shared" si="49"/>
        <v>0</v>
      </c>
      <c r="M244" s="80">
        <f t="shared" ca="1" si="50"/>
        <v>0.27363722678359281</v>
      </c>
      <c r="N244" s="80">
        <f t="shared" ca="1" si="51"/>
        <v>0</v>
      </c>
      <c r="O244" s="89">
        <f t="shared" ca="1" si="52"/>
        <v>0</v>
      </c>
      <c r="P244" s="80">
        <f t="shared" ca="1" si="53"/>
        <v>0</v>
      </c>
      <c r="Q244" s="80">
        <f t="shared" ca="1" si="54"/>
        <v>0</v>
      </c>
      <c r="R244" s="11">
        <f t="shared" ca="1" si="55"/>
        <v>-0.27363722678359281</v>
      </c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</row>
    <row r="245" spans="1:35" x14ac:dyDescent="0.2">
      <c r="A245" s="86"/>
      <c r="B245" s="86"/>
      <c r="C245" s="86"/>
      <c r="D245" s="87">
        <f t="shared" si="43"/>
        <v>0</v>
      </c>
      <c r="E245" s="87">
        <f t="shared" si="43"/>
        <v>0</v>
      </c>
      <c r="F245" s="80">
        <f t="shared" si="44"/>
        <v>0</v>
      </c>
      <c r="G245" s="80">
        <f t="shared" si="44"/>
        <v>0</v>
      </c>
      <c r="H245" s="80">
        <f t="shared" si="45"/>
        <v>0</v>
      </c>
      <c r="I245" s="80">
        <f t="shared" si="46"/>
        <v>0</v>
      </c>
      <c r="J245" s="80">
        <f t="shared" si="47"/>
        <v>0</v>
      </c>
      <c r="K245" s="80">
        <f t="shared" si="48"/>
        <v>0</v>
      </c>
      <c r="L245" s="80">
        <f t="shared" si="49"/>
        <v>0</v>
      </c>
      <c r="M245" s="80">
        <f t="shared" ca="1" si="50"/>
        <v>0.27363722678359281</v>
      </c>
      <c r="N245" s="80">
        <f t="shared" ca="1" si="51"/>
        <v>0</v>
      </c>
      <c r="O245" s="89">
        <f t="shared" ca="1" si="52"/>
        <v>0</v>
      </c>
      <c r="P245" s="80">
        <f t="shared" ca="1" si="53"/>
        <v>0</v>
      </c>
      <c r="Q245" s="80">
        <f t="shared" ca="1" si="54"/>
        <v>0</v>
      </c>
      <c r="R245" s="11">
        <f t="shared" ca="1" si="55"/>
        <v>-0.27363722678359281</v>
      </c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</row>
    <row r="246" spans="1:35" x14ac:dyDescent="0.2">
      <c r="A246" s="86"/>
      <c r="B246" s="86"/>
      <c r="C246" s="86"/>
      <c r="D246" s="87">
        <f t="shared" si="43"/>
        <v>0</v>
      </c>
      <c r="E246" s="87">
        <f t="shared" si="43"/>
        <v>0</v>
      </c>
      <c r="F246" s="80">
        <f t="shared" si="44"/>
        <v>0</v>
      </c>
      <c r="G246" s="80">
        <f t="shared" si="44"/>
        <v>0</v>
      </c>
      <c r="H246" s="80">
        <f t="shared" si="45"/>
        <v>0</v>
      </c>
      <c r="I246" s="80">
        <f t="shared" si="46"/>
        <v>0</v>
      </c>
      <c r="J246" s="80">
        <f t="shared" si="47"/>
        <v>0</v>
      </c>
      <c r="K246" s="80">
        <f t="shared" si="48"/>
        <v>0</v>
      </c>
      <c r="L246" s="80">
        <f t="shared" si="49"/>
        <v>0</v>
      </c>
      <c r="M246" s="80">
        <f t="shared" ca="1" si="50"/>
        <v>0.27363722678359281</v>
      </c>
      <c r="N246" s="80">
        <f t="shared" ca="1" si="51"/>
        <v>0</v>
      </c>
      <c r="O246" s="89">
        <f t="shared" ca="1" si="52"/>
        <v>0</v>
      </c>
      <c r="P246" s="80">
        <f t="shared" ca="1" si="53"/>
        <v>0</v>
      </c>
      <c r="Q246" s="80">
        <f t="shared" ca="1" si="54"/>
        <v>0</v>
      </c>
      <c r="R246" s="11">
        <f t="shared" ca="1" si="55"/>
        <v>-0.27363722678359281</v>
      </c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</row>
    <row r="247" spans="1:35" x14ac:dyDescent="0.2">
      <c r="A247" s="86"/>
      <c r="B247" s="86"/>
      <c r="C247" s="86"/>
      <c r="D247" s="87">
        <f t="shared" si="43"/>
        <v>0</v>
      </c>
      <c r="E247" s="87">
        <f t="shared" si="43"/>
        <v>0</v>
      </c>
      <c r="F247" s="80">
        <f t="shared" si="44"/>
        <v>0</v>
      </c>
      <c r="G247" s="80">
        <f t="shared" si="44"/>
        <v>0</v>
      </c>
      <c r="H247" s="80">
        <f t="shared" si="45"/>
        <v>0</v>
      </c>
      <c r="I247" s="80">
        <f t="shared" si="46"/>
        <v>0</v>
      </c>
      <c r="J247" s="80">
        <f t="shared" si="47"/>
        <v>0</v>
      </c>
      <c r="K247" s="80">
        <f t="shared" si="48"/>
        <v>0</v>
      </c>
      <c r="L247" s="80">
        <f t="shared" si="49"/>
        <v>0</v>
      </c>
      <c r="M247" s="80">
        <f t="shared" ca="1" si="50"/>
        <v>0.27363722678359281</v>
      </c>
      <c r="N247" s="80">
        <f t="shared" ca="1" si="51"/>
        <v>0</v>
      </c>
      <c r="O247" s="89">
        <f t="shared" ca="1" si="52"/>
        <v>0</v>
      </c>
      <c r="P247" s="80">
        <f t="shared" ca="1" si="53"/>
        <v>0</v>
      </c>
      <c r="Q247" s="80">
        <f t="shared" ca="1" si="54"/>
        <v>0</v>
      </c>
      <c r="R247" s="11">
        <f t="shared" ca="1" si="55"/>
        <v>-0.27363722678359281</v>
      </c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</row>
    <row r="248" spans="1:35" x14ac:dyDescent="0.2">
      <c r="A248" s="86"/>
      <c r="B248" s="86"/>
      <c r="C248" s="86"/>
      <c r="D248" s="87">
        <f t="shared" si="43"/>
        <v>0</v>
      </c>
      <c r="E248" s="87">
        <f t="shared" si="43"/>
        <v>0</v>
      </c>
      <c r="F248" s="80">
        <f t="shared" si="44"/>
        <v>0</v>
      </c>
      <c r="G248" s="80">
        <f t="shared" si="44"/>
        <v>0</v>
      </c>
      <c r="H248" s="80">
        <f t="shared" si="45"/>
        <v>0</v>
      </c>
      <c r="I248" s="80">
        <f t="shared" si="46"/>
        <v>0</v>
      </c>
      <c r="J248" s="80">
        <f t="shared" si="47"/>
        <v>0</v>
      </c>
      <c r="K248" s="80">
        <f t="shared" si="48"/>
        <v>0</v>
      </c>
      <c r="L248" s="80">
        <f t="shared" si="49"/>
        <v>0</v>
      </c>
      <c r="M248" s="80">
        <f t="shared" ca="1" si="50"/>
        <v>0.27363722678359281</v>
      </c>
      <c r="N248" s="80">
        <f t="shared" ca="1" si="51"/>
        <v>0</v>
      </c>
      <c r="O248" s="89">
        <f t="shared" ca="1" si="52"/>
        <v>0</v>
      </c>
      <c r="P248" s="80">
        <f t="shared" ca="1" si="53"/>
        <v>0</v>
      </c>
      <c r="Q248" s="80">
        <f t="shared" ca="1" si="54"/>
        <v>0</v>
      </c>
      <c r="R248" s="11">
        <f t="shared" ca="1" si="55"/>
        <v>-0.27363722678359281</v>
      </c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</row>
    <row r="249" spans="1:35" x14ac:dyDescent="0.2">
      <c r="A249" s="86"/>
      <c r="B249" s="86"/>
      <c r="C249" s="86"/>
      <c r="D249" s="87">
        <f t="shared" si="43"/>
        <v>0</v>
      </c>
      <c r="E249" s="87">
        <f t="shared" si="43"/>
        <v>0</v>
      </c>
      <c r="F249" s="80">
        <f t="shared" si="44"/>
        <v>0</v>
      </c>
      <c r="G249" s="80">
        <f t="shared" si="44"/>
        <v>0</v>
      </c>
      <c r="H249" s="80">
        <f t="shared" si="45"/>
        <v>0</v>
      </c>
      <c r="I249" s="80">
        <f t="shared" si="46"/>
        <v>0</v>
      </c>
      <c r="J249" s="80">
        <f t="shared" si="47"/>
        <v>0</v>
      </c>
      <c r="K249" s="80">
        <f t="shared" si="48"/>
        <v>0</v>
      </c>
      <c r="L249" s="80">
        <f t="shared" si="49"/>
        <v>0</v>
      </c>
      <c r="M249" s="80">
        <f t="shared" ca="1" si="50"/>
        <v>0.27363722678359281</v>
      </c>
      <c r="N249" s="80">
        <f t="shared" ca="1" si="51"/>
        <v>0</v>
      </c>
      <c r="O249" s="89">
        <f t="shared" ca="1" si="52"/>
        <v>0</v>
      </c>
      <c r="P249" s="80">
        <f t="shared" ca="1" si="53"/>
        <v>0</v>
      </c>
      <c r="Q249" s="80">
        <f t="shared" ca="1" si="54"/>
        <v>0</v>
      </c>
      <c r="R249" s="11">
        <f t="shared" ca="1" si="55"/>
        <v>-0.27363722678359281</v>
      </c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</row>
    <row r="250" spans="1:35" x14ac:dyDescent="0.2">
      <c r="A250" s="86"/>
      <c r="B250" s="86"/>
      <c r="C250" s="86"/>
      <c r="D250" s="87">
        <f t="shared" si="43"/>
        <v>0</v>
      </c>
      <c r="E250" s="87">
        <f t="shared" si="43"/>
        <v>0</v>
      </c>
      <c r="F250" s="80">
        <f t="shared" si="44"/>
        <v>0</v>
      </c>
      <c r="G250" s="80">
        <f t="shared" si="44"/>
        <v>0</v>
      </c>
      <c r="H250" s="80">
        <f t="shared" si="45"/>
        <v>0</v>
      </c>
      <c r="I250" s="80">
        <f t="shared" si="46"/>
        <v>0</v>
      </c>
      <c r="J250" s="80">
        <f t="shared" si="47"/>
        <v>0</v>
      </c>
      <c r="K250" s="80">
        <f t="shared" si="48"/>
        <v>0</v>
      </c>
      <c r="L250" s="80">
        <f t="shared" si="49"/>
        <v>0</v>
      </c>
      <c r="M250" s="80">
        <f t="shared" ca="1" si="50"/>
        <v>0.27363722678359281</v>
      </c>
      <c r="N250" s="80">
        <f t="shared" ca="1" si="51"/>
        <v>0</v>
      </c>
      <c r="O250" s="89">
        <f t="shared" ca="1" si="52"/>
        <v>0</v>
      </c>
      <c r="P250" s="80">
        <f t="shared" ca="1" si="53"/>
        <v>0</v>
      </c>
      <c r="Q250" s="80">
        <f t="shared" ca="1" si="54"/>
        <v>0</v>
      </c>
      <c r="R250" s="11">
        <f t="shared" ca="1" si="55"/>
        <v>-0.27363722678359281</v>
      </c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</row>
    <row r="251" spans="1:35" x14ac:dyDescent="0.2">
      <c r="A251" s="86"/>
      <c r="B251" s="86"/>
      <c r="C251" s="86"/>
      <c r="D251" s="87">
        <f t="shared" si="43"/>
        <v>0</v>
      </c>
      <c r="E251" s="87">
        <f t="shared" si="43"/>
        <v>0</v>
      </c>
      <c r="F251" s="80">
        <f t="shared" si="44"/>
        <v>0</v>
      </c>
      <c r="G251" s="80">
        <f t="shared" si="44"/>
        <v>0</v>
      </c>
      <c r="H251" s="80">
        <f t="shared" si="45"/>
        <v>0</v>
      </c>
      <c r="I251" s="80">
        <f t="shared" si="46"/>
        <v>0</v>
      </c>
      <c r="J251" s="80">
        <f t="shared" si="47"/>
        <v>0</v>
      </c>
      <c r="K251" s="80">
        <f t="shared" si="48"/>
        <v>0</v>
      </c>
      <c r="L251" s="80">
        <f t="shared" si="49"/>
        <v>0</v>
      </c>
      <c r="M251" s="80">
        <f t="shared" ca="1" si="50"/>
        <v>0.27363722678359281</v>
      </c>
      <c r="N251" s="80">
        <f t="shared" ca="1" si="51"/>
        <v>0</v>
      </c>
      <c r="O251" s="89">
        <f t="shared" ca="1" si="52"/>
        <v>0</v>
      </c>
      <c r="P251" s="80">
        <f t="shared" ca="1" si="53"/>
        <v>0</v>
      </c>
      <c r="Q251" s="80">
        <f t="shared" ca="1" si="54"/>
        <v>0</v>
      </c>
      <c r="R251" s="11">
        <f t="shared" ca="1" si="55"/>
        <v>-0.27363722678359281</v>
      </c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</row>
    <row r="252" spans="1:35" x14ac:dyDescent="0.2">
      <c r="A252" s="86"/>
      <c r="B252" s="86"/>
      <c r="C252" s="86"/>
      <c r="D252" s="87">
        <f t="shared" si="43"/>
        <v>0</v>
      </c>
      <c r="E252" s="87">
        <f t="shared" si="43"/>
        <v>0</v>
      </c>
      <c r="F252" s="80">
        <f t="shared" si="44"/>
        <v>0</v>
      </c>
      <c r="G252" s="80">
        <f t="shared" si="44"/>
        <v>0</v>
      </c>
      <c r="H252" s="80">
        <f t="shared" si="45"/>
        <v>0</v>
      </c>
      <c r="I252" s="80">
        <f t="shared" si="46"/>
        <v>0</v>
      </c>
      <c r="J252" s="80">
        <f t="shared" si="47"/>
        <v>0</v>
      </c>
      <c r="K252" s="80">
        <f t="shared" si="48"/>
        <v>0</v>
      </c>
      <c r="L252" s="80">
        <f t="shared" si="49"/>
        <v>0</v>
      </c>
      <c r="M252" s="80">
        <f t="shared" ca="1" si="50"/>
        <v>0.27363722678359281</v>
      </c>
      <c r="N252" s="80">
        <f t="shared" ca="1" si="51"/>
        <v>0</v>
      </c>
      <c r="O252" s="89">
        <f t="shared" ca="1" si="52"/>
        <v>0</v>
      </c>
      <c r="P252" s="80">
        <f t="shared" ca="1" si="53"/>
        <v>0</v>
      </c>
      <c r="Q252" s="80">
        <f t="shared" ca="1" si="54"/>
        <v>0</v>
      </c>
      <c r="R252" s="11">
        <f t="shared" ca="1" si="55"/>
        <v>-0.27363722678359281</v>
      </c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</row>
    <row r="253" spans="1:35" x14ac:dyDescent="0.2">
      <c r="A253" s="86"/>
      <c r="B253" s="86"/>
      <c r="C253" s="86"/>
      <c r="D253" s="87">
        <f t="shared" si="43"/>
        <v>0</v>
      </c>
      <c r="E253" s="87">
        <f t="shared" si="43"/>
        <v>0</v>
      </c>
      <c r="F253" s="80">
        <f t="shared" si="44"/>
        <v>0</v>
      </c>
      <c r="G253" s="80">
        <f t="shared" si="44"/>
        <v>0</v>
      </c>
      <c r="H253" s="80">
        <f t="shared" si="45"/>
        <v>0</v>
      </c>
      <c r="I253" s="80">
        <f t="shared" si="46"/>
        <v>0</v>
      </c>
      <c r="J253" s="80">
        <f t="shared" si="47"/>
        <v>0</v>
      </c>
      <c r="K253" s="80">
        <f t="shared" si="48"/>
        <v>0</v>
      </c>
      <c r="L253" s="80">
        <f t="shared" si="49"/>
        <v>0</v>
      </c>
      <c r="M253" s="80">
        <f t="shared" ca="1" si="50"/>
        <v>0.27363722678359281</v>
      </c>
      <c r="N253" s="80">
        <f t="shared" ca="1" si="51"/>
        <v>0</v>
      </c>
      <c r="O253" s="89">
        <f t="shared" ca="1" si="52"/>
        <v>0</v>
      </c>
      <c r="P253" s="80">
        <f t="shared" ca="1" si="53"/>
        <v>0</v>
      </c>
      <c r="Q253" s="80">
        <f t="shared" ca="1" si="54"/>
        <v>0</v>
      </c>
      <c r="R253" s="11">
        <f t="shared" ca="1" si="55"/>
        <v>-0.27363722678359281</v>
      </c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</row>
    <row r="254" spans="1:35" x14ac:dyDescent="0.2">
      <c r="A254" s="86"/>
      <c r="B254" s="86"/>
      <c r="C254" s="86"/>
      <c r="D254" s="87">
        <f t="shared" si="43"/>
        <v>0</v>
      </c>
      <c r="E254" s="87">
        <f t="shared" si="43"/>
        <v>0</v>
      </c>
      <c r="F254" s="80">
        <f t="shared" si="44"/>
        <v>0</v>
      </c>
      <c r="G254" s="80">
        <f t="shared" si="44"/>
        <v>0</v>
      </c>
      <c r="H254" s="80">
        <f t="shared" si="45"/>
        <v>0</v>
      </c>
      <c r="I254" s="80">
        <f t="shared" si="46"/>
        <v>0</v>
      </c>
      <c r="J254" s="80">
        <f t="shared" si="47"/>
        <v>0</v>
      </c>
      <c r="K254" s="80">
        <f t="shared" si="48"/>
        <v>0</v>
      </c>
      <c r="L254" s="80">
        <f t="shared" si="49"/>
        <v>0</v>
      </c>
      <c r="M254" s="80">
        <f t="shared" ca="1" si="50"/>
        <v>0.27363722678359281</v>
      </c>
      <c r="N254" s="80">
        <f t="shared" ca="1" si="51"/>
        <v>0</v>
      </c>
      <c r="O254" s="89">
        <f t="shared" ca="1" si="52"/>
        <v>0</v>
      </c>
      <c r="P254" s="80">
        <f t="shared" ca="1" si="53"/>
        <v>0</v>
      </c>
      <c r="Q254" s="80">
        <f t="shared" ca="1" si="54"/>
        <v>0</v>
      </c>
      <c r="R254" s="11">
        <f t="shared" ca="1" si="55"/>
        <v>-0.27363722678359281</v>
      </c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</row>
    <row r="255" spans="1:35" x14ac:dyDescent="0.2">
      <c r="A255" s="86"/>
      <c r="B255" s="86"/>
      <c r="C255" s="86"/>
      <c r="D255" s="87">
        <f t="shared" si="43"/>
        <v>0</v>
      </c>
      <c r="E255" s="87">
        <f t="shared" si="43"/>
        <v>0</v>
      </c>
      <c r="F255" s="80">
        <f t="shared" si="44"/>
        <v>0</v>
      </c>
      <c r="G255" s="80">
        <f t="shared" si="44"/>
        <v>0</v>
      </c>
      <c r="H255" s="80">
        <f t="shared" si="45"/>
        <v>0</v>
      </c>
      <c r="I255" s="80">
        <f t="shared" si="46"/>
        <v>0</v>
      </c>
      <c r="J255" s="80">
        <f t="shared" si="47"/>
        <v>0</v>
      </c>
      <c r="K255" s="80">
        <f t="shared" si="48"/>
        <v>0</v>
      </c>
      <c r="L255" s="80">
        <f t="shared" si="49"/>
        <v>0</v>
      </c>
      <c r="M255" s="80">
        <f t="shared" ca="1" si="50"/>
        <v>0.27363722678359281</v>
      </c>
      <c r="N255" s="80">
        <f t="shared" ca="1" si="51"/>
        <v>0</v>
      </c>
      <c r="O255" s="89">
        <f t="shared" ca="1" si="52"/>
        <v>0</v>
      </c>
      <c r="P255" s="80">
        <f t="shared" ca="1" si="53"/>
        <v>0</v>
      </c>
      <c r="Q255" s="80">
        <f t="shared" ca="1" si="54"/>
        <v>0</v>
      </c>
      <c r="R255" s="11">
        <f t="shared" ca="1" si="55"/>
        <v>-0.27363722678359281</v>
      </c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</row>
    <row r="256" spans="1:35" x14ac:dyDescent="0.2">
      <c r="A256" s="86"/>
      <c r="B256" s="86"/>
      <c r="C256" s="86"/>
      <c r="D256" s="87">
        <f t="shared" si="43"/>
        <v>0</v>
      </c>
      <c r="E256" s="87">
        <f t="shared" si="43"/>
        <v>0</v>
      </c>
      <c r="F256" s="80">
        <f t="shared" si="44"/>
        <v>0</v>
      </c>
      <c r="G256" s="80">
        <f t="shared" si="44"/>
        <v>0</v>
      </c>
      <c r="H256" s="80">
        <f t="shared" si="45"/>
        <v>0</v>
      </c>
      <c r="I256" s="80">
        <f t="shared" si="46"/>
        <v>0</v>
      </c>
      <c r="J256" s="80">
        <f t="shared" si="47"/>
        <v>0</v>
      </c>
      <c r="K256" s="80">
        <f t="shared" si="48"/>
        <v>0</v>
      </c>
      <c r="L256" s="80">
        <f t="shared" si="49"/>
        <v>0</v>
      </c>
      <c r="M256" s="80">
        <f t="shared" ca="1" si="50"/>
        <v>0.27363722678359281</v>
      </c>
      <c r="N256" s="80">
        <f t="shared" ca="1" si="51"/>
        <v>0</v>
      </c>
      <c r="O256" s="89">
        <f t="shared" ca="1" si="52"/>
        <v>0</v>
      </c>
      <c r="P256" s="80">
        <f t="shared" ca="1" si="53"/>
        <v>0</v>
      </c>
      <c r="Q256" s="80">
        <f t="shared" ca="1" si="54"/>
        <v>0</v>
      </c>
      <c r="R256" s="11">
        <f t="shared" ca="1" si="55"/>
        <v>-0.27363722678359281</v>
      </c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</row>
    <row r="257" spans="1:35" x14ac:dyDescent="0.2">
      <c r="A257" s="86"/>
      <c r="B257" s="86"/>
      <c r="C257" s="86"/>
      <c r="D257" s="87">
        <f t="shared" si="43"/>
        <v>0</v>
      </c>
      <c r="E257" s="87">
        <f t="shared" si="43"/>
        <v>0</v>
      </c>
      <c r="F257" s="80">
        <f t="shared" si="44"/>
        <v>0</v>
      </c>
      <c r="G257" s="80">
        <f t="shared" si="44"/>
        <v>0</v>
      </c>
      <c r="H257" s="80">
        <f t="shared" si="45"/>
        <v>0</v>
      </c>
      <c r="I257" s="80">
        <f t="shared" si="46"/>
        <v>0</v>
      </c>
      <c r="J257" s="80">
        <f t="shared" si="47"/>
        <v>0</v>
      </c>
      <c r="K257" s="80">
        <f t="shared" si="48"/>
        <v>0</v>
      </c>
      <c r="L257" s="80">
        <f t="shared" si="49"/>
        <v>0</v>
      </c>
      <c r="M257" s="80">
        <f t="shared" ca="1" si="50"/>
        <v>0.27363722678359281</v>
      </c>
      <c r="N257" s="80">
        <f t="shared" ca="1" si="51"/>
        <v>0</v>
      </c>
      <c r="O257" s="89">
        <f t="shared" ca="1" si="52"/>
        <v>0</v>
      </c>
      <c r="P257" s="80">
        <f t="shared" ca="1" si="53"/>
        <v>0</v>
      </c>
      <c r="Q257" s="80">
        <f t="shared" ca="1" si="54"/>
        <v>0</v>
      </c>
      <c r="R257" s="11">
        <f t="shared" ca="1" si="55"/>
        <v>-0.27363722678359281</v>
      </c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</row>
    <row r="258" spans="1:35" x14ac:dyDescent="0.2">
      <c r="A258" s="86"/>
      <c r="B258" s="86"/>
      <c r="C258" s="86"/>
      <c r="D258" s="87">
        <f t="shared" si="43"/>
        <v>0</v>
      </c>
      <c r="E258" s="87">
        <f t="shared" si="43"/>
        <v>0</v>
      </c>
      <c r="F258" s="80">
        <f t="shared" si="44"/>
        <v>0</v>
      </c>
      <c r="G258" s="80">
        <f t="shared" si="44"/>
        <v>0</v>
      </c>
      <c r="H258" s="80">
        <f t="shared" si="45"/>
        <v>0</v>
      </c>
      <c r="I258" s="80">
        <f t="shared" si="46"/>
        <v>0</v>
      </c>
      <c r="J258" s="80">
        <f t="shared" si="47"/>
        <v>0</v>
      </c>
      <c r="K258" s="80">
        <f t="shared" si="48"/>
        <v>0</v>
      </c>
      <c r="L258" s="80">
        <f t="shared" si="49"/>
        <v>0</v>
      </c>
      <c r="M258" s="80">
        <f t="shared" ca="1" si="50"/>
        <v>0.27363722678359281</v>
      </c>
      <c r="N258" s="80">
        <f t="shared" ca="1" si="51"/>
        <v>0</v>
      </c>
      <c r="O258" s="89">
        <f t="shared" ca="1" si="52"/>
        <v>0</v>
      </c>
      <c r="P258" s="80">
        <f t="shared" ca="1" si="53"/>
        <v>0</v>
      </c>
      <c r="Q258" s="80">
        <f t="shared" ca="1" si="54"/>
        <v>0</v>
      </c>
      <c r="R258" s="11">
        <f t="shared" ca="1" si="55"/>
        <v>-0.27363722678359281</v>
      </c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</row>
    <row r="259" spans="1:35" x14ac:dyDescent="0.2">
      <c r="A259" s="86"/>
      <c r="B259" s="86"/>
      <c r="C259" s="86"/>
      <c r="D259" s="87">
        <f t="shared" si="43"/>
        <v>0</v>
      </c>
      <c r="E259" s="87">
        <f t="shared" si="43"/>
        <v>0</v>
      </c>
      <c r="F259" s="80">
        <f t="shared" si="44"/>
        <v>0</v>
      </c>
      <c r="G259" s="80">
        <f t="shared" si="44"/>
        <v>0</v>
      </c>
      <c r="H259" s="80">
        <f t="shared" si="45"/>
        <v>0</v>
      </c>
      <c r="I259" s="80">
        <f t="shared" si="46"/>
        <v>0</v>
      </c>
      <c r="J259" s="80">
        <f t="shared" si="47"/>
        <v>0</v>
      </c>
      <c r="K259" s="80">
        <f t="shared" si="48"/>
        <v>0</v>
      </c>
      <c r="L259" s="80">
        <f t="shared" si="49"/>
        <v>0</v>
      </c>
      <c r="M259" s="80">
        <f t="shared" ca="1" si="50"/>
        <v>0.27363722678359281</v>
      </c>
      <c r="N259" s="80">
        <f t="shared" ca="1" si="51"/>
        <v>0</v>
      </c>
      <c r="O259" s="89">
        <f t="shared" ca="1" si="52"/>
        <v>0</v>
      </c>
      <c r="P259" s="80">
        <f t="shared" ca="1" si="53"/>
        <v>0</v>
      </c>
      <c r="Q259" s="80">
        <f t="shared" ca="1" si="54"/>
        <v>0</v>
      </c>
      <c r="R259" s="11">
        <f t="shared" ca="1" si="55"/>
        <v>-0.27363722678359281</v>
      </c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</row>
    <row r="260" spans="1:35" x14ac:dyDescent="0.2">
      <c r="A260" s="86"/>
      <c r="B260" s="86"/>
      <c r="C260" s="86"/>
      <c r="D260" s="87">
        <f t="shared" si="43"/>
        <v>0</v>
      </c>
      <c r="E260" s="87">
        <f t="shared" si="43"/>
        <v>0</v>
      </c>
      <c r="F260" s="80">
        <f t="shared" si="44"/>
        <v>0</v>
      </c>
      <c r="G260" s="80">
        <f t="shared" si="44"/>
        <v>0</v>
      </c>
      <c r="H260" s="80">
        <f t="shared" si="45"/>
        <v>0</v>
      </c>
      <c r="I260" s="80">
        <f t="shared" si="46"/>
        <v>0</v>
      </c>
      <c r="J260" s="80">
        <f t="shared" si="47"/>
        <v>0</v>
      </c>
      <c r="K260" s="80">
        <f t="shared" si="48"/>
        <v>0</v>
      </c>
      <c r="L260" s="80">
        <f t="shared" si="49"/>
        <v>0</v>
      </c>
      <c r="M260" s="80">
        <f t="shared" ca="1" si="50"/>
        <v>0.27363722678359281</v>
      </c>
      <c r="N260" s="80">
        <f t="shared" ca="1" si="51"/>
        <v>0</v>
      </c>
      <c r="O260" s="89">
        <f t="shared" ca="1" si="52"/>
        <v>0</v>
      </c>
      <c r="P260" s="80">
        <f t="shared" ca="1" si="53"/>
        <v>0</v>
      </c>
      <c r="Q260" s="80">
        <f t="shared" ca="1" si="54"/>
        <v>0</v>
      </c>
      <c r="R260" s="11">
        <f t="shared" ca="1" si="55"/>
        <v>-0.27363722678359281</v>
      </c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</row>
    <row r="261" spans="1:35" x14ac:dyDescent="0.2">
      <c r="A261" s="86"/>
      <c r="B261" s="86"/>
      <c r="C261" s="86"/>
      <c r="D261" s="87">
        <f t="shared" si="43"/>
        <v>0</v>
      </c>
      <c r="E261" s="87">
        <f t="shared" si="43"/>
        <v>0</v>
      </c>
      <c r="F261" s="80">
        <f t="shared" si="44"/>
        <v>0</v>
      </c>
      <c r="G261" s="80">
        <f t="shared" si="44"/>
        <v>0</v>
      </c>
      <c r="H261" s="80">
        <f t="shared" si="45"/>
        <v>0</v>
      </c>
      <c r="I261" s="80">
        <f t="shared" si="46"/>
        <v>0</v>
      </c>
      <c r="J261" s="80">
        <f t="shared" si="47"/>
        <v>0</v>
      </c>
      <c r="K261" s="80">
        <f t="shared" si="48"/>
        <v>0</v>
      </c>
      <c r="L261" s="80">
        <f t="shared" si="49"/>
        <v>0</v>
      </c>
      <c r="M261" s="80">
        <f t="shared" ca="1" si="50"/>
        <v>0.27363722678359281</v>
      </c>
      <c r="N261" s="80">
        <f t="shared" ca="1" si="51"/>
        <v>0</v>
      </c>
      <c r="O261" s="89">
        <f t="shared" ca="1" si="52"/>
        <v>0</v>
      </c>
      <c r="P261" s="80">
        <f t="shared" ca="1" si="53"/>
        <v>0</v>
      </c>
      <c r="Q261" s="80">
        <f t="shared" ca="1" si="54"/>
        <v>0</v>
      </c>
      <c r="R261" s="11">
        <f t="shared" ca="1" si="55"/>
        <v>-0.27363722678359281</v>
      </c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</row>
    <row r="262" spans="1:35" x14ac:dyDescent="0.2">
      <c r="A262" s="86"/>
      <c r="B262" s="86"/>
      <c r="C262" s="86"/>
      <c r="D262" s="87">
        <f t="shared" si="43"/>
        <v>0</v>
      </c>
      <c r="E262" s="87">
        <f t="shared" si="43"/>
        <v>0</v>
      </c>
      <c r="F262" s="80">
        <f t="shared" si="44"/>
        <v>0</v>
      </c>
      <c r="G262" s="80">
        <f t="shared" si="44"/>
        <v>0</v>
      </c>
      <c r="H262" s="80">
        <f t="shared" si="45"/>
        <v>0</v>
      </c>
      <c r="I262" s="80">
        <f t="shared" si="46"/>
        <v>0</v>
      </c>
      <c r="J262" s="80">
        <f t="shared" si="47"/>
        <v>0</v>
      </c>
      <c r="K262" s="80">
        <f t="shared" si="48"/>
        <v>0</v>
      </c>
      <c r="L262" s="80">
        <f t="shared" si="49"/>
        <v>0</v>
      </c>
      <c r="M262" s="80">
        <f t="shared" ca="1" si="50"/>
        <v>0.27363722678359281</v>
      </c>
      <c r="N262" s="80">
        <f t="shared" ca="1" si="51"/>
        <v>0</v>
      </c>
      <c r="O262" s="89">
        <f t="shared" ca="1" si="52"/>
        <v>0</v>
      </c>
      <c r="P262" s="80">
        <f t="shared" ca="1" si="53"/>
        <v>0</v>
      </c>
      <c r="Q262" s="80">
        <f t="shared" ca="1" si="54"/>
        <v>0</v>
      </c>
      <c r="R262" s="11">
        <f t="shared" ca="1" si="55"/>
        <v>-0.27363722678359281</v>
      </c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</row>
    <row r="263" spans="1:35" x14ac:dyDescent="0.2">
      <c r="A263" s="86"/>
      <c r="B263" s="86"/>
      <c r="C263" s="86"/>
      <c r="D263" s="87">
        <f t="shared" si="43"/>
        <v>0</v>
      </c>
      <c r="E263" s="87">
        <f t="shared" si="43"/>
        <v>0</v>
      </c>
      <c r="F263" s="80">
        <f t="shared" si="44"/>
        <v>0</v>
      </c>
      <c r="G263" s="80">
        <f t="shared" si="44"/>
        <v>0</v>
      </c>
      <c r="H263" s="80">
        <f t="shared" si="45"/>
        <v>0</v>
      </c>
      <c r="I263" s="80">
        <f t="shared" si="46"/>
        <v>0</v>
      </c>
      <c r="J263" s="80">
        <f t="shared" si="47"/>
        <v>0</v>
      </c>
      <c r="K263" s="80">
        <f t="shared" si="48"/>
        <v>0</v>
      </c>
      <c r="L263" s="80">
        <f t="shared" si="49"/>
        <v>0</v>
      </c>
      <c r="M263" s="80">
        <f t="shared" ca="1" si="50"/>
        <v>0.27363722678359281</v>
      </c>
      <c r="N263" s="80">
        <f t="shared" ca="1" si="51"/>
        <v>0</v>
      </c>
      <c r="O263" s="89">
        <f t="shared" ca="1" si="52"/>
        <v>0</v>
      </c>
      <c r="P263" s="80">
        <f t="shared" ca="1" si="53"/>
        <v>0</v>
      </c>
      <c r="Q263" s="80">
        <f t="shared" ca="1" si="54"/>
        <v>0</v>
      </c>
      <c r="R263" s="11">
        <f t="shared" ca="1" si="55"/>
        <v>-0.27363722678359281</v>
      </c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</row>
    <row r="264" spans="1:35" x14ac:dyDescent="0.2">
      <c r="A264" s="86"/>
      <c r="B264" s="86"/>
      <c r="C264" s="86"/>
      <c r="D264" s="87">
        <f t="shared" si="43"/>
        <v>0</v>
      </c>
      <c r="E264" s="87">
        <f t="shared" si="43"/>
        <v>0</v>
      </c>
      <c r="F264" s="80">
        <f t="shared" si="44"/>
        <v>0</v>
      </c>
      <c r="G264" s="80">
        <f t="shared" si="44"/>
        <v>0</v>
      </c>
      <c r="H264" s="80">
        <f t="shared" si="45"/>
        <v>0</v>
      </c>
      <c r="I264" s="80">
        <f t="shared" si="46"/>
        <v>0</v>
      </c>
      <c r="J264" s="80">
        <f t="shared" si="47"/>
        <v>0</v>
      </c>
      <c r="K264" s="80">
        <f t="shared" si="48"/>
        <v>0</v>
      </c>
      <c r="L264" s="80">
        <f t="shared" si="49"/>
        <v>0</v>
      </c>
      <c r="M264" s="80">
        <f t="shared" ca="1" si="50"/>
        <v>0.27363722678359281</v>
      </c>
      <c r="N264" s="80">
        <f t="shared" ca="1" si="51"/>
        <v>0</v>
      </c>
      <c r="O264" s="89">
        <f t="shared" ca="1" si="52"/>
        <v>0</v>
      </c>
      <c r="P264" s="80">
        <f t="shared" ca="1" si="53"/>
        <v>0</v>
      </c>
      <c r="Q264" s="80">
        <f t="shared" ca="1" si="54"/>
        <v>0</v>
      </c>
      <c r="R264" s="11">
        <f t="shared" ca="1" si="55"/>
        <v>-0.27363722678359281</v>
      </c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</row>
    <row r="265" spans="1:35" x14ac:dyDescent="0.2">
      <c r="A265" s="86"/>
      <c r="B265" s="86"/>
      <c r="C265" s="86"/>
      <c r="D265" s="87">
        <f t="shared" si="43"/>
        <v>0</v>
      </c>
      <c r="E265" s="87">
        <f t="shared" si="43"/>
        <v>0</v>
      </c>
      <c r="F265" s="80">
        <f t="shared" si="44"/>
        <v>0</v>
      </c>
      <c r="G265" s="80">
        <f t="shared" si="44"/>
        <v>0</v>
      </c>
      <c r="H265" s="80">
        <f t="shared" si="45"/>
        <v>0</v>
      </c>
      <c r="I265" s="80">
        <f t="shared" si="46"/>
        <v>0</v>
      </c>
      <c r="J265" s="80">
        <f t="shared" si="47"/>
        <v>0</v>
      </c>
      <c r="K265" s="80">
        <f t="shared" si="48"/>
        <v>0</v>
      </c>
      <c r="L265" s="80">
        <f t="shared" si="49"/>
        <v>0</v>
      </c>
      <c r="M265" s="80">
        <f t="shared" ca="1" si="50"/>
        <v>0.27363722678359281</v>
      </c>
      <c r="N265" s="80">
        <f t="shared" ca="1" si="51"/>
        <v>0</v>
      </c>
      <c r="O265" s="89">
        <f t="shared" ca="1" si="52"/>
        <v>0</v>
      </c>
      <c r="P265" s="80">
        <f t="shared" ca="1" si="53"/>
        <v>0</v>
      </c>
      <c r="Q265" s="80">
        <f t="shared" ca="1" si="54"/>
        <v>0</v>
      </c>
      <c r="R265" s="11">
        <f t="shared" ca="1" si="55"/>
        <v>-0.27363722678359281</v>
      </c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</row>
    <row r="266" spans="1:35" x14ac:dyDescent="0.2">
      <c r="A266" s="86"/>
      <c r="B266" s="86"/>
      <c r="C266" s="86"/>
      <c r="D266" s="87">
        <f t="shared" si="43"/>
        <v>0</v>
      </c>
      <c r="E266" s="87">
        <f t="shared" si="43"/>
        <v>0</v>
      </c>
      <c r="F266" s="80">
        <f t="shared" si="44"/>
        <v>0</v>
      </c>
      <c r="G266" s="80">
        <f t="shared" si="44"/>
        <v>0</v>
      </c>
      <c r="H266" s="80">
        <f t="shared" si="45"/>
        <v>0</v>
      </c>
      <c r="I266" s="80">
        <f t="shared" si="46"/>
        <v>0</v>
      </c>
      <c r="J266" s="80">
        <f t="shared" si="47"/>
        <v>0</v>
      </c>
      <c r="K266" s="80">
        <f t="shared" si="48"/>
        <v>0</v>
      </c>
      <c r="L266" s="80">
        <f t="shared" si="49"/>
        <v>0</v>
      </c>
      <c r="M266" s="80">
        <f t="shared" ca="1" si="50"/>
        <v>0.27363722678359281</v>
      </c>
      <c r="N266" s="80">
        <f t="shared" ca="1" si="51"/>
        <v>0</v>
      </c>
      <c r="O266" s="89">
        <f t="shared" ca="1" si="52"/>
        <v>0</v>
      </c>
      <c r="P266" s="80">
        <f t="shared" ca="1" si="53"/>
        <v>0</v>
      </c>
      <c r="Q266" s="80">
        <f t="shared" ca="1" si="54"/>
        <v>0</v>
      </c>
      <c r="R266" s="11">
        <f t="shared" ca="1" si="55"/>
        <v>-0.27363722678359281</v>
      </c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</row>
    <row r="267" spans="1:35" x14ac:dyDescent="0.2">
      <c r="A267" s="86"/>
      <c r="B267" s="86"/>
      <c r="C267" s="86"/>
      <c r="D267" s="87">
        <f t="shared" si="43"/>
        <v>0</v>
      </c>
      <c r="E267" s="87">
        <f t="shared" si="43"/>
        <v>0</v>
      </c>
      <c r="F267" s="80">
        <f t="shared" si="44"/>
        <v>0</v>
      </c>
      <c r="G267" s="80">
        <f t="shared" si="44"/>
        <v>0</v>
      </c>
      <c r="H267" s="80">
        <f t="shared" si="45"/>
        <v>0</v>
      </c>
      <c r="I267" s="80">
        <f t="shared" si="46"/>
        <v>0</v>
      </c>
      <c r="J267" s="80">
        <f t="shared" si="47"/>
        <v>0</v>
      </c>
      <c r="K267" s="80">
        <f t="shared" si="48"/>
        <v>0</v>
      </c>
      <c r="L267" s="80">
        <f t="shared" si="49"/>
        <v>0</v>
      </c>
      <c r="M267" s="80">
        <f t="shared" ca="1" si="50"/>
        <v>0.27363722678359281</v>
      </c>
      <c r="N267" s="80">
        <f t="shared" ca="1" si="51"/>
        <v>0</v>
      </c>
      <c r="O267" s="89">
        <f t="shared" ca="1" si="52"/>
        <v>0</v>
      </c>
      <c r="P267" s="80">
        <f t="shared" ca="1" si="53"/>
        <v>0</v>
      </c>
      <c r="Q267" s="80">
        <f t="shared" ca="1" si="54"/>
        <v>0</v>
      </c>
      <c r="R267" s="11">
        <f t="shared" ca="1" si="55"/>
        <v>-0.27363722678359281</v>
      </c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</row>
    <row r="268" spans="1:35" x14ac:dyDescent="0.2">
      <c r="A268" s="86"/>
      <c r="B268" s="86"/>
      <c r="C268" s="86"/>
      <c r="D268" s="87">
        <f t="shared" si="43"/>
        <v>0</v>
      </c>
      <c r="E268" s="87">
        <f t="shared" si="43"/>
        <v>0</v>
      </c>
      <c r="F268" s="80">
        <f t="shared" si="44"/>
        <v>0</v>
      </c>
      <c r="G268" s="80">
        <f t="shared" si="44"/>
        <v>0</v>
      </c>
      <c r="H268" s="80">
        <f t="shared" si="45"/>
        <v>0</v>
      </c>
      <c r="I268" s="80">
        <f t="shared" si="46"/>
        <v>0</v>
      </c>
      <c r="J268" s="80">
        <f t="shared" si="47"/>
        <v>0</v>
      </c>
      <c r="K268" s="80">
        <f t="shared" si="48"/>
        <v>0</v>
      </c>
      <c r="L268" s="80">
        <f t="shared" si="49"/>
        <v>0</v>
      </c>
      <c r="M268" s="80">
        <f t="shared" ca="1" si="50"/>
        <v>0.27363722678359281</v>
      </c>
      <c r="N268" s="80">
        <f t="shared" ca="1" si="51"/>
        <v>0</v>
      </c>
      <c r="O268" s="89">
        <f t="shared" ca="1" si="52"/>
        <v>0</v>
      </c>
      <c r="P268" s="80">
        <f t="shared" ca="1" si="53"/>
        <v>0</v>
      </c>
      <c r="Q268" s="80">
        <f t="shared" ca="1" si="54"/>
        <v>0</v>
      </c>
      <c r="R268" s="11">
        <f t="shared" ca="1" si="55"/>
        <v>-0.27363722678359281</v>
      </c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</row>
    <row r="269" spans="1:35" x14ac:dyDescent="0.2">
      <c r="A269" s="86"/>
      <c r="B269" s="86"/>
      <c r="C269" s="86"/>
      <c r="D269" s="87">
        <f t="shared" si="43"/>
        <v>0</v>
      </c>
      <c r="E269" s="87">
        <f t="shared" si="43"/>
        <v>0</v>
      </c>
      <c r="F269" s="80">
        <f t="shared" si="44"/>
        <v>0</v>
      </c>
      <c r="G269" s="80">
        <f t="shared" si="44"/>
        <v>0</v>
      </c>
      <c r="H269" s="80">
        <f t="shared" si="45"/>
        <v>0</v>
      </c>
      <c r="I269" s="80">
        <f t="shared" si="46"/>
        <v>0</v>
      </c>
      <c r="J269" s="80">
        <f t="shared" si="47"/>
        <v>0</v>
      </c>
      <c r="K269" s="80">
        <f t="shared" si="48"/>
        <v>0</v>
      </c>
      <c r="L269" s="80">
        <f t="shared" si="49"/>
        <v>0</v>
      </c>
      <c r="M269" s="80">
        <f t="shared" ca="1" si="50"/>
        <v>0.27363722678359281</v>
      </c>
      <c r="N269" s="80">
        <f t="shared" ca="1" si="51"/>
        <v>0</v>
      </c>
      <c r="O269" s="89">
        <f t="shared" ca="1" si="52"/>
        <v>0</v>
      </c>
      <c r="P269" s="80">
        <f t="shared" ca="1" si="53"/>
        <v>0</v>
      </c>
      <c r="Q269" s="80">
        <f t="shared" ca="1" si="54"/>
        <v>0</v>
      </c>
      <c r="R269" s="11">
        <f t="shared" ca="1" si="55"/>
        <v>-0.27363722678359281</v>
      </c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</row>
    <row r="270" spans="1:35" x14ac:dyDescent="0.2">
      <c r="A270" s="86"/>
      <c r="B270" s="86"/>
      <c r="C270" s="86"/>
      <c r="D270" s="87">
        <f t="shared" si="43"/>
        <v>0</v>
      </c>
      <c r="E270" s="87">
        <f t="shared" si="43"/>
        <v>0</v>
      </c>
      <c r="F270" s="80">
        <f t="shared" si="44"/>
        <v>0</v>
      </c>
      <c r="G270" s="80">
        <f t="shared" si="44"/>
        <v>0</v>
      </c>
      <c r="H270" s="80">
        <f t="shared" si="45"/>
        <v>0</v>
      </c>
      <c r="I270" s="80">
        <f t="shared" si="46"/>
        <v>0</v>
      </c>
      <c r="J270" s="80">
        <f t="shared" si="47"/>
        <v>0</v>
      </c>
      <c r="K270" s="80">
        <f t="shared" si="48"/>
        <v>0</v>
      </c>
      <c r="L270" s="80">
        <f t="shared" si="49"/>
        <v>0</v>
      </c>
      <c r="M270" s="80">
        <f t="shared" ca="1" si="50"/>
        <v>0.27363722678359281</v>
      </c>
      <c r="N270" s="80">
        <f t="shared" ca="1" si="51"/>
        <v>0</v>
      </c>
      <c r="O270" s="89">
        <f t="shared" ca="1" si="52"/>
        <v>0</v>
      </c>
      <c r="P270" s="80">
        <f t="shared" ca="1" si="53"/>
        <v>0</v>
      </c>
      <c r="Q270" s="80">
        <f t="shared" ca="1" si="54"/>
        <v>0</v>
      </c>
      <c r="R270" s="11">
        <f t="shared" ca="1" si="55"/>
        <v>-0.27363722678359281</v>
      </c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</row>
    <row r="271" spans="1:35" x14ac:dyDescent="0.2">
      <c r="A271" s="86"/>
      <c r="B271" s="86"/>
      <c r="C271" s="86"/>
      <c r="D271" s="87">
        <f t="shared" si="43"/>
        <v>0</v>
      </c>
      <c r="E271" s="87">
        <f t="shared" si="43"/>
        <v>0</v>
      </c>
      <c r="F271" s="80">
        <f t="shared" si="44"/>
        <v>0</v>
      </c>
      <c r="G271" s="80">
        <f t="shared" si="44"/>
        <v>0</v>
      </c>
      <c r="H271" s="80">
        <f t="shared" si="45"/>
        <v>0</v>
      </c>
      <c r="I271" s="80">
        <f t="shared" si="46"/>
        <v>0</v>
      </c>
      <c r="J271" s="80">
        <f t="shared" si="47"/>
        <v>0</v>
      </c>
      <c r="K271" s="80">
        <f t="shared" si="48"/>
        <v>0</v>
      </c>
      <c r="L271" s="80">
        <f t="shared" si="49"/>
        <v>0</v>
      </c>
      <c r="M271" s="80">
        <f t="shared" ca="1" si="50"/>
        <v>0.27363722678359281</v>
      </c>
      <c r="N271" s="80">
        <f t="shared" ca="1" si="51"/>
        <v>0</v>
      </c>
      <c r="O271" s="89">
        <f t="shared" ca="1" si="52"/>
        <v>0</v>
      </c>
      <c r="P271" s="80">
        <f t="shared" ca="1" si="53"/>
        <v>0</v>
      </c>
      <c r="Q271" s="80">
        <f t="shared" ca="1" si="54"/>
        <v>0</v>
      </c>
      <c r="R271" s="11">
        <f t="shared" ca="1" si="55"/>
        <v>-0.27363722678359281</v>
      </c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</row>
    <row r="272" spans="1:35" x14ac:dyDescent="0.2">
      <c r="A272" s="86"/>
      <c r="B272" s="86"/>
      <c r="C272" s="86"/>
      <c r="D272" s="87">
        <f t="shared" si="43"/>
        <v>0</v>
      </c>
      <c r="E272" s="87">
        <f t="shared" si="43"/>
        <v>0</v>
      </c>
      <c r="F272" s="80">
        <f t="shared" si="44"/>
        <v>0</v>
      </c>
      <c r="G272" s="80">
        <f t="shared" si="44"/>
        <v>0</v>
      </c>
      <c r="H272" s="80">
        <f t="shared" si="45"/>
        <v>0</v>
      </c>
      <c r="I272" s="80">
        <f t="shared" si="46"/>
        <v>0</v>
      </c>
      <c r="J272" s="80">
        <f t="shared" si="47"/>
        <v>0</v>
      </c>
      <c r="K272" s="80">
        <f t="shared" si="48"/>
        <v>0</v>
      </c>
      <c r="L272" s="80">
        <f t="shared" si="49"/>
        <v>0</v>
      </c>
      <c r="M272" s="80">
        <f t="shared" ca="1" si="50"/>
        <v>0.27363722678359281</v>
      </c>
      <c r="N272" s="80">
        <f t="shared" ca="1" si="51"/>
        <v>0</v>
      </c>
      <c r="O272" s="89">
        <f t="shared" ca="1" si="52"/>
        <v>0</v>
      </c>
      <c r="P272" s="80">
        <f t="shared" ca="1" si="53"/>
        <v>0</v>
      </c>
      <c r="Q272" s="80">
        <f t="shared" ca="1" si="54"/>
        <v>0</v>
      </c>
      <c r="R272" s="11">
        <f t="shared" ca="1" si="55"/>
        <v>-0.27363722678359281</v>
      </c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</row>
    <row r="273" spans="1:35" x14ac:dyDescent="0.2">
      <c r="A273" s="86"/>
      <c r="B273" s="86"/>
      <c r="C273" s="86"/>
      <c r="D273" s="87">
        <f t="shared" ref="D273:E333" si="56">A273/A$18</f>
        <v>0</v>
      </c>
      <c r="E273" s="87">
        <f t="shared" si="56"/>
        <v>0</v>
      </c>
      <c r="F273" s="80">
        <f t="shared" ref="F273:G333" si="57">$C273*D273</f>
        <v>0</v>
      </c>
      <c r="G273" s="80">
        <f t="shared" si="57"/>
        <v>0</v>
      </c>
      <c r="H273" s="80">
        <f t="shared" ref="H273:H333" si="58">C273*D273*D273</f>
        <v>0</v>
      </c>
      <c r="I273" s="80">
        <f t="shared" ref="I273:I333" si="59">C273*D273*D273*D273</f>
        <v>0</v>
      </c>
      <c r="J273" s="80">
        <f t="shared" ref="J273:J333" si="60">C273*D273*D273*D273*D273</f>
        <v>0</v>
      </c>
      <c r="K273" s="80">
        <f t="shared" ref="K273:K333" si="61">C273*E273*D273</f>
        <v>0</v>
      </c>
      <c r="L273" s="80">
        <f t="shared" ref="L273:L333" si="62">C273*E273*D273*D273</f>
        <v>0</v>
      </c>
      <c r="M273" s="80">
        <f t="shared" ref="M273:M333" ca="1" si="63">+E$4+E$5*D273+E$6*D273^2</f>
        <v>0.27363722678359281</v>
      </c>
      <c r="N273" s="80">
        <f t="shared" ref="N273:N333" ca="1" si="64">C273*(M273-E273)^2</f>
        <v>0</v>
      </c>
      <c r="O273" s="89">
        <f t="shared" ref="O273:O333" ca="1" si="65">(C273*O$1-O$2*F273+O$3*H273)^2</f>
        <v>0</v>
      </c>
      <c r="P273" s="80">
        <f t="shared" ref="P273:P333" ca="1" si="66">(-C273*O$2+O$4*F273-O$5*H273)^2</f>
        <v>0</v>
      </c>
      <c r="Q273" s="80">
        <f t="shared" ref="Q273:Q333" ca="1" si="67">+(C273*O$3-F273*O$5+H273*O$6)^2</f>
        <v>0</v>
      </c>
      <c r="R273" s="11">
        <f t="shared" ref="R273:R333" ca="1" si="68">+E273-M273</f>
        <v>-0.27363722678359281</v>
      </c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</row>
    <row r="274" spans="1:35" x14ac:dyDescent="0.2">
      <c r="A274" s="86"/>
      <c r="B274" s="86"/>
      <c r="C274" s="86"/>
      <c r="D274" s="87">
        <f t="shared" si="56"/>
        <v>0</v>
      </c>
      <c r="E274" s="87">
        <f t="shared" si="56"/>
        <v>0</v>
      </c>
      <c r="F274" s="80">
        <f t="shared" si="57"/>
        <v>0</v>
      </c>
      <c r="G274" s="80">
        <f t="shared" si="57"/>
        <v>0</v>
      </c>
      <c r="H274" s="80">
        <f t="shared" si="58"/>
        <v>0</v>
      </c>
      <c r="I274" s="80">
        <f t="shared" si="59"/>
        <v>0</v>
      </c>
      <c r="J274" s="80">
        <f t="shared" si="60"/>
        <v>0</v>
      </c>
      <c r="K274" s="80">
        <f t="shared" si="61"/>
        <v>0</v>
      </c>
      <c r="L274" s="80">
        <f t="shared" si="62"/>
        <v>0</v>
      </c>
      <c r="M274" s="80">
        <f t="shared" ca="1" si="63"/>
        <v>0.27363722678359281</v>
      </c>
      <c r="N274" s="80">
        <f t="shared" ca="1" si="64"/>
        <v>0</v>
      </c>
      <c r="O274" s="89">
        <f t="shared" ca="1" si="65"/>
        <v>0</v>
      </c>
      <c r="P274" s="80">
        <f t="shared" ca="1" si="66"/>
        <v>0</v>
      </c>
      <c r="Q274" s="80">
        <f t="shared" ca="1" si="67"/>
        <v>0</v>
      </c>
      <c r="R274" s="11">
        <f t="shared" ca="1" si="68"/>
        <v>-0.27363722678359281</v>
      </c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</row>
    <row r="275" spans="1:35" x14ac:dyDescent="0.2">
      <c r="A275" s="86"/>
      <c r="B275" s="86"/>
      <c r="C275" s="86"/>
      <c r="D275" s="87">
        <f t="shared" si="56"/>
        <v>0</v>
      </c>
      <c r="E275" s="87">
        <f t="shared" si="56"/>
        <v>0</v>
      </c>
      <c r="F275" s="80">
        <f t="shared" si="57"/>
        <v>0</v>
      </c>
      <c r="G275" s="80">
        <f t="shared" si="57"/>
        <v>0</v>
      </c>
      <c r="H275" s="80">
        <f t="shared" si="58"/>
        <v>0</v>
      </c>
      <c r="I275" s="80">
        <f t="shared" si="59"/>
        <v>0</v>
      </c>
      <c r="J275" s="80">
        <f t="shared" si="60"/>
        <v>0</v>
      </c>
      <c r="K275" s="80">
        <f t="shared" si="61"/>
        <v>0</v>
      </c>
      <c r="L275" s="80">
        <f t="shared" si="62"/>
        <v>0</v>
      </c>
      <c r="M275" s="80">
        <f t="shared" ca="1" si="63"/>
        <v>0.27363722678359281</v>
      </c>
      <c r="N275" s="80">
        <f t="shared" ca="1" si="64"/>
        <v>0</v>
      </c>
      <c r="O275" s="89">
        <f t="shared" ca="1" si="65"/>
        <v>0</v>
      </c>
      <c r="P275" s="80">
        <f t="shared" ca="1" si="66"/>
        <v>0</v>
      </c>
      <c r="Q275" s="80">
        <f t="shared" ca="1" si="67"/>
        <v>0</v>
      </c>
      <c r="R275" s="11">
        <f t="shared" ca="1" si="68"/>
        <v>-0.27363722678359281</v>
      </c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</row>
    <row r="276" spans="1:35" x14ac:dyDescent="0.2">
      <c r="A276" s="86"/>
      <c r="B276" s="86"/>
      <c r="C276" s="86"/>
      <c r="D276" s="87">
        <f t="shared" si="56"/>
        <v>0</v>
      </c>
      <c r="E276" s="87">
        <f t="shared" si="56"/>
        <v>0</v>
      </c>
      <c r="F276" s="80">
        <f t="shared" si="57"/>
        <v>0</v>
      </c>
      <c r="G276" s="80">
        <f t="shared" si="57"/>
        <v>0</v>
      </c>
      <c r="H276" s="80">
        <f t="shared" si="58"/>
        <v>0</v>
      </c>
      <c r="I276" s="80">
        <f t="shared" si="59"/>
        <v>0</v>
      </c>
      <c r="J276" s="80">
        <f t="shared" si="60"/>
        <v>0</v>
      </c>
      <c r="K276" s="80">
        <f t="shared" si="61"/>
        <v>0</v>
      </c>
      <c r="L276" s="80">
        <f t="shared" si="62"/>
        <v>0</v>
      </c>
      <c r="M276" s="80">
        <f t="shared" ca="1" si="63"/>
        <v>0.27363722678359281</v>
      </c>
      <c r="N276" s="80">
        <f t="shared" ca="1" si="64"/>
        <v>0</v>
      </c>
      <c r="O276" s="89">
        <f t="shared" ca="1" si="65"/>
        <v>0</v>
      </c>
      <c r="P276" s="80">
        <f t="shared" ca="1" si="66"/>
        <v>0</v>
      </c>
      <c r="Q276" s="80">
        <f t="shared" ca="1" si="67"/>
        <v>0</v>
      </c>
      <c r="R276" s="11">
        <f t="shared" ca="1" si="68"/>
        <v>-0.27363722678359281</v>
      </c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</row>
    <row r="277" spans="1:35" x14ac:dyDescent="0.2">
      <c r="A277" s="86"/>
      <c r="B277" s="86"/>
      <c r="C277" s="86"/>
      <c r="D277" s="87">
        <f t="shared" si="56"/>
        <v>0</v>
      </c>
      <c r="E277" s="87">
        <f t="shared" si="56"/>
        <v>0</v>
      </c>
      <c r="F277" s="80">
        <f t="shared" si="57"/>
        <v>0</v>
      </c>
      <c r="G277" s="80">
        <f t="shared" si="57"/>
        <v>0</v>
      </c>
      <c r="H277" s="80">
        <f t="shared" si="58"/>
        <v>0</v>
      </c>
      <c r="I277" s="80">
        <f t="shared" si="59"/>
        <v>0</v>
      </c>
      <c r="J277" s="80">
        <f t="shared" si="60"/>
        <v>0</v>
      </c>
      <c r="K277" s="80">
        <f t="shared" si="61"/>
        <v>0</v>
      </c>
      <c r="L277" s="80">
        <f t="shared" si="62"/>
        <v>0</v>
      </c>
      <c r="M277" s="80">
        <f t="shared" ca="1" si="63"/>
        <v>0.27363722678359281</v>
      </c>
      <c r="N277" s="80">
        <f t="shared" ca="1" si="64"/>
        <v>0</v>
      </c>
      <c r="O277" s="89">
        <f t="shared" ca="1" si="65"/>
        <v>0</v>
      </c>
      <c r="P277" s="80">
        <f t="shared" ca="1" si="66"/>
        <v>0</v>
      </c>
      <c r="Q277" s="80">
        <f t="shared" ca="1" si="67"/>
        <v>0</v>
      </c>
      <c r="R277" s="11">
        <f t="shared" ca="1" si="68"/>
        <v>-0.27363722678359281</v>
      </c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</row>
    <row r="278" spans="1:35" x14ac:dyDescent="0.2">
      <c r="A278" s="86"/>
      <c r="B278" s="86"/>
      <c r="C278" s="86"/>
      <c r="D278" s="87">
        <f t="shared" si="56"/>
        <v>0</v>
      </c>
      <c r="E278" s="87">
        <f t="shared" si="56"/>
        <v>0</v>
      </c>
      <c r="F278" s="80">
        <f t="shared" si="57"/>
        <v>0</v>
      </c>
      <c r="G278" s="80">
        <f t="shared" si="57"/>
        <v>0</v>
      </c>
      <c r="H278" s="80">
        <f t="shared" si="58"/>
        <v>0</v>
      </c>
      <c r="I278" s="80">
        <f t="shared" si="59"/>
        <v>0</v>
      </c>
      <c r="J278" s="80">
        <f t="shared" si="60"/>
        <v>0</v>
      </c>
      <c r="K278" s="80">
        <f t="shared" si="61"/>
        <v>0</v>
      </c>
      <c r="L278" s="80">
        <f t="shared" si="62"/>
        <v>0</v>
      </c>
      <c r="M278" s="80">
        <f t="shared" ca="1" si="63"/>
        <v>0.27363722678359281</v>
      </c>
      <c r="N278" s="80">
        <f t="shared" ca="1" si="64"/>
        <v>0</v>
      </c>
      <c r="O278" s="89">
        <f t="shared" ca="1" si="65"/>
        <v>0</v>
      </c>
      <c r="P278" s="80">
        <f t="shared" ca="1" si="66"/>
        <v>0</v>
      </c>
      <c r="Q278" s="80">
        <f t="shared" ca="1" si="67"/>
        <v>0</v>
      </c>
      <c r="R278" s="11">
        <f t="shared" ca="1" si="68"/>
        <v>-0.27363722678359281</v>
      </c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</row>
    <row r="279" spans="1:35" x14ac:dyDescent="0.2">
      <c r="A279" s="86"/>
      <c r="B279" s="86"/>
      <c r="C279" s="86"/>
      <c r="D279" s="87">
        <f t="shared" si="56"/>
        <v>0</v>
      </c>
      <c r="E279" s="87">
        <f t="shared" si="56"/>
        <v>0</v>
      </c>
      <c r="F279" s="80">
        <f t="shared" si="57"/>
        <v>0</v>
      </c>
      <c r="G279" s="80">
        <f t="shared" si="57"/>
        <v>0</v>
      </c>
      <c r="H279" s="80">
        <f t="shared" si="58"/>
        <v>0</v>
      </c>
      <c r="I279" s="80">
        <f t="shared" si="59"/>
        <v>0</v>
      </c>
      <c r="J279" s="80">
        <f t="shared" si="60"/>
        <v>0</v>
      </c>
      <c r="K279" s="80">
        <f t="shared" si="61"/>
        <v>0</v>
      </c>
      <c r="L279" s="80">
        <f t="shared" si="62"/>
        <v>0</v>
      </c>
      <c r="M279" s="80">
        <f t="shared" ca="1" si="63"/>
        <v>0.27363722678359281</v>
      </c>
      <c r="N279" s="80">
        <f t="shared" ca="1" si="64"/>
        <v>0</v>
      </c>
      <c r="O279" s="89">
        <f t="shared" ca="1" si="65"/>
        <v>0</v>
      </c>
      <c r="P279" s="80">
        <f t="shared" ca="1" si="66"/>
        <v>0</v>
      </c>
      <c r="Q279" s="80">
        <f t="shared" ca="1" si="67"/>
        <v>0</v>
      </c>
      <c r="R279" s="11">
        <f t="shared" ca="1" si="68"/>
        <v>-0.27363722678359281</v>
      </c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</row>
    <row r="280" spans="1:35" x14ac:dyDescent="0.2">
      <c r="A280" s="86"/>
      <c r="B280" s="86"/>
      <c r="C280" s="86"/>
      <c r="D280" s="87">
        <f t="shared" si="56"/>
        <v>0</v>
      </c>
      <c r="E280" s="87">
        <f t="shared" si="56"/>
        <v>0</v>
      </c>
      <c r="F280" s="80">
        <f t="shared" si="57"/>
        <v>0</v>
      </c>
      <c r="G280" s="80">
        <f t="shared" si="57"/>
        <v>0</v>
      </c>
      <c r="H280" s="80">
        <f t="shared" si="58"/>
        <v>0</v>
      </c>
      <c r="I280" s="80">
        <f t="shared" si="59"/>
        <v>0</v>
      </c>
      <c r="J280" s="80">
        <f t="shared" si="60"/>
        <v>0</v>
      </c>
      <c r="K280" s="80">
        <f t="shared" si="61"/>
        <v>0</v>
      </c>
      <c r="L280" s="80">
        <f t="shared" si="62"/>
        <v>0</v>
      </c>
      <c r="M280" s="80">
        <f t="shared" ca="1" si="63"/>
        <v>0.27363722678359281</v>
      </c>
      <c r="N280" s="80">
        <f t="shared" ca="1" si="64"/>
        <v>0</v>
      </c>
      <c r="O280" s="89">
        <f t="shared" ca="1" si="65"/>
        <v>0</v>
      </c>
      <c r="P280" s="80">
        <f t="shared" ca="1" si="66"/>
        <v>0</v>
      </c>
      <c r="Q280" s="80">
        <f t="shared" ca="1" si="67"/>
        <v>0</v>
      </c>
      <c r="R280" s="11">
        <f t="shared" ca="1" si="68"/>
        <v>-0.27363722678359281</v>
      </c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</row>
    <row r="281" spans="1:35" x14ac:dyDescent="0.2">
      <c r="A281" s="86"/>
      <c r="B281" s="86"/>
      <c r="C281" s="86"/>
      <c r="D281" s="87">
        <f t="shared" si="56"/>
        <v>0</v>
      </c>
      <c r="E281" s="87">
        <f t="shared" si="56"/>
        <v>0</v>
      </c>
      <c r="F281" s="80">
        <f t="shared" si="57"/>
        <v>0</v>
      </c>
      <c r="G281" s="80">
        <f t="shared" si="57"/>
        <v>0</v>
      </c>
      <c r="H281" s="80">
        <f t="shared" si="58"/>
        <v>0</v>
      </c>
      <c r="I281" s="80">
        <f t="shared" si="59"/>
        <v>0</v>
      </c>
      <c r="J281" s="80">
        <f t="shared" si="60"/>
        <v>0</v>
      </c>
      <c r="K281" s="80">
        <f t="shared" si="61"/>
        <v>0</v>
      </c>
      <c r="L281" s="80">
        <f t="shared" si="62"/>
        <v>0</v>
      </c>
      <c r="M281" s="80">
        <f t="shared" ca="1" si="63"/>
        <v>0.27363722678359281</v>
      </c>
      <c r="N281" s="80">
        <f t="shared" ca="1" si="64"/>
        <v>0</v>
      </c>
      <c r="O281" s="89">
        <f t="shared" ca="1" si="65"/>
        <v>0</v>
      </c>
      <c r="P281" s="80">
        <f t="shared" ca="1" si="66"/>
        <v>0</v>
      </c>
      <c r="Q281" s="80">
        <f t="shared" ca="1" si="67"/>
        <v>0</v>
      </c>
      <c r="R281" s="11">
        <f t="shared" ca="1" si="68"/>
        <v>-0.27363722678359281</v>
      </c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</row>
    <row r="282" spans="1:35" x14ac:dyDescent="0.2">
      <c r="A282" s="86"/>
      <c r="B282" s="86"/>
      <c r="C282" s="86"/>
      <c r="D282" s="87">
        <f t="shared" si="56"/>
        <v>0</v>
      </c>
      <c r="E282" s="87">
        <f t="shared" si="56"/>
        <v>0</v>
      </c>
      <c r="F282" s="80">
        <f t="shared" si="57"/>
        <v>0</v>
      </c>
      <c r="G282" s="80">
        <f t="shared" si="57"/>
        <v>0</v>
      </c>
      <c r="H282" s="80">
        <f t="shared" si="58"/>
        <v>0</v>
      </c>
      <c r="I282" s="80">
        <f t="shared" si="59"/>
        <v>0</v>
      </c>
      <c r="J282" s="80">
        <f t="shared" si="60"/>
        <v>0</v>
      </c>
      <c r="K282" s="80">
        <f t="shared" si="61"/>
        <v>0</v>
      </c>
      <c r="L282" s="80">
        <f t="shared" si="62"/>
        <v>0</v>
      </c>
      <c r="M282" s="80">
        <f t="shared" ca="1" si="63"/>
        <v>0.27363722678359281</v>
      </c>
      <c r="N282" s="80">
        <f t="shared" ca="1" si="64"/>
        <v>0</v>
      </c>
      <c r="O282" s="89">
        <f t="shared" ca="1" si="65"/>
        <v>0</v>
      </c>
      <c r="P282" s="80">
        <f t="shared" ca="1" si="66"/>
        <v>0</v>
      </c>
      <c r="Q282" s="80">
        <f t="shared" ca="1" si="67"/>
        <v>0</v>
      </c>
      <c r="R282" s="11">
        <f t="shared" ca="1" si="68"/>
        <v>-0.27363722678359281</v>
      </c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</row>
    <row r="283" spans="1:35" x14ac:dyDescent="0.2">
      <c r="A283" s="86"/>
      <c r="B283" s="86"/>
      <c r="C283" s="86"/>
      <c r="D283" s="87">
        <f t="shared" si="56"/>
        <v>0</v>
      </c>
      <c r="E283" s="87">
        <f t="shared" si="56"/>
        <v>0</v>
      </c>
      <c r="F283" s="80">
        <f t="shared" si="57"/>
        <v>0</v>
      </c>
      <c r="G283" s="80">
        <f t="shared" si="57"/>
        <v>0</v>
      </c>
      <c r="H283" s="80">
        <f t="shared" si="58"/>
        <v>0</v>
      </c>
      <c r="I283" s="80">
        <f t="shared" si="59"/>
        <v>0</v>
      </c>
      <c r="J283" s="80">
        <f t="shared" si="60"/>
        <v>0</v>
      </c>
      <c r="K283" s="80">
        <f t="shared" si="61"/>
        <v>0</v>
      </c>
      <c r="L283" s="80">
        <f t="shared" si="62"/>
        <v>0</v>
      </c>
      <c r="M283" s="80">
        <f t="shared" ca="1" si="63"/>
        <v>0.27363722678359281</v>
      </c>
      <c r="N283" s="80">
        <f t="shared" ca="1" si="64"/>
        <v>0</v>
      </c>
      <c r="O283" s="89">
        <f t="shared" ca="1" si="65"/>
        <v>0</v>
      </c>
      <c r="P283" s="80">
        <f t="shared" ca="1" si="66"/>
        <v>0</v>
      </c>
      <c r="Q283" s="80">
        <f t="shared" ca="1" si="67"/>
        <v>0</v>
      </c>
      <c r="R283" s="11">
        <f t="shared" ca="1" si="68"/>
        <v>-0.27363722678359281</v>
      </c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</row>
    <row r="284" spans="1:35" x14ac:dyDescent="0.2">
      <c r="A284" s="86"/>
      <c r="B284" s="86"/>
      <c r="C284" s="86"/>
      <c r="D284" s="87">
        <f t="shared" si="56"/>
        <v>0</v>
      </c>
      <c r="E284" s="87">
        <f t="shared" si="56"/>
        <v>0</v>
      </c>
      <c r="F284" s="80">
        <f t="shared" si="57"/>
        <v>0</v>
      </c>
      <c r="G284" s="80">
        <f t="shared" si="57"/>
        <v>0</v>
      </c>
      <c r="H284" s="80">
        <f t="shared" si="58"/>
        <v>0</v>
      </c>
      <c r="I284" s="80">
        <f t="shared" si="59"/>
        <v>0</v>
      </c>
      <c r="J284" s="80">
        <f t="shared" si="60"/>
        <v>0</v>
      </c>
      <c r="K284" s="80">
        <f t="shared" si="61"/>
        <v>0</v>
      </c>
      <c r="L284" s="80">
        <f t="shared" si="62"/>
        <v>0</v>
      </c>
      <c r="M284" s="80">
        <f t="shared" ca="1" si="63"/>
        <v>0.27363722678359281</v>
      </c>
      <c r="N284" s="80">
        <f t="shared" ca="1" si="64"/>
        <v>0</v>
      </c>
      <c r="O284" s="89">
        <f t="shared" ca="1" si="65"/>
        <v>0</v>
      </c>
      <c r="P284" s="80">
        <f t="shared" ca="1" si="66"/>
        <v>0</v>
      </c>
      <c r="Q284" s="80">
        <f t="shared" ca="1" si="67"/>
        <v>0</v>
      </c>
      <c r="R284" s="11">
        <f t="shared" ca="1" si="68"/>
        <v>-0.27363722678359281</v>
      </c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</row>
    <row r="285" spans="1:35" x14ac:dyDescent="0.2">
      <c r="A285" s="86"/>
      <c r="B285" s="86"/>
      <c r="C285" s="86"/>
      <c r="D285" s="87">
        <f t="shared" si="56"/>
        <v>0</v>
      </c>
      <c r="E285" s="87">
        <f t="shared" si="56"/>
        <v>0</v>
      </c>
      <c r="F285" s="80">
        <f t="shared" si="57"/>
        <v>0</v>
      </c>
      <c r="G285" s="80">
        <f t="shared" si="57"/>
        <v>0</v>
      </c>
      <c r="H285" s="80">
        <f t="shared" si="58"/>
        <v>0</v>
      </c>
      <c r="I285" s="80">
        <f t="shared" si="59"/>
        <v>0</v>
      </c>
      <c r="J285" s="80">
        <f t="shared" si="60"/>
        <v>0</v>
      </c>
      <c r="K285" s="80">
        <f t="shared" si="61"/>
        <v>0</v>
      </c>
      <c r="L285" s="80">
        <f t="shared" si="62"/>
        <v>0</v>
      </c>
      <c r="M285" s="80">
        <f t="shared" ca="1" si="63"/>
        <v>0.27363722678359281</v>
      </c>
      <c r="N285" s="80">
        <f t="shared" ca="1" si="64"/>
        <v>0</v>
      </c>
      <c r="O285" s="89">
        <f t="shared" ca="1" si="65"/>
        <v>0</v>
      </c>
      <c r="P285" s="80">
        <f t="shared" ca="1" si="66"/>
        <v>0</v>
      </c>
      <c r="Q285" s="80">
        <f t="shared" ca="1" si="67"/>
        <v>0</v>
      </c>
      <c r="R285" s="11">
        <f t="shared" ca="1" si="68"/>
        <v>-0.27363722678359281</v>
      </c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</row>
    <row r="286" spans="1:35" x14ac:dyDescent="0.2">
      <c r="A286" s="86"/>
      <c r="B286" s="86"/>
      <c r="C286" s="86"/>
      <c r="D286" s="87">
        <f t="shared" si="56"/>
        <v>0</v>
      </c>
      <c r="E286" s="87">
        <f t="shared" si="56"/>
        <v>0</v>
      </c>
      <c r="F286" s="80">
        <f t="shared" si="57"/>
        <v>0</v>
      </c>
      <c r="G286" s="80">
        <f t="shared" si="57"/>
        <v>0</v>
      </c>
      <c r="H286" s="80">
        <f t="shared" si="58"/>
        <v>0</v>
      </c>
      <c r="I286" s="80">
        <f t="shared" si="59"/>
        <v>0</v>
      </c>
      <c r="J286" s="80">
        <f t="shared" si="60"/>
        <v>0</v>
      </c>
      <c r="K286" s="80">
        <f t="shared" si="61"/>
        <v>0</v>
      </c>
      <c r="L286" s="80">
        <f t="shared" si="62"/>
        <v>0</v>
      </c>
      <c r="M286" s="80">
        <f t="shared" ca="1" si="63"/>
        <v>0.27363722678359281</v>
      </c>
      <c r="N286" s="80">
        <f t="shared" ca="1" si="64"/>
        <v>0</v>
      </c>
      <c r="O286" s="89">
        <f t="shared" ca="1" si="65"/>
        <v>0</v>
      </c>
      <c r="P286" s="80">
        <f t="shared" ca="1" si="66"/>
        <v>0</v>
      </c>
      <c r="Q286" s="80">
        <f t="shared" ca="1" si="67"/>
        <v>0</v>
      </c>
      <c r="R286" s="11">
        <f t="shared" ca="1" si="68"/>
        <v>-0.27363722678359281</v>
      </c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</row>
    <row r="287" spans="1:35" x14ac:dyDescent="0.2">
      <c r="A287" s="86"/>
      <c r="B287" s="86"/>
      <c r="C287" s="86"/>
      <c r="D287" s="87">
        <f t="shared" si="56"/>
        <v>0</v>
      </c>
      <c r="E287" s="87">
        <f t="shared" si="56"/>
        <v>0</v>
      </c>
      <c r="F287" s="80">
        <f t="shared" si="57"/>
        <v>0</v>
      </c>
      <c r="G287" s="80">
        <f t="shared" si="57"/>
        <v>0</v>
      </c>
      <c r="H287" s="80">
        <f t="shared" si="58"/>
        <v>0</v>
      </c>
      <c r="I287" s="80">
        <f t="shared" si="59"/>
        <v>0</v>
      </c>
      <c r="J287" s="80">
        <f t="shared" si="60"/>
        <v>0</v>
      </c>
      <c r="K287" s="80">
        <f t="shared" si="61"/>
        <v>0</v>
      </c>
      <c r="L287" s="80">
        <f t="shared" si="62"/>
        <v>0</v>
      </c>
      <c r="M287" s="80">
        <f t="shared" ca="1" si="63"/>
        <v>0.27363722678359281</v>
      </c>
      <c r="N287" s="80">
        <f t="shared" ca="1" si="64"/>
        <v>0</v>
      </c>
      <c r="O287" s="89">
        <f t="shared" ca="1" si="65"/>
        <v>0</v>
      </c>
      <c r="P287" s="80">
        <f t="shared" ca="1" si="66"/>
        <v>0</v>
      </c>
      <c r="Q287" s="80">
        <f t="shared" ca="1" si="67"/>
        <v>0</v>
      </c>
      <c r="R287" s="11">
        <f t="shared" ca="1" si="68"/>
        <v>-0.27363722678359281</v>
      </c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</row>
    <row r="288" spans="1:35" x14ac:dyDescent="0.2">
      <c r="A288" s="86"/>
      <c r="B288" s="86"/>
      <c r="C288" s="86"/>
      <c r="D288" s="87">
        <f t="shared" si="56"/>
        <v>0</v>
      </c>
      <c r="E288" s="87">
        <f t="shared" si="56"/>
        <v>0</v>
      </c>
      <c r="F288" s="80">
        <f t="shared" si="57"/>
        <v>0</v>
      </c>
      <c r="G288" s="80">
        <f t="shared" si="57"/>
        <v>0</v>
      </c>
      <c r="H288" s="80">
        <f t="shared" si="58"/>
        <v>0</v>
      </c>
      <c r="I288" s="80">
        <f t="shared" si="59"/>
        <v>0</v>
      </c>
      <c r="J288" s="80">
        <f t="shared" si="60"/>
        <v>0</v>
      </c>
      <c r="K288" s="80">
        <f t="shared" si="61"/>
        <v>0</v>
      </c>
      <c r="L288" s="80">
        <f t="shared" si="62"/>
        <v>0</v>
      </c>
      <c r="M288" s="80">
        <f t="shared" ca="1" si="63"/>
        <v>0.27363722678359281</v>
      </c>
      <c r="N288" s="80">
        <f t="shared" ca="1" si="64"/>
        <v>0</v>
      </c>
      <c r="O288" s="89">
        <f t="shared" ca="1" si="65"/>
        <v>0</v>
      </c>
      <c r="P288" s="80">
        <f t="shared" ca="1" si="66"/>
        <v>0</v>
      </c>
      <c r="Q288" s="80">
        <f t="shared" ca="1" si="67"/>
        <v>0</v>
      </c>
      <c r="R288" s="11">
        <f t="shared" ca="1" si="68"/>
        <v>-0.27363722678359281</v>
      </c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</row>
    <row r="289" spans="1:35" x14ac:dyDescent="0.2">
      <c r="A289" s="86"/>
      <c r="B289" s="86"/>
      <c r="C289" s="86"/>
      <c r="D289" s="87">
        <f t="shared" si="56"/>
        <v>0</v>
      </c>
      <c r="E289" s="87">
        <f t="shared" si="56"/>
        <v>0</v>
      </c>
      <c r="F289" s="80">
        <f t="shared" si="57"/>
        <v>0</v>
      </c>
      <c r="G289" s="80">
        <f t="shared" si="57"/>
        <v>0</v>
      </c>
      <c r="H289" s="80">
        <f t="shared" si="58"/>
        <v>0</v>
      </c>
      <c r="I289" s="80">
        <f t="shared" si="59"/>
        <v>0</v>
      </c>
      <c r="J289" s="80">
        <f t="shared" si="60"/>
        <v>0</v>
      </c>
      <c r="K289" s="80">
        <f t="shared" si="61"/>
        <v>0</v>
      </c>
      <c r="L289" s="80">
        <f t="shared" si="62"/>
        <v>0</v>
      </c>
      <c r="M289" s="80">
        <f t="shared" ca="1" si="63"/>
        <v>0.27363722678359281</v>
      </c>
      <c r="N289" s="80">
        <f t="shared" ca="1" si="64"/>
        <v>0</v>
      </c>
      <c r="O289" s="89">
        <f t="shared" ca="1" si="65"/>
        <v>0</v>
      </c>
      <c r="P289" s="80">
        <f t="shared" ca="1" si="66"/>
        <v>0</v>
      </c>
      <c r="Q289" s="80">
        <f t="shared" ca="1" si="67"/>
        <v>0</v>
      </c>
      <c r="R289" s="11">
        <f t="shared" ca="1" si="68"/>
        <v>-0.27363722678359281</v>
      </c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</row>
    <row r="290" spans="1:35" x14ac:dyDescent="0.2">
      <c r="A290" s="86"/>
      <c r="B290" s="86"/>
      <c r="C290" s="86"/>
      <c r="D290" s="87">
        <f t="shared" si="56"/>
        <v>0</v>
      </c>
      <c r="E290" s="87">
        <f t="shared" si="56"/>
        <v>0</v>
      </c>
      <c r="F290" s="80">
        <f t="shared" si="57"/>
        <v>0</v>
      </c>
      <c r="G290" s="80">
        <f t="shared" si="57"/>
        <v>0</v>
      </c>
      <c r="H290" s="80">
        <f t="shared" si="58"/>
        <v>0</v>
      </c>
      <c r="I290" s="80">
        <f t="shared" si="59"/>
        <v>0</v>
      </c>
      <c r="J290" s="80">
        <f t="shared" si="60"/>
        <v>0</v>
      </c>
      <c r="K290" s="80">
        <f t="shared" si="61"/>
        <v>0</v>
      </c>
      <c r="L290" s="80">
        <f t="shared" si="62"/>
        <v>0</v>
      </c>
      <c r="M290" s="80">
        <f t="shared" ca="1" si="63"/>
        <v>0.27363722678359281</v>
      </c>
      <c r="N290" s="80">
        <f t="shared" ca="1" si="64"/>
        <v>0</v>
      </c>
      <c r="O290" s="89">
        <f t="shared" ca="1" si="65"/>
        <v>0</v>
      </c>
      <c r="P290" s="80">
        <f t="shared" ca="1" si="66"/>
        <v>0</v>
      </c>
      <c r="Q290" s="80">
        <f t="shared" ca="1" si="67"/>
        <v>0</v>
      </c>
      <c r="R290" s="11">
        <f t="shared" ca="1" si="68"/>
        <v>-0.27363722678359281</v>
      </c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</row>
    <row r="291" spans="1:35" x14ac:dyDescent="0.2">
      <c r="A291" s="86"/>
      <c r="B291" s="86"/>
      <c r="C291" s="86"/>
      <c r="D291" s="87">
        <f t="shared" si="56"/>
        <v>0</v>
      </c>
      <c r="E291" s="87">
        <f t="shared" si="56"/>
        <v>0</v>
      </c>
      <c r="F291" s="80">
        <f t="shared" si="57"/>
        <v>0</v>
      </c>
      <c r="G291" s="80">
        <f t="shared" si="57"/>
        <v>0</v>
      </c>
      <c r="H291" s="80">
        <f t="shared" si="58"/>
        <v>0</v>
      </c>
      <c r="I291" s="80">
        <f t="shared" si="59"/>
        <v>0</v>
      </c>
      <c r="J291" s="80">
        <f t="shared" si="60"/>
        <v>0</v>
      </c>
      <c r="K291" s="80">
        <f t="shared" si="61"/>
        <v>0</v>
      </c>
      <c r="L291" s="80">
        <f t="shared" si="62"/>
        <v>0</v>
      </c>
      <c r="M291" s="80">
        <f t="shared" ca="1" si="63"/>
        <v>0.27363722678359281</v>
      </c>
      <c r="N291" s="80">
        <f t="shared" ca="1" si="64"/>
        <v>0</v>
      </c>
      <c r="O291" s="89">
        <f t="shared" ca="1" si="65"/>
        <v>0</v>
      </c>
      <c r="P291" s="80">
        <f t="shared" ca="1" si="66"/>
        <v>0</v>
      </c>
      <c r="Q291" s="80">
        <f t="shared" ca="1" si="67"/>
        <v>0</v>
      </c>
      <c r="R291" s="11">
        <f t="shared" ca="1" si="68"/>
        <v>-0.27363722678359281</v>
      </c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</row>
    <row r="292" spans="1:35" x14ac:dyDescent="0.2">
      <c r="A292" s="86"/>
      <c r="B292" s="86"/>
      <c r="C292" s="86"/>
      <c r="D292" s="87">
        <f t="shared" si="56"/>
        <v>0</v>
      </c>
      <c r="E292" s="87">
        <f t="shared" si="56"/>
        <v>0</v>
      </c>
      <c r="F292" s="80">
        <f t="shared" si="57"/>
        <v>0</v>
      </c>
      <c r="G292" s="80">
        <f t="shared" si="57"/>
        <v>0</v>
      </c>
      <c r="H292" s="80">
        <f t="shared" si="58"/>
        <v>0</v>
      </c>
      <c r="I292" s="80">
        <f t="shared" si="59"/>
        <v>0</v>
      </c>
      <c r="J292" s="80">
        <f t="shared" si="60"/>
        <v>0</v>
      </c>
      <c r="K292" s="80">
        <f t="shared" si="61"/>
        <v>0</v>
      </c>
      <c r="L292" s="80">
        <f t="shared" si="62"/>
        <v>0</v>
      </c>
      <c r="M292" s="80">
        <f t="shared" ca="1" si="63"/>
        <v>0.27363722678359281</v>
      </c>
      <c r="N292" s="80">
        <f t="shared" ca="1" si="64"/>
        <v>0</v>
      </c>
      <c r="O292" s="89">
        <f t="shared" ca="1" si="65"/>
        <v>0</v>
      </c>
      <c r="P292" s="80">
        <f t="shared" ca="1" si="66"/>
        <v>0</v>
      </c>
      <c r="Q292" s="80">
        <f t="shared" ca="1" si="67"/>
        <v>0</v>
      </c>
      <c r="R292" s="11">
        <f t="shared" ca="1" si="68"/>
        <v>-0.27363722678359281</v>
      </c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</row>
    <row r="293" spans="1:35" x14ac:dyDescent="0.2">
      <c r="A293" s="86"/>
      <c r="B293" s="86"/>
      <c r="C293" s="86"/>
      <c r="D293" s="87">
        <f t="shared" si="56"/>
        <v>0</v>
      </c>
      <c r="E293" s="87">
        <f t="shared" si="56"/>
        <v>0</v>
      </c>
      <c r="F293" s="80">
        <f t="shared" si="57"/>
        <v>0</v>
      </c>
      <c r="G293" s="80">
        <f t="shared" si="57"/>
        <v>0</v>
      </c>
      <c r="H293" s="80">
        <f t="shared" si="58"/>
        <v>0</v>
      </c>
      <c r="I293" s="80">
        <f t="shared" si="59"/>
        <v>0</v>
      </c>
      <c r="J293" s="80">
        <f t="shared" si="60"/>
        <v>0</v>
      </c>
      <c r="K293" s="80">
        <f t="shared" si="61"/>
        <v>0</v>
      </c>
      <c r="L293" s="80">
        <f t="shared" si="62"/>
        <v>0</v>
      </c>
      <c r="M293" s="80">
        <f t="shared" ca="1" si="63"/>
        <v>0.27363722678359281</v>
      </c>
      <c r="N293" s="80">
        <f t="shared" ca="1" si="64"/>
        <v>0</v>
      </c>
      <c r="O293" s="89">
        <f t="shared" ca="1" si="65"/>
        <v>0</v>
      </c>
      <c r="P293" s="80">
        <f t="shared" ca="1" si="66"/>
        <v>0</v>
      </c>
      <c r="Q293" s="80">
        <f t="shared" ca="1" si="67"/>
        <v>0</v>
      </c>
      <c r="R293" s="11">
        <f t="shared" ca="1" si="68"/>
        <v>-0.27363722678359281</v>
      </c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</row>
    <row r="294" spans="1:35" x14ac:dyDescent="0.2">
      <c r="A294" s="86"/>
      <c r="B294" s="86"/>
      <c r="C294" s="86"/>
      <c r="D294" s="87">
        <f t="shared" si="56"/>
        <v>0</v>
      </c>
      <c r="E294" s="87">
        <f t="shared" si="56"/>
        <v>0</v>
      </c>
      <c r="F294" s="80">
        <f t="shared" si="57"/>
        <v>0</v>
      </c>
      <c r="G294" s="80">
        <f t="shared" si="57"/>
        <v>0</v>
      </c>
      <c r="H294" s="80">
        <f t="shared" si="58"/>
        <v>0</v>
      </c>
      <c r="I294" s="80">
        <f t="shared" si="59"/>
        <v>0</v>
      </c>
      <c r="J294" s="80">
        <f t="shared" si="60"/>
        <v>0</v>
      </c>
      <c r="K294" s="80">
        <f t="shared" si="61"/>
        <v>0</v>
      </c>
      <c r="L294" s="80">
        <f t="shared" si="62"/>
        <v>0</v>
      </c>
      <c r="M294" s="80">
        <f t="shared" ca="1" si="63"/>
        <v>0.27363722678359281</v>
      </c>
      <c r="N294" s="80">
        <f t="shared" ca="1" si="64"/>
        <v>0</v>
      </c>
      <c r="O294" s="89">
        <f t="shared" ca="1" si="65"/>
        <v>0</v>
      </c>
      <c r="P294" s="80">
        <f t="shared" ca="1" si="66"/>
        <v>0</v>
      </c>
      <c r="Q294" s="80">
        <f t="shared" ca="1" si="67"/>
        <v>0</v>
      </c>
      <c r="R294" s="11">
        <f t="shared" ca="1" si="68"/>
        <v>-0.27363722678359281</v>
      </c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</row>
    <row r="295" spans="1:35" x14ac:dyDescent="0.2">
      <c r="A295" s="86"/>
      <c r="B295" s="86"/>
      <c r="C295" s="86"/>
      <c r="D295" s="87">
        <f t="shared" si="56"/>
        <v>0</v>
      </c>
      <c r="E295" s="87">
        <f t="shared" si="56"/>
        <v>0</v>
      </c>
      <c r="F295" s="80">
        <f t="shared" si="57"/>
        <v>0</v>
      </c>
      <c r="G295" s="80">
        <f t="shared" si="57"/>
        <v>0</v>
      </c>
      <c r="H295" s="80">
        <f t="shared" si="58"/>
        <v>0</v>
      </c>
      <c r="I295" s="80">
        <f t="shared" si="59"/>
        <v>0</v>
      </c>
      <c r="J295" s="80">
        <f t="shared" si="60"/>
        <v>0</v>
      </c>
      <c r="K295" s="80">
        <f t="shared" si="61"/>
        <v>0</v>
      </c>
      <c r="L295" s="80">
        <f t="shared" si="62"/>
        <v>0</v>
      </c>
      <c r="M295" s="80">
        <f t="shared" ca="1" si="63"/>
        <v>0.27363722678359281</v>
      </c>
      <c r="N295" s="80">
        <f t="shared" ca="1" si="64"/>
        <v>0</v>
      </c>
      <c r="O295" s="89">
        <f t="shared" ca="1" si="65"/>
        <v>0</v>
      </c>
      <c r="P295" s="80">
        <f t="shared" ca="1" si="66"/>
        <v>0</v>
      </c>
      <c r="Q295" s="80">
        <f t="shared" ca="1" si="67"/>
        <v>0</v>
      </c>
      <c r="R295" s="11">
        <f t="shared" ca="1" si="68"/>
        <v>-0.27363722678359281</v>
      </c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</row>
    <row r="296" spans="1:35" x14ac:dyDescent="0.2">
      <c r="A296" s="86"/>
      <c r="B296" s="86"/>
      <c r="C296" s="86"/>
      <c r="D296" s="87">
        <f t="shared" si="56"/>
        <v>0</v>
      </c>
      <c r="E296" s="87">
        <f t="shared" si="56"/>
        <v>0</v>
      </c>
      <c r="F296" s="80">
        <f t="shared" si="57"/>
        <v>0</v>
      </c>
      <c r="G296" s="80">
        <f t="shared" si="57"/>
        <v>0</v>
      </c>
      <c r="H296" s="80">
        <f t="shared" si="58"/>
        <v>0</v>
      </c>
      <c r="I296" s="80">
        <f t="shared" si="59"/>
        <v>0</v>
      </c>
      <c r="J296" s="80">
        <f t="shared" si="60"/>
        <v>0</v>
      </c>
      <c r="K296" s="80">
        <f t="shared" si="61"/>
        <v>0</v>
      </c>
      <c r="L296" s="80">
        <f t="shared" si="62"/>
        <v>0</v>
      </c>
      <c r="M296" s="80">
        <f t="shared" ca="1" si="63"/>
        <v>0.27363722678359281</v>
      </c>
      <c r="N296" s="80">
        <f t="shared" ca="1" si="64"/>
        <v>0</v>
      </c>
      <c r="O296" s="89">
        <f t="shared" ca="1" si="65"/>
        <v>0</v>
      </c>
      <c r="P296" s="80">
        <f t="shared" ca="1" si="66"/>
        <v>0</v>
      </c>
      <c r="Q296" s="80">
        <f t="shared" ca="1" si="67"/>
        <v>0</v>
      </c>
      <c r="R296" s="11">
        <f t="shared" ca="1" si="68"/>
        <v>-0.27363722678359281</v>
      </c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</row>
    <row r="297" spans="1:35" x14ac:dyDescent="0.2">
      <c r="A297" s="86"/>
      <c r="B297" s="86"/>
      <c r="C297" s="86"/>
      <c r="D297" s="87">
        <f t="shared" si="56"/>
        <v>0</v>
      </c>
      <c r="E297" s="87">
        <f t="shared" si="56"/>
        <v>0</v>
      </c>
      <c r="F297" s="80">
        <f t="shared" si="57"/>
        <v>0</v>
      </c>
      <c r="G297" s="80">
        <f t="shared" si="57"/>
        <v>0</v>
      </c>
      <c r="H297" s="80">
        <f t="shared" si="58"/>
        <v>0</v>
      </c>
      <c r="I297" s="80">
        <f t="shared" si="59"/>
        <v>0</v>
      </c>
      <c r="J297" s="80">
        <f t="shared" si="60"/>
        <v>0</v>
      </c>
      <c r="K297" s="80">
        <f t="shared" si="61"/>
        <v>0</v>
      </c>
      <c r="L297" s="80">
        <f t="shared" si="62"/>
        <v>0</v>
      </c>
      <c r="M297" s="80">
        <f t="shared" ca="1" si="63"/>
        <v>0.27363722678359281</v>
      </c>
      <c r="N297" s="80">
        <f t="shared" ca="1" si="64"/>
        <v>0</v>
      </c>
      <c r="O297" s="89">
        <f t="shared" ca="1" si="65"/>
        <v>0</v>
      </c>
      <c r="P297" s="80">
        <f t="shared" ca="1" si="66"/>
        <v>0</v>
      </c>
      <c r="Q297" s="80">
        <f t="shared" ca="1" si="67"/>
        <v>0</v>
      </c>
      <c r="R297" s="11">
        <f t="shared" ca="1" si="68"/>
        <v>-0.27363722678359281</v>
      </c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</row>
    <row r="298" spans="1:35" x14ac:dyDescent="0.2">
      <c r="A298" s="86"/>
      <c r="B298" s="86"/>
      <c r="C298" s="86"/>
      <c r="D298" s="87">
        <f t="shared" si="56"/>
        <v>0</v>
      </c>
      <c r="E298" s="87">
        <f t="shared" si="56"/>
        <v>0</v>
      </c>
      <c r="F298" s="80">
        <f t="shared" si="57"/>
        <v>0</v>
      </c>
      <c r="G298" s="80">
        <f t="shared" si="57"/>
        <v>0</v>
      </c>
      <c r="H298" s="80">
        <f t="shared" si="58"/>
        <v>0</v>
      </c>
      <c r="I298" s="80">
        <f t="shared" si="59"/>
        <v>0</v>
      </c>
      <c r="J298" s="80">
        <f t="shared" si="60"/>
        <v>0</v>
      </c>
      <c r="K298" s="80">
        <f t="shared" si="61"/>
        <v>0</v>
      </c>
      <c r="L298" s="80">
        <f t="shared" si="62"/>
        <v>0</v>
      </c>
      <c r="M298" s="80">
        <f t="shared" ca="1" si="63"/>
        <v>0.27363722678359281</v>
      </c>
      <c r="N298" s="80">
        <f t="shared" ca="1" si="64"/>
        <v>0</v>
      </c>
      <c r="O298" s="89">
        <f t="shared" ca="1" si="65"/>
        <v>0</v>
      </c>
      <c r="P298" s="80">
        <f t="shared" ca="1" si="66"/>
        <v>0</v>
      </c>
      <c r="Q298" s="80">
        <f t="shared" ca="1" si="67"/>
        <v>0</v>
      </c>
      <c r="R298" s="11">
        <f t="shared" ca="1" si="68"/>
        <v>-0.27363722678359281</v>
      </c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</row>
    <row r="299" spans="1:35" x14ac:dyDescent="0.2">
      <c r="A299" s="86"/>
      <c r="B299" s="86"/>
      <c r="C299" s="86"/>
      <c r="D299" s="87">
        <f t="shared" si="56"/>
        <v>0</v>
      </c>
      <c r="E299" s="87">
        <f t="shared" si="56"/>
        <v>0</v>
      </c>
      <c r="F299" s="80">
        <f t="shared" si="57"/>
        <v>0</v>
      </c>
      <c r="G299" s="80">
        <f t="shared" si="57"/>
        <v>0</v>
      </c>
      <c r="H299" s="80">
        <f t="shared" si="58"/>
        <v>0</v>
      </c>
      <c r="I299" s="80">
        <f t="shared" si="59"/>
        <v>0</v>
      </c>
      <c r="J299" s="80">
        <f t="shared" si="60"/>
        <v>0</v>
      </c>
      <c r="K299" s="80">
        <f t="shared" si="61"/>
        <v>0</v>
      </c>
      <c r="L299" s="80">
        <f t="shared" si="62"/>
        <v>0</v>
      </c>
      <c r="M299" s="80">
        <f t="shared" ca="1" si="63"/>
        <v>0.27363722678359281</v>
      </c>
      <c r="N299" s="80">
        <f t="shared" ca="1" si="64"/>
        <v>0</v>
      </c>
      <c r="O299" s="89">
        <f t="shared" ca="1" si="65"/>
        <v>0</v>
      </c>
      <c r="P299" s="80">
        <f t="shared" ca="1" si="66"/>
        <v>0</v>
      </c>
      <c r="Q299" s="80">
        <f t="shared" ca="1" si="67"/>
        <v>0</v>
      </c>
      <c r="R299" s="11">
        <f t="shared" ca="1" si="68"/>
        <v>-0.27363722678359281</v>
      </c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</row>
    <row r="300" spans="1:35" x14ac:dyDescent="0.2">
      <c r="A300" s="86"/>
      <c r="B300" s="86"/>
      <c r="C300" s="86"/>
      <c r="D300" s="87">
        <f t="shared" si="56"/>
        <v>0</v>
      </c>
      <c r="E300" s="87">
        <f t="shared" si="56"/>
        <v>0</v>
      </c>
      <c r="F300" s="80">
        <f t="shared" si="57"/>
        <v>0</v>
      </c>
      <c r="G300" s="80">
        <f t="shared" si="57"/>
        <v>0</v>
      </c>
      <c r="H300" s="80">
        <f t="shared" si="58"/>
        <v>0</v>
      </c>
      <c r="I300" s="80">
        <f t="shared" si="59"/>
        <v>0</v>
      </c>
      <c r="J300" s="80">
        <f t="shared" si="60"/>
        <v>0</v>
      </c>
      <c r="K300" s="80">
        <f t="shared" si="61"/>
        <v>0</v>
      </c>
      <c r="L300" s="80">
        <f t="shared" si="62"/>
        <v>0</v>
      </c>
      <c r="M300" s="80">
        <f t="shared" ca="1" si="63"/>
        <v>0.27363722678359281</v>
      </c>
      <c r="N300" s="80">
        <f t="shared" ca="1" si="64"/>
        <v>0</v>
      </c>
      <c r="O300" s="89">
        <f t="shared" ca="1" si="65"/>
        <v>0</v>
      </c>
      <c r="P300" s="80">
        <f t="shared" ca="1" si="66"/>
        <v>0</v>
      </c>
      <c r="Q300" s="80">
        <f t="shared" ca="1" si="67"/>
        <v>0</v>
      </c>
      <c r="R300" s="11">
        <f t="shared" ca="1" si="68"/>
        <v>-0.27363722678359281</v>
      </c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</row>
    <row r="301" spans="1:35" x14ac:dyDescent="0.2">
      <c r="A301" s="86"/>
      <c r="B301" s="86"/>
      <c r="C301" s="86"/>
      <c r="D301" s="87">
        <f t="shared" si="56"/>
        <v>0</v>
      </c>
      <c r="E301" s="87">
        <f t="shared" si="56"/>
        <v>0</v>
      </c>
      <c r="F301" s="80">
        <f t="shared" si="57"/>
        <v>0</v>
      </c>
      <c r="G301" s="80">
        <f t="shared" si="57"/>
        <v>0</v>
      </c>
      <c r="H301" s="80">
        <f t="shared" si="58"/>
        <v>0</v>
      </c>
      <c r="I301" s="80">
        <f t="shared" si="59"/>
        <v>0</v>
      </c>
      <c r="J301" s="80">
        <f t="shared" si="60"/>
        <v>0</v>
      </c>
      <c r="K301" s="80">
        <f t="shared" si="61"/>
        <v>0</v>
      </c>
      <c r="L301" s="80">
        <f t="shared" si="62"/>
        <v>0</v>
      </c>
      <c r="M301" s="80">
        <f t="shared" ca="1" si="63"/>
        <v>0.27363722678359281</v>
      </c>
      <c r="N301" s="80">
        <f t="shared" ca="1" si="64"/>
        <v>0</v>
      </c>
      <c r="O301" s="89">
        <f t="shared" ca="1" si="65"/>
        <v>0</v>
      </c>
      <c r="P301" s="80">
        <f t="shared" ca="1" si="66"/>
        <v>0</v>
      </c>
      <c r="Q301" s="80">
        <f t="shared" ca="1" si="67"/>
        <v>0</v>
      </c>
      <c r="R301" s="11">
        <f t="shared" ca="1" si="68"/>
        <v>-0.27363722678359281</v>
      </c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</row>
    <row r="302" spans="1:35" x14ac:dyDescent="0.2">
      <c r="A302" s="86"/>
      <c r="B302" s="86"/>
      <c r="C302" s="86"/>
      <c r="D302" s="87">
        <f t="shared" si="56"/>
        <v>0</v>
      </c>
      <c r="E302" s="87">
        <f t="shared" si="56"/>
        <v>0</v>
      </c>
      <c r="F302" s="80">
        <f t="shared" si="57"/>
        <v>0</v>
      </c>
      <c r="G302" s="80">
        <f t="shared" si="57"/>
        <v>0</v>
      </c>
      <c r="H302" s="80">
        <f t="shared" si="58"/>
        <v>0</v>
      </c>
      <c r="I302" s="80">
        <f t="shared" si="59"/>
        <v>0</v>
      </c>
      <c r="J302" s="80">
        <f t="shared" si="60"/>
        <v>0</v>
      </c>
      <c r="K302" s="80">
        <f t="shared" si="61"/>
        <v>0</v>
      </c>
      <c r="L302" s="80">
        <f t="shared" si="62"/>
        <v>0</v>
      </c>
      <c r="M302" s="80">
        <f t="shared" ca="1" si="63"/>
        <v>0.27363722678359281</v>
      </c>
      <c r="N302" s="80">
        <f t="shared" ca="1" si="64"/>
        <v>0</v>
      </c>
      <c r="O302" s="89">
        <f t="shared" ca="1" si="65"/>
        <v>0</v>
      </c>
      <c r="P302" s="80">
        <f t="shared" ca="1" si="66"/>
        <v>0</v>
      </c>
      <c r="Q302" s="80">
        <f t="shared" ca="1" si="67"/>
        <v>0</v>
      </c>
      <c r="R302" s="11">
        <f t="shared" ca="1" si="68"/>
        <v>-0.27363722678359281</v>
      </c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</row>
    <row r="303" spans="1:35" x14ac:dyDescent="0.2">
      <c r="A303" s="86"/>
      <c r="B303" s="86"/>
      <c r="C303" s="86"/>
      <c r="D303" s="87">
        <f t="shared" si="56"/>
        <v>0</v>
      </c>
      <c r="E303" s="87">
        <f t="shared" si="56"/>
        <v>0</v>
      </c>
      <c r="F303" s="80">
        <f t="shared" si="57"/>
        <v>0</v>
      </c>
      <c r="G303" s="80">
        <f t="shared" si="57"/>
        <v>0</v>
      </c>
      <c r="H303" s="80">
        <f t="shared" si="58"/>
        <v>0</v>
      </c>
      <c r="I303" s="80">
        <f t="shared" si="59"/>
        <v>0</v>
      </c>
      <c r="J303" s="80">
        <f t="shared" si="60"/>
        <v>0</v>
      </c>
      <c r="K303" s="80">
        <f t="shared" si="61"/>
        <v>0</v>
      </c>
      <c r="L303" s="80">
        <f t="shared" si="62"/>
        <v>0</v>
      </c>
      <c r="M303" s="80">
        <f t="shared" ca="1" si="63"/>
        <v>0.27363722678359281</v>
      </c>
      <c r="N303" s="80">
        <f t="shared" ca="1" si="64"/>
        <v>0</v>
      </c>
      <c r="O303" s="89">
        <f t="shared" ca="1" si="65"/>
        <v>0</v>
      </c>
      <c r="P303" s="80">
        <f t="shared" ca="1" si="66"/>
        <v>0</v>
      </c>
      <c r="Q303" s="80">
        <f t="shared" ca="1" si="67"/>
        <v>0</v>
      </c>
      <c r="R303" s="11">
        <f t="shared" ca="1" si="68"/>
        <v>-0.27363722678359281</v>
      </c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</row>
    <row r="304" spans="1:35" x14ac:dyDescent="0.2">
      <c r="A304" s="86"/>
      <c r="B304" s="86"/>
      <c r="C304" s="86"/>
      <c r="D304" s="87">
        <f t="shared" si="56"/>
        <v>0</v>
      </c>
      <c r="E304" s="87">
        <f t="shared" si="56"/>
        <v>0</v>
      </c>
      <c r="F304" s="80">
        <f t="shared" si="57"/>
        <v>0</v>
      </c>
      <c r="G304" s="80">
        <f t="shared" si="57"/>
        <v>0</v>
      </c>
      <c r="H304" s="80">
        <f t="shared" si="58"/>
        <v>0</v>
      </c>
      <c r="I304" s="80">
        <f t="shared" si="59"/>
        <v>0</v>
      </c>
      <c r="J304" s="80">
        <f t="shared" si="60"/>
        <v>0</v>
      </c>
      <c r="K304" s="80">
        <f t="shared" si="61"/>
        <v>0</v>
      </c>
      <c r="L304" s="80">
        <f t="shared" si="62"/>
        <v>0</v>
      </c>
      <c r="M304" s="80">
        <f t="shared" ca="1" si="63"/>
        <v>0.27363722678359281</v>
      </c>
      <c r="N304" s="80">
        <f t="shared" ca="1" si="64"/>
        <v>0</v>
      </c>
      <c r="O304" s="89">
        <f t="shared" ca="1" si="65"/>
        <v>0</v>
      </c>
      <c r="P304" s="80">
        <f t="shared" ca="1" si="66"/>
        <v>0</v>
      </c>
      <c r="Q304" s="80">
        <f t="shared" ca="1" si="67"/>
        <v>0</v>
      </c>
      <c r="R304" s="11">
        <f t="shared" ca="1" si="68"/>
        <v>-0.27363722678359281</v>
      </c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</row>
    <row r="305" spans="1:35" x14ac:dyDescent="0.2">
      <c r="A305" s="86"/>
      <c r="B305" s="86"/>
      <c r="C305" s="86"/>
      <c r="D305" s="87">
        <f t="shared" si="56"/>
        <v>0</v>
      </c>
      <c r="E305" s="87">
        <f t="shared" si="56"/>
        <v>0</v>
      </c>
      <c r="F305" s="80">
        <f t="shared" si="57"/>
        <v>0</v>
      </c>
      <c r="G305" s="80">
        <f t="shared" si="57"/>
        <v>0</v>
      </c>
      <c r="H305" s="80">
        <f t="shared" si="58"/>
        <v>0</v>
      </c>
      <c r="I305" s="80">
        <f t="shared" si="59"/>
        <v>0</v>
      </c>
      <c r="J305" s="80">
        <f t="shared" si="60"/>
        <v>0</v>
      </c>
      <c r="K305" s="80">
        <f t="shared" si="61"/>
        <v>0</v>
      </c>
      <c r="L305" s="80">
        <f t="shared" si="62"/>
        <v>0</v>
      </c>
      <c r="M305" s="80">
        <f t="shared" ca="1" si="63"/>
        <v>0.27363722678359281</v>
      </c>
      <c r="N305" s="80">
        <f t="shared" ca="1" si="64"/>
        <v>0</v>
      </c>
      <c r="O305" s="89">
        <f t="shared" ca="1" si="65"/>
        <v>0</v>
      </c>
      <c r="P305" s="80">
        <f t="shared" ca="1" si="66"/>
        <v>0</v>
      </c>
      <c r="Q305" s="80">
        <f t="shared" ca="1" si="67"/>
        <v>0</v>
      </c>
      <c r="R305" s="11">
        <f t="shared" ca="1" si="68"/>
        <v>-0.27363722678359281</v>
      </c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</row>
    <row r="306" spans="1:35" x14ac:dyDescent="0.2">
      <c r="A306" s="86"/>
      <c r="B306" s="86"/>
      <c r="C306" s="86"/>
      <c r="D306" s="87">
        <f t="shared" si="56"/>
        <v>0</v>
      </c>
      <c r="E306" s="87">
        <f t="shared" si="56"/>
        <v>0</v>
      </c>
      <c r="F306" s="80">
        <f t="shared" si="57"/>
        <v>0</v>
      </c>
      <c r="G306" s="80">
        <f t="shared" si="57"/>
        <v>0</v>
      </c>
      <c r="H306" s="80">
        <f t="shared" si="58"/>
        <v>0</v>
      </c>
      <c r="I306" s="80">
        <f t="shared" si="59"/>
        <v>0</v>
      </c>
      <c r="J306" s="80">
        <f t="shared" si="60"/>
        <v>0</v>
      </c>
      <c r="K306" s="80">
        <f t="shared" si="61"/>
        <v>0</v>
      </c>
      <c r="L306" s="80">
        <f t="shared" si="62"/>
        <v>0</v>
      </c>
      <c r="M306" s="80">
        <f t="shared" ca="1" si="63"/>
        <v>0.27363722678359281</v>
      </c>
      <c r="N306" s="80">
        <f t="shared" ca="1" si="64"/>
        <v>0</v>
      </c>
      <c r="O306" s="89">
        <f t="shared" ca="1" si="65"/>
        <v>0</v>
      </c>
      <c r="P306" s="80">
        <f t="shared" ca="1" si="66"/>
        <v>0</v>
      </c>
      <c r="Q306" s="80">
        <f t="shared" ca="1" si="67"/>
        <v>0</v>
      </c>
      <c r="R306" s="11">
        <f t="shared" ca="1" si="68"/>
        <v>-0.27363722678359281</v>
      </c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</row>
    <row r="307" spans="1:35" x14ac:dyDescent="0.2">
      <c r="A307" s="86"/>
      <c r="B307" s="86"/>
      <c r="C307" s="86"/>
      <c r="D307" s="87">
        <f t="shared" si="56"/>
        <v>0</v>
      </c>
      <c r="E307" s="87">
        <f t="shared" si="56"/>
        <v>0</v>
      </c>
      <c r="F307" s="80">
        <f t="shared" si="57"/>
        <v>0</v>
      </c>
      <c r="G307" s="80">
        <f t="shared" si="57"/>
        <v>0</v>
      </c>
      <c r="H307" s="80">
        <f t="shared" si="58"/>
        <v>0</v>
      </c>
      <c r="I307" s="80">
        <f t="shared" si="59"/>
        <v>0</v>
      </c>
      <c r="J307" s="80">
        <f t="shared" si="60"/>
        <v>0</v>
      </c>
      <c r="K307" s="80">
        <f t="shared" si="61"/>
        <v>0</v>
      </c>
      <c r="L307" s="80">
        <f t="shared" si="62"/>
        <v>0</v>
      </c>
      <c r="M307" s="80">
        <f t="shared" ca="1" si="63"/>
        <v>0.27363722678359281</v>
      </c>
      <c r="N307" s="80">
        <f t="shared" ca="1" si="64"/>
        <v>0</v>
      </c>
      <c r="O307" s="89">
        <f t="shared" ca="1" si="65"/>
        <v>0</v>
      </c>
      <c r="P307" s="80">
        <f t="shared" ca="1" si="66"/>
        <v>0</v>
      </c>
      <c r="Q307" s="80">
        <f t="shared" ca="1" si="67"/>
        <v>0</v>
      </c>
      <c r="R307" s="11">
        <f t="shared" ca="1" si="68"/>
        <v>-0.27363722678359281</v>
      </c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</row>
    <row r="308" spans="1:35" x14ac:dyDescent="0.2">
      <c r="A308" s="86"/>
      <c r="B308" s="86"/>
      <c r="C308" s="86"/>
      <c r="D308" s="87">
        <f t="shared" si="56"/>
        <v>0</v>
      </c>
      <c r="E308" s="87">
        <f t="shared" si="56"/>
        <v>0</v>
      </c>
      <c r="F308" s="80">
        <f t="shared" si="57"/>
        <v>0</v>
      </c>
      <c r="G308" s="80">
        <f t="shared" si="57"/>
        <v>0</v>
      </c>
      <c r="H308" s="80">
        <f t="shared" si="58"/>
        <v>0</v>
      </c>
      <c r="I308" s="80">
        <f t="shared" si="59"/>
        <v>0</v>
      </c>
      <c r="J308" s="80">
        <f t="shared" si="60"/>
        <v>0</v>
      </c>
      <c r="K308" s="80">
        <f t="shared" si="61"/>
        <v>0</v>
      </c>
      <c r="L308" s="80">
        <f t="shared" si="62"/>
        <v>0</v>
      </c>
      <c r="M308" s="80">
        <f t="shared" ca="1" si="63"/>
        <v>0.27363722678359281</v>
      </c>
      <c r="N308" s="80">
        <f t="shared" ca="1" si="64"/>
        <v>0</v>
      </c>
      <c r="O308" s="89">
        <f t="shared" ca="1" si="65"/>
        <v>0</v>
      </c>
      <c r="P308" s="80">
        <f t="shared" ca="1" si="66"/>
        <v>0</v>
      </c>
      <c r="Q308" s="80">
        <f t="shared" ca="1" si="67"/>
        <v>0</v>
      </c>
      <c r="R308" s="11">
        <f t="shared" ca="1" si="68"/>
        <v>-0.27363722678359281</v>
      </c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</row>
    <row r="309" spans="1:35" x14ac:dyDescent="0.2">
      <c r="A309" s="86"/>
      <c r="B309" s="86"/>
      <c r="C309" s="86"/>
      <c r="D309" s="87">
        <f t="shared" si="56"/>
        <v>0</v>
      </c>
      <c r="E309" s="87">
        <f t="shared" si="56"/>
        <v>0</v>
      </c>
      <c r="F309" s="80">
        <f t="shared" si="57"/>
        <v>0</v>
      </c>
      <c r="G309" s="80">
        <f t="shared" si="57"/>
        <v>0</v>
      </c>
      <c r="H309" s="80">
        <f t="shared" si="58"/>
        <v>0</v>
      </c>
      <c r="I309" s="80">
        <f t="shared" si="59"/>
        <v>0</v>
      </c>
      <c r="J309" s="80">
        <f t="shared" si="60"/>
        <v>0</v>
      </c>
      <c r="K309" s="80">
        <f t="shared" si="61"/>
        <v>0</v>
      </c>
      <c r="L309" s="80">
        <f t="shared" si="62"/>
        <v>0</v>
      </c>
      <c r="M309" s="80">
        <f t="shared" ca="1" si="63"/>
        <v>0.27363722678359281</v>
      </c>
      <c r="N309" s="80">
        <f t="shared" ca="1" si="64"/>
        <v>0</v>
      </c>
      <c r="O309" s="89">
        <f t="shared" ca="1" si="65"/>
        <v>0</v>
      </c>
      <c r="P309" s="80">
        <f t="shared" ca="1" si="66"/>
        <v>0</v>
      </c>
      <c r="Q309" s="80">
        <f t="shared" ca="1" si="67"/>
        <v>0</v>
      </c>
      <c r="R309" s="11">
        <f t="shared" ca="1" si="68"/>
        <v>-0.27363722678359281</v>
      </c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</row>
    <row r="310" spans="1:35" x14ac:dyDescent="0.2">
      <c r="A310" s="86"/>
      <c r="B310" s="86"/>
      <c r="C310" s="86"/>
      <c r="D310" s="87">
        <f t="shared" si="56"/>
        <v>0</v>
      </c>
      <c r="E310" s="87">
        <f t="shared" si="56"/>
        <v>0</v>
      </c>
      <c r="F310" s="80">
        <f t="shared" si="57"/>
        <v>0</v>
      </c>
      <c r="G310" s="80">
        <f t="shared" si="57"/>
        <v>0</v>
      </c>
      <c r="H310" s="80">
        <f t="shared" si="58"/>
        <v>0</v>
      </c>
      <c r="I310" s="80">
        <f t="shared" si="59"/>
        <v>0</v>
      </c>
      <c r="J310" s="80">
        <f t="shared" si="60"/>
        <v>0</v>
      </c>
      <c r="K310" s="80">
        <f t="shared" si="61"/>
        <v>0</v>
      </c>
      <c r="L310" s="80">
        <f t="shared" si="62"/>
        <v>0</v>
      </c>
      <c r="M310" s="80">
        <f t="shared" ca="1" si="63"/>
        <v>0.27363722678359281</v>
      </c>
      <c r="N310" s="80">
        <f t="shared" ca="1" si="64"/>
        <v>0</v>
      </c>
      <c r="O310" s="89">
        <f t="shared" ca="1" si="65"/>
        <v>0</v>
      </c>
      <c r="P310" s="80">
        <f t="shared" ca="1" si="66"/>
        <v>0</v>
      </c>
      <c r="Q310" s="80">
        <f t="shared" ca="1" si="67"/>
        <v>0</v>
      </c>
      <c r="R310" s="11">
        <f t="shared" ca="1" si="68"/>
        <v>-0.27363722678359281</v>
      </c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</row>
    <row r="311" spans="1:35" x14ac:dyDescent="0.2">
      <c r="A311" s="86"/>
      <c r="B311" s="86"/>
      <c r="C311" s="86"/>
      <c r="D311" s="87">
        <f t="shared" si="56"/>
        <v>0</v>
      </c>
      <c r="E311" s="87">
        <f t="shared" si="56"/>
        <v>0</v>
      </c>
      <c r="F311" s="80">
        <f t="shared" si="57"/>
        <v>0</v>
      </c>
      <c r="G311" s="80">
        <f t="shared" si="57"/>
        <v>0</v>
      </c>
      <c r="H311" s="80">
        <f t="shared" si="58"/>
        <v>0</v>
      </c>
      <c r="I311" s="80">
        <f t="shared" si="59"/>
        <v>0</v>
      </c>
      <c r="J311" s="80">
        <f t="shared" si="60"/>
        <v>0</v>
      </c>
      <c r="K311" s="80">
        <f t="shared" si="61"/>
        <v>0</v>
      </c>
      <c r="L311" s="80">
        <f t="shared" si="62"/>
        <v>0</v>
      </c>
      <c r="M311" s="80">
        <f t="shared" ca="1" si="63"/>
        <v>0.27363722678359281</v>
      </c>
      <c r="N311" s="80">
        <f t="shared" ca="1" si="64"/>
        <v>0</v>
      </c>
      <c r="O311" s="89">
        <f t="shared" ca="1" si="65"/>
        <v>0</v>
      </c>
      <c r="P311" s="80">
        <f t="shared" ca="1" si="66"/>
        <v>0</v>
      </c>
      <c r="Q311" s="80">
        <f t="shared" ca="1" si="67"/>
        <v>0</v>
      </c>
      <c r="R311" s="11">
        <f t="shared" ca="1" si="68"/>
        <v>-0.27363722678359281</v>
      </c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</row>
    <row r="312" spans="1:35" x14ac:dyDescent="0.2">
      <c r="A312" s="86"/>
      <c r="B312" s="86"/>
      <c r="C312" s="86"/>
      <c r="D312" s="87">
        <f t="shared" si="56"/>
        <v>0</v>
      </c>
      <c r="E312" s="87">
        <f t="shared" si="56"/>
        <v>0</v>
      </c>
      <c r="F312" s="80">
        <f t="shared" si="57"/>
        <v>0</v>
      </c>
      <c r="G312" s="80">
        <f t="shared" si="57"/>
        <v>0</v>
      </c>
      <c r="H312" s="80">
        <f t="shared" si="58"/>
        <v>0</v>
      </c>
      <c r="I312" s="80">
        <f t="shared" si="59"/>
        <v>0</v>
      </c>
      <c r="J312" s="80">
        <f t="shared" si="60"/>
        <v>0</v>
      </c>
      <c r="K312" s="80">
        <f t="shared" si="61"/>
        <v>0</v>
      </c>
      <c r="L312" s="80">
        <f t="shared" si="62"/>
        <v>0</v>
      </c>
      <c r="M312" s="80">
        <f t="shared" ca="1" si="63"/>
        <v>0.27363722678359281</v>
      </c>
      <c r="N312" s="80">
        <f t="shared" ca="1" si="64"/>
        <v>0</v>
      </c>
      <c r="O312" s="89">
        <f t="shared" ca="1" si="65"/>
        <v>0</v>
      </c>
      <c r="P312" s="80">
        <f t="shared" ca="1" si="66"/>
        <v>0</v>
      </c>
      <c r="Q312" s="80">
        <f t="shared" ca="1" si="67"/>
        <v>0</v>
      </c>
      <c r="R312" s="11">
        <f t="shared" ca="1" si="68"/>
        <v>-0.27363722678359281</v>
      </c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</row>
    <row r="313" spans="1:35" x14ac:dyDescent="0.2">
      <c r="A313" s="86"/>
      <c r="B313" s="86"/>
      <c r="C313" s="86"/>
      <c r="D313" s="87">
        <f t="shared" si="56"/>
        <v>0</v>
      </c>
      <c r="E313" s="87">
        <f t="shared" si="56"/>
        <v>0</v>
      </c>
      <c r="F313" s="80">
        <f t="shared" si="57"/>
        <v>0</v>
      </c>
      <c r="G313" s="80">
        <f t="shared" si="57"/>
        <v>0</v>
      </c>
      <c r="H313" s="80">
        <f t="shared" si="58"/>
        <v>0</v>
      </c>
      <c r="I313" s="80">
        <f t="shared" si="59"/>
        <v>0</v>
      </c>
      <c r="J313" s="80">
        <f t="shared" si="60"/>
        <v>0</v>
      </c>
      <c r="K313" s="80">
        <f t="shared" si="61"/>
        <v>0</v>
      </c>
      <c r="L313" s="80">
        <f t="shared" si="62"/>
        <v>0</v>
      </c>
      <c r="M313" s="80">
        <f t="shared" ca="1" si="63"/>
        <v>0.27363722678359281</v>
      </c>
      <c r="N313" s="80">
        <f t="shared" ca="1" si="64"/>
        <v>0</v>
      </c>
      <c r="O313" s="89">
        <f t="shared" ca="1" si="65"/>
        <v>0</v>
      </c>
      <c r="P313" s="80">
        <f t="shared" ca="1" si="66"/>
        <v>0</v>
      </c>
      <c r="Q313" s="80">
        <f t="shared" ca="1" si="67"/>
        <v>0</v>
      </c>
      <c r="R313" s="11">
        <f t="shared" ca="1" si="68"/>
        <v>-0.27363722678359281</v>
      </c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</row>
    <row r="314" spans="1:35" x14ac:dyDescent="0.2">
      <c r="A314" s="86"/>
      <c r="B314" s="86"/>
      <c r="C314" s="86"/>
      <c r="D314" s="87">
        <f t="shared" si="56"/>
        <v>0</v>
      </c>
      <c r="E314" s="87">
        <f t="shared" si="56"/>
        <v>0</v>
      </c>
      <c r="F314" s="80">
        <f t="shared" si="57"/>
        <v>0</v>
      </c>
      <c r="G314" s="80">
        <f t="shared" si="57"/>
        <v>0</v>
      </c>
      <c r="H314" s="80">
        <f t="shared" si="58"/>
        <v>0</v>
      </c>
      <c r="I314" s="80">
        <f t="shared" si="59"/>
        <v>0</v>
      </c>
      <c r="J314" s="80">
        <f t="shared" si="60"/>
        <v>0</v>
      </c>
      <c r="K314" s="80">
        <f t="shared" si="61"/>
        <v>0</v>
      </c>
      <c r="L314" s="80">
        <f t="shared" si="62"/>
        <v>0</v>
      </c>
      <c r="M314" s="80">
        <f t="shared" ca="1" si="63"/>
        <v>0.27363722678359281</v>
      </c>
      <c r="N314" s="80">
        <f t="shared" ca="1" si="64"/>
        <v>0</v>
      </c>
      <c r="O314" s="89">
        <f t="shared" ca="1" si="65"/>
        <v>0</v>
      </c>
      <c r="P314" s="80">
        <f t="shared" ca="1" si="66"/>
        <v>0</v>
      </c>
      <c r="Q314" s="80">
        <f t="shared" ca="1" si="67"/>
        <v>0</v>
      </c>
      <c r="R314" s="11">
        <f t="shared" ca="1" si="68"/>
        <v>-0.27363722678359281</v>
      </c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</row>
    <row r="315" spans="1:35" x14ac:dyDescent="0.2">
      <c r="A315" s="86"/>
      <c r="B315" s="86"/>
      <c r="C315" s="86"/>
      <c r="D315" s="87">
        <f t="shared" si="56"/>
        <v>0</v>
      </c>
      <c r="E315" s="87">
        <f t="shared" si="56"/>
        <v>0</v>
      </c>
      <c r="F315" s="80">
        <f t="shared" si="57"/>
        <v>0</v>
      </c>
      <c r="G315" s="80">
        <f t="shared" si="57"/>
        <v>0</v>
      </c>
      <c r="H315" s="80">
        <f t="shared" si="58"/>
        <v>0</v>
      </c>
      <c r="I315" s="80">
        <f t="shared" si="59"/>
        <v>0</v>
      </c>
      <c r="J315" s="80">
        <f t="shared" si="60"/>
        <v>0</v>
      </c>
      <c r="K315" s="80">
        <f t="shared" si="61"/>
        <v>0</v>
      </c>
      <c r="L315" s="80">
        <f t="shared" si="62"/>
        <v>0</v>
      </c>
      <c r="M315" s="80">
        <f t="shared" ca="1" si="63"/>
        <v>0.27363722678359281</v>
      </c>
      <c r="N315" s="80">
        <f t="shared" ca="1" si="64"/>
        <v>0</v>
      </c>
      <c r="O315" s="89">
        <f t="shared" ca="1" si="65"/>
        <v>0</v>
      </c>
      <c r="P315" s="80">
        <f t="shared" ca="1" si="66"/>
        <v>0</v>
      </c>
      <c r="Q315" s="80">
        <f t="shared" ca="1" si="67"/>
        <v>0</v>
      </c>
      <c r="R315" s="11">
        <f t="shared" ca="1" si="68"/>
        <v>-0.27363722678359281</v>
      </c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</row>
    <row r="316" spans="1:35" x14ac:dyDescent="0.2">
      <c r="A316" s="86"/>
      <c r="B316" s="86"/>
      <c r="C316" s="86"/>
      <c r="D316" s="87">
        <f t="shared" si="56"/>
        <v>0</v>
      </c>
      <c r="E316" s="87">
        <f t="shared" si="56"/>
        <v>0</v>
      </c>
      <c r="F316" s="80">
        <f t="shared" si="57"/>
        <v>0</v>
      </c>
      <c r="G316" s="80">
        <f t="shared" si="57"/>
        <v>0</v>
      </c>
      <c r="H316" s="80">
        <f t="shared" si="58"/>
        <v>0</v>
      </c>
      <c r="I316" s="80">
        <f t="shared" si="59"/>
        <v>0</v>
      </c>
      <c r="J316" s="80">
        <f t="shared" si="60"/>
        <v>0</v>
      </c>
      <c r="K316" s="80">
        <f t="shared" si="61"/>
        <v>0</v>
      </c>
      <c r="L316" s="80">
        <f t="shared" si="62"/>
        <v>0</v>
      </c>
      <c r="M316" s="80">
        <f t="shared" ca="1" si="63"/>
        <v>0.27363722678359281</v>
      </c>
      <c r="N316" s="80">
        <f t="shared" ca="1" si="64"/>
        <v>0</v>
      </c>
      <c r="O316" s="89">
        <f t="shared" ca="1" si="65"/>
        <v>0</v>
      </c>
      <c r="P316" s="80">
        <f t="shared" ca="1" si="66"/>
        <v>0</v>
      </c>
      <c r="Q316" s="80">
        <f t="shared" ca="1" si="67"/>
        <v>0</v>
      </c>
      <c r="R316" s="11">
        <f t="shared" ca="1" si="68"/>
        <v>-0.27363722678359281</v>
      </c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</row>
    <row r="317" spans="1:35" x14ac:dyDescent="0.2">
      <c r="A317" s="86"/>
      <c r="B317" s="86"/>
      <c r="C317" s="86"/>
      <c r="D317" s="87">
        <f t="shared" si="56"/>
        <v>0</v>
      </c>
      <c r="E317" s="87">
        <f t="shared" si="56"/>
        <v>0</v>
      </c>
      <c r="F317" s="80">
        <f t="shared" si="57"/>
        <v>0</v>
      </c>
      <c r="G317" s="80">
        <f t="shared" si="57"/>
        <v>0</v>
      </c>
      <c r="H317" s="80">
        <f t="shared" si="58"/>
        <v>0</v>
      </c>
      <c r="I317" s="80">
        <f t="shared" si="59"/>
        <v>0</v>
      </c>
      <c r="J317" s="80">
        <f t="shared" si="60"/>
        <v>0</v>
      </c>
      <c r="K317" s="80">
        <f t="shared" si="61"/>
        <v>0</v>
      </c>
      <c r="L317" s="80">
        <f t="shared" si="62"/>
        <v>0</v>
      </c>
      <c r="M317" s="80">
        <f t="shared" ca="1" si="63"/>
        <v>0.27363722678359281</v>
      </c>
      <c r="N317" s="80">
        <f t="shared" ca="1" si="64"/>
        <v>0</v>
      </c>
      <c r="O317" s="89">
        <f t="shared" ca="1" si="65"/>
        <v>0</v>
      </c>
      <c r="P317" s="80">
        <f t="shared" ca="1" si="66"/>
        <v>0</v>
      </c>
      <c r="Q317" s="80">
        <f t="shared" ca="1" si="67"/>
        <v>0</v>
      </c>
      <c r="R317" s="11">
        <f t="shared" ca="1" si="68"/>
        <v>-0.27363722678359281</v>
      </c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</row>
    <row r="318" spans="1:35" x14ac:dyDescent="0.2">
      <c r="A318" s="86"/>
      <c r="B318" s="86"/>
      <c r="C318" s="86"/>
      <c r="D318" s="87">
        <f t="shared" si="56"/>
        <v>0</v>
      </c>
      <c r="E318" s="87">
        <f t="shared" si="56"/>
        <v>0</v>
      </c>
      <c r="F318" s="80">
        <f t="shared" si="57"/>
        <v>0</v>
      </c>
      <c r="G318" s="80">
        <f t="shared" si="57"/>
        <v>0</v>
      </c>
      <c r="H318" s="80">
        <f t="shared" si="58"/>
        <v>0</v>
      </c>
      <c r="I318" s="80">
        <f t="shared" si="59"/>
        <v>0</v>
      </c>
      <c r="J318" s="80">
        <f t="shared" si="60"/>
        <v>0</v>
      </c>
      <c r="K318" s="80">
        <f t="shared" si="61"/>
        <v>0</v>
      </c>
      <c r="L318" s="80">
        <f t="shared" si="62"/>
        <v>0</v>
      </c>
      <c r="M318" s="80">
        <f t="shared" ca="1" si="63"/>
        <v>0.27363722678359281</v>
      </c>
      <c r="N318" s="80">
        <f t="shared" ca="1" si="64"/>
        <v>0</v>
      </c>
      <c r="O318" s="89">
        <f t="shared" ca="1" si="65"/>
        <v>0</v>
      </c>
      <c r="P318" s="80">
        <f t="shared" ca="1" si="66"/>
        <v>0</v>
      </c>
      <c r="Q318" s="80">
        <f t="shared" ca="1" si="67"/>
        <v>0</v>
      </c>
      <c r="R318" s="11">
        <f t="shared" ca="1" si="68"/>
        <v>-0.27363722678359281</v>
      </c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</row>
    <row r="319" spans="1:35" x14ac:dyDescent="0.2">
      <c r="A319" s="86"/>
      <c r="B319" s="86"/>
      <c r="C319" s="86"/>
      <c r="D319" s="87">
        <f t="shared" si="56"/>
        <v>0</v>
      </c>
      <c r="E319" s="87">
        <f t="shared" si="56"/>
        <v>0</v>
      </c>
      <c r="F319" s="80">
        <f t="shared" si="57"/>
        <v>0</v>
      </c>
      <c r="G319" s="80">
        <f t="shared" si="57"/>
        <v>0</v>
      </c>
      <c r="H319" s="80">
        <f t="shared" si="58"/>
        <v>0</v>
      </c>
      <c r="I319" s="80">
        <f t="shared" si="59"/>
        <v>0</v>
      </c>
      <c r="J319" s="80">
        <f t="shared" si="60"/>
        <v>0</v>
      </c>
      <c r="K319" s="80">
        <f t="shared" si="61"/>
        <v>0</v>
      </c>
      <c r="L319" s="80">
        <f t="shared" si="62"/>
        <v>0</v>
      </c>
      <c r="M319" s="80">
        <f t="shared" ca="1" si="63"/>
        <v>0.27363722678359281</v>
      </c>
      <c r="N319" s="80">
        <f t="shared" ca="1" si="64"/>
        <v>0</v>
      </c>
      <c r="O319" s="89">
        <f t="shared" ca="1" si="65"/>
        <v>0</v>
      </c>
      <c r="P319" s="80">
        <f t="shared" ca="1" si="66"/>
        <v>0</v>
      </c>
      <c r="Q319" s="80">
        <f t="shared" ca="1" si="67"/>
        <v>0</v>
      </c>
      <c r="R319" s="11">
        <f t="shared" ca="1" si="68"/>
        <v>-0.27363722678359281</v>
      </c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</row>
    <row r="320" spans="1:35" x14ac:dyDescent="0.2">
      <c r="A320" s="86"/>
      <c r="B320" s="86"/>
      <c r="C320" s="86"/>
      <c r="D320" s="87">
        <f t="shared" si="56"/>
        <v>0</v>
      </c>
      <c r="E320" s="87">
        <f t="shared" si="56"/>
        <v>0</v>
      </c>
      <c r="F320" s="80">
        <f t="shared" si="57"/>
        <v>0</v>
      </c>
      <c r="G320" s="80">
        <f t="shared" si="57"/>
        <v>0</v>
      </c>
      <c r="H320" s="80">
        <f t="shared" si="58"/>
        <v>0</v>
      </c>
      <c r="I320" s="80">
        <f t="shared" si="59"/>
        <v>0</v>
      </c>
      <c r="J320" s="80">
        <f t="shared" si="60"/>
        <v>0</v>
      </c>
      <c r="K320" s="80">
        <f t="shared" si="61"/>
        <v>0</v>
      </c>
      <c r="L320" s="80">
        <f t="shared" si="62"/>
        <v>0</v>
      </c>
      <c r="M320" s="80">
        <f t="shared" ca="1" si="63"/>
        <v>0.27363722678359281</v>
      </c>
      <c r="N320" s="80">
        <f t="shared" ca="1" si="64"/>
        <v>0</v>
      </c>
      <c r="O320" s="89">
        <f t="shared" ca="1" si="65"/>
        <v>0</v>
      </c>
      <c r="P320" s="80">
        <f t="shared" ca="1" si="66"/>
        <v>0</v>
      </c>
      <c r="Q320" s="80">
        <f t="shared" ca="1" si="67"/>
        <v>0</v>
      </c>
      <c r="R320" s="11">
        <f t="shared" ca="1" si="68"/>
        <v>-0.27363722678359281</v>
      </c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</row>
    <row r="321" spans="1:35" x14ac:dyDescent="0.2">
      <c r="A321" s="86"/>
      <c r="B321" s="86"/>
      <c r="C321" s="86"/>
      <c r="D321" s="87">
        <f t="shared" si="56"/>
        <v>0</v>
      </c>
      <c r="E321" s="87">
        <f t="shared" si="56"/>
        <v>0</v>
      </c>
      <c r="F321" s="80">
        <f t="shared" si="57"/>
        <v>0</v>
      </c>
      <c r="G321" s="80">
        <f t="shared" si="57"/>
        <v>0</v>
      </c>
      <c r="H321" s="80">
        <f t="shared" si="58"/>
        <v>0</v>
      </c>
      <c r="I321" s="80">
        <f t="shared" si="59"/>
        <v>0</v>
      </c>
      <c r="J321" s="80">
        <f t="shared" si="60"/>
        <v>0</v>
      </c>
      <c r="K321" s="80">
        <f t="shared" si="61"/>
        <v>0</v>
      </c>
      <c r="L321" s="80">
        <f t="shared" si="62"/>
        <v>0</v>
      </c>
      <c r="M321" s="80">
        <f t="shared" ca="1" si="63"/>
        <v>0.27363722678359281</v>
      </c>
      <c r="N321" s="80">
        <f t="shared" ca="1" si="64"/>
        <v>0</v>
      </c>
      <c r="O321" s="89">
        <f t="shared" ca="1" si="65"/>
        <v>0</v>
      </c>
      <c r="P321" s="80">
        <f t="shared" ca="1" si="66"/>
        <v>0</v>
      </c>
      <c r="Q321" s="80">
        <f t="shared" ca="1" si="67"/>
        <v>0</v>
      </c>
      <c r="R321" s="11">
        <f t="shared" ca="1" si="68"/>
        <v>-0.27363722678359281</v>
      </c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</row>
    <row r="322" spans="1:35" x14ac:dyDescent="0.2">
      <c r="A322" s="86"/>
      <c r="B322" s="86"/>
      <c r="C322" s="86"/>
      <c r="D322" s="87">
        <f t="shared" si="56"/>
        <v>0</v>
      </c>
      <c r="E322" s="87">
        <f t="shared" si="56"/>
        <v>0</v>
      </c>
      <c r="F322" s="80">
        <f t="shared" si="57"/>
        <v>0</v>
      </c>
      <c r="G322" s="80">
        <f t="shared" si="57"/>
        <v>0</v>
      </c>
      <c r="H322" s="80">
        <f t="shared" si="58"/>
        <v>0</v>
      </c>
      <c r="I322" s="80">
        <f t="shared" si="59"/>
        <v>0</v>
      </c>
      <c r="J322" s="80">
        <f t="shared" si="60"/>
        <v>0</v>
      </c>
      <c r="K322" s="80">
        <f t="shared" si="61"/>
        <v>0</v>
      </c>
      <c r="L322" s="80">
        <f t="shared" si="62"/>
        <v>0</v>
      </c>
      <c r="M322" s="80">
        <f t="shared" ca="1" si="63"/>
        <v>0.27363722678359281</v>
      </c>
      <c r="N322" s="80">
        <f t="shared" ca="1" si="64"/>
        <v>0</v>
      </c>
      <c r="O322" s="89">
        <f t="shared" ca="1" si="65"/>
        <v>0</v>
      </c>
      <c r="P322" s="80">
        <f t="shared" ca="1" si="66"/>
        <v>0</v>
      </c>
      <c r="Q322" s="80">
        <f t="shared" ca="1" si="67"/>
        <v>0</v>
      </c>
      <c r="R322" s="11">
        <f t="shared" ca="1" si="68"/>
        <v>-0.27363722678359281</v>
      </c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</row>
    <row r="323" spans="1:35" x14ac:dyDescent="0.2">
      <c r="A323" s="86"/>
      <c r="B323" s="86"/>
      <c r="C323" s="86"/>
      <c r="D323" s="87">
        <f t="shared" si="56"/>
        <v>0</v>
      </c>
      <c r="E323" s="87">
        <f t="shared" si="56"/>
        <v>0</v>
      </c>
      <c r="F323" s="80">
        <f t="shared" si="57"/>
        <v>0</v>
      </c>
      <c r="G323" s="80">
        <f t="shared" si="57"/>
        <v>0</v>
      </c>
      <c r="H323" s="80">
        <f t="shared" si="58"/>
        <v>0</v>
      </c>
      <c r="I323" s="80">
        <f t="shared" si="59"/>
        <v>0</v>
      </c>
      <c r="J323" s="80">
        <f t="shared" si="60"/>
        <v>0</v>
      </c>
      <c r="K323" s="80">
        <f t="shared" si="61"/>
        <v>0</v>
      </c>
      <c r="L323" s="80">
        <f t="shared" si="62"/>
        <v>0</v>
      </c>
      <c r="M323" s="80">
        <f t="shared" ca="1" si="63"/>
        <v>0.27363722678359281</v>
      </c>
      <c r="N323" s="80">
        <f t="shared" ca="1" si="64"/>
        <v>0</v>
      </c>
      <c r="O323" s="89">
        <f t="shared" ca="1" si="65"/>
        <v>0</v>
      </c>
      <c r="P323" s="80">
        <f t="shared" ca="1" si="66"/>
        <v>0</v>
      </c>
      <c r="Q323" s="80">
        <f t="shared" ca="1" si="67"/>
        <v>0</v>
      </c>
      <c r="R323" s="11">
        <f t="shared" ca="1" si="68"/>
        <v>-0.27363722678359281</v>
      </c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</row>
    <row r="324" spans="1:35" x14ac:dyDescent="0.2">
      <c r="A324" s="86"/>
      <c r="B324" s="86"/>
      <c r="C324" s="86"/>
      <c r="D324" s="87">
        <f t="shared" si="56"/>
        <v>0</v>
      </c>
      <c r="E324" s="87">
        <f t="shared" si="56"/>
        <v>0</v>
      </c>
      <c r="F324" s="80">
        <f t="shared" si="57"/>
        <v>0</v>
      </c>
      <c r="G324" s="80">
        <f t="shared" si="57"/>
        <v>0</v>
      </c>
      <c r="H324" s="80">
        <f t="shared" si="58"/>
        <v>0</v>
      </c>
      <c r="I324" s="80">
        <f t="shared" si="59"/>
        <v>0</v>
      </c>
      <c r="J324" s="80">
        <f t="shared" si="60"/>
        <v>0</v>
      </c>
      <c r="K324" s="80">
        <f t="shared" si="61"/>
        <v>0</v>
      </c>
      <c r="L324" s="80">
        <f t="shared" si="62"/>
        <v>0</v>
      </c>
      <c r="M324" s="80">
        <f t="shared" ca="1" si="63"/>
        <v>0.27363722678359281</v>
      </c>
      <c r="N324" s="80">
        <f t="shared" ca="1" si="64"/>
        <v>0</v>
      </c>
      <c r="O324" s="89">
        <f t="shared" ca="1" si="65"/>
        <v>0</v>
      </c>
      <c r="P324" s="80">
        <f t="shared" ca="1" si="66"/>
        <v>0</v>
      </c>
      <c r="Q324" s="80">
        <f t="shared" ca="1" si="67"/>
        <v>0</v>
      </c>
      <c r="R324" s="11">
        <f t="shared" ca="1" si="68"/>
        <v>-0.27363722678359281</v>
      </c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</row>
    <row r="325" spans="1:35" x14ac:dyDescent="0.2">
      <c r="A325" s="86"/>
      <c r="B325" s="86"/>
      <c r="C325" s="86"/>
      <c r="D325" s="87">
        <f t="shared" si="56"/>
        <v>0</v>
      </c>
      <c r="E325" s="87">
        <f t="shared" si="56"/>
        <v>0</v>
      </c>
      <c r="F325" s="80">
        <f t="shared" si="57"/>
        <v>0</v>
      </c>
      <c r="G325" s="80">
        <f t="shared" si="57"/>
        <v>0</v>
      </c>
      <c r="H325" s="80">
        <f t="shared" si="58"/>
        <v>0</v>
      </c>
      <c r="I325" s="80">
        <f t="shared" si="59"/>
        <v>0</v>
      </c>
      <c r="J325" s="80">
        <f t="shared" si="60"/>
        <v>0</v>
      </c>
      <c r="K325" s="80">
        <f t="shared" si="61"/>
        <v>0</v>
      </c>
      <c r="L325" s="80">
        <f t="shared" si="62"/>
        <v>0</v>
      </c>
      <c r="M325" s="80">
        <f t="shared" ca="1" si="63"/>
        <v>0.27363722678359281</v>
      </c>
      <c r="N325" s="80">
        <f t="shared" ca="1" si="64"/>
        <v>0</v>
      </c>
      <c r="O325" s="89">
        <f t="shared" ca="1" si="65"/>
        <v>0</v>
      </c>
      <c r="P325" s="80">
        <f t="shared" ca="1" si="66"/>
        <v>0</v>
      </c>
      <c r="Q325" s="80">
        <f t="shared" ca="1" si="67"/>
        <v>0</v>
      </c>
      <c r="R325" s="11">
        <f t="shared" ca="1" si="68"/>
        <v>-0.27363722678359281</v>
      </c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</row>
    <row r="326" spans="1:35" x14ac:dyDescent="0.2">
      <c r="A326" s="86"/>
      <c r="B326" s="86"/>
      <c r="C326" s="86"/>
      <c r="D326" s="87">
        <f t="shared" si="56"/>
        <v>0</v>
      </c>
      <c r="E326" s="87">
        <f t="shared" si="56"/>
        <v>0</v>
      </c>
      <c r="F326" s="80">
        <f t="shared" si="57"/>
        <v>0</v>
      </c>
      <c r="G326" s="80">
        <f t="shared" si="57"/>
        <v>0</v>
      </c>
      <c r="H326" s="80">
        <f t="shared" si="58"/>
        <v>0</v>
      </c>
      <c r="I326" s="80">
        <f t="shared" si="59"/>
        <v>0</v>
      </c>
      <c r="J326" s="80">
        <f t="shared" si="60"/>
        <v>0</v>
      </c>
      <c r="K326" s="80">
        <f t="shared" si="61"/>
        <v>0</v>
      </c>
      <c r="L326" s="80">
        <f t="shared" si="62"/>
        <v>0</v>
      </c>
      <c r="M326" s="80">
        <f t="shared" ca="1" si="63"/>
        <v>0.27363722678359281</v>
      </c>
      <c r="N326" s="80">
        <f t="shared" ca="1" si="64"/>
        <v>0</v>
      </c>
      <c r="O326" s="89">
        <f t="shared" ca="1" si="65"/>
        <v>0</v>
      </c>
      <c r="P326" s="80">
        <f t="shared" ca="1" si="66"/>
        <v>0</v>
      </c>
      <c r="Q326" s="80">
        <f t="shared" ca="1" si="67"/>
        <v>0</v>
      </c>
      <c r="R326" s="11">
        <f t="shared" ca="1" si="68"/>
        <v>-0.27363722678359281</v>
      </c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</row>
    <row r="327" spans="1:35" x14ac:dyDescent="0.2">
      <c r="A327" s="86"/>
      <c r="B327" s="86"/>
      <c r="C327" s="86"/>
      <c r="D327" s="87">
        <f t="shared" si="56"/>
        <v>0</v>
      </c>
      <c r="E327" s="87">
        <f t="shared" si="56"/>
        <v>0</v>
      </c>
      <c r="F327" s="80">
        <f t="shared" si="57"/>
        <v>0</v>
      </c>
      <c r="G327" s="80">
        <f t="shared" si="57"/>
        <v>0</v>
      </c>
      <c r="H327" s="80">
        <f t="shared" si="58"/>
        <v>0</v>
      </c>
      <c r="I327" s="80">
        <f t="shared" si="59"/>
        <v>0</v>
      </c>
      <c r="J327" s="80">
        <f t="shared" si="60"/>
        <v>0</v>
      </c>
      <c r="K327" s="80">
        <f t="shared" si="61"/>
        <v>0</v>
      </c>
      <c r="L327" s="80">
        <f t="shared" si="62"/>
        <v>0</v>
      </c>
      <c r="M327" s="80">
        <f t="shared" ca="1" si="63"/>
        <v>0.27363722678359281</v>
      </c>
      <c r="N327" s="80">
        <f t="shared" ca="1" si="64"/>
        <v>0</v>
      </c>
      <c r="O327" s="89">
        <f t="shared" ca="1" si="65"/>
        <v>0</v>
      </c>
      <c r="P327" s="80">
        <f t="shared" ca="1" si="66"/>
        <v>0</v>
      </c>
      <c r="Q327" s="80">
        <f t="shared" ca="1" si="67"/>
        <v>0</v>
      </c>
      <c r="R327" s="11">
        <f t="shared" ca="1" si="68"/>
        <v>-0.27363722678359281</v>
      </c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</row>
    <row r="328" spans="1:35" x14ac:dyDescent="0.2">
      <c r="A328" s="86"/>
      <c r="B328" s="86"/>
      <c r="C328" s="86"/>
      <c r="D328" s="87">
        <f t="shared" si="56"/>
        <v>0</v>
      </c>
      <c r="E328" s="87">
        <f t="shared" si="56"/>
        <v>0</v>
      </c>
      <c r="F328" s="80">
        <f t="shared" si="57"/>
        <v>0</v>
      </c>
      <c r="G328" s="80">
        <f t="shared" si="57"/>
        <v>0</v>
      </c>
      <c r="H328" s="80">
        <f t="shared" si="58"/>
        <v>0</v>
      </c>
      <c r="I328" s="80">
        <f t="shared" si="59"/>
        <v>0</v>
      </c>
      <c r="J328" s="80">
        <f t="shared" si="60"/>
        <v>0</v>
      </c>
      <c r="K328" s="80">
        <f t="shared" si="61"/>
        <v>0</v>
      </c>
      <c r="L328" s="80">
        <f t="shared" si="62"/>
        <v>0</v>
      </c>
      <c r="M328" s="80">
        <f t="shared" ca="1" si="63"/>
        <v>0.27363722678359281</v>
      </c>
      <c r="N328" s="80">
        <f t="shared" ca="1" si="64"/>
        <v>0</v>
      </c>
      <c r="O328" s="89">
        <f t="shared" ca="1" si="65"/>
        <v>0</v>
      </c>
      <c r="P328" s="80">
        <f t="shared" ca="1" si="66"/>
        <v>0</v>
      </c>
      <c r="Q328" s="80">
        <f t="shared" ca="1" si="67"/>
        <v>0</v>
      </c>
      <c r="R328" s="11">
        <f t="shared" ca="1" si="68"/>
        <v>-0.27363722678359281</v>
      </c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</row>
    <row r="329" spans="1:35" x14ac:dyDescent="0.2">
      <c r="A329" s="86"/>
      <c r="B329" s="86"/>
      <c r="C329" s="86"/>
      <c r="D329" s="87">
        <f t="shared" si="56"/>
        <v>0</v>
      </c>
      <c r="E329" s="87">
        <f t="shared" si="56"/>
        <v>0</v>
      </c>
      <c r="F329" s="80">
        <f t="shared" si="57"/>
        <v>0</v>
      </c>
      <c r="G329" s="80">
        <f t="shared" si="57"/>
        <v>0</v>
      </c>
      <c r="H329" s="80">
        <f t="shared" si="58"/>
        <v>0</v>
      </c>
      <c r="I329" s="80">
        <f t="shared" si="59"/>
        <v>0</v>
      </c>
      <c r="J329" s="80">
        <f t="shared" si="60"/>
        <v>0</v>
      </c>
      <c r="K329" s="80">
        <f t="shared" si="61"/>
        <v>0</v>
      </c>
      <c r="L329" s="80">
        <f t="shared" si="62"/>
        <v>0</v>
      </c>
      <c r="M329" s="80">
        <f t="shared" ca="1" si="63"/>
        <v>0.27363722678359281</v>
      </c>
      <c r="N329" s="80">
        <f t="shared" ca="1" si="64"/>
        <v>0</v>
      </c>
      <c r="O329" s="89">
        <f t="shared" ca="1" si="65"/>
        <v>0</v>
      </c>
      <c r="P329" s="80">
        <f t="shared" ca="1" si="66"/>
        <v>0</v>
      </c>
      <c r="Q329" s="80">
        <f t="shared" ca="1" si="67"/>
        <v>0</v>
      </c>
      <c r="R329" s="11">
        <f t="shared" ca="1" si="68"/>
        <v>-0.27363722678359281</v>
      </c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</row>
    <row r="330" spans="1:35" x14ac:dyDescent="0.2">
      <c r="A330" s="86"/>
      <c r="B330" s="86"/>
      <c r="C330" s="86"/>
      <c r="D330" s="87">
        <f t="shared" si="56"/>
        <v>0</v>
      </c>
      <c r="E330" s="87">
        <f t="shared" si="56"/>
        <v>0</v>
      </c>
      <c r="F330" s="80">
        <f t="shared" si="57"/>
        <v>0</v>
      </c>
      <c r="G330" s="80">
        <f t="shared" si="57"/>
        <v>0</v>
      </c>
      <c r="H330" s="80">
        <f t="shared" si="58"/>
        <v>0</v>
      </c>
      <c r="I330" s="80">
        <f t="shared" si="59"/>
        <v>0</v>
      </c>
      <c r="J330" s="80">
        <f t="shared" si="60"/>
        <v>0</v>
      </c>
      <c r="K330" s="80">
        <f t="shared" si="61"/>
        <v>0</v>
      </c>
      <c r="L330" s="80">
        <f t="shared" si="62"/>
        <v>0</v>
      </c>
      <c r="M330" s="80">
        <f t="shared" ca="1" si="63"/>
        <v>0.27363722678359281</v>
      </c>
      <c r="N330" s="80">
        <f t="shared" ca="1" si="64"/>
        <v>0</v>
      </c>
      <c r="O330" s="89">
        <f t="shared" ca="1" si="65"/>
        <v>0</v>
      </c>
      <c r="P330" s="80">
        <f t="shared" ca="1" si="66"/>
        <v>0</v>
      </c>
      <c r="Q330" s="80">
        <f t="shared" ca="1" si="67"/>
        <v>0</v>
      </c>
      <c r="R330" s="11">
        <f t="shared" ca="1" si="68"/>
        <v>-0.27363722678359281</v>
      </c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</row>
    <row r="331" spans="1:35" x14ac:dyDescent="0.2">
      <c r="A331" s="86"/>
      <c r="B331" s="86"/>
      <c r="C331" s="86"/>
      <c r="D331" s="87">
        <f t="shared" si="56"/>
        <v>0</v>
      </c>
      <c r="E331" s="87">
        <f t="shared" si="56"/>
        <v>0</v>
      </c>
      <c r="F331" s="80">
        <f t="shared" si="57"/>
        <v>0</v>
      </c>
      <c r="G331" s="80">
        <f t="shared" si="57"/>
        <v>0</v>
      </c>
      <c r="H331" s="80">
        <f t="shared" si="58"/>
        <v>0</v>
      </c>
      <c r="I331" s="80">
        <f t="shared" si="59"/>
        <v>0</v>
      </c>
      <c r="J331" s="80">
        <f t="shared" si="60"/>
        <v>0</v>
      </c>
      <c r="K331" s="80">
        <f t="shared" si="61"/>
        <v>0</v>
      </c>
      <c r="L331" s="80">
        <f t="shared" si="62"/>
        <v>0</v>
      </c>
      <c r="M331" s="80">
        <f t="shared" ca="1" si="63"/>
        <v>0.27363722678359281</v>
      </c>
      <c r="N331" s="80">
        <f t="shared" ca="1" si="64"/>
        <v>0</v>
      </c>
      <c r="O331" s="89">
        <f t="shared" ca="1" si="65"/>
        <v>0</v>
      </c>
      <c r="P331" s="80">
        <f t="shared" ca="1" si="66"/>
        <v>0</v>
      </c>
      <c r="Q331" s="80">
        <f t="shared" ca="1" si="67"/>
        <v>0</v>
      </c>
      <c r="R331" s="11">
        <f t="shared" ca="1" si="68"/>
        <v>-0.27363722678359281</v>
      </c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</row>
    <row r="332" spans="1:35" x14ac:dyDescent="0.2">
      <c r="A332" s="86"/>
      <c r="B332" s="86"/>
      <c r="C332" s="86"/>
      <c r="D332" s="87">
        <f t="shared" si="56"/>
        <v>0</v>
      </c>
      <c r="E332" s="87">
        <f t="shared" si="56"/>
        <v>0</v>
      </c>
      <c r="F332" s="80">
        <f t="shared" si="57"/>
        <v>0</v>
      </c>
      <c r="G332" s="80">
        <f t="shared" si="57"/>
        <v>0</v>
      </c>
      <c r="H332" s="80">
        <f t="shared" si="58"/>
        <v>0</v>
      </c>
      <c r="I332" s="80">
        <f t="shared" si="59"/>
        <v>0</v>
      </c>
      <c r="J332" s="80">
        <f t="shared" si="60"/>
        <v>0</v>
      </c>
      <c r="K332" s="80">
        <f t="shared" si="61"/>
        <v>0</v>
      </c>
      <c r="L332" s="80">
        <f t="shared" si="62"/>
        <v>0</v>
      </c>
      <c r="M332" s="80">
        <f t="shared" ca="1" si="63"/>
        <v>0.27363722678359281</v>
      </c>
      <c r="N332" s="80">
        <f t="shared" ca="1" si="64"/>
        <v>0</v>
      </c>
      <c r="O332" s="89">
        <f t="shared" ca="1" si="65"/>
        <v>0</v>
      </c>
      <c r="P332" s="80">
        <f t="shared" ca="1" si="66"/>
        <v>0</v>
      </c>
      <c r="Q332" s="80">
        <f t="shared" ca="1" si="67"/>
        <v>0</v>
      </c>
      <c r="R332" s="11">
        <f t="shared" ca="1" si="68"/>
        <v>-0.27363722678359281</v>
      </c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</row>
    <row r="333" spans="1:35" x14ac:dyDescent="0.2">
      <c r="A333" s="86"/>
      <c r="B333" s="86"/>
      <c r="C333" s="86"/>
      <c r="D333" s="87">
        <f t="shared" si="56"/>
        <v>0</v>
      </c>
      <c r="E333" s="87">
        <f t="shared" si="56"/>
        <v>0</v>
      </c>
      <c r="F333" s="80">
        <f t="shared" si="57"/>
        <v>0</v>
      </c>
      <c r="G333" s="80">
        <f t="shared" si="57"/>
        <v>0</v>
      </c>
      <c r="H333" s="80">
        <f t="shared" si="58"/>
        <v>0</v>
      </c>
      <c r="I333" s="80">
        <f t="shared" si="59"/>
        <v>0</v>
      </c>
      <c r="J333" s="80">
        <f t="shared" si="60"/>
        <v>0</v>
      </c>
      <c r="K333" s="80">
        <f t="shared" si="61"/>
        <v>0</v>
      </c>
      <c r="L333" s="80">
        <f t="shared" si="62"/>
        <v>0</v>
      </c>
      <c r="M333" s="80">
        <f t="shared" ca="1" si="63"/>
        <v>0.27363722678359281</v>
      </c>
      <c r="N333" s="80">
        <f t="shared" ca="1" si="64"/>
        <v>0</v>
      </c>
      <c r="O333" s="89">
        <f t="shared" ca="1" si="65"/>
        <v>0</v>
      </c>
      <c r="P333" s="80">
        <f t="shared" ca="1" si="66"/>
        <v>0</v>
      </c>
      <c r="Q333" s="80">
        <f t="shared" ca="1" si="67"/>
        <v>0</v>
      </c>
      <c r="R333" s="11">
        <f t="shared" ca="1" si="68"/>
        <v>-0.27363722678359281</v>
      </c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</row>
    <row r="334" spans="1:35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</row>
    <row r="335" spans="1:35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</row>
    <row r="336" spans="1:35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</row>
    <row r="337" spans="1:3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</row>
    <row r="338" spans="1:35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</row>
    <row r="339" spans="1:35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</row>
    <row r="340" spans="1:3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</row>
    <row r="341" spans="1:35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</row>
    <row r="342" spans="1:35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</row>
    <row r="343" spans="1:3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</row>
    <row r="344" spans="1:35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</row>
    <row r="345" spans="1:35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</row>
    <row r="346" spans="1:3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</row>
    <row r="347" spans="1:35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</row>
    <row r="348" spans="1:35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</row>
    <row r="349" spans="1:3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</row>
    <row r="350" spans="1:35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</row>
    <row r="351" spans="1:35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</row>
    <row r="352" spans="1:3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</row>
    <row r="353" spans="1:35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</row>
    <row r="354" spans="1:35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</row>
    <row r="355" spans="1:3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</row>
    <row r="356" spans="1:35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</row>
    <row r="357" spans="1:35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</row>
    <row r="358" spans="1:3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</row>
    <row r="359" spans="1:35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</row>
    <row r="360" spans="1:35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</row>
    <row r="361" spans="1:3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</row>
    <row r="362" spans="1:35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</row>
    <row r="363" spans="1:35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</row>
    <row r="364" spans="1:3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</row>
    <row r="365" spans="1:35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</row>
    <row r="366" spans="1:35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</row>
    <row r="367" spans="1:3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</row>
    <row r="368" spans="1:35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</row>
    <row r="369" spans="1:35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</row>
    <row r="370" spans="1:3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</row>
    <row r="371" spans="1:35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</row>
    <row r="372" spans="1:35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</row>
    <row r="373" spans="1:3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</row>
    <row r="374" spans="1:35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</row>
    <row r="375" spans="1:35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</row>
    <row r="376" spans="1:3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</row>
    <row r="377" spans="1:35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</row>
    <row r="378" spans="1:35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</row>
    <row r="379" spans="1:3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</row>
    <row r="380" spans="1:35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</row>
    <row r="381" spans="1:35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</row>
    <row r="382" spans="1:35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</row>
    <row r="383" spans="1:35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</row>
    <row r="384" spans="1:35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</row>
    <row r="385" spans="1:35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</row>
    <row r="386" spans="1:35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</row>
    <row r="387" spans="1:35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</row>
    <row r="388" spans="1:35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</row>
    <row r="389" spans="1:35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</row>
    <row r="390" spans="1:35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</row>
    <row r="391" spans="1:35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</row>
    <row r="392" spans="1:35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</row>
    <row r="393" spans="1:35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</row>
    <row r="394" spans="1:35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</row>
    <row r="395" spans="1:35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</row>
    <row r="396" spans="1:35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</row>
    <row r="397" spans="1:35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</row>
    <row r="398" spans="1:35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</row>
    <row r="399" spans="1:35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</row>
    <row r="400" spans="1:35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</row>
    <row r="401" spans="1:35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</row>
    <row r="402" spans="1:35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</row>
    <row r="403" spans="1:35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</row>
    <row r="404" spans="1:35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</row>
    <row r="405" spans="1:35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</row>
    <row r="406" spans="1:35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</row>
    <row r="407" spans="1:35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</row>
    <row r="408" spans="1:35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</row>
    <row r="409" spans="1:35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</row>
    <row r="410" spans="1:35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</row>
    <row r="411" spans="1:35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</row>
    <row r="412" spans="1:35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</row>
    <row r="413" spans="1:35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</row>
    <row r="414" spans="1:35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</row>
    <row r="415" spans="1:35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</row>
    <row r="416" spans="1:35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</row>
    <row r="417" spans="1:35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</row>
    <row r="418" spans="1:35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</row>
    <row r="419" spans="1:35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</row>
    <row r="420" spans="1:35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</row>
    <row r="421" spans="1:35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</row>
    <row r="422" spans="1:35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</row>
    <row r="423" spans="1:35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</row>
    <row r="424" spans="1:35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</row>
    <row r="425" spans="1:35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</row>
    <row r="426" spans="1:35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</row>
    <row r="427" spans="1:35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</row>
    <row r="428" spans="1:35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</row>
    <row r="429" spans="1:35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</row>
    <row r="430" spans="1:35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</row>
    <row r="431" spans="1:35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</row>
    <row r="432" spans="1:35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</row>
    <row r="433" spans="1:35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</row>
    <row r="434" spans="1:35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</row>
    <row r="435" spans="1:35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</row>
    <row r="436" spans="1:35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</row>
    <row r="437" spans="1:35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</row>
    <row r="438" spans="1:35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</row>
    <row r="439" spans="1:35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</row>
    <row r="440" spans="1:35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</row>
    <row r="441" spans="1:35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</row>
    <row r="442" spans="1:35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</row>
    <row r="443" spans="1:35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</row>
    <row r="444" spans="1:35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</row>
    <row r="445" spans="1:35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</row>
    <row r="446" spans="1:35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</row>
    <row r="447" spans="1:35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</row>
    <row r="448" spans="1:35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</row>
    <row r="449" spans="1:35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</row>
    <row r="450" spans="1:35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</row>
    <row r="451" spans="1:35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</row>
    <row r="452" spans="1:35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</row>
    <row r="453" spans="1:35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</row>
    <row r="454" spans="1:35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</row>
    <row r="455" spans="1:35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</row>
    <row r="456" spans="1:35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</row>
    <row r="457" spans="1:35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</row>
    <row r="458" spans="1:35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</row>
    <row r="459" spans="1:35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</row>
    <row r="460" spans="1:35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</row>
    <row r="461" spans="1:35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</row>
    <row r="462" spans="1:35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</row>
    <row r="463" spans="1:35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</row>
    <row r="464" spans="1:35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</row>
    <row r="465" spans="1:35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</row>
    <row r="466" spans="1:35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</row>
    <row r="467" spans="1:35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</row>
    <row r="468" spans="1:35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</row>
    <row r="469" spans="1:35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</row>
    <row r="470" spans="1:35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</row>
    <row r="471" spans="1:35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</row>
    <row r="472" spans="1:35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</row>
    <row r="473" spans="1:35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</row>
    <row r="474" spans="1:35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</row>
    <row r="475" spans="1:35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</row>
    <row r="476" spans="1:35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</row>
    <row r="477" spans="1:35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</row>
    <row r="478" spans="1:35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</row>
    <row r="479" spans="1:35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</row>
    <row r="480" spans="1:35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</row>
    <row r="481" spans="1:35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</row>
    <row r="482" spans="1:35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</row>
    <row r="483" spans="1:35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</row>
    <row r="484" spans="1:35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</row>
    <row r="485" spans="1:35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</row>
    <row r="486" spans="1:35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</row>
    <row r="487" spans="1:35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</row>
    <row r="488" spans="1:35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</row>
    <row r="489" spans="1:35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</row>
    <row r="490" spans="1:35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</row>
    <row r="491" spans="1:35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</row>
    <row r="492" spans="1:35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</row>
    <row r="493" spans="1:35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</row>
    <row r="494" spans="1:35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</row>
    <row r="495" spans="1:35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</row>
    <row r="496" spans="1:35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</row>
    <row r="497" spans="1:35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</row>
    <row r="498" spans="1:35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</row>
    <row r="499" spans="1:35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</row>
    <row r="500" spans="1:35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</row>
    <row r="501" spans="1:35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</row>
    <row r="502" spans="1:35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</row>
    <row r="503" spans="1:35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</row>
    <row r="504" spans="1:35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</row>
    <row r="505" spans="1:35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</row>
    <row r="506" spans="1:35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</row>
    <row r="507" spans="1:35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</row>
    <row r="508" spans="1:35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</row>
    <row r="509" spans="1:35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</row>
    <row r="510" spans="1:35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</row>
    <row r="511" spans="1:35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</row>
    <row r="512" spans="1:35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</row>
    <row r="513" spans="1:35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</row>
    <row r="514" spans="1:35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</row>
    <row r="515" spans="1:35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</row>
    <row r="516" spans="1:35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</row>
    <row r="517" spans="1:35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</row>
    <row r="518" spans="1:35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</row>
    <row r="519" spans="1:35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</row>
    <row r="520" spans="1:35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</row>
    <row r="521" spans="1:35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</row>
    <row r="522" spans="1:35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</row>
    <row r="523" spans="1:35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</row>
    <row r="524" spans="1:35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</row>
    <row r="525" spans="1:35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</row>
    <row r="526" spans="1:35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</row>
    <row r="527" spans="1:35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</row>
    <row r="528" spans="1:35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</row>
    <row r="529" spans="1:35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</row>
    <row r="530" spans="1:35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</row>
    <row r="531" spans="1:35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</row>
    <row r="532" spans="1:35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</row>
    <row r="533" spans="1:35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</row>
    <row r="534" spans="1:35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</row>
    <row r="535" spans="1:35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</row>
    <row r="536" spans="1:35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</row>
    <row r="537" spans="1:35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</row>
    <row r="538" spans="1:35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</row>
    <row r="539" spans="1:35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</row>
    <row r="540" spans="1:35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</row>
    <row r="541" spans="1:35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</row>
    <row r="542" spans="1:35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</row>
    <row r="543" spans="1:35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</row>
    <row r="544" spans="1:35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</row>
    <row r="545" spans="1:35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</row>
    <row r="546" spans="1:35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</row>
    <row r="547" spans="1:35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</row>
    <row r="548" spans="1:35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</row>
    <row r="549" spans="1:35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</row>
    <row r="550" spans="1:35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</row>
    <row r="551" spans="1:35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</row>
    <row r="552" spans="1:35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</row>
    <row r="553" spans="1:35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</row>
    <row r="554" spans="1:35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</row>
    <row r="555" spans="1:35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</row>
    <row r="556" spans="1:35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</row>
    <row r="557" spans="1:35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</row>
    <row r="558" spans="1:35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</row>
    <row r="559" spans="1:35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</row>
    <row r="560" spans="1:35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</row>
    <row r="561" spans="1:35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</row>
    <row r="562" spans="1:35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</row>
    <row r="563" spans="1:35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</row>
    <row r="564" spans="1:35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</row>
    <row r="565" spans="1:35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</row>
    <row r="566" spans="1:35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</row>
    <row r="567" spans="1:35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</row>
    <row r="568" spans="1:35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</row>
    <row r="569" spans="1:35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</row>
    <row r="570" spans="1:35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</row>
    <row r="571" spans="1:35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</row>
    <row r="572" spans="1:35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</row>
    <row r="573" spans="1:35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</row>
    <row r="574" spans="1:35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</row>
    <row r="575" spans="1:35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</row>
    <row r="576" spans="1:35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</row>
    <row r="577" spans="1:35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</row>
    <row r="578" spans="1:35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</row>
    <row r="579" spans="1:35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</row>
    <row r="580" spans="1:35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</row>
    <row r="581" spans="1:35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</row>
    <row r="582" spans="1:35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</row>
    <row r="583" spans="1:35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</row>
    <row r="584" spans="1:35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</row>
    <row r="585" spans="1:35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</row>
    <row r="586" spans="1:35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</row>
    <row r="587" spans="1:35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</row>
    <row r="588" spans="1:35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</row>
    <row r="589" spans="1:35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</row>
    <row r="590" spans="1:35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</row>
    <row r="591" spans="1:35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</row>
    <row r="592" spans="1:35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</row>
    <row r="593" spans="1:35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</row>
    <row r="594" spans="1:35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</row>
    <row r="595" spans="1:35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</row>
    <row r="596" spans="1:35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</row>
    <row r="597" spans="1:35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</row>
    <row r="598" spans="1:35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</row>
    <row r="599" spans="1:35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</row>
    <row r="600" spans="1:35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</row>
    <row r="601" spans="1:35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</row>
    <row r="602" spans="1:35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</row>
    <row r="603" spans="1:35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</row>
    <row r="604" spans="1:35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</row>
    <row r="605" spans="1:35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</row>
    <row r="606" spans="1:35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</row>
    <row r="607" spans="1:35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</row>
    <row r="608" spans="1:35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</row>
    <row r="609" spans="1:35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</row>
    <row r="610" spans="1:35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</row>
    <row r="611" spans="1:35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</row>
    <row r="612" spans="1:35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</row>
    <row r="613" spans="1:35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</row>
    <row r="614" spans="1:35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</row>
    <row r="615" spans="1:35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</row>
    <row r="616" spans="1:35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</row>
    <row r="617" spans="1:35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</row>
    <row r="618" spans="1:35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</row>
    <row r="619" spans="1:35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</row>
    <row r="620" spans="1:35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</row>
    <row r="621" spans="1:35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</row>
    <row r="622" spans="1:35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</row>
    <row r="623" spans="1:35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</row>
    <row r="624" spans="1:35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</row>
    <row r="625" spans="1:35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</row>
    <row r="626" spans="1:35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</row>
    <row r="627" spans="1:35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</row>
    <row r="628" spans="1:35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</row>
    <row r="629" spans="1:35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</row>
    <row r="630" spans="1:35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</row>
    <row r="631" spans="1:35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</row>
    <row r="632" spans="1:35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</row>
    <row r="633" spans="1:35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</row>
    <row r="634" spans="1:35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</row>
    <row r="635" spans="1:35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</row>
    <row r="636" spans="1:35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</row>
    <row r="637" spans="1:35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</row>
    <row r="638" spans="1:35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</row>
    <row r="639" spans="1:35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</row>
    <row r="640" spans="1:35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</row>
    <row r="641" spans="1:35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</row>
    <row r="642" spans="1:35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</row>
    <row r="643" spans="1:35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</row>
    <row r="644" spans="1:35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</row>
    <row r="645" spans="1:35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</row>
    <row r="646" spans="1:35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</row>
    <row r="647" spans="1:35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</row>
    <row r="648" spans="1:35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</row>
    <row r="649" spans="1:35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</row>
    <row r="650" spans="1:35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</row>
    <row r="651" spans="1:35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</row>
    <row r="652" spans="1:35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</row>
    <row r="653" spans="1:35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</row>
    <row r="654" spans="1:35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</row>
    <row r="655" spans="1:35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</row>
    <row r="656" spans="1:35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</row>
    <row r="657" spans="1:35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</row>
    <row r="658" spans="1:35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</row>
    <row r="659" spans="1:35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</row>
    <row r="660" spans="1:35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</row>
    <row r="661" spans="1:35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</row>
    <row r="662" spans="1:35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</row>
    <row r="663" spans="1:35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</row>
    <row r="664" spans="1:35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</row>
    <row r="665" spans="1:35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</row>
    <row r="666" spans="1:35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</row>
    <row r="667" spans="1:35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</row>
    <row r="668" spans="1:35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</row>
    <row r="669" spans="1:35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</row>
    <row r="670" spans="1:35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</row>
    <row r="671" spans="1:35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</row>
    <row r="672" spans="1:35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</row>
    <row r="673" spans="1:35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</row>
    <row r="674" spans="1:35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</row>
    <row r="675" spans="1:35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</row>
    <row r="676" spans="1:35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</row>
    <row r="677" spans="1:35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</row>
    <row r="678" spans="1:35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</row>
    <row r="679" spans="1:35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</row>
    <row r="680" spans="1:35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</row>
    <row r="681" spans="1:35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</row>
    <row r="682" spans="1:35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</row>
    <row r="683" spans="1:35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</row>
    <row r="684" spans="1:35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</row>
    <row r="685" spans="1:35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</row>
    <row r="686" spans="1:35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</row>
    <row r="687" spans="1:35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</row>
    <row r="688" spans="1:35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</row>
    <row r="689" spans="1:35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</row>
    <row r="690" spans="1:35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</row>
    <row r="691" spans="1:35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</row>
    <row r="692" spans="1:35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</row>
    <row r="693" spans="1:35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</row>
    <row r="694" spans="1:35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</row>
    <row r="695" spans="1:35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</row>
    <row r="696" spans="1:35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</row>
    <row r="697" spans="1:35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</row>
    <row r="698" spans="1:35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</row>
    <row r="699" spans="1:35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</row>
    <row r="700" spans="1:35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</row>
    <row r="701" spans="1:35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</row>
    <row r="702" spans="1:35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</row>
    <row r="703" spans="1:35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</row>
    <row r="704" spans="1:35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</row>
    <row r="705" spans="1:35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</row>
    <row r="706" spans="1:35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</row>
    <row r="707" spans="1:35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</row>
    <row r="708" spans="1:35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</row>
    <row r="709" spans="1:35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</row>
    <row r="710" spans="1:35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</row>
    <row r="711" spans="1:35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</row>
    <row r="712" spans="1:35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</row>
    <row r="713" spans="1:35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</row>
    <row r="714" spans="1:35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</row>
    <row r="715" spans="1:35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</row>
    <row r="716" spans="1:35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</row>
    <row r="717" spans="1:35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</row>
    <row r="718" spans="1:35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</row>
    <row r="719" spans="1:35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</row>
    <row r="720" spans="1:35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</row>
    <row r="721" spans="1:35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</row>
    <row r="722" spans="1:35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</row>
    <row r="723" spans="1:35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</row>
    <row r="724" spans="1:35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</row>
    <row r="725" spans="1:35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</row>
    <row r="726" spans="1:35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</row>
    <row r="727" spans="1:35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</row>
    <row r="728" spans="1:35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</row>
    <row r="729" spans="1:35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</row>
    <row r="730" spans="1:35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</row>
    <row r="731" spans="1:35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</row>
    <row r="732" spans="1:35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</row>
    <row r="733" spans="1:35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</row>
    <row r="734" spans="1:35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</row>
    <row r="735" spans="1:35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</row>
    <row r="736" spans="1:35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</row>
    <row r="737" spans="1:35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</row>
    <row r="738" spans="1:35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</row>
    <row r="739" spans="1:35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</row>
    <row r="740" spans="1:35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</row>
    <row r="741" spans="1:35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</row>
    <row r="742" spans="1:35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</row>
    <row r="743" spans="1:35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</row>
    <row r="744" spans="1:35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</row>
    <row r="745" spans="1:35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</row>
    <row r="746" spans="1:35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</row>
    <row r="747" spans="1:35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</row>
    <row r="748" spans="1:35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</row>
    <row r="749" spans="1:35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</row>
    <row r="750" spans="1:35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</row>
    <row r="751" spans="1:35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</row>
    <row r="752" spans="1:35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</row>
    <row r="753" spans="1:35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</row>
    <row r="754" spans="1:35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</row>
    <row r="755" spans="1:35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</row>
    <row r="756" spans="1:35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</row>
    <row r="757" spans="1:35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</row>
    <row r="758" spans="1:35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</row>
    <row r="759" spans="1:35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</row>
    <row r="760" spans="1:35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</row>
    <row r="761" spans="1:35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</row>
    <row r="762" spans="1:35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</row>
    <row r="763" spans="1:35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</row>
    <row r="764" spans="1:35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</row>
    <row r="765" spans="1:35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</row>
    <row r="766" spans="1:35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</row>
    <row r="767" spans="1:35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</row>
    <row r="768" spans="1:35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</row>
    <row r="769" spans="1:35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</row>
    <row r="770" spans="1:35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</row>
    <row r="771" spans="1:35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</row>
    <row r="772" spans="1:35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</row>
    <row r="773" spans="1:35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</row>
    <row r="774" spans="1:35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</row>
    <row r="775" spans="1:35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</row>
    <row r="776" spans="1:35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</row>
    <row r="777" spans="1:35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</row>
    <row r="778" spans="1:35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</row>
    <row r="779" spans="1:35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</row>
    <row r="780" spans="1:35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</row>
    <row r="781" spans="1:35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</row>
    <row r="782" spans="1:35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</row>
    <row r="783" spans="1:35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</row>
    <row r="784" spans="1:35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</row>
    <row r="785" spans="1:35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</row>
    <row r="786" spans="1:35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</row>
    <row r="787" spans="1:35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</row>
    <row r="788" spans="1:35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</row>
    <row r="789" spans="1:35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</row>
    <row r="790" spans="1:35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</row>
    <row r="791" spans="1:35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</row>
    <row r="792" spans="1:35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</row>
    <row r="793" spans="1:35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</row>
    <row r="794" spans="1:35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</row>
    <row r="795" spans="1:35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</row>
    <row r="796" spans="1:35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</row>
    <row r="797" spans="1:35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</row>
    <row r="798" spans="1:35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</row>
    <row r="799" spans="1:35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</row>
    <row r="800" spans="1:35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</row>
    <row r="801" spans="1:35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</row>
    <row r="802" spans="1:35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</row>
    <row r="803" spans="1:35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</row>
    <row r="804" spans="1:35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</row>
    <row r="805" spans="1:35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</row>
    <row r="806" spans="1:35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</row>
    <row r="807" spans="1:35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</row>
    <row r="808" spans="1:35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</row>
    <row r="809" spans="1:35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</row>
    <row r="810" spans="1:35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</row>
    <row r="811" spans="1:35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</row>
    <row r="812" spans="1:35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</row>
    <row r="813" spans="1:35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</row>
    <row r="814" spans="1:35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</row>
    <row r="815" spans="1:35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</row>
    <row r="816" spans="1:35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</row>
    <row r="817" spans="1:35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</row>
    <row r="818" spans="1:35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</row>
    <row r="819" spans="1:35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</row>
    <row r="820" spans="1:35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</row>
    <row r="821" spans="1:35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</row>
    <row r="822" spans="1:35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</row>
    <row r="823" spans="1:35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</row>
    <row r="824" spans="1:35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</row>
    <row r="825" spans="1:35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</row>
    <row r="826" spans="1:35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</row>
    <row r="827" spans="1:35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</row>
    <row r="828" spans="1:35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</row>
    <row r="829" spans="1:35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</row>
    <row r="830" spans="1:35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</row>
    <row r="831" spans="1:35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</row>
    <row r="832" spans="1:35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</row>
    <row r="833" spans="1:35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</row>
    <row r="834" spans="1:35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</row>
    <row r="835" spans="1:35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</row>
    <row r="836" spans="1:35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</row>
    <row r="837" spans="1:35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</row>
    <row r="838" spans="1:35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</row>
    <row r="839" spans="1:35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</row>
    <row r="840" spans="1:35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</row>
    <row r="841" spans="1:35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</row>
    <row r="842" spans="1:35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</row>
    <row r="843" spans="1:35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</row>
    <row r="844" spans="1:35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</row>
    <row r="845" spans="1:35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</row>
    <row r="846" spans="1:35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</row>
    <row r="847" spans="1:35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</row>
    <row r="848" spans="1:35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</row>
    <row r="849" spans="1:35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</row>
    <row r="850" spans="1:35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</row>
    <row r="851" spans="1:35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</row>
    <row r="852" spans="1:35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</row>
    <row r="853" spans="1:35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</row>
    <row r="854" spans="1:35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</row>
    <row r="855" spans="1:35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</row>
    <row r="856" spans="1:35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</row>
    <row r="857" spans="1:35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</row>
    <row r="858" spans="1:35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</row>
    <row r="859" spans="1:35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</row>
    <row r="860" spans="1:35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</row>
    <row r="861" spans="1:35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</row>
    <row r="862" spans="1:35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</row>
    <row r="863" spans="1:35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</row>
    <row r="864" spans="1:35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</row>
    <row r="865" spans="1:35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</row>
    <row r="866" spans="1:35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</row>
    <row r="867" spans="1:35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</row>
    <row r="868" spans="1:35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</row>
    <row r="869" spans="1:35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</row>
    <row r="870" spans="1:35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</row>
    <row r="871" spans="1:35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</row>
    <row r="872" spans="1:35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</row>
    <row r="873" spans="1:35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</row>
    <row r="874" spans="1:35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</row>
    <row r="875" spans="1:35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</row>
    <row r="876" spans="1:35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</row>
    <row r="877" spans="1:35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</row>
    <row r="878" spans="1:35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</row>
    <row r="879" spans="1:35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</row>
    <row r="880" spans="1:35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</row>
    <row r="881" spans="1:35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</row>
    <row r="882" spans="1:35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</row>
    <row r="883" spans="1:35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</row>
    <row r="884" spans="1:35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</row>
    <row r="885" spans="1:35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</row>
    <row r="886" spans="1:35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</row>
    <row r="887" spans="1:35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</row>
    <row r="888" spans="1:35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</row>
    <row r="889" spans="1:35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</row>
    <row r="890" spans="1:35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</row>
    <row r="891" spans="1:35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</row>
    <row r="892" spans="1:35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</row>
    <row r="893" spans="1:35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</row>
    <row r="894" spans="1:35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</row>
    <row r="895" spans="1:35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</row>
    <row r="896" spans="1:35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</row>
    <row r="897" spans="1:35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</row>
    <row r="898" spans="1:35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</row>
    <row r="899" spans="1:35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</row>
    <row r="900" spans="1:35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</row>
    <row r="901" spans="1:35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</row>
    <row r="902" spans="1:35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</row>
    <row r="903" spans="1:35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</row>
    <row r="904" spans="1:35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</row>
    <row r="905" spans="1:35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</row>
    <row r="906" spans="1:35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</row>
    <row r="907" spans="1:35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</row>
    <row r="908" spans="1:35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</row>
    <row r="909" spans="1:35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</row>
    <row r="910" spans="1:35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</row>
    <row r="911" spans="1:35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</row>
    <row r="912" spans="1:35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</row>
    <row r="913" spans="1:35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</row>
    <row r="914" spans="1:35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</row>
    <row r="915" spans="1:35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</row>
    <row r="916" spans="1:35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</row>
    <row r="917" spans="1:35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</row>
    <row r="918" spans="1:35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</row>
    <row r="919" spans="1:35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</row>
    <row r="920" spans="1:35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</row>
    <row r="921" spans="1:35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</row>
    <row r="922" spans="1:35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</row>
    <row r="923" spans="1:35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</row>
    <row r="924" spans="1:35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</row>
    <row r="925" spans="1:35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</row>
    <row r="926" spans="1:35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</row>
    <row r="927" spans="1:35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</row>
    <row r="928" spans="1:35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</row>
    <row r="929" spans="1:35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</row>
    <row r="930" spans="1:35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</row>
    <row r="931" spans="1:35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</row>
    <row r="932" spans="1:35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</row>
    <row r="933" spans="1:35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</row>
    <row r="934" spans="1:35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</row>
    <row r="935" spans="1:35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</row>
    <row r="936" spans="1:35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</row>
    <row r="937" spans="1:35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</row>
    <row r="938" spans="1:35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</row>
    <row r="939" spans="1:35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</row>
    <row r="940" spans="1:35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</row>
    <row r="941" spans="1:35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</row>
    <row r="942" spans="1:35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</row>
    <row r="943" spans="1:35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</row>
    <row r="944" spans="1:35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</row>
    <row r="945" spans="1:35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1"/>
  </sheetPr>
  <dimension ref="A1:AE2546"/>
  <sheetViews>
    <sheetView workbookViewId="0">
      <pane xSplit="14" ySplit="22" topLeftCell="O69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5" width="9.42578125" customWidth="1"/>
    <col min="6" max="6" width="17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53</v>
      </c>
      <c r="V1" s="7" t="s">
        <v>11</v>
      </c>
      <c r="W1" s="9" t="s">
        <v>23</v>
      </c>
    </row>
    <row r="2" spans="1:23" x14ac:dyDescent="0.2">
      <c r="A2" t="s">
        <v>26</v>
      </c>
      <c r="B2" s="21" t="s">
        <v>49</v>
      </c>
      <c r="E2" s="11" t="s">
        <v>38</v>
      </c>
      <c r="V2">
        <v>0</v>
      </c>
      <c r="W2">
        <f t="shared" ref="W2:W18" si="0">+D$11+D$12*V2+D$13*V2^2</f>
        <v>0.18788075101348406</v>
      </c>
    </row>
    <row r="3" spans="1:23" ht="13.5" thickBot="1" x14ac:dyDescent="0.25">
      <c r="V3">
        <v>5000</v>
      </c>
      <c r="W3">
        <f t="shared" si="0"/>
        <v>0.14484486709236338</v>
      </c>
    </row>
    <row r="4" spans="1:23" x14ac:dyDescent="0.2">
      <c r="A4" s="8" t="s">
        <v>1</v>
      </c>
      <c r="C4" s="3">
        <v>27568.466</v>
      </c>
      <c r="D4" s="4">
        <v>0.37601600000000002</v>
      </c>
      <c r="V4">
        <v>10000</v>
      </c>
      <c r="W4">
        <f t="shared" si="0"/>
        <v>0.10687518379210799</v>
      </c>
    </row>
    <row r="5" spans="1:23" x14ac:dyDescent="0.2">
      <c r="A5" s="97" t="s">
        <v>139</v>
      </c>
      <c r="B5" s="11"/>
      <c r="C5" s="98">
        <v>8</v>
      </c>
      <c r="D5" s="11" t="s">
        <v>140</v>
      </c>
      <c r="V5">
        <v>15000</v>
      </c>
      <c r="W5">
        <f t="shared" si="0"/>
        <v>7.3971701112717864E-2</v>
      </c>
    </row>
    <row r="6" spans="1:23" x14ac:dyDescent="0.2">
      <c r="A6" s="8" t="s">
        <v>2</v>
      </c>
      <c r="V6">
        <v>20000</v>
      </c>
      <c r="W6">
        <f t="shared" si="0"/>
        <v>4.6134419054193007E-2</v>
      </c>
    </row>
    <row r="7" spans="1:23" x14ac:dyDescent="0.2">
      <c r="A7" t="s">
        <v>3</v>
      </c>
      <c r="C7">
        <f>+C4</f>
        <v>27568.466</v>
      </c>
      <c r="V7">
        <v>25000</v>
      </c>
      <c r="W7">
        <f t="shared" si="0"/>
        <v>2.3363337616533433E-2</v>
      </c>
    </row>
    <row r="8" spans="1:23" x14ac:dyDescent="0.2">
      <c r="A8" t="s">
        <v>4</v>
      </c>
      <c r="C8">
        <f>+D4</f>
        <v>0.37601600000000002</v>
      </c>
      <c r="V8">
        <v>30000</v>
      </c>
      <c r="W8">
        <f t="shared" si="0"/>
        <v>5.6584567997391283E-3</v>
      </c>
    </row>
    <row r="9" spans="1:23" x14ac:dyDescent="0.2">
      <c r="A9" s="25" t="s">
        <v>61</v>
      </c>
      <c r="C9" s="99">
        <v>44</v>
      </c>
      <c r="D9" s="25" t="str">
        <f>"F"&amp;C9</f>
        <v>F44</v>
      </c>
      <c r="E9" s="25" t="str">
        <f>"G"&amp;C9</f>
        <v>G44</v>
      </c>
      <c r="V9">
        <v>35000</v>
      </c>
      <c r="W9">
        <f t="shared" si="0"/>
        <v>-6.9802233961899079E-3</v>
      </c>
    </row>
    <row r="10" spans="1:23" ht="13.5" thickBot="1" x14ac:dyDescent="0.25">
      <c r="C10" s="7" t="s">
        <v>21</v>
      </c>
      <c r="D10" s="7" t="s">
        <v>22</v>
      </c>
      <c r="V10">
        <v>40000</v>
      </c>
      <c r="W10">
        <f t="shared" si="0"/>
        <v>-1.4552702971253662E-2</v>
      </c>
    </row>
    <row r="11" spans="1:23" x14ac:dyDescent="0.2">
      <c r="A11" t="s">
        <v>17</v>
      </c>
      <c r="C11" s="29">
        <f ca="1">INTERCEPT(INDIRECT(E9):G1001,INDIRECT(D9):$F1001)</f>
        <v>0.46055440596723274</v>
      </c>
      <c r="D11" s="6">
        <f>E11*F11</f>
        <v>0.18788075101348406</v>
      </c>
      <c r="E11" s="12">
        <v>0.18788075101348406</v>
      </c>
      <c r="F11">
        <v>1</v>
      </c>
      <c r="V11">
        <v>45000</v>
      </c>
      <c r="W11">
        <f t="shared" si="0"/>
        <v>-1.7058981925452132E-2</v>
      </c>
    </row>
    <row r="12" spans="1:23" x14ac:dyDescent="0.2">
      <c r="A12" t="s">
        <v>18</v>
      </c>
      <c r="C12" s="29">
        <f ca="1">SLOPE(INDIRECT(E9):G1001,INDIRECT(D9):$F1001)</f>
        <v>-6.008203235390142E-6</v>
      </c>
      <c r="D12" s="6">
        <f>E12*F12</f>
        <v>-9.1137968463106617E-6</v>
      </c>
      <c r="E12" s="13">
        <v>-9.1137968463106608E-2</v>
      </c>
      <c r="F12" s="88">
        <v>1E-4</v>
      </c>
      <c r="V12">
        <v>50000</v>
      </c>
      <c r="W12">
        <f t="shared" si="0"/>
        <v>-1.4499060258785335E-2</v>
      </c>
    </row>
    <row r="13" spans="1:23" ht="13.5" thickBot="1" x14ac:dyDescent="0.25">
      <c r="A13" t="s">
        <v>20</v>
      </c>
      <c r="C13" s="6" t="s">
        <v>15</v>
      </c>
      <c r="D13" s="6">
        <f>E13*F13</f>
        <v>1.0132401241730548E-10</v>
      </c>
      <c r="E13" s="14">
        <v>1.0132401241730548E-2</v>
      </c>
      <c r="F13" s="88">
        <v>1E-8</v>
      </c>
      <c r="V13">
        <v>55000</v>
      </c>
      <c r="W13">
        <f t="shared" si="0"/>
        <v>-6.8729379712532679E-3</v>
      </c>
    </row>
    <row r="14" spans="1:23" x14ac:dyDescent="0.2">
      <c r="A14" t="s">
        <v>25</v>
      </c>
      <c r="E14">
        <f>+SUM(R21:R80)</f>
        <v>7.2284509149574599E-2</v>
      </c>
      <c r="V14">
        <v>60000</v>
      </c>
      <c r="W14">
        <f t="shared" si="0"/>
        <v>5.8193849371440676E-3</v>
      </c>
    </row>
    <row r="15" spans="1:23" x14ac:dyDescent="0.2">
      <c r="A15" s="5" t="s">
        <v>19</v>
      </c>
      <c r="C15" s="22">
        <f ca="1">(C7+C11)+(C8+C12)*INT(MAX(F21:F3515))</f>
        <v>57474.505241969848</v>
      </c>
      <c r="D15" s="24">
        <f>+C7+INT(MAX(F21:F1570))*C8+D11+D12*INT(MAX(F21:F4005))+D13*INT(MAX(F21:F4032)^2)</f>
        <v>57474.626508996866</v>
      </c>
      <c r="E15" s="100" t="s">
        <v>141</v>
      </c>
      <c r="F15" s="98">
        <v>1</v>
      </c>
      <c r="V15">
        <v>65000</v>
      </c>
      <c r="W15">
        <f t="shared" si="0"/>
        <v>2.3577908466406672E-2</v>
      </c>
    </row>
    <row r="16" spans="1:23" x14ac:dyDescent="0.2">
      <c r="A16" s="8" t="s">
        <v>5</v>
      </c>
      <c r="C16" s="23">
        <f ca="1">+C8+C12</f>
        <v>0.37600999179676464</v>
      </c>
      <c r="D16" s="89">
        <f>+C8+D12+2*D13*MAX(F21:F116)</f>
        <v>0.37602300361116092</v>
      </c>
      <c r="E16" s="100" t="s">
        <v>142</v>
      </c>
      <c r="F16" s="101">
        <f ca="1">NOW()+15018.5+$C$5/24</f>
        <v>60313.444329166668</v>
      </c>
      <c r="V16">
        <v>70000</v>
      </c>
      <c r="W16">
        <f t="shared" si="0"/>
        <v>4.6402632616534545E-2</v>
      </c>
    </row>
    <row r="17" spans="1:31" ht="13.5" thickBot="1" x14ac:dyDescent="0.25">
      <c r="A17" s="29" t="s">
        <v>55</v>
      </c>
      <c r="C17">
        <f>COUNT(C21:C2173)</f>
        <v>64</v>
      </c>
      <c r="E17" s="100" t="s">
        <v>143</v>
      </c>
      <c r="F17" s="101">
        <f ca="1">ROUND(2*(F16-$C$7)/$C$8,0)/2+F15</f>
        <v>87085</v>
      </c>
      <c r="V17">
        <v>75000</v>
      </c>
      <c r="W17">
        <f t="shared" si="0"/>
        <v>7.4293557387527687E-2</v>
      </c>
    </row>
    <row r="18" spans="1:31" ht="14.25" thickTop="1" thickBot="1" x14ac:dyDescent="0.25">
      <c r="A18" s="8" t="s">
        <v>146</v>
      </c>
      <c r="C18" s="52">
        <f ca="1">+C15</f>
        <v>57474.505241969848</v>
      </c>
      <c r="D18" s="53">
        <f ca="1">C16</f>
        <v>0.37600999179676464</v>
      </c>
      <c r="E18" s="100" t="s">
        <v>144</v>
      </c>
      <c r="F18" s="24">
        <f ca="1">ROUND(2*(F16-$C$15)/$C$16,0)/2+F15</f>
        <v>7551</v>
      </c>
      <c r="V18">
        <v>80000</v>
      </c>
      <c r="W18">
        <f t="shared" si="0"/>
        <v>0.10725068277938621</v>
      </c>
    </row>
    <row r="19" spans="1:31" ht="13.5" thickBot="1" x14ac:dyDescent="0.25">
      <c r="A19" s="8" t="s">
        <v>147</v>
      </c>
      <c r="C19" s="26">
        <f>D15</f>
        <v>57474.626508996866</v>
      </c>
      <c r="D19" s="27">
        <f>+D16</f>
        <v>0.37602300361116092</v>
      </c>
      <c r="E19" s="100" t="s">
        <v>145</v>
      </c>
      <c r="F19" s="102">
        <f ca="1">+$C$15+$C$16*F18-15018.5-$C$5/24</f>
        <v>45294.923356693886</v>
      </c>
      <c r="M19" t="s">
        <v>136</v>
      </c>
      <c r="O19" s="91">
        <f ca="1">CORREL($G22:$G62,O22:O62)</f>
        <v>-0.98237584128858668</v>
      </c>
      <c r="P19" s="91">
        <f>CORREL($G22:$G62,P22:P62)</f>
        <v>0.98948961874884855</v>
      </c>
    </row>
    <row r="20" spans="1:31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39</v>
      </c>
      <c r="J20" s="10" t="s">
        <v>32</v>
      </c>
      <c r="K20" s="10" t="s">
        <v>40</v>
      </c>
      <c r="L20" s="10" t="s">
        <v>27</v>
      </c>
      <c r="M20" s="10" t="s">
        <v>28</v>
      </c>
      <c r="N20" s="10" t="s">
        <v>44</v>
      </c>
      <c r="O20" s="10" t="s">
        <v>24</v>
      </c>
      <c r="P20" s="9" t="s">
        <v>23</v>
      </c>
      <c r="Q20" s="7" t="s">
        <v>16</v>
      </c>
    </row>
    <row r="21" spans="1:31" x14ac:dyDescent="0.2">
      <c r="A21" t="s">
        <v>13</v>
      </c>
      <c r="B21" s="6"/>
      <c r="C21" s="16">
        <v>27568.466</v>
      </c>
      <c r="D21" s="16" t="s">
        <v>15</v>
      </c>
      <c r="E21">
        <f t="shared" ref="E21:E52" si="1">+(C21-C$7)/C$8</f>
        <v>0</v>
      </c>
      <c r="F21" s="115">
        <f>ROUND(2*E21,0)/2-0.5</f>
        <v>-0.5</v>
      </c>
      <c r="G21" s="115">
        <f t="shared" ref="G21:G41" si="2">+C21-(C$7+F21*C$8)</f>
        <v>0.18800800000099116</v>
      </c>
      <c r="H21">
        <f>+G21</f>
        <v>0.18800800000099116</v>
      </c>
      <c r="O21">
        <f t="shared" ref="O21:O52" ca="1" si="3">+C$11+C$12*F21</f>
        <v>0.46055741006885043</v>
      </c>
      <c r="P21">
        <f t="shared" ref="P21:P52" si="4">+D$11+D$12*F21+D$13*F21^2</f>
        <v>0.18788530793723823</v>
      </c>
      <c r="Q21" s="2">
        <f t="shared" ref="Q21:Q52" si="5">+C21-15018.5</f>
        <v>12549.966</v>
      </c>
      <c r="R21">
        <f t="shared" ref="R21:R41" si="6">+(P21-G21)^2</f>
        <v>1.505334250795235E-8</v>
      </c>
    </row>
    <row r="22" spans="1:31" x14ac:dyDescent="0.2">
      <c r="A22" s="19" t="s">
        <v>33</v>
      </c>
      <c r="B22" s="17" t="s">
        <v>30</v>
      </c>
      <c r="C22" s="33">
        <v>49776.540999999997</v>
      </c>
      <c r="D22" s="33">
        <v>1E-3</v>
      </c>
      <c r="E22">
        <f t="shared" si="1"/>
        <v>59061.51599931917</v>
      </c>
      <c r="F22">
        <f t="shared" ref="F22:F53" si="7">ROUND(2*E22,0)/2</f>
        <v>59061.5</v>
      </c>
      <c r="G22">
        <f t="shared" si="2"/>
        <v>6.0159999993629754E-3</v>
      </c>
      <c r="I22">
        <f t="shared" ref="I22:I28" si="8">G22</f>
        <v>6.0159999993629754E-3</v>
      </c>
      <c r="O22">
        <f t="shared" ca="1" si="3"/>
        <v>0.10570091058023784</v>
      </c>
      <c r="P22">
        <f t="shared" si="4"/>
        <v>3.0508173906056979E-3</v>
      </c>
      <c r="Q22" s="2">
        <f t="shared" si="5"/>
        <v>34758.040999999997</v>
      </c>
      <c r="R22">
        <f t="shared" si="6"/>
        <v>8.7923079032766139E-6</v>
      </c>
    </row>
    <row r="23" spans="1:31" x14ac:dyDescent="0.2">
      <c r="A23" s="19" t="s">
        <v>33</v>
      </c>
      <c r="B23" s="17"/>
      <c r="C23" s="33">
        <v>50113.640700000004</v>
      </c>
      <c r="D23" s="33">
        <v>2.0000000000000001E-4</v>
      </c>
      <c r="E23">
        <f t="shared" si="1"/>
        <v>59958.019605548703</v>
      </c>
      <c r="F23">
        <f t="shared" si="7"/>
        <v>59958</v>
      </c>
      <c r="G23">
        <f t="shared" si="2"/>
        <v>7.3720000073080882E-3</v>
      </c>
      <c r="I23">
        <f t="shared" si="8"/>
        <v>7.3720000073080882E-3</v>
      </c>
      <c r="O23">
        <f t="shared" ca="1" si="3"/>
        <v>0.1003145563797106</v>
      </c>
      <c r="P23">
        <f t="shared" si="4"/>
        <v>5.6916701176638052E-3</v>
      </c>
      <c r="Q23" s="2">
        <f t="shared" si="5"/>
        <v>35095.140700000004</v>
      </c>
      <c r="R23">
        <f t="shared" si="6"/>
        <v>2.8235085380319687E-6</v>
      </c>
    </row>
    <row r="24" spans="1:31" x14ac:dyDescent="0.2">
      <c r="A24" s="19" t="s">
        <v>34</v>
      </c>
      <c r="B24" s="17" t="s">
        <v>30</v>
      </c>
      <c r="C24" s="33">
        <v>50142.4061</v>
      </c>
      <c r="D24" s="33"/>
      <c r="E24">
        <f t="shared" si="1"/>
        <v>60034.520073613887</v>
      </c>
      <c r="F24">
        <f t="shared" si="7"/>
        <v>60034.5</v>
      </c>
      <c r="G24">
        <f t="shared" si="2"/>
        <v>7.5480000014067627E-3</v>
      </c>
      <c r="I24">
        <f t="shared" si="8"/>
        <v>7.5480000014067627E-3</v>
      </c>
      <c r="O24">
        <f t="shared" ca="1" si="3"/>
        <v>9.985492883220326E-2</v>
      </c>
      <c r="P24">
        <f t="shared" si="4"/>
        <v>5.9245609582597725E-3</v>
      </c>
      <c r="Q24" s="2">
        <f t="shared" si="5"/>
        <v>35123.9061</v>
      </c>
      <c r="R24">
        <f t="shared" si="6"/>
        <v>2.6355543268140155E-6</v>
      </c>
    </row>
    <row r="25" spans="1:31" x14ac:dyDescent="0.2">
      <c r="A25" s="19" t="s">
        <v>34</v>
      </c>
      <c r="B25" s="17"/>
      <c r="C25" s="33">
        <v>50142.592900000003</v>
      </c>
      <c r="D25" s="33"/>
      <c r="E25">
        <f t="shared" si="1"/>
        <v>60035.016860984644</v>
      </c>
      <c r="F25">
        <f t="shared" si="7"/>
        <v>60035</v>
      </c>
      <c r="G25">
        <f t="shared" si="2"/>
        <v>6.3400000071851537E-3</v>
      </c>
      <c r="I25">
        <f t="shared" si="8"/>
        <v>6.3400000071851537E-3</v>
      </c>
      <c r="O25">
        <f t="shared" ca="1" si="3"/>
        <v>9.9851924730585573E-2</v>
      </c>
      <c r="P25">
        <f t="shared" si="4"/>
        <v>5.9260870215910866E-3</v>
      </c>
      <c r="Q25" s="2">
        <f t="shared" si="5"/>
        <v>35124.092900000003</v>
      </c>
      <c r="R25">
        <f t="shared" si="6"/>
        <v>1.7132395964339438E-7</v>
      </c>
    </row>
    <row r="26" spans="1:31" x14ac:dyDescent="0.2">
      <c r="A26" s="19" t="s">
        <v>34</v>
      </c>
      <c r="B26" s="36"/>
      <c r="C26" s="34">
        <v>50152.366800000003</v>
      </c>
      <c r="D26" s="34"/>
      <c r="E26" s="20">
        <f t="shared" si="1"/>
        <v>60061.010169780013</v>
      </c>
      <c r="F26" s="20">
        <f t="shared" si="7"/>
        <v>60061</v>
      </c>
      <c r="G26">
        <f t="shared" si="2"/>
        <v>3.8239999994402751E-3</v>
      </c>
      <c r="I26">
        <f t="shared" si="8"/>
        <v>3.8239999994402751E-3</v>
      </c>
      <c r="O26">
        <f t="shared" ca="1" si="3"/>
        <v>9.969571144646544E-2</v>
      </c>
      <c r="P26">
        <f t="shared" si="4"/>
        <v>6.0055121270639611E-3</v>
      </c>
      <c r="Q26" s="2">
        <f t="shared" si="5"/>
        <v>35133.866800000003</v>
      </c>
      <c r="R26">
        <f t="shared" si="6"/>
        <v>4.7589951629692214E-6</v>
      </c>
    </row>
    <row r="27" spans="1:31" x14ac:dyDescent="0.2">
      <c r="A27" s="19" t="s">
        <v>34</v>
      </c>
      <c r="B27" s="36" t="s">
        <v>30</v>
      </c>
      <c r="C27" s="34">
        <v>50192.415999999997</v>
      </c>
      <c r="D27" s="34"/>
      <c r="E27" s="20">
        <f t="shared" si="1"/>
        <v>60167.519467256701</v>
      </c>
      <c r="F27" s="20">
        <f t="shared" si="7"/>
        <v>60167.5</v>
      </c>
      <c r="G27">
        <f t="shared" si="2"/>
        <v>7.3199999969801866E-3</v>
      </c>
      <c r="I27">
        <f t="shared" si="8"/>
        <v>7.3199999969801866E-3</v>
      </c>
      <c r="O27">
        <f t="shared" ca="1" si="3"/>
        <v>9.9055837801896363E-2</v>
      </c>
      <c r="P27">
        <f t="shared" si="4"/>
        <v>6.3322793867983118E-3</v>
      </c>
      <c r="Q27" s="2">
        <f t="shared" si="5"/>
        <v>35173.915999999997</v>
      </c>
      <c r="R27">
        <f t="shared" si="6"/>
        <v>9.7559200377805495E-7</v>
      </c>
    </row>
    <row r="28" spans="1:31" x14ac:dyDescent="0.2">
      <c r="A28" s="19" t="s">
        <v>35</v>
      </c>
      <c r="B28" s="36"/>
      <c r="C28" s="34">
        <v>50445.665000000001</v>
      </c>
      <c r="D28" s="34">
        <v>1E-3</v>
      </c>
      <c r="E28" s="20">
        <f t="shared" si="1"/>
        <v>60841.025381898638</v>
      </c>
      <c r="F28" s="20">
        <f t="shared" si="7"/>
        <v>60841</v>
      </c>
      <c r="G28">
        <f t="shared" si="2"/>
        <v>9.5440000004600734E-3</v>
      </c>
      <c r="I28">
        <f t="shared" si="8"/>
        <v>9.5440000004600734E-3</v>
      </c>
      <c r="O28">
        <f t="shared" ca="1" si="3"/>
        <v>9.5009312922861133E-2</v>
      </c>
      <c r="P28">
        <f t="shared" si="4"/>
        <v>8.4519656713777924E-3</v>
      </c>
      <c r="Q28" s="2">
        <f t="shared" si="5"/>
        <v>35427.165000000001</v>
      </c>
      <c r="R28">
        <f t="shared" si="6"/>
        <v>1.1925389758941875E-6</v>
      </c>
    </row>
    <row r="29" spans="1:31" x14ac:dyDescent="0.2">
      <c r="A29" s="20" t="s">
        <v>36</v>
      </c>
      <c r="B29" s="37" t="s">
        <v>31</v>
      </c>
      <c r="C29" s="34">
        <v>50570.501199999999</v>
      </c>
      <c r="D29" s="34">
        <v>2.9999999999999997E-4</v>
      </c>
      <c r="E29" s="20">
        <f t="shared" si="1"/>
        <v>61173.02242457767</v>
      </c>
      <c r="F29" s="20">
        <f t="shared" si="7"/>
        <v>61173</v>
      </c>
      <c r="G29">
        <f t="shared" si="2"/>
        <v>8.4320000023581088E-3</v>
      </c>
      <c r="I29">
        <f>+G29</f>
        <v>8.4320000023581088E-3</v>
      </c>
      <c r="O29">
        <f t="shared" ca="1" si="3"/>
        <v>9.3014589448711604E-2</v>
      </c>
      <c r="P29">
        <f t="shared" si="4"/>
        <v>9.530683871362966E-3</v>
      </c>
      <c r="Q29" s="2">
        <f t="shared" si="5"/>
        <v>35552.001199999999</v>
      </c>
      <c r="R29">
        <f t="shared" si="6"/>
        <v>1.2071062440114824E-6</v>
      </c>
      <c r="S29">
        <v>1</v>
      </c>
      <c r="T29">
        <f>+S29*R29</f>
        <v>1.2071062440114824E-6</v>
      </c>
    </row>
    <row r="30" spans="1:31" x14ac:dyDescent="0.2">
      <c r="A30" s="107" t="s">
        <v>36</v>
      </c>
      <c r="B30" s="108" t="s">
        <v>31</v>
      </c>
      <c r="C30" s="107">
        <v>50898.390899999999</v>
      </c>
      <c r="D30" s="107">
        <v>2.9999999999999997E-4</v>
      </c>
      <c r="E30">
        <f t="shared" si="1"/>
        <v>62045.032392238623</v>
      </c>
      <c r="F30">
        <f t="shared" si="7"/>
        <v>62045</v>
      </c>
      <c r="G30">
        <f t="shared" si="2"/>
        <v>1.2179999997897539E-2</v>
      </c>
      <c r="I30">
        <f>G30</f>
        <v>1.2179999997897539E-2</v>
      </c>
      <c r="O30">
        <f t="shared" ca="1" si="3"/>
        <v>8.7775436227451376E-2</v>
      </c>
      <c r="P30">
        <f t="shared" si="4"/>
        <v>1.247032258667502E-2</v>
      </c>
      <c r="Q30" s="2">
        <f t="shared" si="5"/>
        <v>35879.890899999999</v>
      </c>
      <c r="R30">
        <f t="shared" si="6"/>
        <v>8.428720555445818E-8</v>
      </c>
    </row>
    <row r="31" spans="1:31" x14ac:dyDescent="0.2">
      <c r="A31" s="20" t="s">
        <v>36</v>
      </c>
      <c r="B31" s="32" t="s">
        <v>30</v>
      </c>
      <c r="C31" s="21">
        <v>50898.576999999997</v>
      </c>
      <c r="D31" s="21"/>
      <c r="E31" s="20">
        <f t="shared" si="1"/>
        <v>62045.52731798646</v>
      </c>
      <c r="F31" s="20">
        <f t="shared" si="7"/>
        <v>62045.5</v>
      </c>
      <c r="G31">
        <f t="shared" si="2"/>
        <v>1.0271999992255587E-2</v>
      </c>
      <c r="I31">
        <f>+G31</f>
        <v>1.0271999992255587E-2</v>
      </c>
      <c r="O31">
        <f t="shared" ca="1" si="3"/>
        <v>8.7772432125833688E-2</v>
      </c>
      <c r="P31">
        <f t="shared" si="4"/>
        <v>1.2472052361933272E-2</v>
      </c>
      <c r="Q31" s="2">
        <f t="shared" si="5"/>
        <v>35880.076999999997</v>
      </c>
      <c r="R31">
        <f t="shared" si="6"/>
        <v>4.8402304293243984E-6</v>
      </c>
      <c r="S31">
        <v>1</v>
      </c>
      <c r="T31">
        <f>+S31*R31</f>
        <v>4.8402304293243984E-6</v>
      </c>
    </row>
    <row r="32" spans="1:31" x14ac:dyDescent="0.2">
      <c r="A32" s="20" t="s">
        <v>42</v>
      </c>
      <c r="B32" s="32"/>
      <c r="C32" s="21">
        <v>50901.397299999997</v>
      </c>
      <c r="D32" s="21">
        <v>8.9999999999999998E-4</v>
      </c>
      <c r="E32" s="20">
        <f t="shared" si="1"/>
        <v>62053.027796689494</v>
      </c>
      <c r="F32" s="20">
        <f t="shared" si="7"/>
        <v>62053</v>
      </c>
      <c r="G32">
        <f t="shared" si="2"/>
        <v>1.0451999994984362E-2</v>
      </c>
      <c r="N32">
        <f>G32</f>
        <v>1.0451999994984362E-2</v>
      </c>
      <c r="O32">
        <f t="shared" ca="1" si="3"/>
        <v>8.7727370601568266E-2</v>
      </c>
      <c r="P32">
        <f t="shared" si="4"/>
        <v>1.2498005070248286E-2</v>
      </c>
      <c r="Q32" s="2">
        <f t="shared" si="5"/>
        <v>35882.897299999997</v>
      </c>
      <c r="R32">
        <f t="shared" si="6"/>
        <v>4.1861367680057336E-6</v>
      </c>
      <c r="S32">
        <v>1</v>
      </c>
      <c r="T32">
        <f>+S32*R32</f>
        <v>4.1861367680057336E-6</v>
      </c>
      <c r="AA32">
        <v>14</v>
      </c>
      <c r="AC32" t="s">
        <v>41</v>
      </c>
      <c r="AE32" t="s">
        <v>43</v>
      </c>
    </row>
    <row r="33" spans="1:20" x14ac:dyDescent="0.2">
      <c r="A33" s="107" t="s">
        <v>36</v>
      </c>
      <c r="B33" s="112" t="s">
        <v>30</v>
      </c>
      <c r="C33" s="114">
        <v>50944.447099999998</v>
      </c>
      <c r="D33" s="114">
        <v>5.9999999999999995E-4</v>
      </c>
      <c r="E33">
        <f t="shared" si="1"/>
        <v>62167.517073741532</v>
      </c>
      <c r="F33">
        <f t="shared" si="7"/>
        <v>62167.5</v>
      </c>
      <c r="G33">
        <f t="shared" si="2"/>
        <v>6.4199999978882261E-3</v>
      </c>
      <c r="I33">
        <f>G33</f>
        <v>6.4199999978882261E-3</v>
      </c>
      <c r="O33">
        <f t="shared" ca="1" si="3"/>
        <v>8.7039431331116079E-2</v>
      </c>
      <c r="P33">
        <f t="shared" si="4"/>
        <v>1.2895631812319064E-2</v>
      </c>
      <c r="Q33" s="2">
        <f t="shared" si="5"/>
        <v>35925.947099999998</v>
      </c>
      <c r="R33">
        <f t="shared" si="6"/>
        <v>4.1933807396068826E-5</v>
      </c>
    </row>
    <row r="34" spans="1:20" x14ac:dyDescent="0.2">
      <c r="A34" s="20" t="s">
        <v>36</v>
      </c>
      <c r="B34" s="37" t="s">
        <v>30</v>
      </c>
      <c r="C34" s="34">
        <v>50944.453099999999</v>
      </c>
      <c r="D34" s="34"/>
      <c r="E34" s="20">
        <f t="shared" si="1"/>
        <v>62167.53303050933</v>
      </c>
      <c r="F34" s="20">
        <f t="shared" si="7"/>
        <v>62167.5</v>
      </c>
      <c r="G34">
        <f t="shared" si="2"/>
        <v>1.2419999999110587E-2</v>
      </c>
      <c r="I34">
        <f>+G34</f>
        <v>1.2419999999110587E-2</v>
      </c>
      <c r="O34">
        <f t="shared" ca="1" si="3"/>
        <v>8.7039431331116079E-2</v>
      </c>
      <c r="P34">
        <f t="shared" si="4"/>
        <v>1.2895631812319064E-2</v>
      </c>
      <c r="Q34" s="2">
        <f t="shared" si="5"/>
        <v>35925.953099999999</v>
      </c>
      <c r="R34">
        <f t="shared" si="6"/>
        <v>2.2622562173598347E-7</v>
      </c>
      <c r="S34">
        <v>1</v>
      </c>
      <c r="T34">
        <f>+S34*R34</f>
        <v>2.2622562173598347E-7</v>
      </c>
    </row>
    <row r="35" spans="1:20" x14ac:dyDescent="0.2">
      <c r="A35" s="18" t="s">
        <v>37</v>
      </c>
      <c r="B35" s="39" t="s">
        <v>30</v>
      </c>
      <c r="C35" s="34">
        <v>51209.5455</v>
      </c>
      <c r="D35" s="34">
        <v>4.7000000000000002E-3</v>
      </c>
      <c r="E35" s="20">
        <f t="shared" si="1"/>
        <v>62872.536009105992</v>
      </c>
      <c r="F35" s="20">
        <f t="shared" si="7"/>
        <v>62872.5</v>
      </c>
      <c r="G35">
        <f t="shared" si="2"/>
        <v>1.3539999999920838E-2</v>
      </c>
      <c r="I35">
        <f>G35</f>
        <v>1.3539999999920838E-2</v>
      </c>
      <c r="O35">
        <f t="shared" ca="1" si="3"/>
        <v>8.2803648050166045E-2</v>
      </c>
      <c r="P35">
        <f t="shared" si="4"/>
        <v>1.5402440967095254E-2</v>
      </c>
      <c r="Q35" s="2">
        <f t="shared" si="5"/>
        <v>36191.0455</v>
      </c>
      <c r="R35">
        <f t="shared" si="6"/>
        <v>3.4686863562095775E-6</v>
      </c>
    </row>
    <row r="36" spans="1:20" x14ac:dyDescent="0.2">
      <c r="A36" s="18" t="s">
        <v>37</v>
      </c>
      <c r="B36" s="36"/>
      <c r="C36" s="34">
        <v>51236.430999999997</v>
      </c>
      <c r="D36" s="34">
        <v>2.9999999999999997E-4</v>
      </c>
      <c r="E36" s="20">
        <f t="shared" si="1"/>
        <v>62944.03695587421</v>
      </c>
      <c r="F36" s="20">
        <f t="shared" si="7"/>
        <v>62944</v>
      </c>
      <c r="G36">
        <f t="shared" si="2"/>
        <v>1.3895999996748287E-2</v>
      </c>
      <c r="I36">
        <f>G36</f>
        <v>1.3895999996748287E-2</v>
      </c>
      <c r="O36">
        <f t="shared" ca="1" si="3"/>
        <v>8.237406151883564E-2</v>
      </c>
      <c r="P36">
        <f t="shared" si="4"/>
        <v>1.5662303124077681E-2</v>
      </c>
      <c r="Q36" s="2">
        <f t="shared" si="5"/>
        <v>36217.930999999997</v>
      </c>
      <c r="R36">
        <f t="shared" si="6"/>
        <v>3.1198267376135971E-6</v>
      </c>
    </row>
    <row r="37" spans="1:20" x14ac:dyDescent="0.2">
      <c r="A37" s="18" t="s">
        <v>37</v>
      </c>
      <c r="B37" s="39" t="s">
        <v>30</v>
      </c>
      <c r="C37" s="34">
        <v>51236.620300000002</v>
      </c>
      <c r="D37" s="34">
        <v>2.9999999999999997E-4</v>
      </c>
      <c r="E37" s="20">
        <f t="shared" si="1"/>
        <v>62944.540391898219</v>
      </c>
      <c r="F37" s="20">
        <f t="shared" si="7"/>
        <v>62944.5</v>
      </c>
      <c r="G37">
        <f t="shared" si="2"/>
        <v>1.5187999997579027E-2</v>
      </c>
      <c r="I37">
        <f>G37</f>
        <v>1.5187999997579027E-2</v>
      </c>
      <c r="O37">
        <f t="shared" ca="1" si="3"/>
        <v>8.2371057417217952E-2</v>
      </c>
      <c r="P37">
        <f t="shared" si="4"/>
        <v>1.566412398962308E-2</v>
      </c>
      <c r="Q37" s="2">
        <f t="shared" si="5"/>
        <v>36218.120300000002</v>
      </c>
      <c r="R37">
        <f t="shared" si="6"/>
        <v>2.2669405579996544E-7</v>
      </c>
    </row>
    <row r="38" spans="1:20" x14ac:dyDescent="0.2">
      <c r="A38" s="109" t="s">
        <v>29</v>
      </c>
      <c r="B38" s="32" t="s">
        <v>30</v>
      </c>
      <c r="C38" s="21">
        <v>51246.396200000003</v>
      </c>
      <c r="D38" s="21"/>
      <c r="E38" s="41">
        <f t="shared" si="1"/>
        <v>62970.53901961619</v>
      </c>
      <c r="F38" s="20">
        <f t="shared" si="7"/>
        <v>62970.5</v>
      </c>
      <c r="G38">
        <f t="shared" si="2"/>
        <v>1.4672000004793517E-2</v>
      </c>
      <c r="J38">
        <f>+G38</f>
        <v>1.4672000004793517E-2</v>
      </c>
      <c r="O38">
        <f t="shared" ca="1" si="3"/>
        <v>8.221484413309782E-2</v>
      </c>
      <c r="P38">
        <f t="shared" si="4"/>
        <v>1.5758878810230637E-2</v>
      </c>
      <c r="Q38" s="2">
        <f t="shared" si="5"/>
        <v>36227.896200000003</v>
      </c>
      <c r="R38">
        <f t="shared" si="6"/>
        <v>1.1813055377084193E-6</v>
      </c>
      <c r="S38">
        <v>1</v>
      </c>
      <c r="T38">
        <f>+S38*R38</f>
        <v>1.1813055377084193E-6</v>
      </c>
    </row>
    <row r="39" spans="1:20" x14ac:dyDescent="0.2">
      <c r="A39" s="109" t="s">
        <v>29</v>
      </c>
      <c r="B39" s="32" t="s">
        <v>31</v>
      </c>
      <c r="C39" s="21">
        <v>51247.335400000004</v>
      </c>
      <c r="D39" s="21"/>
      <c r="E39" s="41">
        <f t="shared" si="1"/>
        <v>62973.036785668701</v>
      </c>
      <c r="F39" s="20">
        <f t="shared" si="7"/>
        <v>62973</v>
      </c>
      <c r="G39">
        <f t="shared" si="2"/>
        <v>1.3832000004185829E-2</v>
      </c>
      <c r="J39">
        <f>+G39</f>
        <v>1.3832000004185829E-2</v>
      </c>
      <c r="O39">
        <f t="shared" ca="1" si="3"/>
        <v>8.2199823625009327E-2</v>
      </c>
      <c r="P39">
        <f t="shared" si="4"/>
        <v>1.5767997070009532E-2</v>
      </c>
      <c r="Q39" s="2">
        <f t="shared" si="5"/>
        <v>36228.835400000004</v>
      </c>
      <c r="R39">
        <f t="shared" si="6"/>
        <v>3.7480846388779854E-6</v>
      </c>
      <c r="S39">
        <v>1</v>
      </c>
      <c r="T39">
        <f>+S39*R39</f>
        <v>3.7480846388779854E-6</v>
      </c>
    </row>
    <row r="40" spans="1:20" x14ac:dyDescent="0.2">
      <c r="A40" s="21" t="s">
        <v>47</v>
      </c>
      <c r="B40" s="40" t="s">
        <v>31</v>
      </c>
      <c r="C40" s="21">
        <v>51671.486700000001</v>
      </c>
      <c r="D40" s="21">
        <v>2.9999999999999997E-4</v>
      </c>
      <c r="E40" s="41">
        <f t="shared" si="1"/>
        <v>64101.050753159441</v>
      </c>
      <c r="F40" s="20">
        <f t="shared" si="7"/>
        <v>64101</v>
      </c>
      <c r="G40">
        <f t="shared" si="2"/>
        <v>1.9083999999566004E-2</v>
      </c>
      <c r="I40">
        <f>G40</f>
        <v>1.9083999999566004E-2</v>
      </c>
      <c r="O40">
        <f t="shared" ca="1" si="3"/>
        <v>7.5422570375489273E-2</v>
      </c>
      <c r="P40">
        <f t="shared" si="4"/>
        <v>2.0011364668189202E-2</v>
      </c>
      <c r="Q40" s="2">
        <f t="shared" si="5"/>
        <v>36652.986700000001</v>
      </c>
      <c r="R40">
        <f t="shared" si="6"/>
        <v>8.6000522861061465E-7</v>
      </c>
    </row>
    <row r="41" spans="1:20" x14ac:dyDescent="0.2">
      <c r="A41" s="30" t="s">
        <v>47</v>
      </c>
      <c r="B41" s="42"/>
      <c r="C41" s="21">
        <v>51956.5095</v>
      </c>
      <c r="D41" s="21">
        <v>4.0000000000000002E-4</v>
      </c>
      <c r="E41" s="41">
        <f t="shared" si="1"/>
        <v>64859.057859240027</v>
      </c>
      <c r="F41" s="20">
        <f t="shared" si="7"/>
        <v>64859</v>
      </c>
      <c r="G41">
        <f t="shared" si="2"/>
        <v>2.1756000001914799E-2</v>
      </c>
      <c r="I41">
        <f>G41</f>
        <v>2.1756000001914799E-2</v>
      </c>
      <c r="O41">
        <f t="shared" ca="1" si="3"/>
        <v>7.0868352323063544E-2</v>
      </c>
      <c r="P41">
        <f t="shared" si="4"/>
        <v>2.3007699096818157E-2</v>
      </c>
      <c r="Q41" s="2">
        <f t="shared" si="5"/>
        <v>36938.0095</v>
      </c>
      <c r="R41">
        <f t="shared" si="6"/>
        <v>1.5667506241818855E-6</v>
      </c>
    </row>
    <row r="42" spans="1:20" x14ac:dyDescent="0.2">
      <c r="A42" s="110" t="s">
        <v>47</v>
      </c>
      <c r="B42" s="111"/>
      <c r="C42" s="113">
        <v>52041.482499999998</v>
      </c>
      <c r="D42" s="113">
        <v>6.4000000000000003E-3</v>
      </c>
      <c r="E42" s="41">
        <f t="shared" si="1"/>
        <v>65085.040264244068</v>
      </c>
      <c r="F42" s="20">
        <f t="shared" si="7"/>
        <v>65085</v>
      </c>
      <c r="I42" s="24">
        <v>1.5139999995881226E-2</v>
      </c>
      <c r="O42">
        <f t="shared" ca="1" si="3"/>
        <v>6.951049839186535E-2</v>
      </c>
      <c r="P42">
        <f t="shared" si="4"/>
        <v>2.3923598137671309E-2</v>
      </c>
      <c r="Q42" s="2">
        <f t="shared" si="5"/>
        <v>37022.982499999998</v>
      </c>
    </row>
    <row r="43" spans="1:20" x14ac:dyDescent="0.2">
      <c r="A43" s="18" t="s">
        <v>47</v>
      </c>
      <c r="B43" s="36"/>
      <c r="C43" s="34">
        <v>52337.417300000001</v>
      </c>
      <c r="D43" s="34">
        <v>2.9999999999999997E-4</v>
      </c>
      <c r="E43" s="41">
        <f t="shared" si="1"/>
        <v>65872.067412025019</v>
      </c>
      <c r="F43" s="20">
        <f t="shared" si="7"/>
        <v>65872</v>
      </c>
      <c r="G43">
        <f t="shared" ref="G43:G61" si="9">+C43-(C$7+F43*C$8)</f>
        <v>2.5347999995574355E-2</v>
      </c>
      <c r="I43">
        <f t="shared" ref="I43:I49" si="10">G43</f>
        <v>2.5347999995574355E-2</v>
      </c>
      <c r="O43">
        <f t="shared" ca="1" si="3"/>
        <v>6.4782042445613308E-2</v>
      </c>
      <c r="P43">
        <f t="shared" si="4"/>
        <v>2.7193812821907526E-2</v>
      </c>
      <c r="Q43" s="2">
        <f t="shared" si="5"/>
        <v>37318.917300000001</v>
      </c>
      <c r="R43">
        <f t="shared" ref="R43:R61" si="11">+(P43-G43)^2</f>
        <v>3.407024989856048E-6</v>
      </c>
    </row>
    <row r="44" spans="1:20" x14ac:dyDescent="0.2">
      <c r="A44" s="18" t="s">
        <v>47</v>
      </c>
      <c r="B44" s="39" t="s">
        <v>30</v>
      </c>
      <c r="C44" s="34">
        <v>52337.607900000003</v>
      </c>
      <c r="D44" s="34">
        <v>2.0000000000000001E-4</v>
      </c>
      <c r="E44" s="41">
        <f t="shared" si="1"/>
        <v>65872.574305348709</v>
      </c>
      <c r="F44" s="20">
        <f t="shared" si="7"/>
        <v>65872.5</v>
      </c>
      <c r="G44">
        <f t="shared" si="9"/>
        <v>2.7939999999944121E-2</v>
      </c>
      <c r="I44">
        <f t="shared" si="10"/>
        <v>2.7939999999944121E-2</v>
      </c>
      <c r="O44">
        <f t="shared" ca="1" si="3"/>
        <v>6.4779038343995621E-2</v>
      </c>
      <c r="P44">
        <f t="shared" si="4"/>
        <v>2.7195930364161292E-2</v>
      </c>
      <c r="Q44" s="2">
        <f t="shared" si="5"/>
        <v>37319.107900000003</v>
      </c>
      <c r="R44">
        <f t="shared" si="11"/>
        <v>5.5363962289399206E-7</v>
      </c>
    </row>
    <row r="45" spans="1:20" x14ac:dyDescent="0.2">
      <c r="A45" s="41" t="s">
        <v>46</v>
      </c>
      <c r="B45" s="32"/>
      <c r="C45" s="21">
        <v>52369.381200000003</v>
      </c>
      <c r="D45" s="21">
        <v>1E-3</v>
      </c>
      <c r="E45" s="41">
        <f t="shared" si="1"/>
        <v>65957.074167056722</v>
      </c>
      <c r="F45" s="20">
        <f t="shared" si="7"/>
        <v>65957</v>
      </c>
      <c r="G45">
        <f t="shared" si="9"/>
        <v>2.7887999996892177E-2</v>
      </c>
      <c r="H45" s="16"/>
      <c r="I45" s="6">
        <f t="shared" si="10"/>
        <v>2.7887999996892177E-2</v>
      </c>
      <c r="J45" s="6"/>
      <c r="O45">
        <f t="shared" ca="1" si="3"/>
        <v>6.4271345170605121E-2</v>
      </c>
      <c r="P45">
        <f t="shared" si="4"/>
        <v>2.7554522764772771E-2</v>
      </c>
      <c r="Q45" s="2">
        <f t="shared" si="5"/>
        <v>37350.881200000003</v>
      </c>
      <c r="R45">
        <f t="shared" si="11"/>
        <v>1.1120706434202E-7</v>
      </c>
      <c r="S45">
        <v>1</v>
      </c>
      <c r="T45">
        <f>+S45*R45</f>
        <v>1.1120706434202E-7</v>
      </c>
    </row>
    <row r="46" spans="1:20" x14ac:dyDescent="0.2">
      <c r="A46" s="20" t="s">
        <v>46</v>
      </c>
      <c r="B46" s="43"/>
      <c r="C46" s="34">
        <v>52408.487399999998</v>
      </c>
      <c r="D46" s="34">
        <v>1E-3</v>
      </c>
      <c r="E46" s="41">
        <f t="shared" si="1"/>
        <v>66061.075592527966</v>
      </c>
      <c r="F46" s="20">
        <f t="shared" si="7"/>
        <v>66061</v>
      </c>
      <c r="G46">
        <f t="shared" si="9"/>
        <v>2.8423999996448401E-2</v>
      </c>
      <c r="H46" s="16"/>
      <c r="I46" s="6">
        <f t="shared" si="10"/>
        <v>2.8423999996448401E-2</v>
      </c>
      <c r="J46" s="6"/>
      <c r="O46">
        <f t="shared" ca="1" si="3"/>
        <v>6.3646492034124591E-2</v>
      </c>
      <c r="P46">
        <f t="shared" si="4"/>
        <v>2.7997853613772439E-2</v>
      </c>
      <c r="Q46" s="2">
        <f t="shared" si="5"/>
        <v>37389.987399999998</v>
      </c>
      <c r="R46">
        <f t="shared" si="11"/>
        <v>1.8160073946780798E-7</v>
      </c>
      <c r="S46">
        <v>1</v>
      </c>
      <c r="T46">
        <f>+S46*R46</f>
        <v>1.8160073946780798E-7</v>
      </c>
    </row>
    <row r="47" spans="1:20" x14ac:dyDescent="0.2">
      <c r="A47" s="90" t="s">
        <v>57</v>
      </c>
      <c r="B47" s="37" t="s">
        <v>31</v>
      </c>
      <c r="C47" s="34">
        <v>52693.510799999996</v>
      </c>
      <c r="D47" s="34">
        <v>1.1000000000000001E-3</v>
      </c>
      <c r="E47" s="41">
        <f t="shared" si="1"/>
        <v>66819.084294285334</v>
      </c>
      <c r="F47" s="20">
        <f t="shared" si="7"/>
        <v>66819</v>
      </c>
      <c r="G47">
        <f t="shared" si="9"/>
        <v>3.1695999998191837E-2</v>
      </c>
      <c r="I47">
        <f t="shared" si="10"/>
        <v>3.1695999998191837E-2</v>
      </c>
      <c r="O47">
        <f t="shared" ca="1" si="3"/>
        <v>5.9092273981698862E-2</v>
      </c>
      <c r="P47">
        <f t="shared" si="4"/>
        <v>3.1295258159937722E-2</v>
      </c>
      <c r="Q47" s="2">
        <f t="shared" si="5"/>
        <v>37675.010799999996</v>
      </c>
      <c r="R47">
        <f t="shared" si="11"/>
        <v>1.6059402092728729E-7</v>
      </c>
    </row>
    <row r="48" spans="1:20" x14ac:dyDescent="0.2">
      <c r="A48" s="34" t="s">
        <v>46</v>
      </c>
      <c r="B48" s="43" t="s">
        <v>31</v>
      </c>
      <c r="C48" s="34">
        <v>52717.575799999999</v>
      </c>
      <c r="D48" s="34">
        <v>6.9999999999999999E-4</v>
      </c>
      <c r="E48" s="41">
        <f t="shared" si="1"/>
        <v>66883.084230458277</v>
      </c>
      <c r="F48" s="20">
        <f t="shared" si="7"/>
        <v>66883</v>
      </c>
      <c r="G48">
        <f t="shared" si="9"/>
        <v>3.1671999997342937E-2</v>
      </c>
      <c r="I48">
        <f t="shared" si="10"/>
        <v>3.1671999997342937E-2</v>
      </c>
      <c r="O48">
        <f t="shared" ca="1" si="3"/>
        <v>5.8707748974633878E-2</v>
      </c>
      <c r="P48">
        <f t="shared" si="4"/>
        <v>3.1578997440699808E-2</v>
      </c>
      <c r="Q48" s="2">
        <f t="shared" si="5"/>
        <v>37699.075799999999</v>
      </c>
      <c r="R48">
        <f t="shared" si="11"/>
        <v>8.6494755421584507E-9</v>
      </c>
    </row>
    <row r="49" spans="1:20" x14ac:dyDescent="0.2">
      <c r="A49" s="20" t="s">
        <v>46</v>
      </c>
      <c r="B49" s="43"/>
      <c r="C49" s="34">
        <v>52746.529799999997</v>
      </c>
      <c r="D49" s="34">
        <v>1.5E-3</v>
      </c>
      <c r="E49" s="41">
        <f t="shared" si="1"/>
        <v>66960.086272924542</v>
      </c>
      <c r="F49" s="20">
        <f t="shared" si="7"/>
        <v>66960</v>
      </c>
      <c r="G49">
        <f t="shared" si="9"/>
        <v>3.2439999995403923E-2</v>
      </c>
      <c r="H49" s="16"/>
      <c r="I49" s="6">
        <f t="shared" si="10"/>
        <v>3.2439999995403923E-2</v>
      </c>
      <c r="J49" s="6"/>
      <c r="O49">
        <f t="shared" ca="1" si="3"/>
        <v>5.8245117325508855E-2</v>
      </c>
      <c r="P49">
        <f t="shared" si="4"/>
        <v>3.1921471337669594E-2</v>
      </c>
      <c r="Q49" s="2">
        <f t="shared" si="5"/>
        <v>37728.029799999997</v>
      </c>
      <c r="R49">
        <f t="shared" si="11"/>
        <v>2.6887196889176549E-7</v>
      </c>
      <c r="S49">
        <v>1</v>
      </c>
      <c r="T49">
        <f>+S49*R49</f>
        <v>2.6887196889176549E-7</v>
      </c>
    </row>
    <row r="50" spans="1:20" x14ac:dyDescent="0.2">
      <c r="A50" s="35" t="s">
        <v>45</v>
      </c>
      <c r="B50" s="43" t="s">
        <v>31</v>
      </c>
      <c r="C50" s="44">
        <v>52757.810599999997</v>
      </c>
      <c r="D50" s="45">
        <v>4.0000000000000002E-4</v>
      </c>
      <c r="E50" s="41">
        <f t="shared" si="1"/>
        <v>66990.087123952166</v>
      </c>
      <c r="F50" s="20">
        <f t="shared" si="7"/>
        <v>66990</v>
      </c>
      <c r="G50">
        <f t="shared" si="9"/>
        <v>3.2759999994596001E-2</v>
      </c>
      <c r="K50">
        <f>G50</f>
        <v>3.2759999994596001E-2</v>
      </c>
      <c r="O50">
        <f t="shared" ca="1" si="3"/>
        <v>5.8064871228447112E-2</v>
      </c>
      <c r="P50">
        <f t="shared" si="4"/>
        <v>3.2055227976179157E-2</v>
      </c>
      <c r="Q50" s="2">
        <f t="shared" si="5"/>
        <v>37739.310599999997</v>
      </c>
      <c r="R50">
        <f t="shared" si="11"/>
        <v>4.9670359794335199E-7</v>
      </c>
      <c r="S50">
        <v>3</v>
      </c>
      <c r="T50">
        <f>+S50*R50</f>
        <v>1.4901107938300559E-6</v>
      </c>
    </row>
    <row r="51" spans="1:20" x14ac:dyDescent="0.2">
      <c r="A51" s="46" t="s">
        <v>50</v>
      </c>
      <c r="B51" s="47"/>
      <c r="C51" s="34">
        <v>53028.546300000002</v>
      </c>
      <c r="D51" s="34">
        <v>2.0000000000000001E-4</v>
      </c>
      <c r="E51" s="41">
        <f t="shared" si="1"/>
        <v>67710.098240500403</v>
      </c>
      <c r="F51" s="20">
        <f t="shared" si="7"/>
        <v>67710</v>
      </c>
      <c r="G51">
        <f t="shared" si="9"/>
        <v>3.6940000005415641E-2</v>
      </c>
      <c r="I51">
        <f t="shared" ref="I51:I59" si="12">G51</f>
        <v>3.6940000005415641E-2</v>
      </c>
      <c r="O51">
        <f t="shared" ca="1" si="3"/>
        <v>5.3738964898966235E-2</v>
      </c>
      <c r="P51">
        <f t="shared" si="4"/>
        <v>3.5320102267115405E-2</v>
      </c>
      <c r="Q51" s="2">
        <f t="shared" si="5"/>
        <v>38010.046300000002</v>
      </c>
      <c r="R51">
        <f t="shared" si="11"/>
        <v>2.6240686825502183E-6</v>
      </c>
    </row>
    <row r="52" spans="1:20" x14ac:dyDescent="0.2">
      <c r="A52" s="46" t="s">
        <v>50</v>
      </c>
      <c r="B52" s="47"/>
      <c r="C52" s="34">
        <v>53110.520299999996</v>
      </c>
      <c r="D52" s="34">
        <v>4.1999999999999997E-3</v>
      </c>
      <c r="E52" s="41">
        <f t="shared" si="1"/>
        <v>67928.104921067177</v>
      </c>
      <c r="F52" s="20">
        <f t="shared" si="7"/>
        <v>67928</v>
      </c>
      <c r="G52">
        <f t="shared" si="9"/>
        <v>3.9451999989978503E-2</v>
      </c>
      <c r="I52">
        <f t="shared" si="12"/>
        <v>3.9451999989978503E-2</v>
      </c>
      <c r="O52">
        <f t="shared" ca="1" si="3"/>
        <v>5.242917659365115E-2</v>
      </c>
      <c r="P52">
        <f t="shared" si="4"/>
        <v>3.6329352789004066E-2</v>
      </c>
      <c r="Q52" s="2">
        <f t="shared" si="5"/>
        <v>38092.020299999996</v>
      </c>
      <c r="R52">
        <f t="shared" si="11"/>
        <v>9.7509255417534912E-6</v>
      </c>
    </row>
    <row r="53" spans="1:20" x14ac:dyDescent="0.2">
      <c r="A53" s="46" t="s">
        <v>50</v>
      </c>
      <c r="B53" s="47"/>
      <c r="C53" s="34">
        <v>53116.537600000003</v>
      </c>
      <c r="D53" s="34">
        <v>9.9000000000000008E-3</v>
      </c>
      <c r="E53" s="41">
        <f t="shared" ref="E53:E75" si="13">+(C53-C$7)/C$8</f>
        <v>67944.107697544794</v>
      </c>
      <c r="F53" s="20">
        <f t="shared" si="7"/>
        <v>67944</v>
      </c>
      <c r="G53">
        <f t="shared" si="9"/>
        <v>4.0496000001439825E-2</v>
      </c>
      <c r="I53">
        <f t="shared" si="12"/>
        <v>4.0496000001439825E-2</v>
      </c>
      <c r="O53">
        <f t="shared" ref="O53:O75" ca="1" si="14">+C$11+C$12*F53</f>
        <v>5.2333045341884932E-2</v>
      </c>
      <c r="P53">
        <f t="shared" ref="P53:P75" si="15">+D$11+D$12*F53+D$13*F53^2</f>
        <v>3.6403805578905768E-2</v>
      </c>
      <c r="Q53" s="2">
        <f t="shared" ref="Q53:Q75" si="16">+C53-15018.5</f>
        <v>38098.037600000003</v>
      </c>
      <c r="R53">
        <f t="shared" si="11"/>
        <v>1.6746055191818843E-5</v>
      </c>
    </row>
    <row r="54" spans="1:20" x14ac:dyDescent="0.2">
      <c r="A54" s="18" t="s">
        <v>48</v>
      </c>
      <c r="B54" s="36" t="s">
        <v>31</v>
      </c>
      <c r="C54" s="34">
        <v>53141.726999999999</v>
      </c>
      <c r="D54" s="34">
        <v>1E-3</v>
      </c>
      <c r="E54" s="41">
        <f t="shared" si="13"/>
        <v>68011.097932002885</v>
      </c>
      <c r="F54" s="20">
        <f t="shared" ref="F54:F75" si="17">ROUND(2*E54,0)/2</f>
        <v>68011</v>
      </c>
      <c r="G54">
        <f t="shared" si="9"/>
        <v>3.6823999995249324E-2</v>
      </c>
      <c r="I54">
        <f t="shared" si="12"/>
        <v>3.6823999995249324E-2</v>
      </c>
      <c r="O54">
        <f t="shared" ca="1" si="14"/>
        <v>5.1930495725113768E-2</v>
      </c>
      <c r="P54">
        <f t="shared" si="15"/>
        <v>3.6716140099451955E-2</v>
      </c>
      <c r="Q54" s="2">
        <f t="shared" si="16"/>
        <v>38123.226999999999</v>
      </c>
      <c r="R54">
        <f t="shared" si="11"/>
        <v>1.1633757121419224E-8</v>
      </c>
    </row>
    <row r="55" spans="1:20" x14ac:dyDescent="0.2">
      <c r="A55" s="46" t="s">
        <v>54</v>
      </c>
      <c r="B55" s="43"/>
      <c r="C55" s="34">
        <v>53151.506600000001</v>
      </c>
      <c r="D55" s="34">
        <v>5.8999999999999999E-3</v>
      </c>
      <c r="E55" s="41">
        <f t="shared" si="13"/>
        <v>68037.106399727665</v>
      </c>
      <c r="F55" s="20">
        <f t="shared" si="17"/>
        <v>68037</v>
      </c>
      <c r="G55">
        <f t="shared" si="9"/>
        <v>4.0008000003581401E-2</v>
      </c>
      <c r="I55">
        <f t="shared" si="12"/>
        <v>4.0008000003581401E-2</v>
      </c>
      <c r="O55">
        <f t="shared" ca="1" si="14"/>
        <v>5.1774282440993635E-2</v>
      </c>
      <c r="P55">
        <f t="shared" si="15"/>
        <v>3.6837589541723059E-2</v>
      </c>
      <c r="Q55" s="2">
        <f t="shared" si="16"/>
        <v>38133.006600000001</v>
      </c>
      <c r="R55">
        <f t="shared" si="11"/>
        <v>1.0051502496660824E-5</v>
      </c>
    </row>
    <row r="56" spans="1:20" x14ac:dyDescent="0.2">
      <c r="A56" s="46" t="s">
        <v>54</v>
      </c>
      <c r="B56" s="37" t="s">
        <v>30</v>
      </c>
      <c r="C56" s="34">
        <v>53155.451999999997</v>
      </c>
      <c r="D56" s="34">
        <v>6.3E-3</v>
      </c>
      <c r="E56" s="41">
        <f t="shared" si="13"/>
        <v>68047.599038338783</v>
      </c>
      <c r="F56" s="20">
        <f t="shared" si="17"/>
        <v>68047.5</v>
      </c>
      <c r="G56">
        <f t="shared" si="9"/>
        <v>3.7239999997837003E-2</v>
      </c>
      <c r="I56">
        <f t="shared" si="12"/>
        <v>3.7239999997837003E-2</v>
      </c>
      <c r="O56">
        <f t="shared" ca="1" si="14"/>
        <v>5.1711196307022034E-2</v>
      </c>
      <c r="P56">
        <f t="shared" si="15"/>
        <v>3.6886675264298618E-2</v>
      </c>
      <c r="Q56" s="2">
        <f t="shared" si="16"/>
        <v>38136.951999999997</v>
      </c>
      <c r="R56">
        <f t="shared" si="11"/>
        <v>1.2483836732997069E-7</v>
      </c>
    </row>
    <row r="57" spans="1:20" x14ac:dyDescent="0.2">
      <c r="A57" s="46" t="s">
        <v>54</v>
      </c>
      <c r="B57" s="43"/>
      <c r="C57" s="34">
        <v>53460.596599999997</v>
      </c>
      <c r="D57" s="34">
        <v>7.0000000000000001E-3</v>
      </c>
      <c r="E57" s="41">
        <f t="shared" si="13"/>
        <v>68859.119292796036</v>
      </c>
      <c r="F57" s="20">
        <f t="shared" si="17"/>
        <v>68859</v>
      </c>
      <c r="G57">
        <f t="shared" si="9"/>
        <v>4.4856000000436325E-2</v>
      </c>
      <c r="I57">
        <f t="shared" si="12"/>
        <v>4.4856000000436325E-2</v>
      </c>
      <c r="O57">
        <f t="shared" ca="1" si="14"/>
        <v>4.6835539381502977E-2</v>
      </c>
      <c r="P57">
        <f t="shared" si="15"/>
        <v>4.0747888881244587E-2</v>
      </c>
      <c r="Q57" s="2">
        <f t="shared" si="16"/>
        <v>38442.096599999997</v>
      </c>
      <c r="R57">
        <f t="shared" si="11"/>
        <v>1.6876576967626791E-5</v>
      </c>
    </row>
    <row r="58" spans="1:20" x14ac:dyDescent="0.2">
      <c r="A58" s="46" t="s">
        <v>54</v>
      </c>
      <c r="B58" s="37" t="s">
        <v>30</v>
      </c>
      <c r="C58" s="34">
        <v>53464.547299999998</v>
      </c>
      <c r="D58" s="34">
        <v>1.12E-2</v>
      </c>
      <c r="E58" s="41">
        <f t="shared" si="13"/>
        <v>68869.626026552054</v>
      </c>
      <c r="F58" s="20">
        <f t="shared" si="17"/>
        <v>68869.5</v>
      </c>
      <c r="G58">
        <f t="shared" si="9"/>
        <v>4.738799999904586E-2</v>
      </c>
      <c r="I58">
        <f t="shared" si="12"/>
        <v>4.738799999904586E-2</v>
      </c>
      <c r="O58">
        <f t="shared" ca="1" si="14"/>
        <v>4.6772453247531376E-2</v>
      </c>
      <c r="P58">
        <f t="shared" si="15"/>
        <v>4.0798723658922564E-2</v>
      </c>
      <c r="Q58" s="2">
        <f t="shared" si="16"/>
        <v>38446.047299999998</v>
      </c>
      <c r="R58">
        <f t="shared" si="11"/>
        <v>4.3418562686508651E-5</v>
      </c>
    </row>
    <row r="59" spans="1:20" x14ac:dyDescent="0.2">
      <c r="A59" s="46" t="s">
        <v>54</v>
      </c>
      <c r="B59" s="43"/>
      <c r="C59" s="34">
        <v>53503.457600000002</v>
      </c>
      <c r="D59" s="34">
        <v>8.5000000000000006E-3</v>
      </c>
      <c r="E59" s="41">
        <f t="shared" si="13"/>
        <v>68973.106463554737</v>
      </c>
      <c r="F59" s="20">
        <f t="shared" si="17"/>
        <v>68973</v>
      </c>
      <c r="G59">
        <f t="shared" si="9"/>
        <v>4.0031999997154344E-2</v>
      </c>
      <c r="I59">
        <f t="shared" si="12"/>
        <v>4.0031999997154344E-2</v>
      </c>
      <c r="O59">
        <f t="shared" ca="1" si="14"/>
        <v>4.6150604212668478E-2</v>
      </c>
      <c r="P59">
        <f t="shared" si="15"/>
        <v>4.1301004846628353E-2</v>
      </c>
      <c r="Q59" s="2">
        <f t="shared" si="16"/>
        <v>38484.957600000002</v>
      </c>
      <c r="R59">
        <f t="shared" si="11"/>
        <v>1.6103733079885526E-6</v>
      </c>
    </row>
    <row r="60" spans="1:20" x14ac:dyDescent="0.2">
      <c r="A60" s="35" t="s">
        <v>58</v>
      </c>
      <c r="B60" s="37"/>
      <c r="C60" s="34">
        <v>53785.851699999999</v>
      </c>
      <c r="D60" s="34">
        <v>2.9999999999999997E-4</v>
      </c>
      <c r="E60" s="41">
        <f t="shared" si="13"/>
        <v>69724.122643717288</v>
      </c>
      <c r="F60" s="20">
        <f t="shared" si="17"/>
        <v>69724</v>
      </c>
      <c r="G60">
        <f t="shared" si="9"/>
        <v>4.6115999997709878E-2</v>
      </c>
      <c r="K60">
        <f>G60</f>
        <v>4.6115999997709878E-2</v>
      </c>
      <c r="O60">
        <f t="shared" ca="1" si="14"/>
        <v>4.1638443582890483E-2</v>
      </c>
      <c r="P60">
        <f t="shared" si="15"/>
        <v>4.5010599164281573E-2</v>
      </c>
      <c r="Q60" s="2">
        <f t="shared" si="16"/>
        <v>38767.351699999999</v>
      </c>
      <c r="R60">
        <f t="shared" si="11"/>
        <v>1.2219110025439912E-6</v>
      </c>
    </row>
    <row r="61" spans="1:20" x14ac:dyDescent="0.2">
      <c r="A61" s="92" t="s">
        <v>56</v>
      </c>
      <c r="B61" s="93" t="s">
        <v>30</v>
      </c>
      <c r="C61" s="94">
        <v>53834.360099999998</v>
      </c>
      <c r="D61" s="94">
        <v>8.9999999999999998E-4</v>
      </c>
      <c r="E61" s="15">
        <f t="shared" si="13"/>
        <v>69853.128856218871</v>
      </c>
      <c r="F61">
        <f t="shared" si="17"/>
        <v>69853</v>
      </c>
      <c r="G61">
        <f t="shared" si="9"/>
        <v>4.8451999995450024E-2</v>
      </c>
      <c r="I61">
        <f>G61</f>
        <v>4.8451999995450024E-2</v>
      </c>
      <c r="O61">
        <f t="shared" ca="1" si="14"/>
        <v>4.086338536552514E-2</v>
      </c>
      <c r="P61">
        <f t="shared" si="15"/>
        <v>4.5659302087978415E-2</v>
      </c>
      <c r="Q61" s="2">
        <f t="shared" si="16"/>
        <v>38815.860099999998</v>
      </c>
      <c r="R61">
        <f t="shared" si="11"/>
        <v>7.7991616023963014E-6</v>
      </c>
    </row>
    <row r="62" spans="1:20" x14ac:dyDescent="0.2">
      <c r="A62" s="94" t="s">
        <v>59</v>
      </c>
      <c r="B62" s="96"/>
      <c r="C62" s="94">
        <v>54115.612999999998</v>
      </c>
      <c r="D62" s="94">
        <v>2.3999999999999998E-3</v>
      </c>
      <c r="E62" s="15">
        <f t="shared" si="13"/>
        <v>70601.110059146406</v>
      </c>
      <c r="F62">
        <f t="shared" si="17"/>
        <v>70601</v>
      </c>
      <c r="I62" s="24">
        <v>4.1383999996469356E-2</v>
      </c>
      <c r="O62">
        <f t="shared" ca="1" si="14"/>
        <v>3.6369249345453325E-2</v>
      </c>
      <c r="P62">
        <f t="shared" si="15"/>
        <v>4.9487241451303066E-2</v>
      </c>
      <c r="Q62" s="2">
        <f t="shared" si="16"/>
        <v>39097.112999999998</v>
      </c>
    </row>
    <row r="63" spans="1:20" x14ac:dyDescent="0.2">
      <c r="A63" s="94" t="s">
        <v>62</v>
      </c>
      <c r="B63" s="93" t="s">
        <v>31</v>
      </c>
      <c r="C63" s="94">
        <v>54570.419300000001</v>
      </c>
      <c r="D63" s="94">
        <v>2.9999999999999997E-4</v>
      </c>
      <c r="E63" s="15">
        <f t="shared" si="13"/>
        <v>71810.649812773918</v>
      </c>
      <c r="F63">
        <f t="shared" si="17"/>
        <v>71810.5</v>
      </c>
      <c r="G63">
        <f t="shared" ref="G63:G75" si="18">+C63-(C$7+F63*C$8)</f>
        <v>5.6332000000111293E-2</v>
      </c>
      <c r="I63">
        <f>G63</f>
        <v>5.6332000000111293E-2</v>
      </c>
      <c r="O63">
        <f t="shared" ca="1" si="14"/>
        <v>2.9102327532248951E-2</v>
      </c>
      <c r="P63">
        <f t="shared" si="15"/>
        <v>5.5916831872577288E-2</v>
      </c>
      <c r="Q63" s="2">
        <f t="shared" si="16"/>
        <v>39551.919300000001</v>
      </c>
      <c r="R63">
        <f t="shared" ref="R63:R75" si="19">+(P63-G63)^2</f>
        <v>1.7236457412009158E-7</v>
      </c>
    </row>
    <row r="64" spans="1:20" x14ac:dyDescent="0.2">
      <c r="A64" s="94" t="s">
        <v>62</v>
      </c>
      <c r="B64" s="93" t="s">
        <v>30</v>
      </c>
      <c r="C64" s="94">
        <v>54570.606599999999</v>
      </c>
      <c r="D64" s="94">
        <v>2.9999999999999997E-4</v>
      </c>
      <c r="E64" s="15">
        <f t="shared" si="13"/>
        <v>71811.147929875311</v>
      </c>
      <c r="F64">
        <f t="shared" si="17"/>
        <v>71811</v>
      </c>
      <c r="G64">
        <f t="shared" si="18"/>
        <v>5.5624000000534579E-2</v>
      </c>
      <c r="I64">
        <f>G64</f>
        <v>5.5624000000534579E-2</v>
      </c>
      <c r="O64">
        <f t="shared" ca="1" si="14"/>
        <v>2.9099323430631263E-2</v>
      </c>
      <c r="P64">
        <f t="shared" si="15"/>
        <v>5.5919551127478984E-2</v>
      </c>
      <c r="Q64" s="2">
        <f t="shared" si="16"/>
        <v>39552.106599999999</v>
      </c>
      <c r="R64">
        <f t="shared" si="19"/>
        <v>8.7350468638107468E-8</v>
      </c>
    </row>
    <row r="65" spans="1:18" x14ac:dyDescent="0.2">
      <c r="A65" s="94" t="s">
        <v>62</v>
      </c>
      <c r="B65" s="93" t="s">
        <v>30</v>
      </c>
      <c r="C65" s="94">
        <v>54592.416400000002</v>
      </c>
      <c r="D65" s="94">
        <v>6.9999999999999999E-4</v>
      </c>
      <c r="E65" s="15">
        <f t="shared" si="13"/>
        <v>71869.15024892558</v>
      </c>
      <c r="F65">
        <f t="shared" si="17"/>
        <v>71869</v>
      </c>
      <c r="G65">
        <f t="shared" si="18"/>
        <v>5.6496000004699454E-2</v>
      </c>
      <c r="I65">
        <f>G65</f>
        <v>5.6496000004699454E-2</v>
      </c>
      <c r="O65">
        <f t="shared" ca="1" si="14"/>
        <v>2.8750847642978639E-2</v>
      </c>
      <c r="P65">
        <f t="shared" si="15"/>
        <v>5.6235328488431768E-2</v>
      </c>
      <c r="Q65" s="2">
        <f t="shared" si="16"/>
        <v>39573.916400000002</v>
      </c>
      <c r="R65">
        <f t="shared" si="19"/>
        <v>6.794963939329415E-8</v>
      </c>
    </row>
    <row r="66" spans="1:18" x14ac:dyDescent="0.2">
      <c r="A66" s="95" t="s">
        <v>137</v>
      </c>
      <c r="B66" s="93"/>
      <c r="C66" s="94">
        <v>54857.886599999998</v>
      </c>
      <c r="D66" s="94">
        <v>2.0000000000000001E-4</v>
      </c>
      <c r="E66" s="41">
        <f t="shared" si="13"/>
        <v>72575.15797200118</v>
      </c>
      <c r="F66" s="20">
        <f t="shared" si="17"/>
        <v>72575</v>
      </c>
      <c r="G66">
        <f t="shared" si="18"/>
        <v>5.9399999998277053E-2</v>
      </c>
      <c r="K66">
        <f>G66</f>
        <v>5.9399999998277053E-2</v>
      </c>
      <c r="O66">
        <f t="shared" ca="1" si="14"/>
        <v>2.4509056158793174E-2</v>
      </c>
      <c r="P66">
        <f t="shared" si="15"/>
        <v>6.0133753743557838E-2</v>
      </c>
      <c r="Q66" s="2">
        <f t="shared" si="16"/>
        <v>39839.386599999998</v>
      </c>
      <c r="R66">
        <f t="shared" si="19"/>
        <v>5.3839455871357937E-7</v>
      </c>
    </row>
    <row r="67" spans="1:18" x14ac:dyDescent="0.2">
      <c r="A67" s="18" t="s">
        <v>138</v>
      </c>
      <c r="B67" s="39" t="s">
        <v>31</v>
      </c>
      <c r="C67" s="18">
        <v>54880.824399999998</v>
      </c>
      <c r="D67" s="18">
        <v>1E-4</v>
      </c>
      <c r="E67" s="15">
        <f t="shared" si="13"/>
        <v>72636.16016339729</v>
      </c>
      <c r="F67">
        <f t="shared" si="17"/>
        <v>72636</v>
      </c>
      <c r="G67">
        <f t="shared" si="18"/>
        <v>6.0224000000744127E-2</v>
      </c>
      <c r="I67">
        <f>G67</f>
        <v>6.0224000000744127E-2</v>
      </c>
      <c r="O67">
        <f t="shared" ca="1" si="14"/>
        <v>2.414255576143437E-2</v>
      </c>
      <c r="P67">
        <f t="shared" si="15"/>
        <v>6.0475327167127724E-2</v>
      </c>
      <c r="Q67" s="2">
        <f t="shared" si="16"/>
        <v>39862.324399999998</v>
      </c>
      <c r="R67">
        <f t="shared" si="19"/>
        <v>6.3165344562408239E-8</v>
      </c>
    </row>
    <row r="68" spans="1:18" x14ac:dyDescent="0.2">
      <c r="A68" s="18" t="s">
        <v>138</v>
      </c>
      <c r="B68" s="39" t="s">
        <v>31</v>
      </c>
      <c r="C68" s="18">
        <v>54886.840400000001</v>
      </c>
      <c r="D68" s="18">
        <v>1E-4</v>
      </c>
      <c r="E68" s="15">
        <f t="shared" si="13"/>
        <v>72652.159482575211</v>
      </c>
      <c r="F68">
        <f t="shared" si="17"/>
        <v>72652</v>
      </c>
      <c r="G68">
        <f t="shared" si="18"/>
        <v>5.9968000001390465E-2</v>
      </c>
      <c r="I68">
        <f>G68</f>
        <v>5.9968000001390465E-2</v>
      </c>
      <c r="O68">
        <f t="shared" ca="1" si="14"/>
        <v>2.4046424509668152E-2</v>
      </c>
      <c r="P68">
        <f t="shared" si="15"/>
        <v>6.0565045027444031E-2</v>
      </c>
      <c r="Q68" s="2">
        <f t="shared" si="16"/>
        <v>39868.340400000001</v>
      </c>
      <c r="R68">
        <f t="shared" si="19"/>
        <v>3.5646276313530385E-7</v>
      </c>
    </row>
    <row r="69" spans="1:18" x14ac:dyDescent="0.2">
      <c r="A69" s="107" t="s">
        <v>150</v>
      </c>
      <c r="B69" s="108" t="s">
        <v>30</v>
      </c>
      <c r="C69" s="107">
        <v>54956.404000000002</v>
      </c>
      <c r="D69" s="107" t="s">
        <v>151</v>
      </c>
      <c r="E69" s="15">
        <f t="shared" si="13"/>
        <v>72837.161184630444</v>
      </c>
      <c r="F69">
        <f t="shared" si="17"/>
        <v>72837</v>
      </c>
      <c r="G69">
        <f t="shared" si="18"/>
        <v>6.060799999977462E-2</v>
      </c>
      <c r="I69">
        <f>G69</f>
        <v>6.060799999977462E-2</v>
      </c>
      <c r="O69">
        <f t="shared" ca="1" si="14"/>
        <v>2.2934906911120989E-2</v>
      </c>
      <c r="P69">
        <f t="shared" si="15"/>
        <v>6.1606175520754258E-2</v>
      </c>
      <c r="Q69" s="2">
        <f t="shared" si="16"/>
        <v>39937.904000000002</v>
      </c>
      <c r="R69">
        <f t="shared" si="19"/>
        <v>9.9635437068297237E-7</v>
      </c>
    </row>
    <row r="70" spans="1:18" x14ac:dyDescent="0.2">
      <c r="A70" s="94" t="s">
        <v>63</v>
      </c>
      <c r="B70" s="93" t="s">
        <v>30</v>
      </c>
      <c r="C70" s="94">
        <v>54957.718200000003</v>
      </c>
      <c r="D70" s="94">
        <v>5.0000000000000001E-4</v>
      </c>
      <c r="E70" s="15">
        <f t="shared" si="13"/>
        <v>72840.656248670275</v>
      </c>
      <c r="F70">
        <f t="shared" si="17"/>
        <v>72840.5</v>
      </c>
      <c r="G70">
        <f t="shared" si="18"/>
        <v>5.8751999997184612E-2</v>
      </c>
      <c r="I70">
        <f>G70</f>
        <v>5.8751999997184612E-2</v>
      </c>
      <c r="O70">
        <f t="shared" ca="1" si="14"/>
        <v>2.2913878199797122E-2</v>
      </c>
      <c r="P70">
        <f t="shared" si="15"/>
        <v>6.1625939432658317E-2</v>
      </c>
      <c r="Q70" s="2">
        <f t="shared" si="16"/>
        <v>39939.218200000003</v>
      </c>
      <c r="R70">
        <f t="shared" si="19"/>
        <v>8.259527878770916E-6</v>
      </c>
    </row>
    <row r="71" spans="1:18" x14ac:dyDescent="0.2">
      <c r="A71" s="106" t="s">
        <v>149</v>
      </c>
      <c r="B71" s="50" t="s">
        <v>31</v>
      </c>
      <c r="C71" s="49">
        <v>55235.41315</v>
      </c>
      <c r="D71" s="49">
        <v>4.0000000000000002E-4</v>
      </c>
      <c r="E71" s="15">
        <f t="shared" si="13"/>
        <v>73579.175221267171</v>
      </c>
      <c r="F71">
        <f t="shared" si="17"/>
        <v>73579</v>
      </c>
      <c r="G71">
        <f t="shared" si="18"/>
        <v>6.5886000003956724E-2</v>
      </c>
      <c r="N71">
        <f>G71</f>
        <v>6.5886000003956724E-2</v>
      </c>
      <c r="O71">
        <f t="shared" ca="1" si="14"/>
        <v>1.8476820110461478E-2</v>
      </c>
      <c r="P71">
        <f t="shared" si="15"/>
        <v>6.5851647059544105E-2</v>
      </c>
      <c r="Q71" s="2">
        <f t="shared" si="16"/>
        <v>40216.91315</v>
      </c>
      <c r="R71">
        <f t="shared" si="19"/>
        <v>1.1801247898164866E-9</v>
      </c>
    </row>
    <row r="72" spans="1:18" x14ac:dyDescent="0.2">
      <c r="A72" s="103" t="s">
        <v>148</v>
      </c>
      <c r="B72" s="104" t="s">
        <v>31</v>
      </c>
      <c r="C72" s="105">
        <v>55262.861700000001</v>
      </c>
      <c r="D72" s="105">
        <v>2.9999999999999997E-4</v>
      </c>
      <c r="E72" s="15">
        <f t="shared" si="13"/>
        <v>73652.173577720096</v>
      </c>
      <c r="F72">
        <f t="shared" si="17"/>
        <v>73652</v>
      </c>
      <c r="G72">
        <f t="shared" si="18"/>
        <v>6.526799999846844E-2</v>
      </c>
      <c r="I72">
        <f>G72</f>
        <v>6.526799999846844E-2</v>
      </c>
      <c r="O72">
        <f t="shared" ca="1" si="14"/>
        <v>1.803822127427801E-2</v>
      </c>
      <c r="P72">
        <f t="shared" si="15"/>
        <v>6.6275356493834814E-2</v>
      </c>
      <c r="Q72" s="2">
        <f t="shared" si="16"/>
        <v>40244.361700000001</v>
      </c>
      <c r="R72">
        <f t="shared" si="19"/>
        <v>1.0147671087568232E-6</v>
      </c>
    </row>
    <row r="73" spans="1:18" x14ac:dyDescent="0.2">
      <c r="A73" s="107" t="s">
        <v>148</v>
      </c>
      <c r="B73" s="108" t="s">
        <v>31</v>
      </c>
      <c r="C73" s="107">
        <v>55262.861700000001</v>
      </c>
      <c r="D73" s="107">
        <v>2.9999999999999997E-4</v>
      </c>
      <c r="E73" s="15">
        <f t="shared" si="13"/>
        <v>73652.173577720096</v>
      </c>
      <c r="F73">
        <f t="shared" si="17"/>
        <v>73652</v>
      </c>
      <c r="G73">
        <f t="shared" si="18"/>
        <v>6.526799999846844E-2</v>
      </c>
      <c r="I73">
        <f>G73</f>
        <v>6.526799999846844E-2</v>
      </c>
      <c r="O73">
        <f t="shared" ca="1" si="14"/>
        <v>1.803822127427801E-2</v>
      </c>
      <c r="P73">
        <f t="shared" si="15"/>
        <v>6.6275356493834814E-2</v>
      </c>
      <c r="Q73" s="2">
        <f t="shared" si="16"/>
        <v>40244.361700000001</v>
      </c>
      <c r="R73">
        <f t="shared" si="19"/>
        <v>1.0147671087568232E-6</v>
      </c>
    </row>
    <row r="74" spans="1:18" x14ac:dyDescent="0.2">
      <c r="A74" s="107" t="s">
        <v>152</v>
      </c>
      <c r="B74" s="108" t="s">
        <v>30</v>
      </c>
      <c r="C74" s="107">
        <v>55631.925799999997</v>
      </c>
      <c r="D74" s="107">
        <v>1.1000000000000001E-3</v>
      </c>
      <c r="E74" s="15">
        <f t="shared" si="13"/>
        <v>74633.685268711954</v>
      </c>
      <c r="F74">
        <f t="shared" si="17"/>
        <v>74633.5</v>
      </c>
      <c r="G74">
        <f t="shared" si="18"/>
        <v>6.9663999995100312E-2</v>
      </c>
      <c r="I74">
        <f>G74</f>
        <v>6.9663999995100312E-2</v>
      </c>
      <c r="O74">
        <f t="shared" ca="1" si="14"/>
        <v>1.2141169798742579E-2</v>
      </c>
      <c r="P74">
        <f t="shared" si="15"/>
        <v>7.2077086418386116E-2</v>
      </c>
      <c r="Q74" s="2">
        <f t="shared" si="16"/>
        <v>40613.425799999997</v>
      </c>
      <c r="R74">
        <f t="shared" si="19"/>
        <v>5.8229860862462745E-6</v>
      </c>
    </row>
    <row r="75" spans="1:18" x14ac:dyDescent="0.2">
      <c r="A75" s="107" t="s">
        <v>152</v>
      </c>
      <c r="B75" s="108" t="s">
        <v>31</v>
      </c>
      <c r="C75" s="107">
        <v>55684.756800000003</v>
      </c>
      <c r="D75" s="107">
        <v>5.9999999999999995E-4</v>
      </c>
      <c r="E75" s="15">
        <f t="shared" si="13"/>
        <v>74774.187268626876</v>
      </c>
      <c r="F75">
        <f t="shared" si="17"/>
        <v>74774</v>
      </c>
      <c r="G75">
        <f t="shared" si="18"/>
        <v>7.0416000002296641E-2</v>
      </c>
      <c r="I75">
        <f>G75</f>
        <v>7.0416000002296641E-2</v>
      </c>
      <c r="O75">
        <f t="shared" ca="1" si="14"/>
        <v>1.129701724417026E-2</v>
      </c>
      <c r="P75">
        <f t="shared" si="15"/>
        <v>7.2923566679105545E-2</v>
      </c>
      <c r="Q75" s="2">
        <f t="shared" si="16"/>
        <v>40666.256800000003</v>
      </c>
      <c r="R75">
        <f t="shared" si="19"/>
        <v>6.2878906386424471E-6</v>
      </c>
    </row>
    <row r="76" spans="1:18" x14ac:dyDescent="0.2">
      <c r="A76" s="94" t="s">
        <v>153</v>
      </c>
      <c r="B76" s="93" t="s">
        <v>30</v>
      </c>
      <c r="C76" s="94">
        <v>55998.922400000003</v>
      </c>
      <c r="D76" s="94">
        <v>6.9999999999999999E-4</v>
      </c>
      <c r="E76" s="15">
        <f t="shared" ref="E76:E84" si="20">+(C76-C$7)/C$8</f>
        <v>75609.698523467086</v>
      </c>
      <c r="F76">
        <f t="shared" ref="F76:F84" si="21">ROUND(2*E76,0)/2</f>
        <v>75609.5</v>
      </c>
      <c r="G76">
        <f t="shared" ref="G76:G84" si="22">+C76-(C$7+F76*C$8)</f>
        <v>7.464800000161631E-2</v>
      </c>
      <c r="I76">
        <f t="shared" ref="I76:I84" si="23">G76</f>
        <v>7.464800000161631E-2</v>
      </c>
      <c r="O76">
        <f t="shared" ref="O76:O84" ca="1" si="24">+C$11+C$12*F76</f>
        <v>6.2771634410018207E-3</v>
      </c>
      <c r="P76">
        <f t="shared" ref="P76:P84" si="25">+D$11+D$12*F76+D$13*F76^2</f>
        <v>7.8039886927657398E-2</v>
      </c>
      <c r="Q76" s="2">
        <f t="shared" ref="Q76:Q84" si="26">+C76-15018.5</f>
        <v>40980.422400000003</v>
      </c>
      <c r="R76">
        <f t="shared" ref="R76:R84" si="27">+(P76-G76)^2</f>
        <v>1.1504896919048459E-5</v>
      </c>
    </row>
    <row r="77" spans="1:18" x14ac:dyDescent="0.2">
      <c r="A77" s="92" t="s">
        <v>171</v>
      </c>
      <c r="B77" s="93" t="s">
        <v>30</v>
      </c>
      <c r="C77" s="94">
        <v>56155.350050000001</v>
      </c>
      <c r="D77" s="94">
        <v>2.9999999999999997E-4</v>
      </c>
      <c r="E77" s="15">
        <f t="shared" si="20"/>
        <v>76025.711804816819</v>
      </c>
      <c r="F77">
        <f t="shared" si="21"/>
        <v>76025.5</v>
      </c>
      <c r="G77">
        <f t="shared" si="22"/>
        <v>7.9642000004241709E-2</v>
      </c>
      <c r="I77">
        <f t="shared" si="23"/>
        <v>7.9642000004241709E-2</v>
      </c>
      <c r="O77">
        <f t="shared" ca="1" si="24"/>
        <v>3.7777508950794791E-3</v>
      </c>
      <c r="P77">
        <f t="shared" si="25"/>
        <v>8.0640082354717757E-2</v>
      </c>
      <c r="Q77" s="2">
        <f t="shared" si="26"/>
        <v>41136.850050000001</v>
      </c>
      <c r="R77">
        <f t="shared" si="27"/>
        <v>9.9616837833179334E-7</v>
      </c>
    </row>
    <row r="78" spans="1:18" x14ac:dyDescent="0.2">
      <c r="A78" s="118" t="s">
        <v>172</v>
      </c>
      <c r="B78" s="96" t="s">
        <v>31</v>
      </c>
      <c r="C78" s="94">
        <v>56355.393600000003</v>
      </c>
      <c r="D78" s="119">
        <v>2.3E-3</v>
      </c>
      <c r="E78" s="15">
        <f t="shared" si="20"/>
        <v>76557.719884260252</v>
      </c>
      <c r="F78">
        <f t="shared" si="21"/>
        <v>76557.5</v>
      </c>
      <c r="G78">
        <f t="shared" si="22"/>
        <v>8.2679999999527354E-2</v>
      </c>
      <c r="I78">
        <f t="shared" si="23"/>
        <v>8.2679999999527354E-2</v>
      </c>
      <c r="O78">
        <f t="shared" ca="1" si="24"/>
        <v>5.8138677385194404E-4</v>
      </c>
      <c r="P78">
        <f t="shared" si="25"/>
        <v>8.401643362298894E-2</v>
      </c>
      <c r="Q78" s="2">
        <f t="shared" si="26"/>
        <v>41336.893600000003</v>
      </c>
      <c r="R78">
        <f t="shared" si="27"/>
        <v>1.7860548299186639E-6</v>
      </c>
    </row>
    <row r="79" spans="1:18" x14ac:dyDescent="0.2">
      <c r="A79" s="94" t="s">
        <v>491</v>
      </c>
      <c r="B79" s="93"/>
      <c r="C79" s="94">
        <v>57120.4107</v>
      </c>
      <c r="D79" s="94">
        <v>1.2999999999999999E-3</v>
      </c>
      <c r="E79" s="15">
        <f t="shared" si="20"/>
        <v>78592.253255180622</v>
      </c>
      <c r="F79">
        <f t="shared" si="21"/>
        <v>78592.5</v>
      </c>
      <c r="G79">
        <f t="shared" si="22"/>
        <v>-9.2779999999038409E-2</v>
      </c>
      <c r="I79">
        <f t="shared" si="23"/>
        <v>-9.2779999999038409E-2</v>
      </c>
      <c r="O79">
        <f t="shared" ca="1" si="24"/>
        <v>-1.1645306810167011E-2</v>
      </c>
      <c r="P79">
        <f t="shared" si="25"/>
        <v>9.7460912812265543E-2</v>
      </c>
      <c r="Q79" s="2">
        <f t="shared" si="26"/>
        <v>42101.9107</v>
      </c>
      <c r="R79">
        <f t="shared" si="27"/>
        <v>3.6191604907278151E-2</v>
      </c>
    </row>
    <row r="80" spans="1:18" x14ac:dyDescent="0.2">
      <c r="A80" s="94" t="s">
        <v>491</v>
      </c>
      <c r="B80" s="93"/>
      <c r="C80" s="94">
        <v>57176.438999999998</v>
      </c>
      <c r="D80" s="94">
        <v>1.6999999999999999E-3</v>
      </c>
      <c r="E80" s="15">
        <f t="shared" si="20"/>
        <v>78741.258350708478</v>
      </c>
      <c r="F80">
        <f t="shared" si="21"/>
        <v>78741.5</v>
      </c>
      <c r="G80">
        <f t="shared" si="22"/>
        <v>-9.0863999997964129E-2</v>
      </c>
      <c r="I80">
        <f t="shared" si="23"/>
        <v>-9.0863999997964129E-2</v>
      </c>
      <c r="O80">
        <f t="shared" ca="1" si="24"/>
        <v>-1.2540529092240127E-2</v>
      </c>
      <c r="P80">
        <f t="shared" si="25"/>
        <v>9.847827219544536E-2</v>
      </c>
      <c r="Q80" s="2">
        <f t="shared" si="26"/>
        <v>42157.938999999998</v>
      </c>
      <c r="R80">
        <f t="shared" si="27"/>
        <v>3.5850496039363168E-2</v>
      </c>
    </row>
    <row r="81" spans="1:18" x14ac:dyDescent="0.2">
      <c r="A81" s="143" t="s">
        <v>492</v>
      </c>
      <c r="B81" s="144" t="s">
        <v>30</v>
      </c>
      <c r="C81" s="145">
        <v>57465.413699999997</v>
      </c>
      <c r="D81" s="145">
        <v>2.0999999999999999E-3</v>
      </c>
      <c r="E81" s="15">
        <f t="shared" si="20"/>
        <v>79509.775381898624</v>
      </c>
      <c r="F81">
        <f t="shared" si="21"/>
        <v>79510</v>
      </c>
      <c r="G81">
        <f t="shared" si="22"/>
        <v>-8.4460000005492475E-2</v>
      </c>
      <c r="I81">
        <f t="shared" si="23"/>
        <v>-8.4460000005492475E-2</v>
      </c>
      <c r="O81">
        <f t="shared" ca="1" si="24"/>
        <v>-1.7157833278637458E-2</v>
      </c>
      <c r="P81">
        <f t="shared" si="25"/>
        <v>0.10379696855594311</v>
      </c>
      <c r="Q81" s="2">
        <f t="shared" si="26"/>
        <v>42446.913699999997</v>
      </c>
      <c r="R81">
        <f t="shared" si="27"/>
        <v>3.5440686211941345E-2</v>
      </c>
    </row>
    <row r="82" spans="1:18" x14ac:dyDescent="0.2">
      <c r="A82" s="146" t="s">
        <v>493</v>
      </c>
      <c r="B82" s="147" t="s">
        <v>30</v>
      </c>
      <c r="C82" s="148">
        <v>57474.440629999997</v>
      </c>
      <c r="D82" s="148">
        <v>2.9999999999999997E-4</v>
      </c>
      <c r="E82" s="15">
        <f t="shared" si="20"/>
        <v>79533.782152887099</v>
      </c>
      <c r="F82">
        <f t="shared" si="21"/>
        <v>79534</v>
      </c>
      <c r="G82">
        <f t="shared" si="22"/>
        <v>-8.1914000009419397E-2</v>
      </c>
      <c r="I82">
        <f t="shared" si="23"/>
        <v>-8.1914000009419397E-2</v>
      </c>
      <c r="O82">
        <f t="shared" ca="1" si="24"/>
        <v>-1.7302030156286841E-2</v>
      </c>
      <c r="P82">
        <f t="shared" si="25"/>
        <v>0.10396499686117311</v>
      </c>
      <c r="Q82" s="2">
        <f t="shared" si="26"/>
        <v>42455.940629999997</v>
      </c>
      <c r="R82">
        <f t="shared" si="27"/>
        <v>3.4551001477617742E-2</v>
      </c>
    </row>
    <row r="83" spans="1:18" x14ac:dyDescent="0.2">
      <c r="A83" s="149" t="s">
        <v>0</v>
      </c>
      <c r="B83" s="150" t="s">
        <v>31</v>
      </c>
      <c r="C83" s="149">
        <v>57079.800900000002</v>
      </c>
      <c r="D83" s="149">
        <v>2.0000000000000001E-4</v>
      </c>
      <c r="E83" s="15">
        <f t="shared" si="20"/>
        <v>78484.25306369942</v>
      </c>
      <c r="F83">
        <f t="shared" si="21"/>
        <v>78484.5</v>
      </c>
      <c r="G83">
        <f t="shared" si="22"/>
        <v>-9.2852000001585111E-2</v>
      </c>
      <c r="I83">
        <f t="shared" si="23"/>
        <v>-9.2852000001585111E-2</v>
      </c>
      <c r="O83">
        <f t="shared" ca="1" si="24"/>
        <v>-1.0996420860744871E-2</v>
      </c>
      <c r="P83">
        <f t="shared" si="25"/>
        <v>9.6726310306632146E-2</v>
      </c>
      <c r="Q83" s="2">
        <f t="shared" si="26"/>
        <v>42061.300900000002</v>
      </c>
      <c r="R83">
        <f t="shared" si="27"/>
        <v>3.5939935739318717E-2</v>
      </c>
    </row>
    <row r="84" spans="1:18" x14ac:dyDescent="0.2">
      <c r="A84" s="149" t="s">
        <v>0</v>
      </c>
      <c r="B84" s="150" t="s">
        <v>30</v>
      </c>
      <c r="C84" s="149">
        <v>57079.989600000001</v>
      </c>
      <c r="D84" s="149">
        <v>2.0000000000000001E-4</v>
      </c>
      <c r="E84" s="15">
        <f t="shared" si="20"/>
        <v>78484.75490404664</v>
      </c>
      <c r="F84">
        <f t="shared" si="21"/>
        <v>78485</v>
      </c>
      <c r="G84">
        <f t="shared" si="22"/>
        <v>-9.2160000000149012E-2</v>
      </c>
      <c r="I84">
        <f t="shared" si="23"/>
        <v>-9.2160000000149012E-2</v>
      </c>
      <c r="O84">
        <f t="shared" ca="1" si="24"/>
        <v>-1.0999424962362558E-2</v>
      </c>
      <c r="P84">
        <f t="shared" si="25"/>
        <v>9.6729705797992449E-2</v>
      </c>
      <c r="Q84" s="2">
        <f t="shared" si="26"/>
        <v>42061.489600000001</v>
      </c>
      <c r="R84">
        <f t="shared" si="27"/>
        <v>3.5679320956508435E-2</v>
      </c>
    </row>
    <row r="85" spans="1:18" x14ac:dyDescent="0.2">
      <c r="B85" s="6"/>
      <c r="C85" s="16"/>
      <c r="D85" s="16"/>
    </row>
    <row r="86" spans="1:18" x14ac:dyDescent="0.2">
      <c r="B86" s="6"/>
      <c r="C86" s="16"/>
      <c r="D86" s="16"/>
    </row>
    <row r="87" spans="1:18" x14ac:dyDescent="0.2">
      <c r="B87" s="6"/>
      <c r="C87" s="16"/>
      <c r="D87" s="16"/>
    </row>
    <row r="88" spans="1:18" x14ac:dyDescent="0.2">
      <c r="B88" s="6"/>
      <c r="C88" s="16"/>
      <c r="D88" s="16"/>
    </row>
    <row r="89" spans="1:18" x14ac:dyDescent="0.2">
      <c r="B89" s="6"/>
      <c r="C89" s="16"/>
      <c r="D89" s="16"/>
    </row>
    <row r="90" spans="1:18" x14ac:dyDescent="0.2">
      <c r="B90" s="6"/>
      <c r="C90" s="16"/>
      <c r="D90" s="16"/>
    </row>
    <row r="91" spans="1:18" x14ac:dyDescent="0.2">
      <c r="B91" s="6"/>
      <c r="C91" s="16"/>
      <c r="D91" s="16"/>
    </row>
    <row r="92" spans="1:18" x14ac:dyDescent="0.2">
      <c r="B92" s="6"/>
      <c r="C92" s="16"/>
      <c r="D92" s="16"/>
    </row>
    <row r="93" spans="1:18" x14ac:dyDescent="0.2">
      <c r="B93" s="6"/>
      <c r="C93" s="16"/>
      <c r="D93" s="16"/>
    </row>
    <row r="94" spans="1:18" x14ac:dyDescent="0.2">
      <c r="B94" s="6"/>
      <c r="C94" s="16"/>
      <c r="D94" s="16"/>
    </row>
    <row r="95" spans="1:18" x14ac:dyDescent="0.2">
      <c r="B95" s="6"/>
      <c r="C95" s="16"/>
      <c r="D95" s="16"/>
    </row>
    <row r="96" spans="1:18" x14ac:dyDescent="0.2">
      <c r="B96" s="6"/>
      <c r="C96" s="16"/>
      <c r="D96" s="16"/>
    </row>
    <row r="97" spans="2:4" x14ac:dyDescent="0.2">
      <c r="B97" s="6"/>
      <c r="C97" s="16"/>
      <c r="D97" s="16"/>
    </row>
    <row r="98" spans="2:4" x14ac:dyDescent="0.2">
      <c r="B98" s="6"/>
      <c r="C98" s="16"/>
      <c r="D98" s="16"/>
    </row>
    <row r="99" spans="2:4" x14ac:dyDescent="0.2">
      <c r="B99" s="6"/>
      <c r="C99" s="16"/>
      <c r="D99" s="16"/>
    </row>
    <row r="100" spans="2:4" x14ac:dyDescent="0.2">
      <c r="B100" s="6"/>
      <c r="C100" s="16"/>
      <c r="D100" s="16"/>
    </row>
    <row r="101" spans="2:4" x14ac:dyDescent="0.2">
      <c r="B101" s="6"/>
      <c r="C101" s="16"/>
      <c r="D101" s="16"/>
    </row>
    <row r="102" spans="2:4" x14ac:dyDescent="0.2">
      <c r="B102" s="6"/>
      <c r="C102" s="16"/>
      <c r="D102" s="16"/>
    </row>
    <row r="103" spans="2:4" x14ac:dyDescent="0.2">
      <c r="B103" s="6"/>
      <c r="C103" s="16"/>
      <c r="D103" s="16"/>
    </row>
    <row r="104" spans="2:4" x14ac:dyDescent="0.2">
      <c r="B104" s="6"/>
      <c r="C104" s="16"/>
      <c r="D104" s="16"/>
    </row>
    <row r="105" spans="2:4" x14ac:dyDescent="0.2">
      <c r="B105" s="6"/>
      <c r="C105" s="16"/>
      <c r="D105" s="16"/>
    </row>
    <row r="106" spans="2:4" x14ac:dyDescent="0.2">
      <c r="B106" s="6"/>
      <c r="C106" s="16"/>
      <c r="D106" s="16"/>
    </row>
    <row r="107" spans="2:4" x14ac:dyDescent="0.2">
      <c r="B107" s="6"/>
      <c r="C107" s="16"/>
      <c r="D107" s="16"/>
    </row>
    <row r="108" spans="2:4" x14ac:dyDescent="0.2">
      <c r="B108" s="6"/>
      <c r="C108" s="16"/>
      <c r="D108" s="16"/>
    </row>
    <row r="109" spans="2:4" x14ac:dyDescent="0.2">
      <c r="B109" s="6"/>
      <c r="C109" s="16"/>
      <c r="D109" s="16"/>
    </row>
    <row r="110" spans="2:4" x14ac:dyDescent="0.2">
      <c r="B110" s="6"/>
      <c r="C110" s="16"/>
      <c r="D110" s="16"/>
    </row>
    <row r="111" spans="2:4" x14ac:dyDescent="0.2">
      <c r="B111" s="6"/>
      <c r="C111" s="16"/>
      <c r="D111" s="16"/>
    </row>
    <row r="112" spans="2:4" x14ac:dyDescent="0.2">
      <c r="B112" s="6"/>
      <c r="C112" s="16"/>
      <c r="D112" s="16"/>
    </row>
    <row r="113" spans="2:4" x14ac:dyDescent="0.2">
      <c r="B113" s="6"/>
      <c r="C113" s="16"/>
      <c r="D113" s="16"/>
    </row>
    <row r="114" spans="2:4" x14ac:dyDescent="0.2">
      <c r="B114" s="6"/>
      <c r="C114" s="16"/>
      <c r="D114" s="16"/>
    </row>
    <row r="115" spans="2:4" x14ac:dyDescent="0.2">
      <c r="B115" s="6"/>
      <c r="C115" s="16"/>
      <c r="D115" s="16"/>
    </row>
    <row r="116" spans="2:4" x14ac:dyDescent="0.2">
      <c r="B116" s="6"/>
      <c r="C116" s="16"/>
      <c r="D116" s="16"/>
    </row>
    <row r="117" spans="2:4" x14ac:dyDescent="0.2">
      <c r="B117" s="6"/>
      <c r="C117" s="16"/>
      <c r="D117" s="16"/>
    </row>
    <row r="118" spans="2:4" x14ac:dyDescent="0.2">
      <c r="B118" s="6"/>
      <c r="C118" s="16"/>
      <c r="D118" s="16"/>
    </row>
    <row r="119" spans="2:4" x14ac:dyDescent="0.2">
      <c r="B119" s="6"/>
      <c r="C119" s="16"/>
      <c r="D119" s="16"/>
    </row>
    <row r="120" spans="2:4" x14ac:dyDescent="0.2">
      <c r="B120" s="6"/>
      <c r="C120" s="16"/>
      <c r="D120" s="16"/>
    </row>
    <row r="121" spans="2:4" x14ac:dyDescent="0.2">
      <c r="B121" s="6"/>
      <c r="C121" s="16"/>
      <c r="D121" s="16"/>
    </row>
    <row r="122" spans="2:4" x14ac:dyDescent="0.2">
      <c r="B122" s="6"/>
      <c r="C122" s="16"/>
      <c r="D122" s="16"/>
    </row>
    <row r="123" spans="2:4" x14ac:dyDescent="0.2">
      <c r="B123" s="6"/>
      <c r="C123" s="16"/>
      <c r="D123" s="16"/>
    </row>
    <row r="124" spans="2:4" x14ac:dyDescent="0.2">
      <c r="B124" s="6"/>
      <c r="C124" s="16"/>
      <c r="D124" s="16"/>
    </row>
    <row r="125" spans="2:4" x14ac:dyDescent="0.2">
      <c r="B125" s="6"/>
      <c r="C125" s="16"/>
      <c r="D125" s="16"/>
    </row>
    <row r="126" spans="2:4" x14ac:dyDescent="0.2">
      <c r="B126" s="6"/>
      <c r="C126" s="16"/>
      <c r="D126" s="16"/>
    </row>
    <row r="127" spans="2:4" x14ac:dyDescent="0.2">
      <c r="B127" s="6"/>
      <c r="C127" s="16"/>
      <c r="D127" s="16"/>
    </row>
    <row r="128" spans="2:4" x14ac:dyDescent="0.2">
      <c r="B128" s="6"/>
      <c r="C128" s="16"/>
      <c r="D128" s="16"/>
    </row>
    <row r="129" spans="2:4" x14ac:dyDescent="0.2">
      <c r="B129" s="6"/>
      <c r="C129" s="16"/>
      <c r="D129" s="16"/>
    </row>
    <row r="130" spans="2:4" x14ac:dyDescent="0.2">
      <c r="B130" s="6"/>
      <c r="C130" s="16"/>
      <c r="D130" s="16"/>
    </row>
    <row r="131" spans="2:4" x14ac:dyDescent="0.2">
      <c r="B131" s="6"/>
      <c r="C131" s="16"/>
      <c r="D131" s="16"/>
    </row>
    <row r="132" spans="2:4" x14ac:dyDescent="0.2">
      <c r="B132" s="6"/>
      <c r="C132" s="16"/>
      <c r="D132" s="16"/>
    </row>
    <row r="133" spans="2:4" x14ac:dyDescent="0.2">
      <c r="B133" s="6"/>
      <c r="C133" s="16"/>
      <c r="D133" s="16"/>
    </row>
    <row r="134" spans="2:4" x14ac:dyDescent="0.2">
      <c r="B134" s="6"/>
      <c r="C134" s="16"/>
      <c r="D134" s="16"/>
    </row>
    <row r="135" spans="2:4" x14ac:dyDescent="0.2">
      <c r="B135" s="6"/>
      <c r="C135" s="16"/>
      <c r="D135" s="16"/>
    </row>
    <row r="136" spans="2:4" x14ac:dyDescent="0.2">
      <c r="B136" s="6"/>
      <c r="C136" s="16"/>
      <c r="D136" s="16"/>
    </row>
    <row r="137" spans="2:4" x14ac:dyDescent="0.2">
      <c r="B137" s="6"/>
      <c r="C137" s="16"/>
      <c r="D137" s="16"/>
    </row>
    <row r="138" spans="2:4" x14ac:dyDescent="0.2">
      <c r="B138" s="6"/>
      <c r="C138" s="16"/>
      <c r="D138" s="16"/>
    </row>
    <row r="139" spans="2:4" x14ac:dyDescent="0.2">
      <c r="B139" s="6"/>
      <c r="C139" s="16"/>
      <c r="D139" s="16"/>
    </row>
    <row r="140" spans="2:4" x14ac:dyDescent="0.2">
      <c r="B140" s="6"/>
      <c r="C140" s="16"/>
      <c r="D140" s="16"/>
    </row>
    <row r="141" spans="2:4" x14ac:dyDescent="0.2">
      <c r="B141" s="6"/>
      <c r="C141" s="16"/>
      <c r="D141" s="16"/>
    </row>
    <row r="142" spans="2:4" x14ac:dyDescent="0.2">
      <c r="B142" s="6"/>
      <c r="C142" s="16"/>
      <c r="D142" s="16"/>
    </row>
    <row r="143" spans="2:4" x14ac:dyDescent="0.2">
      <c r="B143" s="6"/>
      <c r="C143" s="16"/>
      <c r="D143" s="16"/>
    </row>
    <row r="144" spans="2:4" x14ac:dyDescent="0.2">
      <c r="B144" s="6"/>
      <c r="C144" s="16"/>
      <c r="D144" s="16"/>
    </row>
    <row r="145" spans="2:4" x14ac:dyDescent="0.2">
      <c r="B145" s="6"/>
      <c r="C145" s="16"/>
      <c r="D145" s="16"/>
    </row>
    <row r="146" spans="2:4" x14ac:dyDescent="0.2">
      <c r="B146" s="6"/>
      <c r="C146" s="16"/>
      <c r="D146" s="16"/>
    </row>
    <row r="147" spans="2:4" x14ac:dyDescent="0.2">
      <c r="B147" s="6"/>
      <c r="C147" s="16"/>
      <c r="D147" s="16"/>
    </row>
    <row r="148" spans="2:4" x14ac:dyDescent="0.2">
      <c r="B148" s="6"/>
      <c r="C148" s="16"/>
      <c r="D148" s="16"/>
    </row>
    <row r="149" spans="2:4" x14ac:dyDescent="0.2">
      <c r="B149" s="6"/>
      <c r="C149" s="16"/>
      <c r="D149" s="16"/>
    </row>
    <row r="150" spans="2:4" x14ac:dyDescent="0.2">
      <c r="B150" s="6"/>
      <c r="C150" s="16"/>
      <c r="D150" s="16"/>
    </row>
    <row r="151" spans="2:4" x14ac:dyDescent="0.2">
      <c r="B151" s="6"/>
      <c r="C151" s="16"/>
      <c r="D151" s="16"/>
    </row>
    <row r="152" spans="2:4" x14ac:dyDescent="0.2">
      <c r="B152" s="6"/>
      <c r="C152" s="16"/>
      <c r="D152" s="16"/>
    </row>
    <row r="153" spans="2:4" x14ac:dyDescent="0.2">
      <c r="B153" s="6"/>
      <c r="C153" s="16"/>
      <c r="D153" s="16"/>
    </row>
    <row r="154" spans="2:4" x14ac:dyDescent="0.2">
      <c r="B154" s="6"/>
      <c r="C154" s="16"/>
      <c r="D154" s="16"/>
    </row>
    <row r="155" spans="2:4" x14ac:dyDescent="0.2">
      <c r="B155" s="6"/>
      <c r="C155" s="16"/>
      <c r="D155" s="16"/>
    </row>
    <row r="156" spans="2:4" x14ac:dyDescent="0.2">
      <c r="B156" s="6"/>
      <c r="C156" s="16"/>
      <c r="D156" s="16"/>
    </row>
    <row r="157" spans="2:4" x14ac:dyDescent="0.2">
      <c r="B157" s="6"/>
      <c r="C157" s="16"/>
      <c r="D157" s="16"/>
    </row>
    <row r="158" spans="2:4" x14ac:dyDescent="0.2">
      <c r="B158" s="6"/>
      <c r="C158" s="16"/>
      <c r="D158" s="16"/>
    </row>
    <row r="159" spans="2:4" x14ac:dyDescent="0.2">
      <c r="B159" s="6"/>
      <c r="C159" s="16"/>
      <c r="D159" s="16"/>
    </row>
    <row r="160" spans="2:4" x14ac:dyDescent="0.2">
      <c r="B160" s="6"/>
      <c r="C160" s="16"/>
      <c r="D160" s="16"/>
    </row>
    <row r="161" spans="2:4" x14ac:dyDescent="0.2">
      <c r="B161" s="6"/>
      <c r="C161" s="16"/>
      <c r="D161" s="16"/>
    </row>
    <row r="162" spans="2:4" x14ac:dyDescent="0.2">
      <c r="B162" s="6"/>
      <c r="C162" s="16"/>
      <c r="D162" s="16"/>
    </row>
    <row r="163" spans="2:4" x14ac:dyDescent="0.2">
      <c r="B163" s="6"/>
      <c r="C163" s="16"/>
      <c r="D163" s="16"/>
    </row>
    <row r="164" spans="2:4" x14ac:dyDescent="0.2">
      <c r="B164" s="6"/>
      <c r="C164" s="16"/>
      <c r="D164" s="16"/>
    </row>
    <row r="165" spans="2:4" x14ac:dyDescent="0.2">
      <c r="B165" s="6"/>
      <c r="C165" s="16"/>
      <c r="D165" s="16"/>
    </row>
    <row r="166" spans="2:4" x14ac:dyDescent="0.2">
      <c r="B166" s="6"/>
      <c r="C166" s="16"/>
      <c r="D166" s="16"/>
    </row>
    <row r="167" spans="2:4" x14ac:dyDescent="0.2">
      <c r="B167" s="6"/>
      <c r="C167" s="16"/>
      <c r="D167" s="16"/>
    </row>
    <row r="168" spans="2:4" x14ac:dyDescent="0.2">
      <c r="B168" s="6"/>
      <c r="C168" s="16"/>
      <c r="D168" s="16"/>
    </row>
    <row r="169" spans="2:4" x14ac:dyDescent="0.2">
      <c r="B169" s="6"/>
      <c r="C169" s="16"/>
      <c r="D169" s="16"/>
    </row>
    <row r="170" spans="2:4" x14ac:dyDescent="0.2">
      <c r="B170" s="6"/>
      <c r="C170" s="16"/>
      <c r="D170" s="16"/>
    </row>
    <row r="171" spans="2:4" x14ac:dyDescent="0.2">
      <c r="B171" s="6"/>
      <c r="C171" s="16"/>
      <c r="D171" s="16"/>
    </row>
    <row r="172" spans="2:4" x14ac:dyDescent="0.2">
      <c r="B172" s="6"/>
      <c r="C172" s="16"/>
      <c r="D172" s="16"/>
    </row>
    <row r="173" spans="2:4" x14ac:dyDescent="0.2">
      <c r="B173" s="6"/>
      <c r="C173" s="16"/>
      <c r="D173" s="16"/>
    </row>
    <row r="174" spans="2:4" x14ac:dyDescent="0.2">
      <c r="B174" s="6"/>
      <c r="C174" s="16"/>
      <c r="D174" s="16"/>
    </row>
    <row r="175" spans="2:4" x14ac:dyDescent="0.2">
      <c r="B175" s="6"/>
      <c r="C175" s="16"/>
      <c r="D175" s="16"/>
    </row>
    <row r="176" spans="2:4" x14ac:dyDescent="0.2">
      <c r="B176" s="6"/>
      <c r="C176" s="16"/>
      <c r="D176" s="16"/>
    </row>
    <row r="177" spans="2:4" x14ac:dyDescent="0.2">
      <c r="B177" s="6"/>
      <c r="C177" s="16"/>
      <c r="D177" s="16"/>
    </row>
    <row r="178" spans="2:4" x14ac:dyDescent="0.2">
      <c r="B178" s="6"/>
      <c r="C178" s="16"/>
      <c r="D178" s="16"/>
    </row>
    <row r="179" spans="2:4" x14ac:dyDescent="0.2">
      <c r="B179" s="6"/>
      <c r="C179" s="16"/>
      <c r="D179" s="16"/>
    </row>
    <row r="180" spans="2:4" x14ac:dyDescent="0.2">
      <c r="B180" s="6"/>
      <c r="C180" s="16"/>
      <c r="D180" s="16"/>
    </row>
    <row r="181" spans="2:4" x14ac:dyDescent="0.2">
      <c r="B181" s="6"/>
      <c r="C181" s="16"/>
      <c r="D181" s="16"/>
    </row>
    <row r="182" spans="2:4" x14ac:dyDescent="0.2">
      <c r="B182" s="6"/>
      <c r="C182" s="16"/>
      <c r="D182" s="16"/>
    </row>
    <row r="183" spans="2:4" x14ac:dyDescent="0.2">
      <c r="B183" s="6"/>
      <c r="C183" s="16"/>
      <c r="D183" s="16"/>
    </row>
    <row r="184" spans="2:4" x14ac:dyDescent="0.2">
      <c r="B184" s="6"/>
      <c r="C184" s="16"/>
      <c r="D184" s="16"/>
    </row>
    <row r="185" spans="2:4" x14ac:dyDescent="0.2">
      <c r="B185" s="6"/>
      <c r="C185" s="16"/>
      <c r="D185" s="16"/>
    </row>
    <row r="186" spans="2:4" x14ac:dyDescent="0.2">
      <c r="B186" s="6"/>
      <c r="C186" s="16"/>
      <c r="D186" s="16"/>
    </row>
    <row r="187" spans="2:4" x14ac:dyDescent="0.2">
      <c r="B187" s="6"/>
      <c r="C187" s="16"/>
      <c r="D187" s="16"/>
    </row>
    <row r="188" spans="2:4" x14ac:dyDescent="0.2">
      <c r="B188" s="6"/>
      <c r="C188" s="16"/>
      <c r="D188" s="16"/>
    </row>
    <row r="189" spans="2:4" x14ac:dyDescent="0.2">
      <c r="B189" s="6"/>
      <c r="C189" s="16"/>
      <c r="D189" s="16"/>
    </row>
    <row r="190" spans="2:4" x14ac:dyDescent="0.2">
      <c r="B190" s="6"/>
      <c r="C190" s="16"/>
      <c r="D190" s="16"/>
    </row>
    <row r="191" spans="2:4" x14ac:dyDescent="0.2">
      <c r="B191" s="6"/>
      <c r="C191" s="16"/>
      <c r="D191" s="16"/>
    </row>
    <row r="192" spans="2:4" x14ac:dyDescent="0.2">
      <c r="B192" s="6"/>
      <c r="C192" s="16"/>
      <c r="D192" s="16"/>
    </row>
    <row r="193" spans="2:4" x14ac:dyDescent="0.2">
      <c r="B193" s="6"/>
      <c r="C193" s="16"/>
      <c r="D193" s="16"/>
    </row>
    <row r="194" spans="2:4" x14ac:dyDescent="0.2">
      <c r="B194" s="6"/>
      <c r="C194" s="16"/>
      <c r="D194" s="16"/>
    </row>
    <row r="195" spans="2:4" x14ac:dyDescent="0.2">
      <c r="B195" s="6"/>
      <c r="C195" s="16"/>
      <c r="D195" s="16"/>
    </row>
    <row r="196" spans="2:4" x14ac:dyDescent="0.2">
      <c r="B196" s="6"/>
      <c r="C196" s="16"/>
      <c r="D196" s="16"/>
    </row>
    <row r="197" spans="2:4" x14ac:dyDescent="0.2">
      <c r="B197" s="6"/>
      <c r="C197" s="16"/>
      <c r="D197" s="16"/>
    </row>
    <row r="198" spans="2:4" x14ac:dyDescent="0.2">
      <c r="B198" s="6"/>
      <c r="C198" s="16"/>
      <c r="D198" s="16"/>
    </row>
    <row r="199" spans="2:4" x14ac:dyDescent="0.2">
      <c r="B199" s="6"/>
      <c r="C199" s="16"/>
      <c r="D199" s="16"/>
    </row>
    <row r="200" spans="2:4" x14ac:dyDescent="0.2">
      <c r="B200" s="6"/>
      <c r="C200" s="16"/>
      <c r="D200" s="16"/>
    </row>
    <row r="201" spans="2:4" x14ac:dyDescent="0.2">
      <c r="B201" s="6"/>
      <c r="C201" s="16"/>
      <c r="D201" s="16"/>
    </row>
    <row r="202" spans="2:4" x14ac:dyDescent="0.2">
      <c r="B202" s="6"/>
      <c r="C202" s="16"/>
      <c r="D202" s="16"/>
    </row>
    <row r="203" spans="2:4" x14ac:dyDescent="0.2">
      <c r="B203" s="6"/>
      <c r="C203" s="16"/>
      <c r="D203" s="16"/>
    </row>
    <row r="204" spans="2:4" x14ac:dyDescent="0.2">
      <c r="B204" s="6"/>
      <c r="C204" s="16"/>
      <c r="D204" s="16"/>
    </row>
    <row r="205" spans="2:4" x14ac:dyDescent="0.2">
      <c r="B205" s="6"/>
      <c r="C205" s="16"/>
      <c r="D205" s="16"/>
    </row>
    <row r="206" spans="2:4" x14ac:dyDescent="0.2">
      <c r="B206" s="6"/>
      <c r="C206" s="16"/>
      <c r="D206" s="16"/>
    </row>
    <row r="207" spans="2:4" x14ac:dyDescent="0.2">
      <c r="B207" s="6"/>
      <c r="C207" s="16"/>
      <c r="D207" s="16"/>
    </row>
    <row r="208" spans="2:4" x14ac:dyDescent="0.2">
      <c r="B208" s="6"/>
      <c r="C208" s="16"/>
      <c r="D208" s="16"/>
    </row>
    <row r="209" spans="2:4" x14ac:dyDescent="0.2">
      <c r="B209" s="6"/>
      <c r="C209" s="16"/>
      <c r="D209" s="16"/>
    </row>
    <row r="210" spans="2:4" x14ac:dyDescent="0.2">
      <c r="B210" s="6"/>
      <c r="C210" s="16"/>
      <c r="D210" s="16"/>
    </row>
    <row r="211" spans="2:4" x14ac:dyDescent="0.2">
      <c r="B211" s="6"/>
      <c r="C211" s="16"/>
      <c r="D211" s="16"/>
    </row>
    <row r="212" spans="2:4" x14ac:dyDescent="0.2">
      <c r="B212" s="6"/>
      <c r="C212" s="16"/>
      <c r="D212" s="16"/>
    </row>
    <row r="213" spans="2:4" x14ac:dyDescent="0.2">
      <c r="B213" s="6"/>
      <c r="C213" s="16"/>
      <c r="D213" s="16"/>
    </row>
    <row r="214" spans="2:4" x14ac:dyDescent="0.2">
      <c r="B214" s="6"/>
      <c r="C214" s="16"/>
      <c r="D214" s="16"/>
    </row>
    <row r="215" spans="2:4" x14ac:dyDescent="0.2">
      <c r="B215" s="6"/>
      <c r="C215" s="16"/>
      <c r="D215" s="16"/>
    </row>
    <row r="216" spans="2:4" x14ac:dyDescent="0.2">
      <c r="B216" s="6"/>
      <c r="C216" s="16"/>
      <c r="D216" s="16"/>
    </row>
    <row r="217" spans="2:4" x14ac:dyDescent="0.2">
      <c r="B217" s="6"/>
      <c r="C217" s="16"/>
      <c r="D217" s="16"/>
    </row>
    <row r="218" spans="2:4" x14ac:dyDescent="0.2">
      <c r="B218" s="6"/>
      <c r="C218" s="16"/>
      <c r="D218" s="16"/>
    </row>
    <row r="219" spans="2:4" x14ac:dyDescent="0.2">
      <c r="B219" s="6"/>
      <c r="C219" s="16"/>
      <c r="D219" s="16"/>
    </row>
    <row r="220" spans="2:4" x14ac:dyDescent="0.2">
      <c r="B220" s="6"/>
      <c r="C220" s="16"/>
      <c r="D220" s="16"/>
    </row>
    <row r="221" spans="2:4" x14ac:dyDescent="0.2">
      <c r="B221" s="6"/>
      <c r="C221" s="16"/>
      <c r="D221" s="16"/>
    </row>
    <row r="222" spans="2:4" x14ac:dyDescent="0.2">
      <c r="B222" s="6"/>
      <c r="C222" s="16"/>
      <c r="D222" s="16"/>
    </row>
    <row r="223" spans="2:4" x14ac:dyDescent="0.2">
      <c r="B223" s="6"/>
      <c r="C223" s="16"/>
      <c r="D223" s="16"/>
    </row>
    <row r="224" spans="2:4" x14ac:dyDescent="0.2">
      <c r="B224" s="6"/>
      <c r="C224" s="16"/>
      <c r="D224" s="16"/>
    </row>
    <row r="225" spans="2:4" x14ac:dyDescent="0.2">
      <c r="B225" s="6"/>
      <c r="C225" s="16"/>
      <c r="D225" s="16"/>
    </row>
    <row r="226" spans="2:4" x14ac:dyDescent="0.2">
      <c r="B226" s="6"/>
      <c r="C226" s="16"/>
      <c r="D226" s="16"/>
    </row>
    <row r="227" spans="2:4" x14ac:dyDescent="0.2">
      <c r="B227" s="6"/>
      <c r="C227" s="16"/>
      <c r="D227" s="16"/>
    </row>
    <row r="228" spans="2:4" x14ac:dyDescent="0.2">
      <c r="B228" s="6"/>
      <c r="C228" s="16"/>
      <c r="D228" s="16"/>
    </row>
    <row r="229" spans="2:4" x14ac:dyDescent="0.2">
      <c r="B229" s="6"/>
      <c r="C229" s="16"/>
      <c r="D229" s="16"/>
    </row>
    <row r="230" spans="2:4" x14ac:dyDescent="0.2">
      <c r="B230" s="6"/>
      <c r="C230" s="16"/>
      <c r="D230" s="16"/>
    </row>
    <row r="231" spans="2:4" x14ac:dyDescent="0.2">
      <c r="B231" s="6"/>
      <c r="C231" s="16"/>
      <c r="D231" s="16"/>
    </row>
    <row r="232" spans="2:4" x14ac:dyDescent="0.2">
      <c r="B232" s="6"/>
      <c r="C232" s="16"/>
      <c r="D232" s="16"/>
    </row>
    <row r="233" spans="2:4" x14ac:dyDescent="0.2">
      <c r="B233" s="6"/>
      <c r="C233" s="16"/>
      <c r="D233" s="16"/>
    </row>
    <row r="234" spans="2:4" x14ac:dyDescent="0.2">
      <c r="B234" s="6"/>
      <c r="C234" s="16"/>
      <c r="D234" s="16"/>
    </row>
    <row r="235" spans="2:4" x14ac:dyDescent="0.2">
      <c r="B235" s="6"/>
      <c r="C235" s="16"/>
      <c r="D235" s="16"/>
    </row>
    <row r="236" spans="2:4" x14ac:dyDescent="0.2">
      <c r="B236" s="6"/>
      <c r="C236" s="16"/>
      <c r="D236" s="16"/>
    </row>
    <row r="237" spans="2:4" x14ac:dyDescent="0.2">
      <c r="B237" s="6"/>
      <c r="C237" s="16"/>
      <c r="D237" s="16"/>
    </row>
    <row r="238" spans="2:4" x14ac:dyDescent="0.2">
      <c r="B238" s="6"/>
      <c r="C238" s="16"/>
      <c r="D238" s="16"/>
    </row>
    <row r="239" spans="2:4" x14ac:dyDescent="0.2">
      <c r="B239" s="6"/>
      <c r="C239" s="16"/>
      <c r="D239" s="16"/>
    </row>
    <row r="240" spans="2:4" x14ac:dyDescent="0.2">
      <c r="B240" s="6"/>
      <c r="C240" s="16"/>
      <c r="D240" s="16"/>
    </row>
    <row r="241" spans="2:4" x14ac:dyDescent="0.2">
      <c r="B241" s="6"/>
      <c r="C241" s="16"/>
      <c r="D241" s="16"/>
    </row>
    <row r="242" spans="2:4" x14ac:dyDescent="0.2">
      <c r="B242" s="6"/>
      <c r="C242" s="16"/>
      <c r="D242" s="16"/>
    </row>
    <row r="243" spans="2:4" x14ac:dyDescent="0.2">
      <c r="B243" s="6"/>
      <c r="C243" s="16"/>
      <c r="D243" s="16"/>
    </row>
    <row r="244" spans="2:4" x14ac:dyDescent="0.2">
      <c r="B244" s="6"/>
      <c r="C244" s="16"/>
      <c r="D244" s="16"/>
    </row>
    <row r="245" spans="2:4" x14ac:dyDescent="0.2">
      <c r="B245" s="6"/>
      <c r="C245" s="16"/>
      <c r="D245" s="16"/>
    </row>
    <row r="246" spans="2:4" x14ac:dyDescent="0.2">
      <c r="B246" s="6"/>
      <c r="C246" s="16"/>
      <c r="D246" s="16"/>
    </row>
    <row r="247" spans="2:4" x14ac:dyDescent="0.2">
      <c r="B247" s="6"/>
      <c r="C247" s="16"/>
      <c r="D247" s="16"/>
    </row>
    <row r="248" spans="2:4" x14ac:dyDescent="0.2">
      <c r="B248" s="6"/>
      <c r="C248" s="16"/>
      <c r="D248" s="16"/>
    </row>
    <row r="249" spans="2:4" x14ac:dyDescent="0.2">
      <c r="B249" s="6"/>
      <c r="C249" s="16"/>
      <c r="D249" s="16"/>
    </row>
    <row r="250" spans="2:4" x14ac:dyDescent="0.2">
      <c r="B250" s="6"/>
      <c r="C250" s="16"/>
      <c r="D250" s="16"/>
    </row>
    <row r="251" spans="2:4" x14ac:dyDescent="0.2">
      <c r="B251" s="6"/>
      <c r="C251" s="16"/>
      <c r="D251" s="16"/>
    </row>
    <row r="252" spans="2:4" x14ac:dyDescent="0.2">
      <c r="B252" s="6"/>
      <c r="C252" s="16"/>
      <c r="D252" s="16"/>
    </row>
    <row r="253" spans="2:4" x14ac:dyDescent="0.2">
      <c r="B253" s="6"/>
      <c r="C253" s="16"/>
      <c r="D253" s="16"/>
    </row>
    <row r="254" spans="2:4" x14ac:dyDescent="0.2">
      <c r="B254" s="6"/>
      <c r="C254" s="16"/>
      <c r="D254" s="16"/>
    </row>
    <row r="255" spans="2:4" x14ac:dyDescent="0.2">
      <c r="B255" s="6"/>
      <c r="C255" s="16"/>
      <c r="D255" s="16"/>
    </row>
    <row r="256" spans="2:4" x14ac:dyDescent="0.2">
      <c r="B256" s="6"/>
      <c r="C256" s="16"/>
      <c r="D256" s="16"/>
    </row>
    <row r="257" spans="2:4" x14ac:dyDescent="0.2">
      <c r="B257" s="6"/>
      <c r="C257" s="16"/>
      <c r="D257" s="16"/>
    </row>
    <row r="258" spans="2:4" x14ac:dyDescent="0.2">
      <c r="B258" s="6"/>
      <c r="C258" s="16"/>
      <c r="D258" s="16"/>
    </row>
    <row r="259" spans="2:4" x14ac:dyDescent="0.2">
      <c r="B259" s="6"/>
      <c r="C259" s="16"/>
      <c r="D259" s="16"/>
    </row>
    <row r="260" spans="2:4" x14ac:dyDescent="0.2">
      <c r="B260" s="6"/>
      <c r="C260" s="16"/>
      <c r="D260" s="16"/>
    </row>
    <row r="261" spans="2:4" x14ac:dyDescent="0.2">
      <c r="B261" s="6"/>
      <c r="C261" s="16"/>
      <c r="D261" s="16"/>
    </row>
    <row r="262" spans="2:4" x14ac:dyDescent="0.2">
      <c r="B262" s="6"/>
      <c r="C262" s="16"/>
      <c r="D262" s="16"/>
    </row>
    <row r="263" spans="2:4" x14ac:dyDescent="0.2">
      <c r="B263" s="6"/>
      <c r="C263" s="16"/>
      <c r="D263" s="16"/>
    </row>
    <row r="264" spans="2:4" x14ac:dyDescent="0.2">
      <c r="B264" s="6"/>
      <c r="C264" s="16"/>
      <c r="D264" s="16"/>
    </row>
    <row r="265" spans="2:4" x14ac:dyDescent="0.2">
      <c r="B265" s="6"/>
      <c r="C265" s="16"/>
      <c r="D265" s="16"/>
    </row>
    <row r="266" spans="2:4" x14ac:dyDescent="0.2">
      <c r="B266" s="6"/>
      <c r="C266" s="16"/>
      <c r="D266" s="16"/>
    </row>
    <row r="267" spans="2:4" x14ac:dyDescent="0.2">
      <c r="B267" s="6"/>
      <c r="C267" s="16"/>
      <c r="D267" s="16"/>
    </row>
    <row r="268" spans="2:4" x14ac:dyDescent="0.2">
      <c r="B268" s="6"/>
      <c r="C268" s="16"/>
      <c r="D268" s="16"/>
    </row>
    <row r="269" spans="2:4" x14ac:dyDescent="0.2">
      <c r="B269" s="6"/>
      <c r="C269" s="16"/>
      <c r="D269" s="16"/>
    </row>
    <row r="270" spans="2:4" x14ac:dyDescent="0.2">
      <c r="B270" s="6"/>
      <c r="C270" s="16"/>
      <c r="D270" s="16"/>
    </row>
    <row r="271" spans="2:4" x14ac:dyDescent="0.2">
      <c r="B271" s="6"/>
      <c r="C271" s="16"/>
      <c r="D271" s="16"/>
    </row>
    <row r="272" spans="2:4" x14ac:dyDescent="0.2">
      <c r="B272" s="6"/>
      <c r="C272" s="16"/>
      <c r="D272" s="16"/>
    </row>
    <row r="273" spans="2:4" x14ac:dyDescent="0.2">
      <c r="B273" s="6"/>
      <c r="C273" s="16"/>
      <c r="D273" s="16"/>
    </row>
    <row r="274" spans="2:4" x14ac:dyDescent="0.2">
      <c r="B274" s="6"/>
      <c r="C274" s="16"/>
      <c r="D274" s="16"/>
    </row>
    <row r="275" spans="2:4" x14ac:dyDescent="0.2">
      <c r="B275" s="6"/>
      <c r="C275" s="16"/>
      <c r="D275" s="16"/>
    </row>
    <row r="276" spans="2:4" x14ac:dyDescent="0.2">
      <c r="B276" s="6"/>
      <c r="C276" s="16"/>
      <c r="D276" s="16"/>
    </row>
    <row r="277" spans="2:4" x14ac:dyDescent="0.2">
      <c r="B277" s="6"/>
      <c r="C277" s="16"/>
      <c r="D277" s="16"/>
    </row>
    <row r="278" spans="2:4" x14ac:dyDescent="0.2">
      <c r="B278" s="6"/>
      <c r="C278" s="16"/>
      <c r="D278" s="16"/>
    </row>
    <row r="279" spans="2:4" x14ac:dyDescent="0.2">
      <c r="B279" s="6"/>
      <c r="C279" s="16"/>
      <c r="D279" s="16"/>
    </row>
    <row r="280" spans="2:4" x14ac:dyDescent="0.2">
      <c r="B280" s="6"/>
      <c r="C280" s="16"/>
      <c r="D280" s="16"/>
    </row>
    <row r="281" spans="2:4" x14ac:dyDescent="0.2">
      <c r="B281" s="6"/>
      <c r="C281" s="16"/>
      <c r="D281" s="16"/>
    </row>
    <row r="282" spans="2:4" x14ac:dyDescent="0.2">
      <c r="B282" s="6"/>
      <c r="C282" s="16"/>
      <c r="D282" s="16"/>
    </row>
    <row r="283" spans="2:4" x14ac:dyDescent="0.2">
      <c r="B283" s="6"/>
      <c r="C283" s="16"/>
      <c r="D283" s="16"/>
    </row>
    <row r="284" spans="2:4" x14ac:dyDescent="0.2">
      <c r="B284" s="6"/>
      <c r="C284" s="16"/>
      <c r="D284" s="16"/>
    </row>
    <row r="285" spans="2:4" x14ac:dyDescent="0.2">
      <c r="B285" s="6"/>
      <c r="C285" s="16"/>
      <c r="D285" s="16"/>
    </row>
    <row r="286" spans="2:4" x14ac:dyDescent="0.2">
      <c r="B286" s="6"/>
      <c r="C286" s="16"/>
      <c r="D286" s="16"/>
    </row>
    <row r="287" spans="2:4" x14ac:dyDescent="0.2">
      <c r="B287" s="6"/>
      <c r="C287" s="16"/>
      <c r="D287" s="16"/>
    </row>
    <row r="288" spans="2:4" x14ac:dyDescent="0.2">
      <c r="B288" s="6"/>
      <c r="C288" s="16"/>
      <c r="D288" s="16"/>
    </row>
    <row r="289" spans="2:4" x14ac:dyDescent="0.2">
      <c r="B289" s="6"/>
      <c r="C289" s="16"/>
      <c r="D289" s="16"/>
    </row>
    <row r="290" spans="2:4" x14ac:dyDescent="0.2">
      <c r="B290" s="6"/>
      <c r="C290" s="16"/>
      <c r="D290" s="16"/>
    </row>
    <row r="291" spans="2:4" x14ac:dyDescent="0.2">
      <c r="B291" s="6"/>
      <c r="C291" s="16"/>
      <c r="D291" s="16"/>
    </row>
    <row r="292" spans="2:4" x14ac:dyDescent="0.2">
      <c r="B292" s="6"/>
      <c r="C292" s="16"/>
      <c r="D292" s="16"/>
    </row>
    <row r="293" spans="2:4" x14ac:dyDescent="0.2">
      <c r="B293" s="6"/>
      <c r="C293" s="16"/>
      <c r="D293" s="16"/>
    </row>
    <row r="294" spans="2:4" x14ac:dyDescent="0.2">
      <c r="B294" s="6"/>
      <c r="C294" s="16"/>
      <c r="D294" s="16"/>
    </row>
    <row r="295" spans="2:4" x14ac:dyDescent="0.2">
      <c r="B295" s="6"/>
      <c r="C295" s="16"/>
      <c r="D295" s="16"/>
    </row>
    <row r="296" spans="2:4" x14ac:dyDescent="0.2">
      <c r="B296" s="6"/>
      <c r="C296" s="16"/>
      <c r="D296" s="16"/>
    </row>
    <row r="297" spans="2:4" x14ac:dyDescent="0.2">
      <c r="B297" s="6"/>
      <c r="C297" s="16"/>
      <c r="D297" s="16"/>
    </row>
    <row r="298" spans="2:4" x14ac:dyDescent="0.2">
      <c r="B298" s="6"/>
      <c r="C298" s="16"/>
      <c r="D298" s="16"/>
    </row>
    <row r="299" spans="2:4" x14ac:dyDescent="0.2">
      <c r="B299" s="6"/>
      <c r="C299" s="16"/>
      <c r="D299" s="16"/>
    </row>
    <row r="300" spans="2:4" x14ac:dyDescent="0.2">
      <c r="B300" s="6"/>
      <c r="C300" s="16"/>
      <c r="D300" s="16"/>
    </row>
    <row r="301" spans="2:4" x14ac:dyDescent="0.2">
      <c r="B301" s="6"/>
      <c r="C301" s="16"/>
      <c r="D301" s="16"/>
    </row>
    <row r="302" spans="2:4" x14ac:dyDescent="0.2">
      <c r="B302" s="6"/>
      <c r="C302" s="16"/>
      <c r="D302" s="16"/>
    </row>
    <row r="303" spans="2:4" x14ac:dyDescent="0.2">
      <c r="B303" s="6"/>
      <c r="C303" s="16"/>
      <c r="D303" s="16"/>
    </row>
    <row r="304" spans="2:4" x14ac:dyDescent="0.2">
      <c r="B304" s="6"/>
      <c r="C304" s="16"/>
      <c r="D304" s="16"/>
    </row>
    <row r="305" spans="2:4" x14ac:dyDescent="0.2">
      <c r="B305" s="6"/>
      <c r="C305" s="16"/>
      <c r="D305" s="16"/>
    </row>
    <row r="306" spans="2:4" x14ac:dyDescent="0.2">
      <c r="B306" s="6"/>
      <c r="C306" s="16"/>
      <c r="D306" s="16"/>
    </row>
    <row r="307" spans="2:4" x14ac:dyDescent="0.2">
      <c r="B307" s="6"/>
      <c r="C307" s="16"/>
      <c r="D307" s="16"/>
    </row>
    <row r="308" spans="2:4" x14ac:dyDescent="0.2">
      <c r="B308" s="6"/>
      <c r="C308" s="16"/>
      <c r="D308" s="16"/>
    </row>
    <row r="309" spans="2:4" x14ac:dyDescent="0.2">
      <c r="B309" s="6"/>
      <c r="C309" s="16"/>
      <c r="D309" s="16"/>
    </row>
    <row r="310" spans="2:4" x14ac:dyDescent="0.2">
      <c r="B310" s="6"/>
      <c r="C310" s="16"/>
      <c r="D310" s="16"/>
    </row>
    <row r="311" spans="2:4" x14ac:dyDescent="0.2">
      <c r="B311" s="6"/>
      <c r="C311" s="16"/>
      <c r="D311" s="16"/>
    </row>
    <row r="312" spans="2:4" x14ac:dyDescent="0.2">
      <c r="B312" s="6"/>
      <c r="C312" s="16"/>
      <c r="D312" s="16"/>
    </row>
    <row r="313" spans="2:4" x14ac:dyDescent="0.2">
      <c r="B313" s="6"/>
      <c r="C313" s="16"/>
      <c r="D313" s="16"/>
    </row>
    <row r="314" spans="2:4" x14ac:dyDescent="0.2">
      <c r="B314" s="6"/>
      <c r="C314" s="16"/>
      <c r="D314" s="16"/>
    </row>
    <row r="315" spans="2:4" x14ac:dyDescent="0.2">
      <c r="B315" s="6"/>
      <c r="C315" s="16"/>
      <c r="D315" s="16"/>
    </row>
    <row r="316" spans="2:4" x14ac:dyDescent="0.2">
      <c r="B316" s="6"/>
      <c r="C316" s="16"/>
      <c r="D316" s="16"/>
    </row>
    <row r="317" spans="2:4" x14ac:dyDescent="0.2">
      <c r="B317" s="6"/>
      <c r="C317" s="16"/>
      <c r="D317" s="16"/>
    </row>
    <row r="318" spans="2:4" x14ac:dyDescent="0.2">
      <c r="B318" s="6"/>
      <c r="C318" s="16"/>
      <c r="D318" s="16"/>
    </row>
    <row r="319" spans="2:4" x14ac:dyDescent="0.2">
      <c r="B319" s="6"/>
      <c r="C319" s="16"/>
      <c r="D319" s="16"/>
    </row>
    <row r="320" spans="2:4" x14ac:dyDescent="0.2">
      <c r="B320" s="6"/>
      <c r="C320" s="16"/>
      <c r="D320" s="16"/>
    </row>
    <row r="321" spans="2:4" x14ac:dyDescent="0.2">
      <c r="B321" s="6"/>
      <c r="C321" s="16"/>
      <c r="D321" s="16"/>
    </row>
    <row r="322" spans="2:4" x14ac:dyDescent="0.2">
      <c r="B322" s="6"/>
      <c r="C322" s="16"/>
      <c r="D322" s="16"/>
    </row>
    <row r="323" spans="2:4" x14ac:dyDescent="0.2">
      <c r="B323" s="6"/>
      <c r="C323" s="16"/>
      <c r="D323" s="16"/>
    </row>
    <row r="324" spans="2:4" x14ac:dyDescent="0.2">
      <c r="B324" s="6"/>
      <c r="C324" s="16"/>
      <c r="D324" s="16"/>
    </row>
    <row r="325" spans="2:4" x14ac:dyDescent="0.2">
      <c r="B325" s="6"/>
      <c r="C325" s="16"/>
      <c r="D325" s="16"/>
    </row>
    <row r="326" spans="2:4" x14ac:dyDescent="0.2">
      <c r="B326" s="6"/>
      <c r="C326" s="16"/>
      <c r="D326" s="16"/>
    </row>
    <row r="327" spans="2:4" x14ac:dyDescent="0.2">
      <c r="B327" s="6"/>
      <c r="C327" s="16"/>
      <c r="D327" s="16"/>
    </row>
    <row r="328" spans="2:4" x14ac:dyDescent="0.2">
      <c r="B328" s="6"/>
      <c r="C328" s="16"/>
      <c r="D328" s="16"/>
    </row>
    <row r="329" spans="2:4" x14ac:dyDescent="0.2">
      <c r="B329" s="6"/>
      <c r="C329" s="16"/>
      <c r="D329" s="16"/>
    </row>
    <row r="330" spans="2:4" x14ac:dyDescent="0.2">
      <c r="B330" s="6"/>
      <c r="C330" s="16"/>
      <c r="D330" s="16"/>
    </row>
    <row r="331" spans="2:4" x14ac:dyDescent="0.2">
      <c r="B331" s="6"/>
      <c r="C331" s="16"/>
      <c r="D331" s="16"/>
    </row>
    <row r="332" spans="2:4" x14ac:dyDescent="0.2">
      <c r="B332" s="6"/>
      <c r="C332" s="16"/>
      <c r="D332" s="16"/>
    </row>
    <row r="333" spans="2:4" x14ac:dyDescent="0.2">
      <c r="B333" s="6"/>
      <c r="C333" s="16"/>
      <c r="D333" s="16"/>
    </row>
    <row r="334" spans="2:4" x14ac:dyDescent="0.2">
      <c r="B334" s="6"/>
      <c r="C334" s="16"/>
      <c r="D334" s="16"/>
    </row>
    <row r="335" spans="2:4" x14ac:dyDescent="0.2">
      <c r="B335" s="6"/>
      <c r="C335" s="16"/>
      <c r="D335" s="16"/>
    </row>
    <row r="336" spans="2:4" x14ac:dyDescent="0.2">
      <c r="B336" s="6"/>
      <c r="C336" s="16"/>
      <c r="D336" s="16"/>
    </row>
    <row r="337" spans="2:4" x14ac:dyDescent="0.2">
      <c r="B337" s="6"/>
      <c r="C337" s="16"/>
      <c r="D337" s="16"/>
    </row>
    <row r="338" spans="2:4" x14ac:dyDescent="0.2">
      <c r="B338" s="6"/>
      <c r="C338" s="16"/>
      <c r="D338" s="16"/>
    </row>
    <row r="339" spans="2:4" x14ac:dyDescent="0.2">
      <c r="B339" s="6"/>
      <c r="C339" s="16"/>
      <c r="D339" s="16"/>
    </row>
    <row r="340" spans="2:4" x14ac:dyDescent="0.2">
      <c r="B340" s="6"/>
      <c r="C340" s="16"/>
      <c r="D340" s="16"/>
    </row>
    <row r="341" spans="2:4" x14ac:dyDescent="0.2">
      <c r="B341" s="6"/>
      <c r="C341" s="16"/>
      <c r="D341" s="16"/>
    </row>
    <row r="342" spans="2:4" x14ac:dyDescent="0.2">
      <c r="B342" s="6"/>
      <c r="C342" s="16"/>
      <c r="D342" s="16"/>
    </row>
    <row r="343" spans="2:4" x14ac:dyDescent="0.2">
      <c r="B343" s="6"/>
      <c r="C343" s="16"/>
      <c r="D343" s="16"/>
    </row>
    <row r="344" spans="2:4" x14ac:dyDescent="0.2">
      <c r="B344" s="6"/>
      <c r="C344" s="16"/>
      <c r="D344" s="16"/>
    </row>
    <row r="345" spans="2:4" x14ac:dyDescent="0.2">
      <c r="B345" s="6"/>
      <c r="C345" s="16"/>
      <c r="D345" s="16"/>
    </row>
    <row r="346" spans="2:4" x14ac:dyDescent="0.2">
      <c r="B346" s="6"/>
      <c r="C346" s="16"/>
      <c r="D346" s="16"/>
    </row>
    <row r="347" spans="2:4" x14ac:dyDescent="0.2">
      <c r="B347" s="6"/>
      <c r="C347" s="16"/>
      <c r="D347" s="16"/>
    </row>
    <row r="348" spans="2:4" x14ac:dyDescent="0.2">
      <c r="B348" s="6"/>
      <c r="C348" s="16"/>
      <c r="D348" s="16"/>
    </row>
    <row r="349" spans="2:4" x14ac:dyDescent="0.2">
      <c r="B349" s="6"/>
      <c r="C349" s="16"/>
      <c r="D349" s="16"/>
    </row>
    <row r="350" spans="2:4" x14ac:dyDescent="0.2">
      <c r="B350" s="6"/>
      <c r="C350" s="16"/>
      <c r="D350" s="16"/>
    </row>
    <row r="351" spans="2:4" x14ac:dyDescent="0.2">
      <c r="B351" s="6"/>
      <c r="C351" s="16"/>
      <c r="D351" s="16"/>
    </row>
    <row r="352" spans="2:4" x14ac:dyDescent="0.2">
      <c r="B352" s="6"/>
      <c r="C352" s="16"/>
      <c r="D352" s="16"/>
    </row>
    <row r="353" spans="2:4" x14ac:dyDescent="0.2">
      <c r="B353" s="6"/>
      <c r="C353" s="16"/>
      <c r="D353" s="16"/>
    </row>
    <row r="354" spans="2:4" x14ac:dyDescent="0.2">
      <c r="B354" s="6"/>
      <c r="C354" s="16"/>
      <c r="D354" s="16"/>
    </row>
    <row r="355" spans="2:4" x14ac:dyDescent="0.2">
      <c r="B355" s="6"/>
      <c r="C355" s="16"/>
      <c r="D355" s="16"/>
    </row>
    <row r="356" spans="2:4" x14ac:dyDescent="0.2">
      <c r="B356" s="6"/>
      <c r="C356" s="16"/>
      <c r="D356" s="16"/>
    </row>
    <row r="357" spans="2:4" x14ac:dyDescent="0.2">
      <c r="B357" s="6"/>
      <c r="C357" s="16"/>
      <c r="D357" s="16"/>
    </row>
    <row r="358" spans="2:4" x14ac:dyDescent="0.2">
      <c r="B358" s="6"/>
      <c r="C358" s="16"/>
      <c r="D358" s="16"/>
    </row>
    <row r="359" spans="2:4" x14ac:dyDescent="0.2">
      <c r="B359" s="6"/>
      <c r="C359" s="16"/>
      <c r="D359" s="16"/>
    </row>
    <row r="360" spans="2:4" x14ac:dyDescent="0.2">
      <c r="B360" s="6"/>
      <c r="C360" s="16"/>
      <c r="D360" s="16"/>
    </row>
    <row r="361" spans="2:4" x14ac:dyDescent="0.2">
      <c r="B361" s="6"/>
      <c r="C361" s="16"/>
      <c r="D361" s="16"/>
    </row>
    <row r="362" spans="2:4" x14ac:dyDescent="0.2">
      <c r="B362" s="6"/>
      <c r="C362" s="16"/>
      <c r="D362" s="16"/>
    </row>
    <row r="363" spans="2:4" x14ac:dyDescent="0.2">
      <c r="B363" s="6"/>
      <c r="C363" s="16"/>
      <c r="D363" s="16"/>
    </row>
    <row r="364" spans="2:4" x14ac:dyDescent="0.2">
      <c r="B364" s="6"/>
      <c r="C364" s="16"/>
      <c r="D364" s="16"/>
    </row>
    <row r="365" spans="2:4" x14ac:dyDescent="0.2">
      <c r="B365" s="6"/>
      <c r="C365" s="16"/>
      <c r="D365" s="16"/>
    </row>
    <row r="366" spans="2:4" x14ac:dyDescent="0.2">
      <c r="B366" s="6"/>
      <c r="C366" s="16"/>
      <c r="D366" s="16"/>
    </row>
    <row r="367" spans="2:4" x14ac:dyDescent="0.2">
      <c r="B367" s="6"/>
      <c r="C367" s="16"/>
      <c r="D367" s="16"/>
    </row>
    <row r="368" spans="2:4" x14ac:dyDescent="0.2">
      <c r="B368" s="6"/>
      <c r="C368" s="16"/>
      <c r="D368" s="16"/>
    </row>
    <row r="369" spans="2:4" x14ac:dyDescent="0.2">
      <c r="B369" s="6"/>
      <c r="C369" s="16"/>
      <c r="D369" s="16"/>
    </row>
    <row r="370" spans="2:4" x14ac:dyDescent="0.2">
      <c r="B370" s="6"/>
      <c r="C370" s="16"/>
      <c r="D370" s="16"/>
    </row>
    <row r="371" spans="2:4" x14ac:dyDescent="0.2">
      <c r="B371" s="6"/>
      <c r="C371" s="16"/>
      <c r="D371" s="16"/>
    </row>
    <row r="372" spans="2:4" x14ac:dyDescent="0.2">
      <c r="B372" s="6"/>
      <c r="C372" s="16"/>
      <c r="D372" s="16"/>
    </row>
    <row r="373" spans="2:4" x14ac:dyDescent="0.2">
      <c r="B373" s="6"/>
      <c r="C373" s="16"/>
      <c r="D373" s="16"/>
    </row>
    <row r="374" spans="2:4" x14ac:dyDescent="0.2">
      <c r="B374" s="6"/>
      <c r="C374" s="16"/>
      <c r="D374" s="16"/>
    </row>
    <row r="375" spans="2:4" x14ac:dyDescent="0.2">
      <c r="B375" s="6"/>
      <c r="C375" s="16"/>
      <c r="D375" s="16"/>
    </row>
    <row r="376" spans="2:4" x14ac:dyDescent="0.2">
      <c r="B376" s="6"/>
      <c r="C376" s="16"/>
      <c r="D376" s="16"/>
    </row>
    <row r="377" spans="2:4" x14ac:dyDescent="0.2">
      <c r="B377" s="6"/>
      <c r="C377" s="16"/>
      <c r="D377" s="16"/>
    </row>
    <row r="378" spans="2:4" x14ac:dyDescent="0.2">
      <c r="B378" s="6"/>
      <c r="C378" s="16"/>
      <c r="D378" s="16"/>
    </row>
    <row r="379" spans="2:4" x14ac:dyDescent="0.2">
      <c r="B379" s="6"/>
      <c r="C379" s="16"/>
      <c r="D379" s="16"/>
    </row>
    <row r="380" spans="2:4" x14ac:dyDescent="0.2">
      <c r="B380" s="6"/>
      <c r="C380" s="16"/>
      <c r="D380" s="16"/>
    </row>
    <row r="381" spans="2:4" x14ac:dyDescent="0.2">
      <c r="B381" s="6"/>
      <c r="C381" s="16"/>
      <c r="D381" s="16"/>
    </row>
    <row r="382" spans="2:4" x14ac:dyDescent="0.2">
      <c r="B382" s="6"/>
      <c r="C382" s="16"/>
      <c r="D382" s="16"/>
    </row>
    <row r="383" spans="2:4" x14ac:dyDescent="0.2">
      <c r="B383" s="6"/>
      <c r="C383" s="16"/>
      <c r="D383" s="16"/>
    </row>
    <row r="384" spans="2:4" x14ac:dyDescent="0.2">
      <c r="B384" s="6"/>
      <c r="C384" s="16"/>
      <c r="D384" s="16"/>
    </row>
    <row r="385" spans="2:4" x14ac:dyDescent="0.2">
      <c r="B385" s="6"/>
      <c r="C385" s="16"/>
      <c r="D385" s="16"/>
    </row>
    <row r="386" spans="2:4" x14ac:dyDescent="0.2">
      <c r="B386" s="6"/>
      <c r="C386" s="16"/>
      <c r="D386" s="16"/>
    </row>
    <row r="387" spans="2:4" x14ac:dyDescent="0.2">
      <c r="B387" s="6"/>
      <c r="C387" s="16"/>
      <c r="D387" s="16"/>
    </row>
    <row r="388" spans="2:4" x14ac:dyDescent="0.2">
      <c r="B388" s="6"/>
      <c r="C388" s="16"/>
      <c r="D388" s="16"/>
    </row>
    <row r="389" spans="2:4" x14ac:dyDescent="0.2">
      <c r="B389" s="6"/>
      <c r="C389" s="16"/>
      <c r="D389" s="16"/>
    </row>
    <row r="390" spans="2:4" x14ac:dyDescent="0.2">
      <c r="B390" s="6"/>
      <c r="C390" s="16"/>
      <c r="D390" s="16"/>
    </row>
    <row r="391" spans="2:4" x14ac:dyDescent="0.2">
      <c r="B391" s="6"/>
      <c r="C391" s="16"/>
      <c r="D391" s="16"/>
    </row>
    <row r="392" spans="2:4" x14ac:dyDescent="0.2">
      <c r="B392" s="6"/>
      <c r="C392" s="16"/>
      <c r="D392" s="16"/>
    </row>
    <row r="393" spans="2:4" x14ac:dyDescent="0.2">
      <c r="B393" s="6"/>
      <c r="C393" s="16"/>
      <c r="D393" s="16"/>
    </row>
    <row r="394" spans="2:4" x14ac:dyDescent="0.2">
      <c r="B394" s="6"/>
      <c r="C394" s="16"/>
      <c r="D394" s="16"/>
    </row>
    <row r="395" spans="2:4" x14ac:dyDescent="0.2">
      <c r="B395" s="6"/>
      <c r="C395" s="16"/>
      <c r="D395" s="16"/>
    </row>
    <row r="396" spans="2:4" x14ac:dyDescent="0.2">
      <c r="B396" s="6"/>
      <c r="C396" s="16"/>
      <c r="D396" s="16"/>
    </row>
    <row r="397" spans="2:4" x14ac:dyDescent="0.2">
      <c r="B397" s="6"/>
      <c r="C397" s="16"/>
      <c r="D397" s="16"/>
    </row>
    <row r="398" spans="2:4" x14ac:dyDescent="0.2">
      <c r="B398" s="6"/>
      <c r="C398" s="16"/>
      <c r="D398" s="16"/>
    </row>
    <row r="399" spans="2:4" x14ac:dyDescent="0.2">
      <c r="B399" s="6"/>
      <c r="C399" s="16"/>
      <c r="D399" s="16"/>
    </row>
    <row r="400" spans="2:4" x14ac:dyDescent="0.2">
      <c r="B400" s="6"/>
      <c r="C400" s="16"/>
      <c r="D400" s="16"/>
    </row>
    <row r="401" spans="2:4" x14ac:dyDescent="0.2">
      <c r="B401" s="6"/>
      <c r="C401" s="16"/>
      <c r="D401" s="16"/>
    </row>
    <row r="402" spans="2:4" x14ac:dyDescent="0.2">
      <c r="B402" s="6"/>
      <c r="C402" s="16"/>
      <c r="D402" s="16"/>
    </row>
    <row r="403" spans="2:4" x14ac:dyDescent="0.2">
      <c r="B403" s="6"/>
      <c r="C403" s="16"/>
      <c r="D403" s="16"/>
    </row>
    <row r="404" spans="2:4" x14ac:dyDescent="0.2">
      <c r="B404" s="6"/>
      <c r="C404" s="16"/>
      <c r="D404" s="16"/>
    </row>
    <row r="405" spans="2:4" x14ac:dyDescent="0.2">
      <c r="B405" s="6"/>
      <c r="C405" s="16"/>
      <c r="D405" s="16"/>
    </row>
    <row r="406" spans="2:4" x14ac:dyDescent="0.2">
      <c r="B406" s="6"/>
      <c r="C406" s="16"/>
      <c r="D406" s="16"/>
    </row>
    <row r="407" spans="2:4" x14ac:dyDescent="0.2">
      <c r="B407" s="6"/>
      <c r="C407" s="16"/>
      <c r="D407" s="16"/>
    </row>
    <row r="408" spans="2:4" x14ac:dyDescent="0.2">
      <c r="B408" s="6"/>
      <c r="C408" s="16"/>
      <c r="D408" s="16"/>
    </row>
    <row r="409" spans="2:4" x14ac:dyDescent="0.2">
      <c r="B409" s="6"/>
      <c r="C409" s="16"/>
      <c r="D409" s="16"/>
    </row>
    <row r="410" spans="2:4" x14ac:dyDescent="0.2">
      <c r="B410" s="6"/>
      <c r="C410" s="16"/>
      <c r="D410" s="16"/>
    </row>
    <row r="411" spans="2:4" x14ac:dyDescent="0.2">
      <c r="B411" s="6"/>
      <c r="C411" s="16"/>
      <c r="D411" s="16"/>
    </row>
    <row r="412" spans="2:4" x14ac:dyDescent="0.2">
      <c r="B412" s="6"/>
      <c r="C412" s="16"/>
      <c r="D412" s="16"/>
    </row>
    <row r="413" spans="2:4" x14ac:dyDescent="0.2">
      <c r="B413" s="6"/>
      <c r="C413" s="16"/>
      <c r="D413" s="16"/>
    </row>
    <row r="414" spans="2:4" x14ac:dyDescent="0.2">
      <c r="B414" s="6"/>
      <c r="C414" s="16"/>
      <c r="D414" s="16"/>
    </row>
    <row r="415" spans="2:4" x14ac:dyDescent="0.2">
      <c r="B415" s="6"/>
      <c r="C415" s="16"/>
      <c r="D415" s="16"/>
    </row>
    <row r="416" spans="2:4" x14ac:dyDescent="0.2">
      <c r="B416" s="6"/>
      <c r="C416" s="16"/>
      <c r="D416" s="16"/>
    </row>
    <row r="417" spans="2:4" x14ac:dyDescent="0.2">
      <c r="B417" s="6"/>
      <c r="C417" s="16"/>
      <c r="D417" s="16"/>
    </row>
    <row r="418" spans="2:4" x14ac:dyDescent="0.2">
      <c r="B418" s="6"/>
      <c r="C418" s="16"/>
      <c r="D418" s="16"/>
    </row>
    <row r="419" spans="2:4" x14ac:dyDescent="0.2">
      <c r="B419" s="6"/>
      <c r="C419" s="16"/>
      <c r="D419" s="16"/>
    </row>
    <row r="420" spans="2:4" x14ac:dyDescent="0.2">
      <c r="B420" s="6"/>
      <c r="C420" s="16"/>
      <c r="D420" s="16"/>
    </row>
    <row r="421" spans="2:4" x14ac:dyDescent="0.2">
      <c r="B421" s="6"/>
      <c r="C421" s="16"/>
      <c r="D421" s="16"/>
    </row>
    <row r="422" spans="2:4" x14ac:dyDescent="0.2">
      <c r="B422" s="6"/>
      <c r="C422" s="16"/>
      <c r="D422" s="16"/>
    </row>
    <row r="423" spans="2:4" x14ac:dyDescent="0.2">
      <c r="B423" s="6"/>
      <c r="C423" s="16"/>
      <c r="D423" s="16"/>
    </row>
    <row r="424" spans="2:4" x14ac:dyDescent="0.2">
      <c r="B424" s="6"/>
      <c r="C424" s="16"/>
      <c r="D424" s="16"/>
    </row>
    <row r="425" spans="2:4" x14ac:dyDescent="0.2">
      <c r="B425" s="6"/>
      <c r="C425" s="16"/>
      <c r="D425" s="16"/>
    </row>
    <row r="426" spans="2:4" x14ac:dyDescent="0.2">
      <c r="B426" s="6"/>
      <c r="C426" s="16"/>
      <c r="D426" s="16"/>
    </row>
    <row r="427" spans="2:4" x14ac:dyDescent="0.2">
      <c r="B427" s="6"/>
      <c r="C427" s="16"/>
      <c r="D427" s="16"/>
    </row>
    <row r="428" spans="2:4" x14ac:dyDescent="0.2">
      <c r="B428" s="6"/>
      <c r="C428" s="16"/>
      <c r="D428" s="16"/>
    </row>
    <row r="429" spans="2:4" x14ac:dyDescent="0.2">
      <c r="B429" s="6"/>
      <c r="C429" s="16"/>
      <c r="D429" s="16"/>
    </row>
    <row r="430" spans="2:4" x14ac:dyDescent="0.2">
      <c r="B430" s="6"/>
      <c r="C430" s="16"/>
      <c r="D430" s="16"/>
    </row>
    <row r="431" spans="2:4" x14ac:dyDescent="0.2">
      <c r="B431" s="6"/>
      <c r="C431" s="16"/>
      <c r="D431" s="16"/>
    </row>
    <row r="432" spans="2:4" x14ac:dyDescent="0.2">
      <c r="B432" s="6"/>
      <c r="C432" s="16"/>
      <c r="D432" s="16"/>
    </row>
    <row r="433" spans="2:4" x14ac:dyDescent="0.2">
      <c r="B433" s="6"/>
      <c r="C433" s="16"/>
      <c r="D433" s="16"/>
    </row>
    <row r="434" spans="2:4" x14ac:dyDescent="0.2">
      <c r="B434" s="6"/>
      <c r="C434" s="16"/>
      <c r="D434" s="16"/>
    </row>
    <row r="435" spans="2:4" x14ac:dyDescent="0.2">
      <c r="B435" s="6"/>
      <c r="C435" s="16"/>
      <c r="D435" s="16"/>
    </row>
    <row r="436" spans="2:4" x14ac:dyDescent="0.2">
      <c r="B436" s="6"/>
      <c r="C436" s="16"/>
      <c r="D436" s="16"/>
    </row>
    <row r="437" spans="2:4" x14ac:dyDescent="0.2">
      <c r="B437" s="6"/>
      <c r="C437" s="16"/>
      <c r="D437" s="16"/>
    </row>
    <row r="438" spans="2:4" x14ac:dyDescent="0.2">
      <c r="B438" s="6"/>
      <c r="C438" s="16"/>
      <c r="D438" s="16"/>
    </row>
    <row r="439" spans="2:4" x14ac:dyDescent="0.2">
      <c r="B439" s="6"/>
      <c r="C439" s="16"/>
      <c r="D439" s="16"/>
    </row>
    <row r="440" spans="2:4" x14ac:dyDescent="0.2">
      <c r="B440" s="6"/>
      <c r="C440" s="16"/>
      <c r="D440" s="16"/>
    </row>
    <row r="441" spans="2:4" x14ac:dyDescent="0.2">
      <c r="B441" s="6"/>
      <c r="C441" s="16"/>
      <c r="D441" s="16"/>
    </row>
    <row r="442" spans="2:4" x14ac:dyDescent="0.2">
      <c r="B442" s="6"/>
      <c r="C442" s="16"/>
      <c r="D442" s="16"/>
    </row>
    <row r="443" spans="2:4" x14ac:dyDescent="0.2">
      <c r="B443" s="6"/>
      <c r="C443" s="16"/>
      <c r="D443" s="16"/>
    </row>
    <row r="444" spans="2:4" x14ac:dyDescent="0.2">
      <c r="B444" s="6"/>
      <c r="C444" s="16"/>
      <c r="D444" s="16"/>
    </row>
    <row r="445" spans="2:4" x14ac:dyDescent="0.2">
      <c r="B445" s="6"/>
      <c r="C445" s="16"/>
      <c r="D445" s="16"/>
    </row>
    <row r="446" spans="2:4" x14ac:dyDescent="0.2">
      <c r="B446" s="6"/>
      <c r="C446" s="16"/>
      <c r="D446" s="16"/>
    </row>
    <row r="447" spans="2:4" x14ac:dyDescent="0.2">
      <c r="B447" s="6"/>
      <c r="C447" s="16"/>
      <c r="D447" s="16"/>
    </row>
    <row r="448" spans="2:4" x14ac:dyDescent="0.2">
      <c r="B448" s="6"/>
      <c r="C448" s="16"/>
      <c r="D448" s="16"/>
    </row>
    <row r="449" spans="2:4" x14ac:dyDescent="0.2">
      <c r="B449" s="6"/>
      <c r="C449" s="16"/>
      <c r="D449" s="16"/>
    </row>
    <row r="450" spans="2:4" x14ac:dyDescent="0.2">
      <c r="B450" s="6"/>
      <c r="C450" s="16"/>
      <c r="D450" s="16"/>
    </row>
    <row r="451" spans="2:4" x14ac:dyDescent="0.2">
      <c r="B451" s="6"/>
      <c r="C451" s="16"/>
      <c r="D451" s="16"/>
    </row>
    <row r="452" spans="2:4" x14ac:dyDescent="0.2">
      <c r="B452" s="6"/>
      <c r="C452" s="16"/>
      <c r="D452" s="16"/>
    </row>
    <row r="453" spans="2:4" x14ac:dyDescent="0.2">
      <c r="B453" s="6"/>
      <c r="C453" s="16"/>
      <c r="D453" s="16"/>
    </row>
    <row r="454" spans="2:4" x14ac:dyDescent="0.2">
      <c r="B454" s="6"/>
      <c r="C454" s="16"/>
      <c r="D454" s="16"/>
    </row>
    <row r="455" spans="2:4" x14ac:dyDescent="0.2">
      <c r="B455" s="6"/>
      <c r="C455" s="16"/>
      <c r="D455" s="16"/>
    </row>
    <row r="456" spans="2:4" x14ac:dyDescent="0.2">
      <c r="B456" s="6"/>
      <c r="C456" s="16"/>
      <c r="D456" s="16"/>
    </row>
    <row r="457" spans="2:4" x14ac:dyDescent="0.2">
      <c r="B457" s="6"/>
      <c r="C457" s="16"/>
      <c r="D457" s="16"/>
    </row>
    <row r="458" spans="2:4" x14ac:dyDescent="0.2">
      <c r="B458" s="6"/>
      <c r="C458" s="16"/>
      <c r="D458" s="16"/>
    </row>
    <row r="459" spans="2:4" x14ac:dyDescent="0.2">
      <c r="B459" s="6"/>
      <c r="C459" s="16"/>
      <c r="D459" s="16"/>
    </row>
    <row r="460" spans="2:4" x14ac:dyDescent="0.2">
      <c r="B460" s="6"/>
      <c r="C460" s="16"/>
      <c r="D460" s="16"/>
    </row>
    <row r="461" spans="2:4" x14ac:dyDescent="0.2">
      <c r="B461" s="6"/>
      <c r="C461" s="16"/>
      <c r="D461" s="16"/>
    </row>
    <row r="462" spans="2:4" x14ac:dyDescent="0.2">
      <c r="B462" s="6"/>
      <c r="C462" s="16"/>
      <c r="D462" s="16"/>
    </row>
    <row r="463" spans="2:4" x14ac:dyDescent="0.2">
      <c r="B463" s="6"/>
      <c r="C463" s="16"/>
      <c r="D463" s="16"/>
    </row>
    <row r="464" spans="2:4" x14ac:dyDescent="0.2">
      <c r="B464" s="6"/>
      <c r="C464" s="16"/>
      <c r="D464" s="16"/>
    </row>
    <row r="465" spans="2:4" x14ac:dyDescent="0.2">
      <c r="B465" s="6"/>
      <c r="C465" s="16"/>
      <c r="D465" s="16"/>
    </row>
    <row r="466" spans="2:4" x14ac:dyDescent="0.2">
      <c r="B466" s="6"/>
      <c r="C466" s="16"/>
      <c r="D466" s="16"/>
    </row>
    <row r="467" spans="2:4" x14ac:dyDescent="0.2">
      <c r="B467" s="6"/>
      <c r="C467" s="16"/>
      <c r="D467" s="16"/>
    </row>
    <row r="468" spans="2:4" x14ac:dyDescent="0.2">
      <c r="B468" s="6"/>
      <c r="C468" s="16"/>
      <c r="D468" s="16"/>
    </row>
    <row r="469" spans="2:4" x14ac:dyDescent="0.2">
      <c r="B469" s="6"/>
      <c r="C469" s="16"/>
      <c r="D469" s="16"/>
    </row>
    <row r="470" spans="2:4" x14ac:dyDescent="0.2">
      <c r="B470" s="6"/>
      <c r="C470" s="16"/>
      <c r="D470" s="16"/>
    </row>
    <row r="471" spans="2:4" x14ac:dyDescent="0.2">
      <c r="B471" s="6"/>
      <c r="C471" s="16"/>
      <c r="D471" s="16"/>
    </row>
    <row r="472" spans="2:4" x14ac:dyDescent="0.2">
      <c r="B472" s="6"/>
      <c r="C472" s="16"/>
      <c r="D472" s="16"/>
    </row>
    <row r="473" spans="2:4" x14ac:dyDescent="0.2">
      <c r="B473" s="6"/>
      <c r="C473" s="16"/>
      <c r="D473" s="16"/>
    </row>
    <row r="474" spans="2:4" x14ac:dyDescent="0.2">
      <c r="B474" s="6"/>
      <c r="C474" s="16"/>
      <c r="D474" s="16"/>
    </row>
    <row r="475" spans="2:4" x14ac:dyDescent="0.2">
      <c r="B475" s="6"/>
      <c r="C475" s="16"/>
      <c r="D475" s="16"/>
    </row>
    <row r="476" spans="2:4" x14ac:dyDescent="0.2">
      <c r="B476" s="6"/>
      <c r="C476" s="16"/>
      <c r="D476" s="16"/>
    </row>
    <row r="477" spans="2:4" x14ac:dyDescent="0.2">
      <c r="B477" s="6"/>
      <c r="C477" s="16"/>
      <c r="D477" s="16"/>
    </row>
    <row r="478" spans="2:4" x14ac:dyDescent="0.2">
      <c r="B478" s="6"/>
      <c r="C478" s="16"/>
      <c r="D478" s="16"/>
    </row>
    <row r="479" spans="2:4" x14ac:dyDescent="0.2">
      <c r="B479" s="6"/>
      <c r="C479" s="16"/>
      <c r="D479" s="16"/>
    </row>
    <row r="480" spans="2:4" x14ac:dyDescent="0.2">
      <c r="B480" s="6"/>
      <c r="C480" s="16"/>
      <c r="D480" s="16"/>
    </row>
    <row r="481" spans="2:4" x14ac:dyDescent="0.2">
      <c r="B481" s="6"/>
      <c r="C481" s="16"/>
      <c r="D481" s="16"/>
    </row>
    <row r="482" spans="2:4" x14ac:dyDescent="0.2">
      <c r="B482" s="6"/>
      <c r="C482" s="16"/>
      <c r="D482" s="16"/>
    </row>
    <row r="483" spans="2:4" x14ac:dyDescent="0.2">
      <c r="B483" s="6"/>
      <c r="C483" s="16"/>
      <c r="D483" s="16"/>
    </row>
    <row r="484" spans="2:4" x14ac:dyDescent="0.2">
      <c r="B484" s="6"/>
      <c r="C484" s="16"/>
      <c r="D484" s="16"/>
    </row>
    <row r="485" spans="2:4" x14ac:dyDescent="0.2">
      <c r="B485" s="6"/>
      <c r="C485" s="16"/>
      <c r="D485" s="16"/>
    </row>
    <row r="486" spans="2:4" x14ac:dyDescent="0.2">
      <c r="B486" s="6"/>
      <c r="C486" s="16"/>
      <c r="D486" s="16"/>
    </row>
    <row r="487" spans="2:4" x14ac:dyDescent="0.2">
      <c r="B487" s="6"/>
      <c r="C487" s="16"/>
      <c r="D487" s="16"/>
    </row>
    <row r="488" spans="2:4" x14ac:dyDescent="0.2">
      <c r="B488" s="6"/>
      <c r="C488" s="16"/>
      <c r="D488" s="16"/>
    </row>
    <row r="489" spans="2:4" x14ac:dyDescent="0.2">
      <c r="B489" s="6"/>
      <c r="C489" s="16"/>
      <c r="D489" s="16"/>
    </row>
    <row r="490" spans="2:4" x14ac:dyDescent="0.2">
      <c r="B490" s="6"/>
      <c r="C490" s="16"/>
      <c r="D490" s="16"/>
    </row>
    <row r="491" spans="2:4" x14ac:dyDescent="0.2">
      <c r="B491" s="6"/>
      <c r="C491" s="16"/>
      <c r="D491" s="16"/>
    </row>
    <row r="492" spans="2:4" x14ac:dyDescent="0.2">
      <c r="B492" s="6"/>
      <c r="C492" s="16"/>
      <c r="D492" s="16"/>
    </row>
    <row r="493" spans="2:4" x14ac:dyDescent="0.2">
      <c r="B493" s="6"/>
      <c r="C493" s="16"/>
      <c r="D493" s="16"/>
    </row>
    <row r="494" spans="2:4" x14ac:dyDescent="0.2">
      <c r="B494" s="6"/>
      <c r="C494" s="16"/>
      <c r="D494" s="16"/>
    </row>
    <row r="495" spans="2:4" x14ac:dyDescent="0.2">
      <c r="B495" s="6"/>
      <c r="C495" s="16"/>
      <c r="D495" s="16"/>
    </row>
    <row r="496" spans="2:4" x14ac:dyDescent="0.2">
      <c r="B496" s="6"/>
      <c r="C496" s="16"/>
      <c r="D496" s="16"/>
    </row>
    <row r="497" spans="2:4" x14ac:dyDescent="0.2">
      <c r="B497" s="6"/>
      <c r="C497" s="16"/>
      <c r="D497" s="16"/>
    </row>
    <row r="498" spans="2:4" x14ac:dyDescent="0.2">
      <c r="B498" s="6"/>
      <c r="C498" s="16"/>
      <c r="D498" s="16"/>
    </row>
    <row r="499" spans="2:4" x14ac:dyDescent="0.2">
      <c r="B499" s="6"/>
      <c r="C499" s="16"/>
      <c r="D499" s="16"/>
    </row>
    <row r="500" spans="2:4" x14ac:dyDescent="0.2">
      <c r="B500" s="6"/>
      <c r="C500" s="16"/>
      <c r="D500" s="16"/>
    </row>
    <row r="501" spans="2:4" x14ac:dyDescent="0.2">
      <c r="B501" s="6"/>
      <c r="C501" s="16"/>
      <c r="D501" s="16"/>
    </row>
    <row r="502" spans="2:4" x14ac:dyDescent="0.2">
      <c r="B502" s="6"/>
      <c r="C502" s="16"/>
      <c r="D502" s="16"/>
    </row>
    <row r="503" spans="2:4" x14ac:dyDescent="0.2">
      <c r="B503" s="6"/>
      <c r="C503" s="16"/>
      <c r="D503" s="16"/>
    </row>
    <row r="504" spans="2:4" x14ac:dyDescent="0.2">
      <c r="B504" s="6"/>
      <c r="C504" s="16"/>
      <c r="D504" s="16"/>
    </row>
    <row r="505" spans="2:4" x14ac:dyDescent="0.2">
      <c r="B505" s="6"/>
      <c r="C505" s="16"/>
      <c r="D505" s="16"/>
    </row>
    <row r="506" spans="2:4" x14ac:dyDescent="0.2">
      <c r="B506" s="6"/>
      <c r="C506" s="16"/>
      <c r="D506" s="16"/>
    </row>
    <row r="507" spans="2:4" x14ac:dyDescent="0.2">
      <c r="B507" s="6"/>
      <c r="C507" s="16"/>
      <c r="D507" s="16"/>
    </row>
    <row r="508" spans="2:4" x14ac:dyDescent="0.2">
      <c r="B508" s="6"/>
      <c r="C508" s="16"/>
      <c r="D508" s="16"/>
    </row>
    <row r="509" spans="2:4" x14ac:dyDescent="0.2">
      <c r="B509" s="6"/>
      <c r="C509" s="16"/>
      <c r="D509" s="16"/>
    </row>
    <row r="510" spans="2:4" x14ac:dyDescent="0.2">
      <c r="B510" s="6"/>
      <c r="C510" s="16"/>
      <c r="D510" s="16"/>
    </row>
    <row r="511" spans="2:4" x14ac:dyDescent="0.2">
      <c r="B511" s="6"/>
      <c r="C511" s="16"/>
      <c r="D511" s="16"/>
    </row>
    <row r="512" spans="2:4" x14ac:dyDescent="0.2">
      <c r="B512" s="6"/>
      <c r="C512" s="16"/>
      <c r="D512" s="16"/>
    </row>
    <row r="513" spans="2:4" x14ac:dyDescent="0.2">
      <c r="B513" s="6"/>
      <c r="C513" s="16"/>
      <c r="D513" s="16"/>
    </row>
    <row r="514" spans="2:4" x14ac:dyDescent="0.2">
      <c r="B514" s="6"/>
      <c r="C514" s="16"/>
      <c r="D514" s="16"/>
    </row>
    <row r="515" spans="2:4" x14ac:dyDescent="0.2">
      <c r="B515" s="6"/>
      <c r="C515" s="16"/>
      <c r="D515" s="16"/>
    </row>
    <row r="516" spans="2:4" x14ac:dyDescent="0.2">
      <c r="B516" s="6"/>
      <c r="C516" s="16"/>
      <c r="D516" s="16"/>
    </row>
    <row r="517" spans="2:4" x14ac:dyDescent="0.2">
      <c r="B517" s="6"/>
      <c r="C517" s="16"/>
      <c r="D517" s="16"/>
    </row>
    <row r="518" spans="2:4" x14ac:dyDescent="0.2">
      <c r="B518" s="6"/>
      <c r="C518" s="16"/>
      <c r="D518" s="16"/>
    </row>
    <row r="519" spans="2:4" x14ac:dyDescent="0.2">
      <c r="B519" s="6"/>
      <c r="C519" s="16"/>
      <c r="D519" s="16"/>
    </row>
    <row r="520" spans="2:4" x14ac:dyDescent="0.2">
      <c r="B520" s="6"/>
      <c r="C520" s="16"/>
      <c r="D520" s="16"/>
    </row>
    <row r="521" spans="2:4" x14ac:dyDescent="0.2">
      <c r="B521" s="6"/>
      <c r="C521" s="16"/>
      <c r="D521" s="16"/>
    </row>
    <row r="522" spans="2:4" x14ac:dyDescent="0.2">
      <c r="B522" s="6"/>
      <c r="C522" s="16"/>
      <c r="D522" s="16"/>
    </row>
    <row r="523" spans="2:4" x14ac:dyDescent="0.2">
      <c r="B523" s="6"/>
      <c r="C523" s="16"/>
      <c r="D523" s="16"/>
    </row>
    <row r="524" spans="2:4" x14ac:dyDescent="0.2">
      <c r="B524" s="6"/>
      <c r="C524" s="16"/>
      <c r="D524" s="16"/>
    </row>
    <row r="525" spans="2:4" x14ac:dyDescent="0.2">
      <c r="B525" s="6"/>
      <c r="C525" s="16"/>
      <c r="D525" s="16"/>
    </row>
    <row r="526" spans="2:4" x14ac:dyDescent="0.2">
      <c r="B526" s="6"/>
      <c r="C526" s="16"/>
      <c r="D526" s="16"/>
    </row>
    <row r="527" spans="2:4" x14ac:dyDescent="0.2">
      <c r="B527" s="6"/>
      <c r="C527" s="16"/>
      <c r="D527" s="16"/>
    </row>
    <row r="528" spans="2:4" x14ac:dyDescent="0.2">
      <c r="B528" s="6"/>
      <c r="C528" s="16"/>
      <c r="D528" s="16"/>
    </row>
    <row r="529" spans="2:4" x14ac:dyDescent="0.2">
      <c r="B529" s="6"/>
      <c r="C529" s="16"/>
      <c r="D529" s="16"/>
    </row>
    <row r="530" spans="2:4" x14ac:dyDescent="0.2">
      <c r="B530" s="6"/>
      <c r="C530" s="16"/>
      <c r="D530" s="16"/>
    </row>
    <row r="531" spans="2:4" x14ac:dyDescent="0.2">
      <c r="B531" s="6"/>
      <c r="C531" s="16"/>
      <c r="D531" s="16"/>
    </row>
    <row r="532" spans="2:4" x14ac:dyDescent="0.2">
      <c r="B532" s="6"/>
      <c r="C532" s="16"/>
      <c r="D532" s="16"/>
    </row>
    <row r="533" spans="2:4" x14ac:dyDescent="0.2">
      <c r="B533" s="6"/>
      <c r="C533" s="16"/>
      <c r="D533" s="16"/>
    </row>
    <row r="534" spans="2:4" x14ac:dyDescent="0.2">
      <c r="B534" s="6"/>
      <c r="C534" s="16"/>
      <c r="D534" s="16"/>
    </row>
    <row r="535" spans="2:4" x14ac:dyDescent="0.2">
      <c r="B535" s="6"/>
      <c r="C535" s="16"/>
      <c r="D535" s="16"/>
    </row>
    <row r="536" spans="2:4" x14ac:dyDescent="0.2">
      <c r="B536" s="6"/>
      <c r="C536" s="16"/>
      <c r="D536" s="16"/>
    </row>
    <row r="537" spans="2:4" x14ac:dyDescent="0.2">
      <c r="B537" s="6"/>
      <c r="C537" s="16"/>
      <c r="D537" s="16"/>
    </row>
    <row r="538" spans="2:4" x14ac:dyDescent="0.2">
      <c r="B538" s="6"/>
      <c r="C538" s="16"/>
      <c r="D538" s="16"/>
    </row>
    <row r="539" spans="2:4" x14ac:dyDescent="0.2">
      <c r="B539" s="6"/>
      <c r="C539" s="16"/>
      <c r="D539" s="16"/>
    </row>
    <row r="540" spans="2:4" x14ac:dyDescent="0.2">
      <c r="B540" s="6"/>
      <c r="C540" s="16"/>
      <c r="D540" s="16"/>
    </row>
    <row r="541" spans="2:4" x14ac:dyDescent="0.2">
      <c r="B541" s="6"/>
      <c r="C541" s="16"/>
      <c r="D541" s="16"/>
    </row>
    <row r="542" spans="2:4" x14ac:dyDescent="0.2">
      <c r="B542" s="6"/>
      <c r="C542" s="16"/>
      <c r="D542" s="16"/>
    </row>
    <row r="543" spans="2:4" x14ac:dyDescent="0.2">
      <c r="B543" s="6"/>
      <c r="C543" s="16"/>
      <c r="D543" s="16"/>
    </row>
    <row r="544" spans="2:4" x14ac:dyDescent="0.2">
      <c r="B544" s="6"/>
      <c r="C544" s="16"/>
      <c r="D544" s="16"/>
    </row>
    <row r="545" spans="2:4" x14ac:dyDescent="0.2">
      <c r="B545" s="6"/>
      <c r="C545" s="16"/>
      <c r="D545" s="16"/>
    </row>
    <row r="546" spans="2:4" x14ac:dyDescent="0.2">
      <c r="B546" s="6"/>
      <c r="C546" s="16"/>
      <c r="D546" s="16"/>
    </row>
    <row r="547" spans="2:4" x14ac:dyDescent="0.2">
      <c r="B547" s="6"/>
      <c r="C547" s="16"/>
      <c r="D547" s="16"/>
    </row>
    <row r="548" spans="2:4" x14ac:dyDescent="0.2">
      <c r="B548" s="6"/>
      <c r="C548" s="16"/>
      <c r="D548" s="16"/>
    </row>
    <row r="549" spans="2:4" x14ac:dyDescent="0.2">
      <c r="B549" s="6"/>
      <c r="C549" s="16"/>
      <c r="D549" s="16"/>
    </row>
    <row r="550" spans="2:4" x14ac:dyDescent="0.2">
      <c r="B550" s="6"/>
      <c r="C550" s="16"/>
      <c r="D550" s="16"/>
    </row>
    <row r="551" spans="2:4" x14ac:dyDescent="0.2">
      <c r="B551" s="6"/>
      <c r="C551" s="16"/>
      <c r="D551" s="16"/>
    </row>
    <row r="552" spans="2:4" x14ac:dyDescent="0.2">
      <c r="B552" s="6"/>
      <c r="C552" s="16"/>
      <c r="D552" s="16"/>
    </row>
    <row r="553" spans="2:4" x14ac:dyDescent="0.2">
      <c r="B553" s="6"/>
      <c r="C553" s="16"/>
      <c r="D553" s="16"/>
    </row>
    <row r="554" spans="2:4" x14ac:dyDescent="0.2">
      <c r="B554" s="6"/>
      <c r="C554" s="16"/>
      <c r="D554" s="16"/>
    </row>
    <row r="555" spans="2:4" x14ac:dyDescent="0.2">
      <c r="B555" s="6"/>
      <c r="C555" s="16"/>
      <c r="D555" s="16"/>
    </row>
    <row r="556" spans="2:4" x14ac:dyDescent="0.2">
      <c r="B556" s="6"/>
      <c r="C556" s="16"/>
      <c r="D556" s="16"/>
    </row>
    <row r="557" spans="2:4" x14ac:dyDescent="0.2">
      <c r="B557" s="6"/>
      <c r="C557" s="16"/>
      <c r="D557" s="16"/>
    </row>
    <row r="558" spans="2:4" x14ac:dyDescent="0.2">
      <c r="B558" s="6"/>
      <c r="C558" s="16"/>
      <c r="D558" s="16"/>
    </row>
    <row r="559" spans="2:4" x14ac:dyDescent="0.2">
      <c r="B559" s="6"/>
      <c r="C559" s="16"/>
      <c r="D559" s="16"/>
    </row>
    <row r="560" spans="2:4" x14ac:dyDescent="0.2">
      <c r="B560" s="6"/>
      <c r="C560" s="16"/>
      <c r="D560" s="16"/>
    </row>
    <row r="561" spans="2:4" x14ac:dyDescent="0.2">
      <c r="B561" s="6"/>
      <c r="C561" s="16"/>
      <c r="D561" s="16"/>
    </row>
    <row r="562" spans="2:4" x14ac:dyDescent="0.2">
      <c r="B562" s="6"/>
      <c r="C562" s="16"/>
      <c r="D562" s="16"/>
    </row>
    <row r="563" spans="2:4" x14ac:dyDescent="0.2">
      <c r="B563" s="6"/>
      <c r="C563" s="16"/>
      <c r="D563" s="16"/>
    </row>
    <row r="564" spans="2:4" x14ac:dyDescent="0.2">
      <c r="B564" s="6"/>
      <c r="C564" s="16"/>
      <c r="D564" s="16"/>
    </row>
    <row r="565" spans="2:4" x14ac:dyDescent="0.2">
      <c r="B565" s="6"/>
      <c r="C565" s="16"/>
      <c r="D565" s="16"/>
    </row>
    <row r="566" spans="2:4" x14ac:dyDescent="0.2">
      <c r="B566" s="6"/>
      <c r="C566" s="16"/>
      <c r="D566" s="16"/>
    </row>
    <row r="567" spans="2:4" x14ac:dyDescent="0.2">
      <c r="B567" s="6"/>
      <c r="C567" s="16"/>
      <c r="D567" s="16"/>
    </row>
    <row r="568" spans="2:4" x14ac:dyDescent="0.2">
      <c r="B568" s="6"/>
      <c r="C568" s="16"/>
      <c r="D568" s="16"/>
    </row>
    <row r="569" spans="2:4" x14ac:dyDescent="0.2">
      <c r="B569" s="6"/>
      <c r="C569" s="16"/>
      <c r="D569" s="16"/>
    </row>
    <row r="570" spans="2:4" x14ac:dyDescent="0.2">
      <c r="B570" s="6"/>
      <c r="C570" s="16"/>
      <c r="D570" s="16"/>
    </row>
    <row r="571" spans="2:4" x14ac:dyDescent="0.2">
      <c r="B571" s="6"/>
      <c r="C571" s="16"/>
      <c r="D571" s="16"/>
    </row>
    <row r="572" spans="2:4" x14ac:dyDescent="0.2">
      <c r="B572" s="6"/>
      <c r="C572" s="16"/>
      <c r="D572" s="16"/>
    </row>
    <row r="573" spans="2:4" x14ac:dyDescent="0.2">
      <c r="B573" s="6"/>
      <c r="C573" s="16"/>
      <c r="D573" s="16"/>
    </row>
    <row r="574" spans="2:4" x14ac:dyDescent="0.2">
      <c r="B574" s="6"/>
      <c r="C574" s="16"/>
      <c r="D574" s="16"/>
    </row>
    <row r="575" spans="2:4" x14ac:dyDescent="0.2">
      <c r="B575" s="6"/>
      <c r="C575" s="16"/>
      <c r="D575" s="16"/>
    </row>
    <row r="576" spans="2:4" x14ac:dyDescent="0.2">
      <c r="B576" s="6"/>
      <c r="C576" s="16"/>
      <c r="D576" s="16"/>
    </row>
    <row r="577" spans="2:4" x14ac:dyDescent="0.2">
      <c r="B577" s="6"/>
      <c r="C577" s="16"/>
      <c r="D577" s="16"/>
    </row>
    <row r="578" spans="2:4" x14ac:dyDescent="0.2">
      <c r="B578" s="6"/>
      <c r="C578" s="16"/>
      <c r="D578" s="16"/>
    </row>
    <row r="579" spans="2:4" x14ac:dyDescent="0.2">
      <c r="B579" s="6"/>
      <c r="C579" s="16"/>
      <c r="D579" s="16"/>
    </row>
    <row r="580" spans="2:4" x14ac:dyDescent="0.2">
      <c r="B580" s="6"/>
      <c r="C580" s="16"/>
      <c r="D580" s="16"/>
    </row>
    <row r="581" spans="2:4" x14ac:dyDescent="0.2">
      <c r="B581" s="6"/>
      <c r="C581" s="16"/>
      <c r="D581" s="16"/>
    </row>
    <row r="582" spans="2:4" x14ac:dyDescent="0.2">
      <c r="B582" s="6"/>
      <c r="C582" s="16"/>
      <c r="D582" s="16"/>
    </row>
    <row r="583" spans="2:4" x14ac:dyDescent="0.2">
      <c r="B583" s="6"/>
      <c r="C583" s="16"/>
      <c r="D583" s="16"/>
    </row>
    <row r="584" spans="2:4" x14ac:dyDescent="0.2">
      <c r="B584" s="6"/>
      <c r="C584" s="16"/>
      <c r="D584" s="16"/>
    </row>
    <row r="585" spans="2:4" x14ac:dyDescent="0.2">
      <c r="B585" s="6"/>
      <c r="C585" s="16"/>
      <c r="D585" s="16"/>
    </row>
    <row r="586" spans="2:4" x14ac:dyDescent="0.2">
      <c r="B586" s="6"/>
      <c r="C586" s="16"/>
      <c r="D586" s="16"/>
    </row>
    <row r="587" spans="2:4" x14ac:dyDescent="0.2">
      <c r="B587" s="6"/>
      <c r="C587" s="16"/>
      <c r="D587" s="16"/>
    </row>
    <row r="588" spans="2:4" x14ac:dyDescent="0.2">
      <c r="B588" s="6"/>
      <c r="C588" s="16"/>
      <c r="D588" s="16"/>
    </row>
    <row r="589" spans="2:4" x14ac:dyDescent="0.2">
      <c r="B589" s="6"/>
      <c r="C589" s="16"/>
      <c r="D589" s="16"/>
    </row>
    <row r="590" spans="2:4" x14ac:dyDescent="0.2">
      <c r="B590" s="6"/>
      <c r="C590" s="16"/>
      <c r="D590" s="16"/>
    </row>
    <row r="591" spans="2:4" x14ac:dyDescent="0.2">
      <c r="B591" s="6"/>
      <c r="C591" s="16"/>
      <c r="D591" s="16"/>
    </row>
    <row r="592" spans="2:4" x14ac:dyDescent="0.2">
      <c r="B592" s="6"/>
      <c r="C592" s="16"/>
      <c r="D592" s="16"/>
    </row>
    <row r="593" spans="2:4" x14ac:dyDescent="0.2">
      <c r="B593" s="6"/>
      <c r="C593" s="16"/>
      <c r="D593" s="16"/>
    </row>
    <row r="594" spans="2:4" x14ac:dyDescent="0.2">
      <c r="B594" s="6"/>
      <c r="C594" s="16"/>
      <c r="D594" s="16"/>
    </row>
    <row r="595" spans="2:4" x14ac:dyDescent="0.2">
      <c r="B595" s="6"/>
      <c r="C595" s="16"/>
      <c r="D595" s="16"/>
    </row>
    <row r="596" spans="2:4" x14ac:dyDescent="0.2">
      <c r="B596" s="6"/>
      <c r="C596" s="16"/>
      <c r="D596" s="16"/>
    </row>
    <row r="597" spans="2:4" x14ac:dyDescent="0.2">
      <c r="B597" s="6"/>
      <c r="C597" s="16"/>
      <c r="D597" s="16"/>
    </row>
    <row r="598" spans="2:4" x14ac:dyDescent="0.2">
      <c r="B598" s="6"/>
      <c r="C598" s="16"/>
      <c r="D598" s="16"/>
    </row>
    <row r="599" spans="2:4" x14ac:dyDescent="0.2">
      <c r="B599" s="6"/>
      <c r="C599" s="16"/>
      <c r="D599" s="16"/>
    </row>
    <row r="600" spans="2:4" x14ac:dyDescent="0.2">
      <c r="B600" s="6"/>
      <c r="C600" s="16"/>
      <c r="D600" s="16"/>
    </row>
    <row r="601" spans="2:4" x14ac:dyDescent="0.2">
      <c r="B601" s="6"/>
      <c r="C601" s="16"/>
      <c r="D601" s="16"/>
    </row>
    <row r="602" spans="2:4" x14ac:dyDescent="0.2">
      <c r="B602" s="6"/>
      <c r="C602" s="16"/>
      <c r="D602" s="16"/>
    </row>
    <row r="603" spans="2:4" x14ac:dyDescent="0.2">
      <c r="B603" s="6"/>
      <c r="C603" s="16"/>
      <c r="D603" s="16"/>
    </row>
    <row r="604" spans="2:4" x14ac:dyDescent="0.2">
      <c r="B604" s="6"/>
      <c r="C604" s="16"/>
      <c r="D604" s="16"/>
    </row>
    <row r="605" spans="2:4" x14ac:dyDescent="0.2">
      <c r="B605" s="6"/>
      <c r="C605" s="16"/>
      <c r="D605" s="16"/>
    </row>
    <row r="606" spans="2:4" x14ac:dyDescent="0.2">
      <c r="B606" s="6"/>
      <c r="C606" s="16"/>
      <c r="D606" s="16"/>
    </row>
    <row r="607" spans="2:4" x14ac:dyDescent="0.2">
      <c r="B607" s="6"/>
      <c r="C607" s="16"/>
      <c r="D607" s="16"/>
    </row>
    <row r="608" spans="2:4" x14ac:dyDescent="0.2">
      <c r="B608" s="6"/>
      <c r="C608" s="16"/>
      <c r="D608" s="16"/>
    </row>
    <row r="609" spans="2:4" x14ac:dyDescent="0.2">
      <c r="B609" s="6"/>
      <c r="C609" s="16"/>
      <c r="D609" s="16"/>
    </row>
    <row r="610" spans="2:4" x14ac:dyDescent="0.2">
      <c r="B610" s="6"/>
      <c r="C610" s="16"/>
      <c r="D610" s="16"/>
    </row>
    <row r="611" spans="2:4" x14ac:dyDescent="0.2">
      <c r="B611" s="6"/>
      <c r="C611" s="16"/>
      <c r="D611" s="16"/>
    </row>
    <row r="612" spans="2:4" x14ac:dyDescent="0.2">
      <c r="B612" s="6"/>
      <c r="C612" s="16"/>
      <c r="D612" s="16"/>
    </row>
    <row r="613" spans="2:4" x14ac:dyDescent="0.2">
      <c r="B613" s="6"/>
      <c r="C613" s="16"/>
      <c r="D613" s="16"/>
    </row>
    <row r="614" spans="2:4" x14ac:dyDescent="0.2">
      <c r="B614" s="6"/>
      <c r="C614" s="16"/>
      <c r="D614" s="16"/>
    </row>
    <row r="615" spans="2:4" x14ac:dyDescent="0.2">
      <c r="B615" s="6"/>
      <c r="C615" s="16"/>
      <c r="D615" s="16"/>
    </row>
    <row r="616" spans="2:4" x14ac:dyDescent="0.2">
      <c r="B616" s="6"/>
      <c r="C616" s="16"/>
      <c r="D616" s="16"/>
    </row>
    <row r="617" spans="2:4" x14ac:dyDescent="0.2">
      <c r="B617" s="6"/>
      <c r="C617" s="16"/>
      <c r="D617" s="16"/>
    </row>
    <row r="618" spans="2:4" x14ac:dyDescent="0.2">
      <c r="B618" s="6"/>
      <c r="C618" s="16"/>
      <c r="D618" s="16"/>
    </row>
    <row r="619" spans="2:4" x14ac:dyDescent="0.2">
      <c r="B619" s="6"/>
      <c r="C619" s="16"/>
      <c r="D619" s="16"/>
    </row>
    <row r="620" spans="2:4" x14ac:dyDescent="0.2">
      <c r="B620" s="6"/>
      <c r="C620" s="16"/>
      <c r="D620" s="16"/>
    </row>
    <row r="621" spans="2:4" x14ac:dyDescent="0.2">
      <c r="B621" s="6"/>
      <c r="C621" s="16"/>
      <c r="D621" s="16"/>
    </row>
    <row r="622" spans="2:4" x14ac:dyDescent="0.2">
      <c r="B622" s="6"/>
      <c r="C622" s="16"/>
      <c r="D622" s="16"/>
    </row>
    <row r="623" spans="2:4" x14ac:dyDescent="0.2">
      <c r="B623" s="6"/>
      <c r="C623" s="16"/>
      <c r="D623" s="16"/>
    </row>
    <row r="624" spans="2:4" x14ac:dyDescent="0.2">
      <c r="B624" s="6"/>
      <c r="C624" s="16"/>
      <c r="D624" s="16"/>
    </row>
    <row r="625" spans="2:4" x14ac:dyDescent="0.2">
      <c r="B625" s="6"/>
      <c r="C625" s="16"/>
      <c r="D625" s="16"/>
    </row>
    <row r="626" spans="2:4" x14ac:dyDescent="0.2">
      <c r="B626" s="6"/>
      <c r="C626" s="16"/>
      <c r="D626" s="16"/>
    </row>
    <row r="627" spans="2:4" x14ac:dyDescent="0.2">
      <c r="B627" s="6"/>
      <c r="C627" s="16"/>
      <c r="D627" s="16"/>
    </row>
    <row r="628" spans="2:4" x14ac:dyDescent="0.2">
      <c r="B628" s="6"/>
      <c r="C628" s="16"/>
      <c r="D628" s="16"/>
    </row>
    <row r="629" spans="2:4" x14ac:dyDescent="0.2">
      <c r="B629" s="6"/>
      <c r="C629" s="16"/>
      <c r="D629" s="16"/>
    </row>
    <row r="630" spans="2:4" x14ac:dyDescent="0.2">
      <c r="B630" s="6"/>
      <c r="C630" s="16"/>
      <c r="D630" s="16"/>
    </row>
    <row r="631" spans="2:4" x14ac:dyDescent="0.2">
      <c r="B631" s="6"/>
      <c r="C631" s="16"/>
      <c r="D631" s="16"/>
    </row>
    <row r="632" spans="2:4" x14ac:dyDescent="0.2">
      <c r="B632" s="6"/>
      <c r="C632" s="16"/>
      <c r="D632" s="16"/>
    </row>
    <row r="633" spans="2:4" x14ac:dyDescent="0.2">
      <c r="B633" s="6"/>
      <c r="C633" s="16"/>
      <c r="D633" s="16"/>
    </row>
    <row r="634" spans="2:4" x14ac:dyDescent="0.2">
      <c r="B634" s="6"/>
      <c r="C634" s="16"/>
      <c r="D634" s="16"/>
    </row>
    <row r="635" spans="2:4" x14ac:dyDescent="0.2">
      <c r="B635" s="6"/>
      <c r="C635" s="16"/>
      <c r="D635" s="16"/>
    </row>
    <row r="636" spans="2:4" x14ac:dyDescent="0.2">
      <c r="B636" s="6"/>
      <c r="C636" s="16"/>
      <c r="D636" s="16"/>
    </row>
    <row r="637" spans="2:4" x14ac:dyDescent="0.2">
      <c r="B637" s="6"/>
      <c r="C637" s="16"/>
      <c r="D637" s="16"/>
    </row>
    <row r="638" spans="2:4" x14ac:dyDescent="0.2">
      <c r="B638" s="6"/>
      <c r="C638" s="16"/>
      <c r="D638" s="16"/>
    </row>
    <row r="639" spans="2:4" x14ac:dyDescent="0.2">
      <c r="B639" s="6"/>
      <c r="C639" s="16"/>
      <c r="D639" s="16"/>
    </row>
    <row r="640" spans="2:4" x14ac:dyDescent="0.2">
      <c r="B640" s="6"/>
      <c r="C640" s="16"/>
      <c r="D640" s="16"/>
    </row>
    <row r="641" spans="2:4" x14ac:dyDescent="0.2">
      <c r="B641" s="6"/>
      <c r="C641" s="16"/>
      <c r="D641" s="16"/>
    </row>
    <row r="642" spans="2:4" x14ac:dyDescent="0.2">
      <c r="B642" s="6"/>
      <c r="C642" s="16"/>
      <c r="D642" s="16"/>
    </row>
    <row r="643" spans="2:4" x14ac:dyDescent="0.2">
      <c r="B643" s="6"/>
      <c r="C643" s="16"/>
      <c r="D643" s="16"/>
    </row>
    <row r="644" spans="2:4" x14ac:dyDescent="0.2">
      <c r="B644" s="6"/>
      <c r="C644" s="16"/>
      <c r="D644" s="16"/>
    </row>
    <row r="645" spans="2:4" x14ac:dyDescent="0.2">
      <c r="B645" s="6"/>
      <c r="C645" s="16"/>
      <c r="D645" s="16"/>
    </row>
    <row r="646" spans="2:4" x14ac:dyDescent="0.2">
      <c r="B646" s="6"/>
      <c r="C646" s="16"/>
      <c r="D646" s="16"/>
    </row>
    <row r="647" spans="2:4" x14ac:dyDescent="0.2">
      <c r="B647" s="6"/>
      <c r="C647" s="16"/>
      <c r="D647" s="16"/>
    </row>
    <row r="648" spans="2:4" x14ac:dyDescent="0.2">
      <c r="B648" s="6"/>
      <c r="C648" s="16"/>
      <c r="D648" s="16"/>
    </row>
    <row r="649" spans="2:4" x14ac:dyDescent="0.2">
      <c r="B649" s="6"/>
      <c r="C649" s="16"/>
      <c r="D649" s="16"/>
    </row>
    <row r="650" spans="2:4" x14ac:dyDescent="0.2">
      <c r="B650" s="6"/>
      <c r="C650" s="16"/>
      <c r="D650" s="16"/>
    </row>
    <row r="651" spans="2:4" x14ac:dyDescent="0.2">
      <c r="B651" s="6"/>
      <c r="C651" s="16"/>
      <c r="D651" s="16"/>
    </row>
    <row r="652" spans="2:4" x14ac:dyDescent="0.2">
      <c r="B652" s="6"/>
      <c r="C652" s="16"/>
      <c r="D652" s="16"/>
    </row>
    <row r="653" spans="2:4" x14ac:dyDescent="0.2">
      <c r="B653" s="6"/>
      <c r="C653" s="16"/>
      <c r="D653" s="16"/>
    </row>
    <row r="654" spans="2:4" x14ac:dyDescent="0.2">
      <c r="B654" s="6"/>
      <c r="C654" s="16"/>
      <c r="D654" s="16"/>
    </row>
    <row r="655" spans="2:4" x14ac:dyDescent="0.2">
      <c r="B655" s="6"/>
      <c r="C655" s="16"/>
      <c r="D655" s="16"/>
    </row>
    <row r="656" spans="2:4" x14ac:dyDescent="0.2">
      <c r="B656" s="6"/>
      <c r="C656" s="16"/>
      <c r="D656" s="16"/>
    </row>
    <row r="657" spans="2:4" x14ac:dyDescent="0.2">
      <c r="B657" s="6"/>
      <c r="C657" s="16"/>
      <c r="D657" s="16"/>
    </row>
    <row r="658" spans="2:4" x14ac:dyDescent="0.2">
      <c r="B658" s="6"/>
      <c r="C658" s="16"/>
      <c r="D658" s="16"/>
    </row>
    <row r="659" spans="2:4" x14ac:dyDescent="0.2">
      <c r="B659" s="6"/>
      <c r="C659" s="16"/>
      <c r="D659" s="16"/>
    </row>
    <row r="660" spans="2:4" x14ac:dyDescent="0.2">
      <c r="B660" s="6"/>
      <c r="C660" s="16"/>
      <c r="D660" s="16"/>
    </row>
    <row r="661" spans="2:4" x14ac:dyDescent="0.2">
      <c r="B661" s="6"/>
      <c r="C661" s="16"/>
      <c r="D661" s="16"/>
    </row>
    <row r="662" spans="2:4" x14ac:dyDescent="0.2">
      <c r="B662" s="6"/>
      <c r="C662" s="16"/>
      <c r="D662" s="16"/>
    </row>
    <row r="663" spans="2:4" x14ac:dyDescent="0.2">
      <c r="B663" s="6"/>
      <c r="C663" s="16"/>
      <c r="D663" s="16"/>
    </row>
    <row r="664" spans="2:4" x14ac:dyDescent="0.2">
      <c r="B664" s="6"/>
      <c r="C664" s="16"/>
      <c r="D664" s="16"/>
    </row>
    <row r="665" spans="2:4" x14ac:dyDescent="0.2">
      <c r="B665" s="6"/>
      <c r="C665" s="16"/>
      <c r="D665" s="16"/>
    </row>
    <row r="666" spans="2:4" x14ac:dyDescent="0.2">
      <c r="B666" s="6"/>
      <c r="C666" s="16"/>
      <c r="D666" s="16"/>
    </row>
    <row r="667" spans="2:4" x14ac:dyDescent="0.2">
      <c r="B667" s="6"/>
      <c r="C667" s="16"/>
      <c r="D667" s="16"/>
    </row>
    <row r="668" spans="2:4" x14ac:dyDescent="0.2">
      <c r="B668" s="6"/>
      <c r="C668" s="16"/>
      <c r="D668" s="16"/>
    </row>
    <row r="669" spans="2:4" x14ac:dyDescent="0.2">
      <c r="B669" s="6"/>
      <c r="C669" s="16"/>
      <c r="D669" s="16"/>
    </row>
    <row r="670" spans="2:4" x14ac:dyDescent="0.2">
      <c r="B670" s="6"/>
      <c r="C670" s="16"/>
      <c r="D670" s="16"/>
    </row>
    <row r="671" spans="2:4" x14ac:dyDescent="0.2">
      <c r="B671" s="6"/>
      <c r="C671" s="16"/>
      <c r="D671" s="16"/>
    </row>
    <row r="672" spans="2:4" x14ac:dyDescent="0.2">
      <c r="B672" s="6"/>
      <c r="C672" s="16"/>
      <c r="D672" s="16"/>
    </row>
    <row r="673" spans="2:4" x14ac:dyDescent="0.2">
      <c r="B673" s="6"/>
      <c r="C673" s="16"/>
      <c r="D673" s="16"/>
    </row>
    <row r="674" spans="2:4" x14ac:dyDescent="0.2">
      <c r="B674" s="6"/>
      <c r="C674" s="16"/>
      <c r="D674" s="16"/>
    </row>
    <row r="675" spans="2:4" x14ac:dyDescent="0.2">
      <c r="B675" s="6"/>
      <c r="C675" s="16"/>
      <c r="D675" s="16"/>
    </row>
    <row r="676" spans="2:4" x14ac:dyDescent="0.2">
      <c r="B676" s="6"/>
      <c r="C676" s="16"/>
      <c r="D676" s="16"/>
    </row>
    <row r="677" spans="2:4" x14ac:dyDescent="0.2">
      <c r="B677" s="6"/>
      <c r="C677" s="16"/>
      <c r="D677" s="16"/>
    </row>
    <row r="678" spans="2:4" x14ac:dyDescent="0.2">
      <c r="B678" s="6"/>
      <c r="C678" s="16"/>
      <c r="D678" s="16"/>
    </row>
    <row r="679" spans="2:4" x14ac:dyDescent="0.2">
      <c r="B679" s="6"/>
      <c r="C679" s="16"/>
      <c r="D679" s="16"/>
    </row>
    <row r="680" spans="2:4" x14ac:dyDescent="0.2">
      <c r="B680" s="6"/>
      <c r="C680" s="16"/>
      <c r="D680" s="16"/>
    </row>
    <row r="681" spans="2:4" x14ac:dyDescent="0.2">
      <c r="B681" s="6"/>
      <c r="C681" s="16"/>
      <c r="D681" s="16"/>
    </row>
    <row r="682" spans="2:4" x14ac:dyDescent="0.2">
      <c r="B682" s="6"/>
      <c r="C682" s="16"/>
      <c r="D682" s="16"/>
    </row>
    <row r="683" spans="2:4" x14ac:dyDescent="0.2">
      <c r="B683" s="6"/>
      <c r="C683" s="16"/>
      <c r="D683" s="16"/>
    </row>
    <row r="684" spans="2:4" x14ac:dyDescent="0.2">
      <c r="B684" s="6"/>
      <c r="C684" s="16"/>
      <c r="D684" s="16"/>
    </row>
    <row r="685" spans="2:4" x14ac:dyDescent="0.2">
      <c r="B685" s="6"/>
      <c r="C685" s="16"/>
      <c r="D685" s="16"/>
    </row>
    <row r="686" spans="2:4" x14ac:dyDescent="0.2">
      <c r="B686" s="6"/>
      <c r="C686" s="16"/>
      <c r="D686" s="16"/>
    </row>
    <row r="687" spans="2:4" x14ac:dyDescent="0.2">
      <c r="B687" s="6"/>
      <c r="C687" s="16"/>
      <c r="D687" s="16"/>
    </row>
    <row r="688" spans="2:4" x14ac:dyDescent="0.2">
      <c r="B688" s="6"/>
      <c r="C688" s="16"/>
      <c r="D688" s="16"/>
    </row>
    <row r="689" spans="2:4" x14ac:dyDescent="0.2">
      <c r="B689" s="6"/>
      <c r="C689" s="16"/>
      <c r="D689" s="16"/>
    </row>
    <row r="690" spans="2:4" x14ac:dyDescent="0.2">
      <c r="B690" s="6"/>
      <c r="C690" s="16"/>
      <c r="D690" s="16"/>
    </row>
    <row r="691" spans="2:4" x14ac:dyDescent="0.2">
      <c r="B691" s="6"/>
      <c r="C691" s="16"/>
      <c r="D691" s="16"/>
    </row>
    <row r="692" spans="2:4" x14ac:dyDescent="0.2">
      <c r="B692" s="6"/>
      <c r="C692" s="16"/>
      <c r="D692" s="16"/>
    </row>
    <row r="693" spans="2:4" x14ac:dyDescent="0.2">
      <c r="B693" s="6"/>
      <c r="C693" s="16"/>
      <c r="D693" s="16"/>
    </row>
    <row r="694" spans="2:4" x14ac:dyDescent="0.2">
      <c r="B694" s="6"/>
      <c r="C694" s="16"/>
      <c r="D694" s="16"/>
    </row>
    <row r="695" spans="2:4" x14ac:dyDescent="0.2">
      <c r="B695" s="6"/>
      <c r="C695" s="16"/>
      <c r="D695" s="16"/>
    </row>
    <row r="696" spans="2:4" x14ac:dyDescent="0.2">
      <c r="B696" s="6"/>
      <c r="C696" s="16"/>
      <c r="D696" s="16"/>
    </row>
    <row r="697" spans="2:4" x14ac:dyDescent="0.2">
      <c r="B697" s="6"/>
      <c r="C697" s="16"/>
      <c r="D697" s="16"/>
    </row>
    <row r="698" spans="2:4" x14ac:dyDescent="0.2">
      <c r="B698" s="6"/>
      <c r="C698" s="16"/>
      <c r="D698" s="16"/>
    </row>
    <row r="699" spans="2:4" x14ac:dyDescent="0.2">
      <c r="B699" s="6"/>
      <c r="C699" s="16"/>
      <c r="D699" s="16"/>
    </row>
    <row r="700" spans="2:4" x14ac:dyDescent="0.2">
      <c r="B700" s="6"/>
      <c r="C700" s="16"/>
      <c r="D700" s="16"/>
    </row>
    <row r="701" spans="2:4" x14ac:dyDescent="0.2">
      <c r="B701" s="6"/>
      <c r="C701" s="16"/>
      <c r="D701" s="16"/>
    </row>
    <row r="702" spans="2:4" x14ac:dyDescent="0.2">
      <c r="B702" s="6"/>
      <c r="C702" s="16"/>
      <c r="D702" s="16"/>
    </row>
    <row r="703" spans="2:4" x14ac:dyDescent="0.2">
      <c r="B703" s="6"/>
      <c r="C703" s="16"/>
      <c r="D703" s="16"/>
    </row>
    <row r="704" spans="2:4" x14ac:dyDescent="0.2">
      <c r="B704" s="6"/>
      <c r="C704" s="16"/>
      <c r="D704" s="16"/>
    </row>
    <row r="705" spans="2:4" x14ac:dyDescent="0.2">
      <c r="B705" s="6"/>
      <c r="C705" s="16"/>
      <c r="D705" s="16"/>
    </row>
    <row r="706" spans="2:4" x14ac:dyDescent="0.2">
      <c r="B706" s="6"/>
      <c r="C706" s="16"/>
      <c r="D706" s="16"/>
    </row>
    <row r="707" spans="2:4" x14ac:dyDescent="0.2">
      <c r="B707" s="6"/>
      <c r="C707" s="16"/>
      <c r="D707" s="16"/>
    </row>
    <row r="708" spans="2:4" x14ac:dyDescent="0.2">
      <c r="B708" s="6"/>
      <c r="C708" s="16"/>
      <c r="D708" s="16"/>
    </row>
    <row r="709" spans="2:4" x14ac:dyDescent="0.2">
      <c r="B709" s="6"/>
      <c r="C709" s="16"/>
      <c r="D709" s="16"/>
    </row>
    <row r="710" spans="2:4" x14ac:dyDescent="0.2">
      <c r="B710" s="6"/>
      <c r="C710" s="16"/>
      <c r="D710" s="16"/>
    </row>
    <row r="711" spans="2:4" x14ac:dyDescent="0.2">
      <c r="B711" s="6"/>
      <c r="C711" s="16"/>
      <c r="D711" s="16"/>
    </row>
    <row r="712" spans="2:4" x14ac:dyDescent="0.2">
      <c r="B712" s="6"/>
      <c r="C712" s="16"/>
      <c r="D712" s="16"/>
    </row>
    <row r="713" spans="2:4" x14ac:dyDescent="0.2">
      <c r="B713" s="6"/>
      <c r="C713" s="16"/>
      <c r="D713" s="16"/>
    </row>
    <row r="714" spans="2:4" x14ac:dyDescent="0.2">
      <c r="B714" s="6"/>
      <c r="C714" s="16"/>
      <c r="D714" s="16"/>
    </row>
    <row r="715" spans="2:4" x14ac:dyDescent="0.2">
      <c r="B715" s="6"/>
      <c r="C715" s="16"/>
      <c r="D715" s="16"/>
    </row>
    <row r="716" spans="2:4" x14ac:dyDescent="0.2">
      <c r="B716" s="6"/>
      <c r="C716" s="16"/>
      <c r="D716" s="16"/>
    </row>
    <row r="717" spans="2:4" x14ac:dyDescent="0.2">
      <c r="B717" s="6"/>
      <c r="C717" s="16"/>
      <c r="D717" s="16"/>
    </row>
    <row r="718" spans="2:4" x14ac:dyDescent="0.2">
      <c r="B718" s="6"/>
      <c r="C718" s="16"/>
      <c r="D718" s="16"/>
    </row>
    <row r="719" spans="2:4" x14ac:dyDescent="0.2">
      <c r="B719" s="6"/>
      <c r="C719" s="16"/>
      <c r="D719" s="16"/>
    </row>
    <row r="720" spans="2:4" x14ac:dyDescent="0.2">
      <c r="B720" s="6"/>
      <c r="C720" s="16"/>
      <c r="D720" s="16"/>
    </row>
    <row r="721" spans="2:4" x14ac:dyDescent="0.2">
      <c r="B721" s="6"/>
      <c r="C721" s="16"/>
      <c r="D721" s="16"/>
    </row>
    <row r="722" spans="2:4" x14ac:dyDescent="0.2">
      <c r="B722" s="6"/>
      <c r="C722" s="16"/>
      <c r="D722" s="16"/>
    </row>
    <row r="723" spans="2:4" x14ac:dyDescent="0.2">
      <c r="B723" s="6"/>
      <c r="C723" s="16"/>
      <c r="D723" s="16"/>
    </row>
    <row r="724" spans="2:4" x14ac:dyDescent="0.2">
      <c r="B724" s="6"/>
      <c r="C724" s="16"/>
      <c r="D724" s="16"/>
    </row>
    <row r="725" spans="2:4" x14ac:dyDescent="0.2">
      <c r="B725" s="6"/>
      <c r="C725" s="16"/>
      <c r="D725" s="16"/>
    </row>
    <row r="726" spans="2:4" x14ac:dyDescent="0.2">
      <c r="B726" s="6"/>
      <c r="C726" s="16"/>
      <c r="D726" s="16"/>
    </row>
    <row r="727" spans="2:4" x14ac:dyDescent="0.2">
      <c r="B727" s="6"/>
      <c r="C727" s="16"/>
      <c r="D727" s="16"/>
    </row>
    <row r="728" spans="2:4" x14ac:dyDescent="0.2">
      <c r="B728" s="6"/>
      <c r="C728" s="16"/>
      <c r="D728" s="16"/>
    </row>
    <row r="729" spans="2:4" x14ac:dyDescent="0.2">
      <c r="B729" s="6"/>
      <c r="C729" s="16"/>
      <c r="D729" s="16"/>
    </row>
    <row r="730" spans="2:4" x14ac:dyDescent="0.2">
      <c r="B730" s="6"/>
      <c r="C730" s="16"/>
      <c r="D730" s="16"/>
    </row>
    <row r="731" spans="2:4" x14ac:dyDescent="0.2">
      <c r="B731" s="6"/>
      <c r="C731" s="16"/>
      <c r="D731" s="16"/>
    </row>
    <row r="732" spans="2:4" x14ac:dyDescent="0.2">
      <c r="B732" s="6"/>
      <c r="C732" s="16"/>
      <c r="D732" s="16"/>
    </row>
    <row r="733" spans="2:4" x14ac:dyDescent="0.2">
      <c r="B733" s="6"/>
      <c r="C733" s="16"/>
      <c r="D733" s="16"/>
    </row>
    <row r="734" spans="2:4" x14ac:dyDescent="0.2">
      <c r="B734" s="6"/>
      <c r="C734" s="16"/>
      <c r="D734" s="16"/>
    </row>
    <row r="735" spans="2:4" x14ac:dyDescent="0.2">
      <c r="B735" s="6"/>
      <c r="C735" s="16"/>
      <c r="D735" s="16"/>
    </row>
    <row r="736" spans="2:4" x14ac:dyDescent="0.2">
      <c r="B736" s="6"/>
      <c r="C736" s="16"/>
      <c r="D736" s="16"/>
    </row>
    <row r="737" spans="2:4" x14ac:dyDescent="0.2">
      <c r="B737" s="6"/>
      <c r="C737" s="16"/>
      <c r="D737" s="16"/>
    </row>
    <row r="738" spans="2:4" x14ac:dyDescent="0.2">
      <c r="B738" s="6"/>
      <c r="C738" s="16"/>
      <c r="D738" s="16"/>
    </row>
    <row r="739" spans="2:4" x14ac:dyDescent="0.2">
      <c r="B739" s="6"/>
      <c r="C739" s="16"/>
      <c r="D739" s="16"/>
    </row>
    <row r="740" spans="2:4" x14ac:dyDescent="0.2">
      <c r="B740" s="6"/>
      <c r="C740" s="16"/>
      <c r="D740" s="16"/>
    </row>
    <row r="741" spans="2:4" x14ac:dyDescent="0.2">
      <c r="B741" s="6"/>
      <c r="C741" s="16"/>
      <c r="D741" s="16"/>
    </row>
    <row r="742" spans="2:4" x14ac:dyDescent="0.2">
      <c r="B742" s="6"/>
      <c r="C742" s="16"/>
      <c r="D742" s="16"/>
    </row>
    <row r="743" spans="2:4" x14ac:dyDescent="0.2">
      <c r="B743" s="6"/>
      <c r="C743" s="16"/>
      <c r="D743" s="16"/>
    </row>
    <row r="744" spans="2:4" x14ac:dyDescent="0.2">
      <c r="B744" s="6"/>
      <c r="C744" s="16"/>
      <c r="D744" s="16"/>
    </row>
    <row r="745" spans="2:4" x14ac:dyDescent="0.2">
      <c r="B745" s="6"/>
      <c r="C745" s="16"/>
      <c r="D745" s="16"/>
    </row>
    <row r="746" spans="2:4" x14ac:dyDescent="0.2">
      <c r="B746" s="6"/>
      <c r="C746" s="16"/>
      <c r="D746" s="16"/>
    </row>
    <row r="747" spans="2:4" x14ac:dyDescent="0.2">
      <c r="B747" s="6"/>
      <c r="C747" s="16"/>
      <c r="D747" s="16"/>
    </row>
    <row r="748" spans="2:4" x14ac:dyDescent="0.2">
      <c r="B748" s="6"/>
      <c r="C748" s="16"/>
      <c r="D748" s="16"/>
    </row>
    <row r="749" spans="2:4" x14ac:dyDescent="0.2">
      <c r="B749" s="6"/>
      <c r="C749" s="16"/>
      <c r="D749" s="16"/>
    </row>
    <row r="750" spans="2:4" x14ac:dyDescent="0.2">
      <c r="B750" s="6"/>
      <c r="C750" s="16"/>
      <c r="D750" s="16"/>
    </row>
    <row r="751" spans="2:4" x14ac:dyDescent="0.2">
      <c r="B751" s="6"/>
      <c r="C751" s="16"/>
      <c r="D751" s="16"/>
    </row>
    <row r="752" spans="2:4" x14ac:dyDescent="0.2">
      <c r="B752" s="6"/>
      <c r="C752" s="16"/>
      <c r="D752" s="16"/>
    </row>
    <row r="753" spans="2:4" x14ac:dyDescent="0.2">
      <c r="B753" s="6"/>
      <c r="C753" s="16"/>
      <c r="D753" s="16"/>
    </row>
    <row r="754" spans="2:4" x14ac:dyDescent="0.2">
      <c r="B754" s="6"/>
      <c r="C754" s="16"/>
      <c r="D754" s="16"/>
    </row>
    <row r="755" spans="2:4" x14ac:dyDescent="0.2">
      <c r="B755" s="6"/>
      <c r="C755" s="16"/>
      <c r="D755" s="16"/>
    </row>
    <row r="756" spans="2:4" x14ac:dyDescent="0.2">
      <c r="B756" s="6"/>
      <c r="C756" s="16"/>
      <c r="D756" s="16"/>
    </row>
    <row r="757" spans="2:4" x14ac:dyDescent="0.2">
      <c r="B757" s="6"/>
      <c r="C757" s="16"/>
      <c r="D757" s="16"/>
    </row>
    <row r="758" spans="2:4" x14ac:dyDescent="0.2">
      <c r="B758" s="6"/>
      <c r="C758" s="16"/>
      <c r="D758" s="16"/>
    </row>
    <row r="759" spans="2:4" x14ac:dyDescent="0.2">
      <c r="B759" s="6"/>
      <c r="C759" s="16"/>
      <c r="D759" s="16"/>
    </row>
    <row r="760" spans="2:4" x14ac:dyDescent="0.2">
      <c r="B760" s="6"/>
      <c r="C760" s="16"/>
      <c r="D760" s="16"/>
    </row>
    <row r="761" spans="2:4" x14ac:dyDescent="0.2">
      <c r="B761" s="6"/>
      <c r="C761" s="16"/>
      <c r="D761" s="16"/>
    </row>
    <row r="762" spans="2:4" x14ac:dyDescent="0.2">
      <c r="B762" s="6"/>
      <c r="C762" s="16"/>
      <c r="D762" s="16"/>
    </row>
    <row r="763" spans="2:4" x14ac:dyDescent="0.2">
      <c r="B763" s="6"/>
      <c r="C763" s="16"/>
      <c r="D763" s="16"/>
    </row>
    <row r="764" spans="2:4" x14ac:dyDescent="0.2">
      <c r="B764" s="6"/>
      <c r="C764" s="16"/>
      <c r="D764" s="16"/>
    </row>
    <row r="765" spans="2:4" x14ac:dyDescent="0.2">
      <c r="B765" s="6"/>
      <c r="C765" s="16"/>
      <c r="D765" s="16"/>
    </row>
    <row r="766" spans="2:4" x14ac:dyDescent="0.2">
      <c r="B766" s="6"/>
      <c r="C766" s="16"/>
      <c r="D766" s="16"/>
    </row>
    <row r="767" spans="2:4" x14ac:dyDescent="0.2">
      <c r="B767" s="6"/>
      <c r="C767" s="16"/>
      <c r="D767" s="16"/>
    </row>
    <row r="768" spans="2:4" x14ac:dyDescent="0.2">
      <c r="B768" s="6"/>
      <c r="C768" s="16"/>
      <c r="D768" s="16"/>
    </row>
    <row r="769" spans="2:4" x14ac:dyDescent="0.2">
      <c r="B769" s="6"/>
      <c r="C769" s="16"/>
      <c r="D769" s="16"/>
    </row>
    <row r="770" spans="2:4" x14ac:dyDescent="0.2">
      <c r="B770" s="6"/>
      <c r="C770" s="16"/>
      <c r="D770" s="16"/>
    </row>
    <row r="771" spans="2:4" x14ac:dyDescent="0.2">
      <c r="B771" s="6"/>
      <c r="C771" s="16"/>
      <c r="D771" s="16"/>
    </row>
    <row r="772" spans="2:4" x14ac:dyDescent="0.2">
      <c r="B772" s="6"/>
      <c r="C772" s="16"/>
      <c r="D772" s="16"/>
    </row>
    <row r="773" spans="2:4" x14ac:dyDescent="0.2">
      <c r="B773" s="6"/>
      <c r="C773" s="16"/>
      <c r="D773" s="16"/>
    </row>
    <row r="774" spans="2:4" x14ac:dyDescent="0.2">
      <c r="B774" s="6"/>
      <c r="C774" s="16"/>
      <c r="D774" s="16"/>
    </row>
    <row r="775" spans="2:4" x14ac:dyDescent="0.2">
      <c r="B775" s="6"/>
      <c r="C775" s="16"/>
      <c r="D775" s="16"/>
    </row>
    <row r="776" spans="2:4" x14ac:dyDescent="0.2">
      <c r="B776" s="6"/>
      <c r="C776" s="16"/>
      <c r="D776" s="16"/>
    </row>
    <row r="777" spans="2:4" x14ac:dyDescent="0.2">
      <c r="B777" s="6"/>
      <c r="C777" s="16"/>
      <c r="D777" s="16"/>
    </row>
    <row r="778" spans="2:4" x14ac:dyDescent="0.2">
      <c r="B778" s="6"/>
      <c r="C778" s="16"/>
      <c r="D778" s="16"/>
    </row>
    <row r="779" spans="2:4" x14ac:dyDescent="0.2">
      <c r="B779" s="6"/>
      <c r="C779" s="16"/>
      <c r="D779" s="16"/>
    </row>
    <row r="780" spans="2:4" x14ac:dyDescent="0.2">
      <c r="B780" s="6"/>
      <c r="C780" s="16"/>
      <c r="D780" s="16"/>
    </row>
    <row r="781" spans="2:4" x14ac:dyDescent="0.2">
      <c r="B781" s="6"/>
      <c r="C781" s="16"/>
      <c r="D781" s="16"/>
    </row>
    <row r="782" spans="2:4" x14ac:dyDescent="0.2">
      <c r="B782" s="6"/>
      <c r="C782" s="16"/>
      <c r="D782" s="16"/>
    </row>
    <row r="783" spans="2:4" x14ac:dyDescent="0.2">
      <c r="B783" s="6"/>
      <c r="C783" s="16"/>
      <c r="D783" s="16"/>
    </row>
    <row r="784" spans="2:4" x14ac:dyDescent="0.2">
      <c r="B784" s="6"/>
      <c r="C784" s="16"/>
      <c r="D784" s="16"/>
    </row>
    <row r="785" spans="2:4" x14ac:dyDescent="0.2">
      <c r="B785" s="6"/>
      <c r="C785" s="16"/>
      <c r="D785" s="16"/>
    </row>
    <row r="786" spans="2:4" x14ac:dyDescent="0.2">
      <c r="B786" s="6"/>
      <c r="C786" s="16"/>
      <c r="D786" s="16"/>
    </row>
    <row r="787" spans="2:4" x14ac:dyDescent="0.2">
      <c r="B787" s="6"/>
      <c r="C787" s="16"/>
      <c r="D787" s="16"/>
    </row>
    <row r="788" spans="2:4" x14ac:dyDescent="0.2">
      <c r="B788" s="6"/>
      <c r="C788" s="16"/>
      <c r="D788" s="16"/>
    </row>
    <row r="789" spans="2:4" x14ac:dyDescent="0.2">
      <c r="B789" s="6"/>
      <c r="C789" s="16"/>
      <c r="D789" s="16"/>
    </row>
    <row r="790" spans="2:4" x14ac:dyDescent="0.2">
      <c r="B790" s="6"/>
      <c r="C790" s="16"/>
      <c r="D790" s="16"/>
    </row>
    <row r="791" spans="2:4" x14ac:dyDescent="0.2">
      <c r="B791" s="6"/>
      <c r="C791" s="16"/>
      <c r="D791" s="16"/>
    </row>
    <row r="792" spans="2:4" x14ac:dyDescent="0.2">
      <c r="B792" s="6"/>
      <c r="C792" s="16"/>
      <c r="D792" s="16"/>
    </row>
    <row r="793" spans="2:4" x14ac:dyDescent="0.2">
      <c r="B793" s="6"/>
      <c r="C793" s="16"/>
      <c r="D793" s="16"/>
    </row>
    <row r="794" spans="2:4" x14ac:dyDescent="0.2">
      <c r="B794" s="6"/>
      <c r="C794" s="16"/>
      <c r="D794" s="16"/>
    </row>
    <row r="795" spans="2:4" x14ac:dyDescent="0.2">
      <c r="B795" s="6"/>
      <c r="C795" s="16"/>
      <c r="D795" s="16"/>
    </row>
    <row r="796" spans="2:4" x14ac:dyDescent="0.2">
      <c r="B796" s="6"/>
      <c r="C796" s="16"/>
      <c r="D796" s="16"/>
    </row>
    <row r="797" spans="2:4" x14ac:dyDescent="0.2">
      <c r="B797" s="6"/>
      <c r="C797" s="16"/>
      <c r="D797" s="16"/>
    </row>
    <row r="798" spans="2:4" x14ac:dyDescent="0.2">
      <c r="B798" s="6"/>
      <c r="C798" s="16"/>
      <c r="D798" s="16"/>
    </row>
    <row r="799" spans="2:4" x14ac:dyDescent="0.2">
      <c r="B799" s="6"/>
      <c r="C799" s="16"/>
      <c r="D799" s="16"/>
    </row>
    <row r="800" spans="2:4" x14ac:dyDescent="0.2">
      <c r="B800" s="6"/>
      <c r="C800" s="16"/>
      <c r="D800" s="16"/>
    </row>
    <row r="801" spans="2:4" x14ac:dyDescent="0.2">
      <c r="B801" s="6"/>
      <c r="C801" s="16"/>
      <c r="D801" s="16"/>
    </row>
    <row r="802" spans="2:4" x14ac:dyDescent="0.2">
      <c r="B802" s="6"/>
      <c r="C802" s="16"/>
      <c r="D802" s="16"/>
    </row>
    <row r="803" spans="2:4" x14ac:dyDescent="0.2">
      <c r="B803" s="6"/>
      <c r="C803" s="16"/>
      <c r="D803" s="16"/>
    </row>
    <row r="804" spans="2:4" x14ac:dyDescent="0.2">
      <c r="B804" s="6"/>
      <c r="C804" s="16"/>
      <c r="D804" s="16"/>
    </row>
    <row r="805" spans="2:4" x14ac:dyDescent="0.2">
      <c r="B805" s="6"/>
      <c r="C805" s="16"/>
      <c r="D805" s="16"/>
    </row>
    <row r="806" spans="2:4" x14ac:dyDescent="0.2">
      <c r="B806" s="6"/>
      <c r="C806" s="16"/>
      <c r="D806" s="16"/>
    </row>
    <row r="807" spans="2:4" x14ac:dyDescent="0.2">
      <c r="B807" s="6"/>
      <c r="C807" s="16"/>
      <c r="D807" s="16"/>
    </row>
    <row r="808" spans="2:4" x14ac:dyDescent="0.2">
      <c r="B808" s="6"/>
      <c r="C808" s="16"/>
      <c r="D808" s="16"/>
    </row>
    <row r="809" spans="2:4" x14ac:dyDescent="0.2">
      <c r="B809" s="6"/>
      <c r="C809" s="16"/>
      <c r="D809" s="16"/>
    </row>
    <row r="810" spans="2:4" x14ac:dyDescent="0.2">
      <c r="B810" s="6"/>
      <c r="C810" s="16"/>
      <c r="D810" s="16"/>
    </row>
    <row r="811" spans="2:4" x14ac:dyDescent="0.2">
      <c r="B811" s="6"/>
      <c r="C811" s="16"/>
      <c r="D811" s="16"/>
    </row>
    <row r="812" spans="2:4" x14ac:dyDescent="0.2">
      <c r="B812" s="6"/>
      <c r="C812" s="16"/>
      <c r="D812" s="16"/>
    </row>
    <row r="813" spans="2:4" x14ac:dyDescent="0.2">
      <c r="B813" s="6"/>
      <c r="C813" s="16"/>
      <c r="D813" s="16"/>
    </row>
    <row r="814" spans="2:4" x14ac:dyDescent="0.2">
      <c r="B814" s="6"/>
      <c r="C814" s="16"/>
      <c r="D814" s="16"/>
    </row>
    <row r="815" spans="2:4" x14ac:dyDescent="0.2">
      <c r="B815" s="6"/>
      <c r="C815" s="16"/>
      <c r="D815" s="16"/>
    </row>
    <row r="816" spans="2:4" x14ac:dyDescent="0.2">
      <c r="B816" s="6"/>
      <c r="C816" s="16"/>
      <c r="D816" s="16"/>
    </row>
    <row r="817" spans="2:4" x14ac:dyDescent="0.2">
      <c r="B817" s="6"/>
      <c r="C817" s="16"/>
      <c r="D817" s="16"/>
    </row>
    <row r="818" spans="2:4" x14ac:dyDescent="0.2">
      <c r="B818" s="6"/>
      <c r="C818" s="16"/>
      <c r="D818" s="16"/>
    </row>
    <row r="819" spans="2:4" x14ac:dyDescent="0.2">
      <c r="B819" s="6"/>
      <c r="C819" s="16"/>
      <c r="D819" s="16"/>
    </row>
    <row r="820" spans="2:4" x14ac:dyDescent="0.2">
      <c r="B820" s="6"/>
      <c r="C820" s="16"/>
      <c r="D820" s="16"/>
    </row>
    <row r="821" spans="2:4" x14ac:dyDescent="0.2">
      <c r="B821" s="6"/>
      <c r="C821" s="16"/>
      <c r="D821" s="16"/>
    </row>
    <row r="822" spans="2:4" x14ac:dyDescent="0.2">
      <c r="B822" s="6"/>
      <c r="C822" s="16"/>
      <c r="D822" s="16"/>
    </row>
    <row r="823" spans="2:4" x14ac:dyDescent="0.2">
      <c r="B823" s="6"/>
      <c r="C823" s="16"/>
      <c r="D823" s="16"/>
    </row>
    <row r="824" spans="2:4" x14ac:dyDescent="0.2">
      <c r="B824" s="6"/>
      <c r="C824" s="16"/>
      <c r="D824" s="16"/>
    </row>
    <row r="825" spans="2:4" x14ac:dyDescent="0.2">
      <c r="B825" s="6"/>
      <c r="C825" s="16"/>
      <c r="D825" s="16"/>
    </row>
    <row r="826" spans="2:4" x14ac:dyDescent="0.2">
      <c r="B826" s="6"/>
      <c r="C826" s="16"/>
      <c r="D826" s="16"/>
    </row>
    <row r="827" spans="2:4" x14ac:dyDescent="0.2">
      <c r="B827" s="6"/>
      <c r="C827" s="16"/>
      <c r="D827" s="16"/>
    </row>
    <row r="828" spans="2:4" x14ac:dyDescent="0.2">
      <c r="B828" s="6"/>
      <c r="C828" s="16"/>
      <c r="D828" s="16"/>
    </row>
    <row r="829" spans="2:4" x14ac:dyDescent="0.2">
      <c r="B829" s="6"/>
      <c r="C829" s="16"/>
      <c r="D829" s="16"/>
    </row>
    <row r="830" spans="2:4" x14ac:dyDescent="0.2">
      <c r="B830" s="6"/>
      <c r="C830" s="16"/>
      <c r="D830" s="16"/>
    </row>
    <row r="831" spans="2:4" x14ac:dyDescent="0.2">
      <c r="B831" s="6"/>
      <c r="C831" s="16"/>
      <c r="D831" s="16"/>
    </row>
    <row r="832" spans="2:4" x14ac:dyDescent="0.2">
      <c r="B832" s="6"/>
      <c r="C832" s="16"/>
      <c r="D832" s="16"/>
    </row>
    <row r="833" spans="2:4" x14ac:dyDescent="0.2">
      <c r="B833" s="6"/>
      <c r="C833" s="16"/>
      <c r="D833" s="16"/>
    </row>
    <row r="834" spans="2:4" x14ac:dyDescent="0.2">
      <c r="B834" s="6"/>
      <c r="C834" s="16"/>
      <c r="D834" s="16"/>
    </row>
    <row r="835" spans="2:4" x14ac:dyDescent="0.2">
      <c r="B835" s="6"/>
      <c r="C835" s="16"/>
      <c r="D835" s="16"/>
    </row>
    <row r="836" spans="2:4" x14ac:dyDescent="0.2">
      <c r="B836" s="6"/>
      <c r="C836" s="16"/>
      <c r="D836" s="16"/>
    </row>
    <row r="837" spans="2:4" x14ac:dyDescent="0.2">
      <c r="B837" s="6"/>
      <c r="C837" s="16"/>
      <c r="D837" s="16"/>
    </row>
    <row r="838" spans="2:4" x14ac:dyDescent="0.2">
      <c r="B838" s="6"/>
      <c r="C838" s="16"/>
      <c r="D838" s="16"/>
    </row>
    <row r="839" spans="2:4" x14ac:dyDescent="0.2">
      <c r="B839" s="6"/>
      <c r="C839" s="16"/>
      <c r="D839" s="16"/>
    </row>
    <row r="840" spans="2:4" x14ac:dyDescent="0.2">
      <c r="B840" s="6"/>
      <c r="C840" s="16"/>
      <c r="D840" s="16"/>
    </row>
    <row r="841" spans="2:4" x14ac:dyDescent="0.2">
      <c r="B841" s="6"/>
      <c r="C841" s="16"/>
      <c r="D841" s="16"/>
    </row>
    <row r="842" spans="2:4" x14ac:dyDescent="0.2">
      <c r="B842" s="6"/>
      <c r="C842" s="16"/>
      <c r="D842" s="16"/>
    </row>
    <row r="843" spans="2:4" x14ac:dyDescent="0.2">
      <c r="B843" s="6"/>
      <c r="C843" s="16"/>
      <c r="D843" s="16"/>
    </row>
    <row r="844" spans="2:4" x14ac:dyDescent="0.2">
      <c r="B844" s="6"/>
      <c r="C844" s="16"/>
      <c r="D844" s="16"/>
    </row>
    <row r="845" spans="2:4" x14ac:dyDescent="0.2">
      <c r="B845" s="6"/>
      <c r="C845" s="16"/>
      <c r="D845" s="16"/>
    </row>
    <row r="846" spans="2:4" x14ac:dyDescent="0.2">
      <c r="B846" s="6"/>
      <c r="C846" s="16"/>
      <c r="D846" s="16"/>
    </row>
    <row r="847" spans="2:4" x14ac:dyDescent="0.2">
      <c r="B847" s="6"/>
      <c r="C847" s="16"/>
      <c r="D847" s="16"/>
    </row>
    <row r="848" spans="2:4" x14ac:dyDescent="0.2">
      <c r="B848" s="6"/>
      <c r="C848" s="16"/>
      <c r="D848" s="16"/>
    </row>
    <row r="849" spans="2:4" x14ac:dyDescent="0.2">
      <c r="B849" s="6"/>
      <c r="C849" s="16"/>
      <c r="D849" s="16"/>
    </row>
    <row r="850" spans="2:4" x14ac:dyDescent="0.2">
      <c r="B850" s="6"/>
      <c r="C850" s="16"/>
      <c r="D850" s="16"/>
    </row>
    <row r="851" spans="2:4" x14ac:dyDescent="0.2">
      <c r="B851" s="6"/>
      <c r="C851" s="16"/>
      <c r="D851" s="16"/>
    </row>
    <row r="852" spans="2:4" x14ac:dyDescent="0.2">
      <c r="B852" s="6"/>
      <c r="C852" s="16"/>
      <c r="D852" s="16"/>
    </row>
    <row r="853" spans="2:4" x14ac:dyDescent="0.2">
      <c r="B853" s="6"/>
      <c r="C853" s="16"/>
      <c r="D853" s="16"/>
    </row>
    <row r="854" spans="2:4" x14ac:dyDescent="0.2">
      <c r="B854" s="6"/>
      <c r="C854" s="16"/>
      <c r="D854" s="16"/>
    </row>
    <row r="855" spans="2:4" x14ac:dyDescent="0.2">
      <c r="B855" s="6"/>
      <c r="C855" s="16"/>
      <c r="D855" s="16"/>
    </row>
    <row r="856" spans="2:4" x14ac:dyDescent="0.2">
      <c r="B856" s="6"/>
      <c r="C856" s="16"/>
      <c r="D856" s="16"/>
    </row>
    <row r="857" spans="2:4" x14ac:dyDescent="0.2">
      <c r="B857" s="6"/>
      <c r="C857" s="16"/>
      <c r="D857" s="16"/>
    </row>
    <row r="858" spans="2:4" x14ac:dyDescent="0.2">
      <c r="B858" s="6"/>
      <c r="C858" s="16"/>
      <c r="D858" s="16"/>
    </row>
    <row r="859" spans="2:4" x14ac:dyDescent="0.2">
      <c r="B859" s="6"/>
      <c r="C859" s="16"/>
      <c r="D859" s="16"/>
    </row>
    <row r="860" spans="2:4" x14ac:dyDescent="0.2">
      <c r="B860" s="6"/>
      <c r="C860" s="16"/>
      <c r="D860" s="16"/>
    </row>
    <row r="861" spans="2:4" x14ac:dyDescent="0.2">
      <c r="B861" s="6"/>
      <c r="C861" s="16"/>
      <c r="D861" s="16"/>
    </row>
    <row r="862" spans="2:4" x14ac:dyDescent="0.2">
      <c r="B862" s="6"/>
      <c r="C862" s="16"/>
      <c r="D862" s="16"/>
    </row>
    <row r="863" spans="2:4" x14ac:dyDescent="0.2">
      <c r="B863" s="6"/>
      <c r="C863" s="16"/>
      <c r="D863" s="16"/>
    </row>
    <row r="864" spans="2:4" x14ac:dyDescent="0.2">
      <c r="B864" s="6"/>
      <c r="C864" s="16"/>
      <c r="D864" s="16"/>
    </row>
    <row r="865" spans="2:4" x14ac:dyDescent="0.2">
      <c r="B865" s="6"/>
      <c r="C865" s="16"/>
      <c r="D865" s="16"/>
    </row>
    <row r="866" spans="2:4" x14ac:dyDescent="0.2">
      <c r="B866" s="6"/>
      <c r="C866" s="16"/>
      <c r="D866" s="16"/>
    </row>
    <row r="867" spans="2:4" x14ac:dyDescent="0.2">
      <c r="B867" s="6"/>
      <c r="C867" s="16"/>
      <c r="D867" s="16"/>
    </row>
    <row r="868" spans="2:4" x14ac:dyDescent="0.2">
      <c r="B868" s="6"/>
      <c r="C868" s="16"/>
      <c r="D868" s="16"/>
    </row>
    <row r="869" spans="2:4" x14ac:dyDescent="0.2">
      <c r="B869" s="6"/>
      <c r="C869" s="16"/>
      <c r="D869" s="16"/>
    </row>
    <row r="870" spans="2:4" x14ac:dyDescent="0.2">
      <c r="B870" s="6"/>
      <c r="C870" s="16"/>
      <c r="D870" s="16"/>
    </row>
    <row r="871" spans="2:4" x14ac:dyDescent="0.2">
      <c r="B871" s="6"/>
      <c r="C871" s="16"/>
      <c r="D871" s="16"/>
    </row>
    <row r="872" spans="2:4" x14ac:dyDescent="0.2">
      <c r="B872" s="6"/>
      <c r="C872" s="16"/>
      <c r="D872" s="16"/>
    </row>
    <row r="873" spans="2:4" x14ac:dyDescent="0.2">
      <c r="B873" s="6"/>
      <c r="C873" s="16"/>
      <c r="D873" s="16"/>
    </row>
    <row r="874" spans="2:4" x14ac:dyDescent="0.2">
      <c r="B874" s="6"/>
      <c r="C874" s="16"/>
      <c r="D874" s="16"/>
    </row>
    <row r="875" spans="2:4" x14ac:dyDescent="0.2">
      <c r="B875" s="6"/>
      <c r="C875" s="16"/>
      <c r="D875" s="16"/>
    </row>
    <row r="876" spans="2:4" x14ac:dyDescent="0.2">
      <c r="B876" s="6"/>
      <c r="C876" s="16"/>
      <c r="D876" s="16"/>
    </row>
    <row r="877" spans="2:4" x14ac:dyDescent="0.2">
      <c r="B877" s="6"/>
      <c r="C877" s="16"/>
      <c r="D877" s="16"/>
    </row>
    <row r="878" spans="2:4" x14ac:dyDescent="0.2">
      <c r="B878" s="6"/>
      <c r="C878" s="16"/>
      <c r="D878" s="16"/>
    </row>
    <row r="879" spans="2:4" x14ac:dyDescent="0.2">
      <c r="B879" s="6"/>
      <c r="C879" s="16"/>
      <c r="D879" s="16"/>
    </row>
    <row r="880" spans="2:4" x14ac:dyDescent="0.2">
      <c r="B880" s="6"/>
      <c r="C880" s="16"/>
      <c r="D880" s="16"/>
    </row>
    <row r="881" spans="2:4" x14ac:dyDescent="0.2">
      <c r="B881" s="6"/>
      <c r="C881" s="16"/>
      <c r="D881" s="16"/>
    </row>
    <row r="882" spans="2:4" x14ac:dyDescent="0.2">
      <c r="B882" s="6"/>
      <c r="C882" s="16"/>
      <c r="D882" s="16"/>
    </row>
    <row r="883" spans="2:4" x14ac:dyDescent="0.2">
      <c r="B883" s="6"/>
      <c r="C883" s="16"/>
      <c r="D883" s="16"/>
    </row>
    <row r="884" spans="2:4" x14ac:dyDescent="0.2">
      <c r="B884" s="6"/>
      <c r="C884" s="16"/>
      <c r="D884" s="16"/>
    </row>
    <row r="885" spans="2:4" x14ac:dyDescent="0.2">
      <c r="B885" s="6"/>
      <c r="C885" s="16"/>
      <c r="D885" s="16"/>
    </row>
    <row r="886" spans="2:4" x14ac:dyDescent="0.2">
      <c r="B886" s="6"/>
      <c r="C886" s="16"/>
      <c r="D886" s="16"/>
    </row>
    <row r="887" spans="2:4" x14ac:dyDescent="0.2">
      <c r="B887" s="6"/>
      <c r="C887" s="16"/>
      <c r="D887" s="16"/>
    </row>
    <row r="888" spans="2:4" x14ac:dyDescent="0.2">
      <c r="B888" s="6"/>
      <c r="C888" s="16"/>
      <c r="D888" s="16"/>
    </row>
    <row r="889" spans="2:4" x14ac:dyDescent="0.2">
      <c r="B889" s="6"/>
      <c r="C889" s="16"/>
      <c r="D889" s="16"/>
    </row>
    <row r="890" spans="2:4" x14ac:dyDescent="0.2">
      <c r="B890" s="6"/>
      <c r="C890" s="16"/>
      <c r="D890" s="16"/>
    </row>
    <row r="891" spans="2:4" x14ac:dyDescent="0.2">
      <c r="B891" s="6"/>
      <c r="C891" s="16"/>
      <c r="D891" s="16"/>
    </row>
    <row r="892" spans="2:4" x14ac:dyDescent="0.2">
      <c r="B892" s="6"/>
      <c r="C892" s="16"/>
      <c r="D892" s="16"/>
    </row>
    <row r="893" spans="2:4" x14ac:dyDescent="0.2">
      <c r="B893" s="6"/>
      <c r="C893" s="16"/>
      <c r="D893" s="16"/>
    </row>
    <row r="894" spans="2:4" x14ac:dyDescent="0.2">
      <c r="B894" s="6"/>
      <c r="C894" s="16"/>
      <c r="D894" s="16"/>
    </row>
    <row r="895" spans="2:4" x14ac:dyDescent="0.2">
      <c r="B895" s="6"/>
      <c r="C895" s="16"/>
      <c r="D895" s="16"/>
    </row>
    <row r="896" spans="2:4" x14ac:dyDescent="0.2">
      <c r="B896" s="6"/>
      <c r="C896" s="16"/>
      <c r="D896" s="16"/>
    </row>
    <row r="897" spans="2:4" x14ac:dyDescent="0.2">
      <c r="B897" s="6"/>
      <c r="C897" s="16"/>
      <c r="D897" s="16"/>
    </row>
    <row r="898" spans="2:4" x14ac:dyDescent="0.2">
      <c r="B898" s="6"/>
      <c r="C898" s="16"/>
      <c r="D898" s="16"/>
    </row>
    <row r="899" spans="2:4" x14ac:dyDescent="0.2">
      <c r="B899" s="6"/>
      <c r="C899" s="16"/>
      <c r="D899" s="16"/>
    </row>
    <row r="900" spans="2:4" x14ac:dyDescent="0.2">
      <c r="B900" s="6"/>
      <c r="C900" s="16"/>
      <c r="D900" s="16"/>
    </row>
    <row r="901" spans="2:4" x14ac:dyDescent="0.2">
      <c r="B901" s="6"/>
      <c r="C901" s="16"/>
      <c r="D901" s="16"/>
    </row>
    <row r="902" spans="2:4" x14ac:dyDescent="0.2">
      <c r="B902" s="6"/>
      <c r="C902" s="16"/>
      <c r="D902" s="16"/>
    </row>
    <row r="903" spans="2:4" x14ac:dyDescent="0.2">
      <c r="B903" s="6"/>
      <c r="C903" s="16"/>
      <c r="D903" s="16"/>
    </row>
    <row r="904" spans="2:4" x14ac:dyDescent="0.2">
      <c r="B904" s="6"/>
      <c r="C904" s="16"/>
      <c r="D904" s="16"/>
    </row>
    <row r="905" spans="2:4" x14ac:dyDescent="0.2">
      <c r="B905" s="6"/>
      <c r="C905" s="16"/>
      <c r="D905" s="16"/>
    </row>
    <row r="906" spans="2:4" x14ac:dyDescent="0.2">
      <c r="B906" s="6"/>
      <c r="C906" s="16"/>
      <c r="D906" s="16"/>
    </row>
    <row r="907" spans="2:4" x14ac:dyDescent="0.2">
      <c r="B907" s="6"/>
      <c r="C907" s="16"/>
      <c r="D907" s="16"/>
    </row>
    <row r="908" spans="2:4" x14ac:dyDescent="0.2">
      <c r="B908" s="6"/>
      <c r="C908" s="16"/>
      <c r="D908" s="16"/>
    </row>
    <row r="909" spans="2:4" x14ac:dyDescent="0.2">
      <c r="B909" s="6"/>
      <c r="C909" s="16"/>
      <c r="D909" s="16"/>
    </row>
    <row r="910" spans="2:4" x14ac:dyDescent="0.2">
      <c r="B910" s="6"/>
      <c r="C910" s="16"/>
      <c r="D910" s="16"/>
    </row>
    <row r="911" spans="2:4" x14ac:dyDescent="0.2">
      <c r="B911" s="6"/>
      <c r="C911" s="16"/>
      <c r="D911" s="16"/>
    </row>
    <row r="912" spans="2:4" x14ac:dyDescent="0.2">
      <c r="B912" s="6"/>
      <c r="C912" s="16"/>
      <c r="D912" s="16"/>
    </row>
    <row r="913" spans="2:4" x14ac:dyDescent="0.2">
      <c r="B913" s="6"/>
      <c r="C913" s="16"/>
      <c r="D913" s="16"/>
    </row>
    <row r="914" spans="2:4" x14ac:dyDescent="0.2">
      <c r="B914" s="6"/>
      <c r="C914" s="16"/>
      <c r="D914" s="16"/>
    </row>
    <row r="915" spans="2:4" x14ac:dyDescent="0.2">
      <c r="B915" s="6"/>
      <c r="C915" s="16"/>
      <c r="D915" s="16"/>
    </row>
    <row r="916" spans="2:4" x14ac:dyDescent="0.2">
      <c r="B916" s="6"/>
      <c r="C916" s="16"/>
      <c r="D916" s="16"/>
    </row>
    <row r="917" spans="2:4" x14ac:dyDescent="0.2">
      <c r="B917" s="6"/>
      <c r="C917" s="16"/>
      <c r="D917" s="16"/>
    </row>
    <row r="918" spans="2:4" x14ac:dyDescent="0.2">
      <c r="B918" s="6"/>
      <c r="C918" s="16"/>
      <c r="D918" s="16"/>
    </row>
    <row r="919" spans="2:4" x14ac:dyDescent="0.2">
      <c r="B919" s="6"/>
      <c r="C919" s="16"/>
      <c r="D919" s="16"/>
    </row>
    <row r="920" spans="2:4" x14ac:dyDescent="0.2">
      <c r="B920" s="6"/>
      <c r="C920" s="16"/>
      <c r="D920" s="16"/>
    </row>
    <row r="921" spans="2:4" x14ac:dyDescent="0.2">
      <c r="B921" s="6"/>
      <c r="C921" s="16"/>
      <c r="D921" s="16"/>
    </row>
    <row r="922" spans="2:4" x14ac:dyDescent="0.2">
      <c r="B922" s="6"/>
      <c r="C922" s="16"/>
      <c r="D922" s="16"/>
    </row>
    <row r="923" spans="2:4" x14ac:dyDescent="0.2">
      <c r="B923" s="6"/>
      <c r="C923" s="16"/>
      <c r="D923" s="16"/>
    </row>
    <row r="924" spans="2:4" x14ac:dyDescent="0.2">
      <c r="B924" s="6"/>
      <c r="C924" s="16"/>
      <c r="D924" s="16"/>
    </row>
    <row r="925" spans="2:4" x14ac:dyDescent="0.2">
      <c r="B925" s="6"/>
      <c r="C925" s="16"/>
      <c r="D925" s="16"/>
    </row>
    <row r="926" spans="2:4" x14ac:dyDescent="0.2">
      <c r="B926" s="6"/>
      <c r="C926" s="16"/>
      <c r="D926" s="16"/>
    </row>
    <row r="927" spans="2:4" x14ac:dyDescent="0.2">
      <c r="B927" s="6"/>
      <c r="C927" s="16"/>
      <c r="D927" s="16"/>
    </row>
    <row r="928" spans="2:4" x14ac:dyDescent="0.2">
      <c r="B928" s="6"/>
      <c r="C928" s="16"/>
      <c r="D928" s="16"/>
    </row>
    <row r="929" spans="2:4" x14ac:dyDescent="0.2">
      <c r="B929" s="6"/>
      <c r="C929" s="16"/>
      <c r="D929" s="16"/>
    </row>
    <row r="930" spans="2:4" x14ac:dyDescent="0.2">
      <c r="B930" s="6"/>
      <c r="C930" s="16"/>
      <c r="D930" s="16"/>
    </row>
    <row r="931" spans="2:4" x14ac:dyDescent="0.2">
      <c r="B931" s="6"/>
      <c r="C931" s="16"/>
      <c r="D931" s="16"/>
    </row>
    <row r="932" spans="2:4" x14ac:dyDescent="0.2">
      <c r="B932" s="6"/>
      <c r="C932" s="16"/>
      <c r="D932" s="16"/>
    </row>
    <row r="933" spans="2:4" x14ac:dyDescent="0.2">
      <c r="B933" s="6"/>
      <c r="C933" s="16"/>
      <c r="D933" s="16"/>
    </row>
    <row r="934" spans="2:4" x14ac:dyDescent="0.2">
      <c r="B934" s="6"/>
      <c r="C934" s="16"/>
      <c r="D934" s="16"/>
    </row>
    <row r="935" spans="2:4" x14ac:dyDescent="0.2">
      <c r="B935" s="6"/>
      <c r="C935" s="16"/>
      <c r="D935" s="16"/>
    </row>
    <row r="936" spans="2:4" x14ac:dyDescent="0.2">
      <c r="B936" s="6"/>
      <c r="C936" s="16"/>
      <c r="D936" s="16"/>
    </row>
    <row r="937" spans="2:4" x14ac:dyDescent="0.2">
      <c r="B937" s="6"/>
      <c r="C937" s="16"/>
      <c r="D937" s="16"/>
    </row>
    <row r="938" spans="2:4" x14ac:dyDescent="0.2">
      <c r="B938" s="6"/>
      <c r="C938" s="16"/>
      <c r="D938" s="16"/>
    </row>
    <row r="939" spans="2:4" x14ac:dyDescent="0.2">
      <c r="B939" s="6"/>
      <c r="C939" s="16"/>
      <c r="D939" s="16"/>
    </row>
    <row r="940" spans="2:4" x14ac:dyDescent="0.2">
      <c r="B940" s="6"/>
      <c r="C940" s="16"/>
      <c r="D940" s="16"/>
    </row>
    <row r="941" spans="2:4" x14ac:dyDescent="0.2">
      <c r="B941" s="6"/>
      <c r="C941" s="16"/>
      <c r="D941" s="16"/>
    </row>
    <row r="942" spans="2:4" x14ac:dyDescent="0.2">
      <c r="B942" s="6"/>
      <c r="C942" s="16"/>
      <c r="D942" s="16"/>
    </row>
    <row r="943" spans="2:4" x14ac:dyDescent="0.2">
      <c r="B943" s="6"/>
      <c r="C943" s="16"/>
      <c r="D943" s="16"/>
    </row>
    <row r="944" spans="2:4" x14ac:dyDescent="0.2">
      <c r="B944" s="6"/>
      <c r="C944" s="16"/>
      <c r="D944" s="16"/>
    </row>
    <row r="945" spans="2:4" x14ac:dyDescent="0.2">
      <c r="B945" s="6"/>
      <c r="C945" s="16"/>
      <c r="D945" s="16"/>
    </row>
    <row r="946" spans="2:4" x14ac:dyDescent="0.2">
      <c r="B946" s="6"/>
      <c r="C946" s="16"/>
      <c r="D946" s="16"/>
    </row>
    <row r="947" spans="2:4" x14ac:dyDescent="0.2">
      <c r="B947" s="6"/>
      <c r="C947" s="16"/>
      <c r="D947" s="16"/>
    </row>
    <row r="948" spans="2:4" x14ac:dyDescent="0.2">
      <c r="B948" s="6"/>
      <c r="C948" s="16"/>
      <c r="D948" s="16"/>
    </row>
    <row r="949" spans="2:4" x14ac:dyDescent="0.2">
      <c r="B949" s="6"/>
      <c r="C949" s="16"/>
      <c r="D949" s="16"/>
    </row>
    <row r="950" spans="2:4" x14ac:dyDescent="0.2">
      <c r="B950" s="6"/>
      <c r="C950" s="16"/>
      <c r="D950" s="16"/>
    </row>
    <row r="951" spans="2:4" x14ac:dyDescent="0.2">
      <c r="B951" s="6"/>
      <c r="C951" s="16"/>
      <c r="D951" s="16"/>
    </row>
    <row r="952" spans="2:4" x14ac:dyDescent="0.2">
      <c r="B952" s="6"/>
      <c r="C952" s="16"/>
      <c r="D952" s="16"/>
    </row>
    <row r="953" spans="2:4" x14ac:dyDescent="0.2">
      <c r="B953" s="6"/>
      <c r="C953" s="16"/>
      <c r="D953" s="16"/>
    </row>
    <row r="954" spans="2:4" x14ac:dyDescent="0.2">
      <c r="B954" s="6"/>
      <c r="C954" s="16"/>
      <c r="D954" s="16"/>
    </row>
    <row r="955" spans="2:4" x14ac:dyDescent="0.2">
      <c r="B955" s="6"/>
      <c r="C955" s="16"/>
      <c r="D955" s="16"/>
    </row>
    <row r="956" spans="2:4" x14ac:dyDescent="0.2">
      <c r="B956" s="6"/>
      <c r="C956" s="16"/>
      <c r="D956" s="16"/>
    </row>
    <row r="957" spans="2:4" x14ac:dyDescent="0.2">
      <c r="B957" s="6"/>
      <c r="C957" s="16"/>
      <c r="D957" s="16"/>
    </row>
    <row r="958" spans="2:4" x14ac:dyDescent="0.2">
      <c r="B958" s="6"/>
      <c r="C958" s="16"/>
      <c r="D958" s="16"/>
    </row>
    <row r="959" spans="2:4" x14ac:dyDescent="0.2">
      <c r="B959" s="6"/>
      <c r="C959" s="16"/>
      <c r="D959" s="16"/>
    </row>
    <row r="960" spans="2:4" x14ac:dyDescent="0.2">
      <c r="B960" s="6"/>
      <c r="C960" s="16"/>
      <c r="D960" s="16"/>
    </row>
    <row r="961" spans="2:4" x14ac:dyDescent="0.2">
      <c r="B961" s="6"/>
      <c r="C961" s="16"/>
      <c r="D961" s="16"/>
    </row>
    <row r="962" spans="2:4" x14ac:dyDescent="0.2">
      <c r="B962" s="6"/>
      <c r="C962" s="16"/>
      <c r="D962" s="16"/>
    </row>
    <row r="963" spans="2:4" x14ac:dyDescent="0.2">
      <c r="B963" s="6"/>
      <c r="C963" s="16"/>
      <c r="D963" s="16"/>
    </row>
    <row r="964" spans="2:4" x14ac:dyDescent="0.2">
      <c r="B964" s="6"/>
      <c r="C964" s="16"/>
      <c r="D964" s="16"/>
    </row>
    <row r="965" spans="2:4" x14ac:dyDescent="0.2">
      <c r="B965" s="6"/>
      <c r="C965" s="16"/>
      <c r="D965" s="16"/>
    </row>
    <row r="966" spans="2:4" x14ac:dyDescent="0.2">
      <c r="B966" s="6"/>
      <c r="C966" s="16"/>
      <c r="D966" s="16"/>
    </row>
    <row r="967" spans="2:4" x14ac:dyDescent="0.2">
      <c r="B967" s="6"/>
      <c r="C967" s="16"/>
      <c r="D967" s="16"/>
    </row>
    <row r="968" spans="2:4" x14ac:dyDescent="0.2">
      <c r="B968" s="6"/>
      <c r="C968" s="16"/>
      <c r="D968" s="16"/>
    </row>
    <row r="969" spans="2:4" x14ac:dyDescent="0.2">
      <c r="B969" s="6"/>
      <c r="C969" s="16"/>
      <c r="D969" s="16"/>
    </row>
    <row r="970" spans="2:4" x14ac:dyDescent="0.2">
      <c r="B970" s="6"/>
      <c r="C970" s="16"/>
      <c r="D970" s="16"/>
    </row>
    <row r="971" spans="2:4" x14ac:dyDescent="0.2">
      <c r="B971" s="6"/>
      <c r="C971" s="16"/>
      <c r="D971" s="16"/>
    </row>
    <row r="972" spans="2:4" x14ac:dyDescent="0.2">
      <c r="B972" s="6"/>
      <c r="C972" s="16"/>
      <c r="D972" s="16"/>
    </row>
    <row r="973" spans="2:4" x14ac:dyDescent="0.2">
      <c r="B973" s="6"/>
      <c r="C973" s="16"/>
      <c r="D973" s="16"/>
    </row>
    <row r="974" spans="2:4" x14ac:dyDescent="0.2">
      <c r="B974" s="6"/>
      <c r="C974" s="16"/>
      <c r="D974" s="16"/>
    </row>
    <row r="975" spans="2:4" x14ac:dyDescent="0.2">
      <c r="B975" s="6"/>
      <c r="C975" s="16"/>
      <c r="D975" s="16"/>
    </row>
    <row r="976" spans="2:4" x14ac:dyDescent="0.2">
      <c r="B976" s="6"/>
      <c r="C976" s="16"/>
      <c r="D976" s="16"/>
    </row>
    <row r="977" spans="2:4" x14ac:dyDescent="0.2">
      <c r="B977" s="6"/>
      <c r="C977" s="16"/>
      <c r="D977" s="16"/>
    </row>
    <row r="978" spans="2:4" x14ac:dyDescent="0.2">
      <c r="B978" s="6"/>
      <c r="C978" s="16"/>
      <c r="D978" s="16"/>
    </row>
    <row r="979" spans="2:4" x14ac:dyDescent="0.2">
      <c r="B979" s="6"/>
      <c r="C979" s="16"/>
      <c r="D979" s="16"/>
    </row>
    <row r="980" spans="2:4" x14ac:dyDescent="0.2">
      <c r="B980" s="6"/>
      <c r="C980" s="16"/>
      <c r="D980" s="16"/>
    </row>
    <row r="981" spans="2:4" x14ac:dyDescent="0.2">
      <c r="B981" s="6"/>
      <c r="C981" s="16"/>
      <c r="D981" s="16"/>
    </row>
    <row r="982" spans="2:4" x14ac:dyDescent="0.2">
      <c r="B982" s="6"/>
      <c r="C982" s="16"/>
      <c r="D982" s="16"/>
    </row>
    <row r="983" spans="2:4" x14ac:dyDescent="0.2">
      <c r="B983" s="6"/>
      <c r="C983" s="16"/>
      <c r="D983" s="16"/>
    </row>
    <row r="984" spans="2:4" x14ac:dyDescent="0.2">
      <c r="B984" s="6"/>
      <c r="C984" s="16"/>
      <c r="D984" s="16"/>
    </row>
    <row r="985" spans="2:4" x14ac:dyDescent="0.2">
      <c r="B985" s="6"/>
      <c r="C985" s="16"/>
      <c r="D985" s="16"/>
    </row>
    <row r="986" spans="2:4" x14ac:dyDescent="0.2">
      <c r="B986" s="6"/>
      <c r="C986" s="16"/>
      <c r="D986" s="16"/>
    </row>
    <row r="987" spans="2:4" x14ac:dyDescent="0.2">
      <c r="B987" s="6"/>
      <c r="C987" s="16"/>
      <c r="D987" s="16"/>
    </row>
    <row r="988" spans="2:4" x14ac:dyDescent="0.2">
      <c r="B988" s="6"/>
      <c r="C988" s="16"/>
      <c r="D988" s="16"/>
    </row>
    <row r="989" spans="2:4" x14ac:dyDescent="0.2">
      <c r="B989" s="6"/>
      <c r="C989" s="16"/>
      <c r="D989" s="16"/>
    </row>
    <row r="990" spans="2:4" x14ac:dyDescent="0.2">
      <c r="B990" s="6"/>
      <c r="C990" s="16"/>
      <c r="D990" s="16"/>
    </row>
    <row r="991" spans="2:4" x14ac:dyDescent="0.2">
      <c r="B991" s="6"/>
      <c r="C991" s="16"/>
      <c r="D991" s="16"/>
    </row>
    <row r="992" spans="2:4" x14ac:dyDescent="0.2">
      <c r="B992" s="6"/>
      <c r="C992" s="16"/>
      <c r="D992" s="16"/>
    </row>
    <row r="993" spans="2:4" x14ac:dyDescent="0.2">
      <c r="B993" s="6"/>
      <c r="C993" s="16"/>
      <c r="D993" s="16"/>
    </row>
    <row r="994" spans="2:4" x14ac:dyDescent="0.2">
      <c r="B994" s="6"/>
      <c r="C994" s="16"/>
      <c r="D994" s="16"/>
    </row>
    <row r="995" spans="2:4" x14ac:dyDescent="0.2">
      <c r="B995" s="6"/>
      <c r="C995" s="16"/>
      <c r="D995" s="16"/>
    </row>
    <row r="996" spans="2:4" x14ac:dyDescent="0.2">
      <c r="B996" s="6"/>
      <c r="C996" s="16"/>
      <c r="D996" s="16"/>
    </row>
    <row r="997" spans="2:4" x14ac:dyDescent="0.2">
      <c r="B997" s="6"/>
      <c r="C997" s="16"/>
      <c r="D997" s="16"/>
    </row>
    <row r="998" spans="2:4" x14ac:dyDescent="0.2">
      <c r="B998" s="6"/>
      <c r="C998" s="16"/>
      <c r="D998" s="16"/>
    </row>
    <row r="999" spans="2:4" x14ac:dyDescent="0.2">
      <c r="B999" s="6"/>
      <c r="C999" s="16"/>
      <c r="D999" s="16"/>
    </row>
    <row r="1000" spans="2:4" x14ac:dyDescent="0.2">
      <c r="B1000" s="6"/>
      <c r="C1000" s="16"/>
      <c r="D1000" s="16"/>
    </row>
    <row r="1001" spans="2:4" x14ac:dyDescent="0.2">
      <c r="B1001" s="6"/>
      <c r="C1001" s="16"/>
      <c r="D1001" s="16"/>
    </row>
    <row r="1002" spans="2:4" x14ac:dyDescent="0.2">
      <c r="B1002" s="6"/>
      <c r="C1002" s="16"/>
      <c r="D1002" s="16"/>
    </row>
    <row r="1003" spans="2:4" x14ac:dyDescent="0.2">
      <c r="B1003" s="6"/>
      <c r="C1003" s="16"/>
      <c r="D1003" s="16"/>
    </row>
    <row r="1004" spans="2:4" x14ac:dyDescent="0.2">
      <c r="B1004" s="6"/>
      <c r="C1004" s="16"/>
      <c r="D1004" s="16"/>
    </row>
    <row r="1005" spans="2:4" x14ac:dyDescent="0.2">
      <c r="B1005" s="6"/>
      <c r="C1005" s="16"/>
      <c r="D1005" s="16"/>
    </row>
    <row r="1006" spans="2:4" x14ac:dyDescent="0.2">
      <c r="B1006" s="6"/>
      <c r="C1006" s="16"/>
      <c r="D1006" s="16"/>
    </row>
    <row r="1007" spans="2:4" x14ac:dyDescent="0.2">
      <c r="B1007" s="6"/>
      <c r="C1007" s="16"/>
      <c r="D1007" s="16"/>
    </row>
    <row r="1008" spans="2:4" x14ac:dyDescent="0.2">
      <c r="B1008" s="6"/>
      <c r="C1008" s="16"/>
      <c r="D1008" s="16"/>
    </row>
    <row r="1009" spans="2:4" x14ac:dyDescent="0.2">
      <c r="B1009" s="6"/>
      <c r="C1009" s="16"/>
      <c r="D1009" s="16"/>
    </row>
    <row r="1010" spans="2:4" x14ac:dyDescent="0.2">
      <c r="B1010" s="6"/>
      <c r="C1010" s="16"/>
      <c r="D1010" s="16"/>
    </row>
    <row r="1011" spans="2:4" x14ac:dyDescent="0.2">
      <c r="B1011" s="6"/>
      <c r="C1011" s="16"/>
      <c r="D1011" s="16"/>
    </row>
    <row r="1012" spans="2:4" x14ac:dyDescent="0.2">
      <c r="B1012" s="6"/>
      <c r="C1012" s="16"/>
      <c r="D1012" s="16"/>
    </row>
    <row r="1013" spans="2:4" x14ac:dyDescent="0.2">
      <c r="B1013" s="6"/>
      <c r="C1013" s="16"/>
      <c r="D1013" s="16"/>
    </row>
    <row r="1014" spans="2:4" x14ac:dyDescent="0.2">
      <c r="B1014" s="6"/>
      <c r="C1014" s="16"/>
      <c r="D1014" s="16"/>
    </row>
    <row r="1015" spans="2:4" x14ac:dyDescent="0.2">
      <c r="B1015" s="6"/>
      <c r="C1015" s="16"/>
      <c r="D1015" s="16"/>
    </row>
    <row r="1016" spans="2:4" x14ac:dyDescent="0.2">
      <c r="B1016" s="6"/>
      <c r="C1016" s="16"/>
      <c r="D1016" s="16"/>
    </row>
    <row r="1017" spans="2:4" x14ac:dyDescent="0.2">
      <c r="B1017" s="6"/>
      <c r="C1017" s="16"/>
      <c r="D1017" s="16"/>
    </row>
    <row r="1018" spans="2:4" x14ac:dyDescent="0.2">
      <c r="B1018" s="6"/>
      <c r="C1018" s="16"/>
      <c r="D1018" s="16"/>
    </row>
    <row r="1019" spans="2:4" x14ac:dyDescent="0.2">
      <c r="B1019" s="6"/>
      <c r="C1019" s="16"/>
      <c r="D1019" s="16"/>
    </row>
    <row r="1020" spans="2:4" x14ac:dyDescent="0.2">
      <c r="B1020" s="6"/>
      <c r="C1020" s="16"/>
      <c r="D1020" s="16"/>
    </row>
    <row r="1021" spans="2:4" x14ac:dyDescent="0.2">
      <c r="B1021" s="6"/>
      <c r="C1021" s="16"/>
      <c r="D1021" s="16"/>
    </row>
    <row r="1022" spans="2:4" x14ac:dyDescent="0.2">
      <c r="B1022" s="6"/>
      <c r="C1022" s="16"/>
      <c r="D1022" s="16"/>
    </row>
    <row r="1023" spans="2:4" x14ac:dyDescent="0.2">
      <c r="B1023" s="6"/>
      <c r="C1023" s="16"/>
      <c r="D1023" s="16"/>
    </row>
    <row r="1024" spans="2:4" x14ac:dyDescent="0.2">
      <c r="B1024" s="6"/>
      <c r="C1024" s="16"/>
      <c r="D1024" s="16"/>
    </row>
    <row r="1025" spans="2:4" x14ac:dyDescent="0.2">
      <c r="B1025" s="6"/>
      <c r="C1025" s="16"/>
      <c r="D1025" s="16"/>
    </row>
    <row r="1026" spans="2:4" x14ac:dyDescent="0.2">
      <c r="B1026" s="6"/>
      <c r="C1026" s="16"/>
      <c r="D1026" s="16"/>
    </row>
    <row r="1027" spans="2:4" x14ac:dyDescent="0.2">
      <c r="B1027" s="6"/>
      <c r="C1027" s="16"/>
      <c r="D1027" s="16"/>
    </row>
    <row r="1028" spans="2:4" x14ac:dyDescent="0.2">
      <c r="B1028" s="6"/>
      <c r="C1028" s="16"/>
      <c r="D1028" s="16"/>
    </row>
    <row r="1029" spans="2:4" x14ac:dyDescent="0.2">
      <c r="B1029" s="6"/>
      <c r="C1029" s="16"/>
      <c r="D1029" s="16"/>
    </row>
    <row r="1030" spans="2:4" x14ac:dyDescent="0.2">
      <c r="B1030" s="6"/>
      <c r="C1030" s="16"/>
      <c r="D1030" s="16"/>
    </row>
    <row r="1031" spans="2:4" x14ac:dyDescent="0.2">
      <c r="B1031" s="6"/>
      <c r="C1031" s="16"/>
      <c r="D1031" s="16"/>
    </row>
    <row r="1032" spans="2:4" x14ac:dyDescent="0.2">
      <c r="B1032" s="6"/>
      <c r="C1032" s="16"/>
      <c r="D1032" s="16"/>
    </row>
    <row r="1033" spans="2:4" x14ac:dyDescent="0.2">
      <c r="B1033" s="6"/>
      <c r="C1033" s="16"/>
      <c r="D1033" s="16"/>
    </row>
    <row r="1034" spans="2:4" x14ac:dyDescent="0.2">
      <c r="B1034" s="6"/>
      <c r="C1034" s="16"/>
      <c r="D1034" s="16"/>
    </row>
    <row r="1035" spans="2:4" x14ac:dyDescent="0.2">
      <c r="B1035" s="6"/>
      <c r="C1035" s="16"/>
      <c r="D1035" s="16"/>
    </row>
    <row r="1036" spans="2:4" x14ac:dyDescent="0.2">
      <c r="B1036" s="6"/>
      <c r="C1036" s="16"/>
      <c r="D1036" s="16"/>
    </row>
    <row r="1037" spans="2:4" x14ac:dyDescent="0.2">
      <c r="B1037" s="6"/>
      <c r="C1037" s="16"/>
      <c r="D1037" s="16"/>
    </row>
    <row r="1038" spans="2:4" x14ac:dyDescent="0.2">
      <c r="B1038" s="6"/>
      <c r="C1038" s="16"/>
      <c r="D1038" s="16"/>
    </row>
    <row r="1039" spans="2:4" x14ac:dyDescent="0.2">
      <c r="B1039" s="6"/>
      <c r="C1039" s="16"/>
      <c r="D1039" s="16"/>
    </row>
    <row r="1040" spans="2:4" x14ac:dyDescent="0.2">
      <c r="B1040" s="6"/>
      <c r="C1040" s="16"/>
      <c r="D1040" s="16"/>
    </row>
    <row r="1041" spans="2:4" x14ac:dyDescent="0.2">
      <c r="B1041" s="6"/>
      <c r="C1041" s="16"/>
      <c r="D1041" s="16"/>
    </row>
    <row r="1042" spans="2:4" x14ac:dyDescent="0.2">
      <c r="B1042" s="6"/>
      <c r="C1042" s="16"/>
      <c r="D1042" s="16"/>
    </row>
    <row r="1043" spans="2:4" x14ac:dyDescent="0.2">
      <c r="B1043" s="6"/>
      <c r="C1043" s="16"/>
      <c r="D1043" s="16"/>
    </row>
    <row r="1044" spans="2:4" x14ac:dyDescent="0.2">
      <c r="B1044" s="6"/>
      <c r="C1044" s="16"/>
      <c r="D1044" s="16"/>
    </row>
    <row r="1045" spans="2:4" x14ac:dyDescent="0.2">
      <c r="B1045" s="6"/>
      <c r="C1045" s="16"/>
      <c r="D1045" s="16"/>
    </row>
    <row r="1046" spans="2:4" x14ac:dyDescent="0.2">
      <c r="B1046" s="6"/>
      <c r="C1046" s="16"/>
      <c r="D1046" s="16"/>
    </row>
    <row r="1047" spans="2:4" x14ac:dyDescent="0.2">
      <c r="B1047" s="6"/>
      <c r="C1047" s="16"/>
      <c r="D1047" s="16"/>
    </row>
    <row r="1048" spans="2:4" x14ac:dyDescent="0.2">
      <c r="B1048" s="6"/>
      <c r="C1048" s="16"/>
      <c r="D1048" s="16"/>
    </row>
    <row r="1049" spans="2:4" x14ac:dyDescent="0.2">
      <c r="B1049" s="6"/>
      <c r="C1049" s="16"/>
      <c r="D1049" s="16"/>
    </row>
    <row r="1050" spans="2:4" x14ac:dyDescent="0.2">
      <c r="B1050" s="6"/>
      <c r="C1050" s="16"/>
      <c r="D1050" s="16"/>
    </row>
    <row r="1051" spans="2:4" x14ac:dyDescent="0.2">
      <c r="B1051" s="6"/>
      <c r="C1051" s="16"/>
      <c r="D1051" s="16"/>
    </row>
    <row r="1052" spans="2:4" x14ac:dyDescent="0.2">
      <c r="B1052" s="6"/>
      <c r="C1052" s="16"/>
      <c r="D1052" s="16"/>
    </row>
    <row r="1053" spans="2:4" x14ac:dyDescent="0.2">
      <c r="B1053" s="6"/>
      <c r="C1053" s="16"/>
      <c r="D1053" s="16"/>
    </row>
    <row r="1054" spans="2:4" x14ac:dyDescent="0.2">
      <c r="B1054" s="6"/>
      <c r="C1054" s="16"/>
      <c r="D1054" s="16"/>
    </row>
    <row r="1055" spans="2:4" x14ac:dyDescent="0.2">
      <c r="B1055" s="6"/>
      <c r="C1055" s="16"/>
      <c r="D1055" s="16"/>
    </row>
    <row r="1056" spans="2:4" x14ac:dyDescent="0.2">
      <c r="B1056" s="6"/>
      <c r="C1056" s="16"/>
      <c r="D1056" s="16"/>
    </row>
    <row r="1057" spans="2:4" x14ac:dyDescent="0.2">
      <c r="B1057" s="6"/>
      <c r="C1057" s="16"/>
      <c r="D1057" s="16"/>
    </row>
    <row r="1058" spans="2:4" x14ac:dyDescent="0.2">
      <c r="B1058" s="6"/>
      <c r="C1058" s="16"/>
      <c r="D1058" s="16"/>
    </row>
    <row r="1059" spans="2:4" x14ac:dyDescent="0.2">
      <c r="B1059" s="6"/>
      <c r="C1059" s="16"/>
      <c r="D1059" s="16"/>
    </row>
    <row r="1060" spans="2:4" x14ac:dyDescent="0.2">
      <c r="B1060" s="6"/>
      <c r="C1060" s="16"/>
      <c r="D1060" s="16"/>
    </row>
    <row r="1061" spans="2:4" x14ac:dyDescent="0.2">
      <c r="B1061" s="6"/>
      <c r="C1061" s="16"/>
      <c r="D1061" s="16"/>
    </row>
    <row r="1062" spans="2:4" x14ac:dyDescent="0.2">
      <c r="B1062" s="6"/>
      <c r="C1062" s="16"/>
      <c r="D1062" s="16"/>
    </row>
    <row r="1063" spans="2:4" x14ac:dyDescent="0.2">
      <c r="B1063" s="6"/>
      <c r="C1063" s="16"/>
      <c r="D1063" s="16"/>
    </row>
    <row r="1064" spans="2:4" x14ac:dyDescent="0.2">
      <c r="B1064" s="6"/>
      <c r="C1064" s="16"/>
      <c r="D1064" s="16"/>
    </row>
    <row r="1065" spans="2:4" x14ac:dyDescent="0.2">
      <c r="B1065" s="6"/>
      <c r="C1065" s="16"/>
      <c r="D1065" s="16"/>
    </row>
    <row r="1066" spans="2:4" x14ac:dyDescent="0.2">
      <c r="B1066" s="6"/>
      <c r="C1066" s="16"/>
      <c r="D1066" s="16"/>
    </row>
    <row r="1067" spans="2:4" x14ac:dyDescent="0.2">
      <c r="B1067" s="6"/>
      <c r="C1067" s="16"/>
      <c r="D1067" s="16"/>
    </row>
    <row r="1068" spans="2:4" x14ac:dyDescent="0.2">
      <c r="B1068" s="6"/>
      <c r="C1068" s="16"/>
      <c r="D1068" s="16"/>
    </row>
    <row r="1069" spans="2:4" x14ac:dyDescent="0.2">
      <c r="B1069" s="6"/>
      <c r="C1069" s="16"/>
      <c r="D1069" s="16"/>
    </row>
    <row r="1070" spans="2:4" x14ac:dyDescent="0.2">
      <c r="B1070" s="6"/>
      <c r="C1070" s="16"/>
      <c r="D1070" s="16"/>
    </row>
    <row r="1071" spans="2:4" x14ac:dyDescent="0.2">
      <c r="B1071" s="6"/>
      <c r="C1071" s="16"/>
      <c r="D1071" s="16"/>
    </row>
    <row r="1072" spans="2:4" x14ac:dyDescent="0.2">
      <c r="B1072" s="6"/>
      <c r="C1072" s="16"/>
      <c r="D1072" s="16"/>
    </row>
    <row r="1073" spans="2:4" x14ac:dyDescent="0.2">
      <c r="B1073" s="6"/>
      <c r="C1073" s="16"/>
      <c r="D1073" s="16"/>
    </row>
    <row r="1074" spans="2:4" x14ac:dyDescent="0.2">
      <c r="B1074" s="6"/>
      <c r="C1074" s="16"/>
      <c r="D1074" s="16"/>
    </row>
    <row r="1075" spans="2:4" x14ac:dyDescent="0.2">
      <c r="B1075" s="6"/>
      <c r="C1075" s="16"/>
      <c r="D1075" s="16"/>
    </row>
    <row r="1076" spans="2:4" x14ac:dyDescent="0.2">
      <c r="B1076" s="6"/>
      <c r="C1076" s="16"/>
      <c r="D1076" s="16"/>
    </row>
    <row r="1077" spans="2:4" x14ac:dyDescent="0.2">
      <c r="B1077" s="6"/>
      <c r="C1077" s="16"/>
      <c r="D1077" s="16"/>
    </row>
    <row r="1078" spans="2:4" x14ac:dyDescent="0.2">
      <c r="B1078" s="6"/>
      <c r="C1078" s="16"/>
      <c r="D1078" s="16"/>
    </row>
    <row r="1079" spans="2:4" x14ac:dyDescent="0.2">
      <c r="B1079" s="6"/>
      <c r="C1079" s="16"/>
      <c r="D1079" s="16"/>
    </row>
    <row r="1080" spans="2:4" x14ac:dyDescent="0.2">
      <c r="B1080" s="6"/>
      <c r="C1080" s="16"/>
      <c r="D1080" s="16"/>
    </row>
    <row r="1081" spans="2:4" x14ac:dyDescent="0.2">
      <c r="B1081" s="6"/>
      <c r="C1081" s="16"/>
      <c r="D1081" s="16"/>
    </row>
    <row r="1082" spans="2:4" x14ac:dyDescent="0.2">
      <c r="B1082" s="6"/>
      <c r="C1082" s="16"/>
      <c r="D1082" s="16"/>
    </row>
    <row r="1083" spans="2:4" x14ac:dyDescent="0.2">
      <c r="B1083" s="6"/>
      <c r="C1083" s="16"/>
      <c r="D1083" s="16"/>
    </row>
    <row r="1084" spans="2:4" x14ac:dyDescent="0.2">
      <c r="B1084" s="6"/>
      <c r="C1084" s="16"/>
      <c r="D1084" s="16"/>
    </row>
    <row r="1085" spans="2:4" x14ac:dyDescent="0.2">
      <c r="B1085" s="6"/>
      <c r="C1085" s="16"/>
      <c r="D1085" s="16"/>
    </row>
    <row r="1086" spans="2:4" x14ac:dyDescent="0.2">
      <c r="B1086" s="6"/>
      <c r="C1086" s="16"/>
      <c r="D1086" s="16"/>
    </row>
    <row r="1087" spans="2:4" x14ac:dyDescent="0.2">
      <c r="B1087" s="6"/>
      <c r="C1087" s="16"/>
      <c r="D1087" s="16"/>
    </row>
    <row r="1088" spans="2:4" x14ac:dyDescent="0.2">
      <c r="B1088" s="6"/>
      <c r="C1088" s="16"/>
      <c r="D1088" s="16"/>
    </row>
    <row r="1089" spans="2:4" x14ac:dyDescent="0.2">
      <c r="B1089" s="6"/>
      <c r="C1089" s="16"/>
      <c r="D1089" s="16"/>
    </row>
    <row r="1090" spans="2:4" x14ac:dyDescent="0.2">
      <c r="B1090" s="6"/>
      <c r="C1090" s="16"/>
      <c r="D1090" s="16"/>
    </row>
    <row r="1091" spans="2:4" x14ac:dyDescent="0.2">
      <c r="B1091" s="6"/>
      <c r="C1091" s="16"/>
      <c r="D1091" s="16"/>
    </row>
    <row r="1092" spans="2:4" x14ac:dyDescent="0.2">
      <c r="B1092" s="6"/>
      <c r="C1092" s="16"/>
      <c r="D1092" s="16"/>
    </row>
    <row r="1093" spans="2:4" x14ac:dyDescent="0.2">
      <c r="B1093" s="6"/>
      <c r="C1093" s="16"/>
      <c r="D1093" s="16"/>
    </row>
    <row r="1094" spans="2:4" x14ac:dyDescent="0.2">
      <c r="B1094" s="6"/>
      <c r="C1094" s="16"/>
      <c r="D1094" s="16"/>
    </row>
    <row r="1095" spans="2:4" x14ac:dyDescent="0.2">
      <c r="B1095" s="6"/>
      <c r="C1095" s="16"/>
      <c r="D1095" s="16"/>
    </row>
    <row r="1096" spans="2:4" x14ac:dyDescent="0.2">
      <c r="B1096" s="6"/>
      <c r="C1096" s="16"/>
      <c r="D1096" s="16"/>
    </row>
    <row r="1097" spans="2:4" x14ac:dyDescent="0.2">
      <c r="B1097" s="6"/>
      <c r="C1097" s="16"/>
      <c r="D1097" s="16"/>
    </row>
    <row r="1098" spans="2:4" x14ac:dyDescent="0.2">
      <c r="B1098" s="6"/>
      <c r="C1098" s="16"/>
      <c r="D1098" s="16"/>
    </row>
    <row r="1099" spans="2:4" x14ac:dyDescent="0.2">
      <c r="B1099" s="6"/>
      <c r="C1099" s="16"/>
      <c r="D1099" s="16"/>
    </row>
    <row r="1100" spans="2:4" x14ac:dyDescent="0.2">
      <c r="B1100" s="6"/>
      <c r="C1100" s="16"/>
      <c r="D1100" s="16"/>
    </row>
    <row r="1101" spans="2:4" x14ac:dyDescent="0.2">
      <c r="B1101" s="6"/>
      <c r="C1101" s="16"/>
      <c r="D1101" s="16"/>
    </row>
    <row r="1102" spans="2:4" x14ac:dyDescent="0.2">
      <c r="B1102" s="6"/>
      <c r="C1102" s="16"/>
      <c r="D1102" s="16"/>
    </row>
    <row r="1103" spans="2:4" x14ac:dyDescent="0.2">
      <c r="B1103" s="6"/>
      <c r="C1103" s="16"/>
      <c r="D1103" s="16"/>
    </row>
    <row r="1104" spans="2:4" x14ac:dyDescent="0.2">
      <c r="B1104" s="6"/>
      <c r="C1104" s="16"/>
      <c r="D1104" s="16"/>
    </row>
    <row r="1105" spans="2:4" x14ac:dyDescent="0.2">
      <c r="B1105" s="6"/>
      <c r="C1105" s="16"/>
      <c r="D1105" s="16"/>
    </row>
    <row r="1106" spans="2:4" x14ac:dyDescent="0.2">
      <c r="B1106" s="6"/>
      <c r="C1106" s="16"/>
      <c r="D1106" s="16"/>
    </row>
    <row r="1107" spans="2:4" x14ac:dyDescent="0.2">
      <c r="B1107" s="6"/>
      <c r="C1107" s="16"/>
      <c r="D1107" s="16"/>
    </row>
    <row r="1108" spans="2:4" x14ac:dyDescent="0.2">
      <c r="B1108" s="6"/>
      <c r="C1108" s="16"/>
      <c r="D1108" s="16"/>
    </row>
    <row r="1109" spans="2:4" x14ac:dyDescent="0.2">
      <c r="B1109" s="6"/>
      <c r="C1109" s="16"/>
      <c r="D1109" s="16"/>
    </row>
    <row r="1110" spans="2:4" x14ac:dyDescent="0.2">
      <c r="B1110" s="6"/>
      <c r="C1110" s="16"/>
      <c r="D1110" s="16"/>
    </row>
    <row r="1111" spans="2:4" x14ac:dyDescent="0.2">
      <c r="B1111" s="6"/>
      <c r="C1111" s="16"/>
      <c r="D1111" s="16"/>
    </row>
    <row r="1112" spans="2:4" x14ac:dyDescent="0.2">
      <c r="B1112" s="6"/>
      <c r="C1112" s="16"/>
      <c r="D1112" s="16"/>
    </row>
    <row r="1113" spans="2:4" x14ac:dyDescent="0.2">
      <c r="B1113" s="6"/>
      <c r="C1113" s="16"/>
      <c r="D1113" s="16"/>
    </row>
    <row r="1114" spans="2:4" x14ac:dyDescent="0.2">
      <c r="B1114" s="6"/>
      <c r="C1114" s="16"/>
      <c r="D1114" s="16"/>
    </row>
    <row r="1115" spans="2:4" x14ac:dyDescent="0.2">
      <c r="B1115" s="6"/>
      <c r="C1115" s="16"/>
      <c r="D1115" s="16"/>
    </row>
    <row r="1116" spans="2:4" x14ac:dyDescent="0.2">
      <c r="B1116" s="6"/>
      <c r="C1116" s="16"/>
      <c r="D1116" s="16"/>
    </row>
    <row r="1117" spans="2:4" x14ac:dyDescent="0.2">
      <c r="B1117" s="6"/>
      <c r="C1117" s="16"/>
      <c r="D1117" s="16"/>
    </row>
    <row r="1118" spans="2:4" x14ac:dyDescent="0.2">
      <c r="B1118" s="6"/>
      <c r="C1118" s="16"/>
      <c r="D1118" s="16"/>
    </row>
    <row r="1119" spans="2:4" x14ac:dyDescent="0.2">
      <c r="B1119" s="6"/>
      <c r="C1119" s="16"/>
      <c r="D1119" s="16"/>
    </row>
    <row r="1120" spans="2:4" x14ac:dyDescent="0.2">
      <c r="B1120" s="6"/>
      <c r="C1120" s="16"/>
      <c r="D1120" s="16"/>
    </row>
    <row r="1121" spans="2:4" x14ac:dyDescent="0.2">
      <c r="B1121" s="6"/>
      <c r="C1121" s="16"/>
      <c r="D1121" s="16"/>
    </row>
    <row r="1122" spans="2:4" x14ac:dyDescent="0.2">
      <c r="B1122" s="6"/>
      <c r="C1122" s="16"/>
      <c r="D1122" s="16"/>
    </row>
    <row r="1123" spans="2:4" x14ac:dyDescent="0.2">
      <c r="B1123" s="6"/>
      <c r="C1123" s="16"/>
      <c r="D1123" s="16"/>
    </row>
    <row r="1124" spans="2:4" x14ac:dyDescent="0.2">
      <c r="B1124" s="6"/>
      <c r="C1124" s="16"/>
      <c r="D1124" s="16"/>
    </row>
    <row r="1125" spans="2:4" x14ac:dyDescent="0.2">
      <c r="B1125" s="6"/>
      <c r="C1125" s="16"/>
      <c r="D1125" s="16"/>
    </row>
    <row r="1126" spans="2:4" x14ac:dyDescent="0.2">
      <c r="B1126" s="6"/>
      <c r="C1126" s="16"/>
      <c r="D1126" s="16"/>
    </row>
    <row r="1127" spans="2:4" x14ac:dyDescent="0.2">
      <c r="B1127" s="6"/>
      <c r="C1127" s="16"/>
      <c r="D1127" s="16"/>
    </row>
    <row r="1128" spans="2:4" x14ac:dyDescent="0.2">
      <c r="B1128" s="6"/>
      <c r="C1128" s="16"/>
      <c r="D1128" s="16"/>
    </row>
    <row r="1129" spans="2:4" x14ac:dyDescent="0.2">
      <c r="B1129" s="6"/>
      <c r="C1129" s="16"/>
      <c r="D1129" s="16"/>
    </row>
    <row r="1130" spans="2:4" x14ac:dyDescent="0.2">
      <c r="B1130" s="6"/>
      <c r="C1130" s="16"/>
      <c r="D1130" s="16"/>
    </row>
    <row r="1131" spans="2:4" x14ac:dyDescent="0.2">
      <c r="B1131" s="6"/>
      <c r="C1131" s="16"/>
      <c r="D1131" s="16"/>
    </row>
    <row r="1132" spans="2:4" x14ac:dyDescent="0.2">
      <c r="B1132" s="6"/>
      <c r="C1132" s="16"/>
      <c r="D1132" s="16"/>
    </row>
    <row r="1133" spans="2:4" x14ac:dyDescent="0.2">
      <c r="B1133" s="6"/>
      <c r="C1133" s="16"/>
      <c r="D1133" s="16"/>
    </row>
    <row r="1134" spans="2:4" x14ac:dyDescent="0.2">
      <c r="B1134" s="6"/>
      <c r="C1134" s="16"/>
      <c r="D1134" s="16"/>
    </row>
    <row r="1135" spans="2:4" x14ac:dyDescent="0.2">
      <c r="B1135" s="6"/>
      <c r="C1135" s="16"/>
      <c r="D1135" s="16"/>
    </row>
    <row r="1136" spans="2:4" x14ac:dyDescent="0.2">
      <c r="B1136" s="6"/>
      <c r="C1136" s="16"/>
      <c r="D1136" s="16"/>
    </row>
    <row r="1137" spans="2:4" x14ac:dyDescent="0.2">
      <c r="B1137" s="6"/>
      <c r="C1137" s="16"/>
      <c r="D1137" s="16"/>
    </row>
    <row r="1138" spans="2:4" x14ac:dyDescent="0.2">
      <c r="B1138" s="6"/>
      <c r="C1138" s="16"/>
      <c r="D1138" s="16"/>
    </row>
    <row r="1139" spans="2:4" x14ac:dyDescent="0.2">
      <c r="B1139" s="6"/>
      <c r="C1139" s="16"/>
      <c r="D1139" s="16"/>
    </row>
    <row r="1140" spans="2:4" x14ac:dyDescent="0.2">
      <c r="B1140" s="6"/>
      <c r="C1140" s="16"/>
      <c r="D1140" s="16"/>
    </row>
    <row r="1141" spans="2:4" x14ac:dyDescent="0.2">
      <c r="B1141" s="6"/>
      <c r="C1141" s="16"/>
      <c r="D1141" s="16"/>
    </row>
    <row r="1142" spans="2:4" x14ac:dyDescent="0.2">
      <c r="B1142" s="6"/>
      <c r="C1142" s="16"/>
      <c r="D1142" s="16"/>
    </row>
    <row r="1143" spans="2:4" x14ac:dyDescent="0.2">
      <c r="B1143" s="6"/>
      <c r="C1143" s="16"/>
      <c r="D1143" s="16"/>
    </row>
    <row r="1144" spans="2:4" x14ac:dyDescent="0.2">
      <c r="B1144" s="6"/>
      <c r="C1144" s="16"/>
      <c r="D1144" s="16"/>
    </row>
    <row r="1145" spans="2:4" x14ac:dyDescent="0.2">
      <c r="B1145" s="6"/>
      <c r="C1145" s="16"/>
      <c r="D1145" s="16"/>
    </row>
    <row r="1146" spans="2:4" x14ac:dyDescent="0.2">
      <c r="B1146" s="6"/>
      <c r="C1146" s="16"/>
      <c r="D1146" s="16"/>
    </row>
    <row r="1147" spans="2:4" x14ac:dyDescent="0.2">
      <c r="B1147" s="6"/>
      <c r="C1147" s="16"/>
      <c r="D1147" s="16"/>
    </row>
    <row r="1148" spans="2:4" x14ac:dyDescent="0.2">
      <c r="B1148" s="6"/>
      <c r="C1148" s="16"/>
      <c r="D1148" s="16"/>
    </row>
    <row r="1149" spans="2:4" x14ac:dyDescent="0.2">
      <c r="B1149" s="6"/>
      <c r="C1149" s="16"/>
      <c r="D1149" s="16"/>
    </row>
    <row r="1150" spans="2:4" x14ac:dyDescent="0.2">
      <c r="B1150" s="6"/>
      <c r="C1150" s="16"/>
      <c r="D1150" s="16"/>
    </row>
    <row r="1151" spans="2:4" x14ac:dyDescent="0.2">
      <c r="B1151" s="6"/>
      <c r="C1151" s="16"/>
      <c r="D1151" s="16"/>
    </row>
    <row r="1152" spans="2:4" x14ac:dyDescent="0.2">
      <c r="B1152" s="6"/>
      <c r="C1152" s="16"/>
      <c r="D1152" s="16"/>
    </row>
    <row r="1153" spans="2:4" x14ac:dyDescent="0.2">
      <c r="B1153" s="6"/>
      <c r="C1153" s="16"/>
      <c r="D1153" s="16"/>
    </row>
    <row r="1154" spans="2:4" x14ac:dyDescent="0.2">
      <c r="B1154" s="6"/>
      <c r="C1154" s="16"/>
      <c r="D1154" s="16"/>
    </row>
    <row r="1155" spans="2:4" x14ac:dyDescent="0.2">
      <c r="B1155" s="6"/>
      <c r="C1155" s="16"/>
      <c r="D1155" s="16"/>
    </row>
    <row r="1156" spans="2:4" x14ac:dyDescent="0.2">
      <c r="B1156" s="6"/>
      <c r="C1156" s="16"/>
      <c r="D1156" s="16"/>
    </row>
    <row r="1157" spans="2:4" x14ac:dyDescent="0.2">
      <c r="B1157" s="6"/>
      <c r="C1157" s="16"/>
      <c r="D1157" s="16"/>
    </row>
    <row r="1158" spans="2:4" x14ac:dyDescent="0.2">
      <c r="B1158" s="6"/>
      <c r="C1158" s="16"/>
      <c r="D1158" s="16"/>
    </row>
    <row r="1159" spans="2:4" x14ac:dyDescent="0.2">
      <c r="B1159" s="6"/>
      <c r="C1159" s="16"/>
      <c r="D1159" s="16"/>
    </row>
    <row r="1160" spans="2:4" x14ac:dyDescent="0.2">
      <c r="B1160" s="6"/>
      <c r="C1160" s="16"/>
      <c r="D1160" s="16"/>
    </row>
    <row r="1161" spans="2:4" x14ac:dyDescent="0.2">
      <c r="B1161" s="6"/>
      <c r="C1161" s="16"/>
      <c r="D1161" s="16"/>
    </row>
    <row r="1162" spans="2:4" x14ac:dyDescent="0.2">
      <c r="B1162" s="6"/>
      <c r="C1162" s="16"/>
      <c r="D1162" s="16"/>
    </row>
    <row r="1163" spans="2:4" x14ac:dyDescent="0.2">
      <c r="B1163" s="6"/>
      <c r="C1163" s="16"/>
      <c r="D1163" s="16"/>
    </row>
    <row r="1164" spans="2:4" x14ac:dyDescent="0.2">
      <c r="B1164" s="6"/>
      <c r="C1164" s="16"/>
      <c r="D1164" s="16"/>
    </row>
    <row r="1165" spans="2:4" x14ac:dyDescent="0.2">
      <c r="B1165" s="6"/>
      <c r="C1165" s="16"/>
      <c r="D1165" s="16"/>
    </row>
    <row r="1166" spans="2:4" x14ac:dyDescent="0.2">
      <c r="B1166" s="6"/>
      <c r="C1166" s="16"/>
      <c r="D1166" s="16"/>
    </row>
    <row r="1167" spans="2:4" x14ac:dyDescent="0.2">
      <c r="B1167" s="6"/>
      <c r="C1167" s="16"/>
      <c r="D1167" s="16"/>
    </row>
    <row r="1168" spans="2:4" x14ac:dyDescent="0.2">
      <c r="B1168" s="6"/>
      <c r="C1168" s="16"/>
      <c r="D1168" s="16"/>
    </row>
    <row r="1169" spans="2:4" x14ac:dyDescent="0.2">
      <c r="B1169" s="6"/>
      <c r="C1169" s="16"/>
      <c r="D1169" s="16"/>
    </row>
    <row r="1170" spans="2:4" x14ac:dyDescent="0.2">
      <c r="B1170" s="6"/>
      <c r="C1170" s="16"/>
      <c r="D1170" s="16"/>
    </row>
    <row r="1171" spans="2:4" x14ac:dyDescent="0.2">
      <c r="B1171" s="6"/>
      <c r="C1171" s="16"/>
      <c r="D1171" s="16"/>
    </row>
    <row r="1172" spans="2:4" x14ac:dyDescent="0.2">
      <c r="B1172" s="6"/>
      <c r="C1172" s="16"/>
      <c r="D1172" s="16"/>
    </row>
    <row r="1173" spans="2:4" x14ac:dyDescent="0.2">
      <c r="B1173" s="6"/>
      <c r="C1173" s="16"/>
      <c r="D1173" s="16"/>
    </row>
    <row r="1174" spans="2:4" x14ac:dyDescent="0.2">
      <c r="B1174" s="6"/>
      <c r="C1174" s="16"/>
      <c r="D1174" s="16"/>
    </row>
    <row r="1175" spans="2:4" x14ac:dyDescent="0.2">
      <c r="B1175" s="6"/>
      <c r="C1175" s="16"/>
      <c r="D1175" s="16"/>
    </row>
    <row r="1176" spans="2:4" x14ac:dyDescent="0.2">
      <c r="B1176" s="6"/>
      <c r="C1176" s="16"/>
      <c r="D1176" s="16"/>
    </row>
    <row r="1177" spans="2:4" x14ac:dyDescent="0.2">
      <c r="B1177" s="6"/>
      <c r="C1177" s="16"/>
      <c r="D1177" s="16"/>
    </row>
    <row r="1178" spans="2:4" x14ac:dyDescent="0.2">
      <c r="B1178" s="6"/>
      <c r="C1178" s="16"/>
      <c r="D1178" s="16"/>
    </row>
    <row r="1179" spans="2:4" x14ac:dyDescent="0.2">
      <c r="B1179" s="6"/>
      <c r="C1179" s="16"/>
      <c r="D1179" s="16"/>
    </row>
    <row r="1180" spans="2:4" x14ac:dyDescent="0.2">
      <c r="B1180" s="6"/>
      <c r="C1180" s="16"/>
      <c r="D1180" s="16"/>
    </row>
    <row r="1181" spans="2:4" x14ac:dyDescent="0.2">
      <c r="B1181" s="6"/>
      <c r="C1181" s="16"/>
      <c r="D1181" s="16"/>
    </row>
    <row r="1182" spans="2:4" x14ac:dyDescent="0.2">
      <c r="B1182" s="6"/>
      <c r="C1182" s="16"/>
      <c r="D1182" s="16"/>
    </row>
    <row r="1183" spans="2:4" x14ac:dyDescent="0.2">
      <c r="B1183" s="6"/>
      <c r="C1183" s="16"/>
      <c r="D1183" s="16"/>
    </row>
    <row r="1184" spans="2:4" x14ac:dyDescent="0.2">
      <c r="B1184" s="6"/>
      <c r="C1184" s="16"/>
      <c r="D1184" s="16"/>
    </row>
    <row r="1185" spans="2:4" x14ac:dyDescent="0.2">
      <c r="B1185" s="6"/>
      <c r="C1185" s="16"/>
      <c r="D1185" s="16"/>
    </row>
    <row r="1186" spans="2:4" x14ac:dyDescent="0.2">
      <c r="B1186" s="6"/>
      <c r="C1186" s="16"/>
      <c r="D1186" s="16"/>
    </row>
    <row r="1187" spans="2:4" x14ac:dyDescent="0.2">
      <c r="B1187" s="6"/>
      <c r="C1187" s="16"/>
      <c r="D1187" s="16"/>
    </row>
    <row r="1188" spans="2:4" x14ac:dyDescent="0.2">
      <c r="B1188" s="6"/>
      <c r="C1188" s="16"/>
      <c r="D1188" s="16"/>
    </row>
    <row r="1189" spans="2:4" x14ac:dyDescent="0.2">
      <c r="B1189" s="6"/>
      <c r="C1189" s="16"/>
      <c r="D1189" s="16"/>
    </row>
    <row r="1190" spans="2:4" x14ac:dyDescent="0.2">
      <c r="B1190" s="6"/>
      <c r="C1190" s="16"/>
      <c r="D1190" s="16"/>
    </row>
    <row r="1191" spans="2:4" x14ac:dyDescent="0.2">
      <c r="B1191" s="6"/>
      <c r="C1191" s="16"/>
      <c r="D1191" s="16"/>
    </row>
    <row r="1192" spans="2:4" x14ac:dyDescent="0.2">
      <c r="B1192" s="6"/>
      <c r="C1192" s="16"/>
      <c r="D1192" s="16"/>
    </row>
    <row r="1193" spans="2:4" x14ac:dyDescent="0.2">
      <c r="B1193" s="6"/>
      <c r="C1193" s="16"/>
      <c r="D1193" s="16"/>
    </row>
    <row r="1194" spans="2:4" x14ac:dyDescent="0.2">
      <c r="B1194" s="6"/>
      <c r="C1194" s="16"/>
      <c r="D1194" s="16"/>
    </row>
    <row r="1195" spans="2:4" x14ac:dyDescent="0.2">
      <c r="B1195" s="6"/>
      <c r="C1195" s="16"/>
      <c r="D1195" s="16"/>
    </row>
    <row r="1196" spans="2:4" x14ac:dyDescent="0.2">
      <c r="B1196" s="6"/>
      <c r="C1196" s="16"/>
      <c r="D1196" s="16"/>
    </row>
    <row r="1197" spans="2:4" x14ac:dyDescent="0.2">
      <c r="B1197" s="6"/>
      <c r="C1197" s="16"/>
      <c r="D1197" s="16"/>
    </row>
    <row r="1198" spans="2:4" x14ac:dyDescent="0.2">
      <c r="B1198" s="6"/>
      <c r="C1198" s="16"/>
      <c r="D1198" s="16"/>
    </row>
    <row r="1199" spans="2:4" x14ac:dyDescent="0.2">
      <c r="B1199" s="6"/>
      <c r="C1199" s="16"/>
      <c r="D1199" s="16"/>
    </row>
    <row r="1200" spans="2:4" x14ac:dyDescent="0.2">
      <c r="B1200" s="6"/>
      <c r="C1200" s="16"/>
      <c r="D1200" s="16"/>
    </row>
    <row r="1201" spans="2:4" x14ac:dyDescent="0.2">
      <c r="B1201" s="6"/>
      <c r="C1201" s="16"/>
      <c r="D1201" s="16"/>
    </row>
    <row r="1202" spans="2:4" x14ac:dyDescent="0.2">
      <c r="B1202" s="6"/>
      <c r="C1202" s="16"/>
      <c r="D1202" s="16"/>
    </row>
    <row r="1203" spans="2:4" x14ac:dyDescent="0.2">
      <c r="B1203" s="6"/>
      <c r="C1203" s="16"/>
      <c r="D1203" s="16"/>
    </row>
    <row r="1204" spans="2:4" x14ac:dyDescent="0.2">
      <c r="B1204" s="6"/>
      <c r="C1204" s="16"/>
      <c r="D1204" s="16"/>
    </row>
    <row r="1205" spans="2:4" x14ac:dyDescent="0.2">
      <c r="B1205" s="6"/>
      <c r="C1205" s="16"/>
      <c r="D1205" s="16"/>
    </row>
    <row r="1206" spans="2:4" x14ac:dyDescent="0.2">
      <c r="B1206" s="6"/>
      <c r="C1206" s="16"/>
      <c r="D1206" s="16"/>
    </row>
    <row r="1207" spans="2:4" x14ac:dyDescent="0.2">
      <c r="B1207" s="6"/>
      <c r="C1207" s="16"/>
      <c r="D1207" s="16"/>
    </row>
    <row r="1208" spans="2:4" x14ac:dyDescent="0.2">
      <c r="B1208" s="6"/>
      <c r="C1208" s="16"/>
      <c r="D1208" s="16"/>
    </row>
    <row r="1209" spans="2:4" x14ac:dyDescent="0.2">
      <c r="B1209" s="6"/>
      <c r="C1209" s="16"/>
      <c r="D1209" s="16"/>
    </row>
    <row r="1210" spans="2:4" x14ac:dyDescent="0.2">
      <c r="B1210" s="6"/>
      <c r="C1210" s="16"/>
      <c r="D1210" s="16"/>
    </row>
    <row r="1211" spans="2:4" x14ac:dyDescent="0.2">
      <c r="B1211" s="6"/>
      <c r="C1211" s="16"/>
      <c r="D1211" s="16"/>
    </row>
    <row r="1212" spans="2:4" x14ac:dyDescent="0.2">
      <c r="B1212" s="6"/>
      <c r="C1212" s="16"/>
      <c r="D1212" s="16"/>
    </row>
    <row r="1213" spans="2:4" x14ac:dyDescent="0.2">
      <c r="B1213" s="6"/>
      <c r="C1213" s="16"/>
      <c r="D1213" s="16"/>
    </row>
    <row r="1214" spans="2:4" x14ac:dyDescent="0.2">
      <c r="B1214" s="6"/>
      <c r="C1214" s="16"/>
      <c r="D1214" s="16"/>
    </row>
    <row r="1215" spans="2:4" x14ac:dyDescent="0.2">
      <c r="B1215" s="6"/>
      <c r="C1215" s="16"/>
      <c r="D1215" s="16"/>
    </row>
    <row r="1216" spans="2:4" x14ac:dyDescent="0.2">
      <c r="B1216" s="6"/>
      <c r="C1216" s="16"/>
      <c r="D1216" s="16"/>
    </row>
    <row r="1217" spans="2:4" x14ac:dyDescent="0.2">
      <c r="B1217" s="6"/>
      <c r="C1217" s="16"/>
      <c r="D1217" s="16"/>
    </row>
    <row r="1218" spans="2:4" x14ac:dyDescent="0.2">
      <c r="B1218" s="6"/>
      <c r="C1218" s="16"/>
      <c r="D1218" s="16"/>
    </row>
    <row r="1219" spans="2:4" x14ac:dyDescent="0.2">
      <c r="B1219" s="6"/>
      <c r="C1219" s="16"/>
      <c r="D1219" s="16"/>
    </row>
    <row r="1220" spans="2:4" x14ac:dyDescent="0.2">
      <c r="B1220" s="6"/>
      <c r="C1220" s="16"/>
      <c r="D1220" s="16"/>
    </row>
    <row r="1221" spans="2:4" x14ac:dyDescent="0.2">
      <c r="B1221" s="6"/>
      <c r="C1221" s="16"/>
      <c r="D1221" s="16"/>
    </row>
    <row r="1222" spans="2:4" x14ac:dyDescent="0.2">
      <c r="B1222" s="6"/>
      <c r="C1222" s="16"/>
      <c r="D1222" s="16"/>
    </row>
    <row r="1223" spans="2:4" x14ac:dyDescent="0.2">
      <c r="B1223" s="6"/>
      <c r="C1223" s="16"/>
      <c r="D1223" s="16"/>
    </row>
    <row r="1224" spans="2:4" x14ac:dyDescent="0.2">
      <c r="B1224" s="6"/>
      <c r="C1224" s="16"/>
      <c r="D1224" s="16"/>
    </row>
    <row r="1225" spans="2:4" x14ac:dyDescent="0.2">
      <c r="B1225" s="6"/>
      <c r="C1225" s="16"/>
      <c r="D1225" s="16"/>
    </row>
    <row r="1226" spans="2:4" x14ac:dyDescent="0.2">
      <c r="B1226" s="6"/>
      <c r="C1226" s="16"/>
      <c r="D1226" s="16"/>
    </row>
    <row r="1227" spans="2:4" x14ac:dyDescent="0.2">
      <c r="B1227" s="6"/>
      <c r="C1227" s="16"/>
      <c r="D1227" s="16"/>
    </row>
    <row r="1228" spans="2:4" x14ac:dyDescent="0.2">
      <c r="B1228" s="6"/>
      <c r="C1228" s="16"/>
      <c r="D1228" s="16"/>
    </row>
    <row r="1229" spans="2:4" x14ac:dyDescent="0.2">
      <c r="B1229" s="6"/>
      <c r="C1229" s="16"/>
      <c r="D1229" s="16"/>
    </row>
    <row r="1230" spans="2:4" x14ac:dyDescent="0.2">
      <c r="B1230" s="6"/>
      <c r="C1230" s="16"/>
      <c r="D1230" s="16"/>
    </row>
    <row r="1231" spans="2:4" x14ac:dyDescent="0.2">
      <c r="B1231" s="6"/>
      <c r="C1231" s="16"/>
      <c r="D1231" s="16"/>
    </row>
    <row r="1232" spans="2:4" x14ac:dyDescent="0.2">
      <c r="B1232" s="6"/>
      <c r="C1232" s="16"/>
      <c r="D1232" s="16"/>
    </row>
    <row r="1233" spans="2:4" x14ac:dyDescent="0.2">
      <c r="B1233" s="6"/>
      <c r="C1233" s="16"/>
      <c r="D1233" s="16"/>
    </row>
    <row r="1234" spans="2:4" x14ac:dyDescent="0.2">
      <c r="B1234" s="6"/>
      <c r="C1234" s="16"/>
      <c r="D1234" s="16"/>
    </row>
    <row r="1235" spans="2:4" x14ac:dyDescent="0.2">
      <c r="B1235" s="6"/>
      <c r="C1235" s="16"/>
      <c r="D1235" s="16"/>
    </row>
    <row r="1236" spans="2:4" x14ac:dyDescent="0.2">
      <c r="B1236" s="6"/>
      <c r="C1236" s="16"/>
      <c r="D1236" s="16"/>
    </row>
    <row r="1237" spans="2:4" x14ac:dyDescent="0.2">
      <c r="B1237" s="6"/>
      <c r="C1237" s="16"/>
      <c r="D1237" s="16"/>
    </row>
    <row r="1238" spans="2:4" x14ac:dyDescent="0.2">
      <c r="B1238" s="6"/>
      <c r="C1238" s="16"/>
      <c r="D1238" s="16"/>
    </row>
    <row r="1239" spans="2:4" x14ac:dyDescent="0.2">
      <c r="B1239" s="6"/>
      <c r="C1239" s="16"/>
      <c r="D1239" s="16"/>
    </row>
    <row r="1240" spans="2:4" x14ac:dyDescent="0.2">
      <c r="B1240" s="6"/>
      <c r="C1240" s="16"/>
      <c r="D1240" s="16"/>
    </row>
    <row r="1241" spans="2:4" x14ac:dyDescent="0.2">
      <c r="B1241" s="6"/>
      <c r="C1241" s="16"/>
      <c r="D1241" s="16"/>
    </row>
    <row r="1242" spans="2:4" x14ac:dyDescent="0.2">
      <c r="B1242" s="6"/>
      <c r="C1242" s="16"/>
      <c r="D1242" s="16"/>
    </row>
    <row r="1243" spans="2:4" x14ac:dyDescent="0.2">
      <c r="B1243" s="6"/>
      <c r="C1243" s="16"/>
      <c r="D1243" s="16"/>
    </row>
    <row r="1244" spans="2:4" x14ac:dyDescent="0.2">
      <c r="B1244" s="6"/>
      <c r="C1244" s="16"/>
      <c r="D1244" s="16"/>
    </row>
    <row r="1245" spans="2:4" x14ac:dyDescent="0.2">
      <c r="B1245" s="6"/>
      <c r="C1245" s="16"/>
      <c r="D1245" s="16"/>
    </row>
    <row r="1246" spans="2:4" x14ac:dyDescent="0.2">
      <c r="B1246" s="6"/>
      <c r="C1246" s="16"/>
      <c r="D1246" s="16"/>
    </row>
    <row r="1247" spans="2:4" x14ac:dyDescent="0.2">
      <c r="B1247" s="6"/>
      <c r="C1247" s="16"/>
      <c r="D1247" s="16"/>
    </row>
    <row r="1248" spans="2:4" x14ac:dyDescent="0.2">
      <c r="B1248" s="6"/>
      <c r="C1248" s="16"/>
      <c r="D1248" s="16"/>
    </row>
    <row r="1249" spans="2:4" x14ac:dyDescent="0.2">
      <c r="B1249" s="6"/>
      <c r="C1249" s="16"/>
      <c r="D1249" s="16"/>
    </row>
    <row r="1250" spans="2:4" x14ac:dyDescent="0.2">
      <c r="B1250" s="6"/>
      <c r="C1250" s="16"/>
      <c r="D1250" s="16"/>
    </row>
    <row r="1251" spans="2:4" x14ac:dyDescent="0.2">
      <c r="B1251" s="6"/>
      <c r="C1251" s="16"/>
      <c r="D1251" s="16"/>
    </row>
    <row r="1252" spans="2:4" x14ac:dyDescent="0.2">
      <c r="B1252" s="6"/>
      <c r="C1252" s="16"/>
      <c r="D1252" s="16"/>
    </row>
    <row r="1253" spans="2:4" x14ac:dyDescent="0.2">
      <c r="B1253" s="6"/>
      <c r="C1253" s="16"/>
      <c r="D1253" s="16"/>
    </row>
    <row r="1254" spans="2:4" x14ac:dyDescent="0.2">
      <c r="B1254" s="6"/>
      <c r="C1254" s="16"/>
      <c r="D1254" s="16"/>
    </row>
    <row r="1255" spans="2:4" x14ac:dyDescent="0.2">
      <c r="B1255" s="6"/>
      <c r="C1255" s="16"/>
      <c r="D1255" s="16"/>
    </row>
    <row r="1256" spans="2:4" x14ac:dyDescent="0.2">
      <c r="B1256" s="6"/>
      <c r="C1256" s="16"/>
      <c r="D1256" s="16"/>
    </row>
    <row r="1257" spans="2:4" x14ac:dyDescent="0.2">
      <c r="B1257" s="6"/>
      <c r="C1257" s="16"/>
      <c r="D1257" s="16"/>
    </row>
    <row r="1258" spans="2:4" x14ac:dyDescent="0.2">
      <c r="B1258" s="6"/>
      <c r="C1258" s="16"/>
      <c r="D1258" s="16"/>
    </row>
    <row r="1259" spans="2:4" x14ac:dyDescent="0.2">
      <c r="B1259" s="6"/>
      <c r="C1259" s="16"/>
      <c r="D1259" s="16"/>
    </row>
    <row r="1260" spans="2:4" x14ac:dyDescent="0.2">
      <c r="B1260" s="6"/>
      <c r="C1260" s="16"/>
      <c r="D1260" s="16"/>
    </row>
    <row r="1261" spans="2:4" x14ac:dyDescent="0.2">
      <c r="B1261" s="6"/>
      <c r="C1261" s="16"/>
      <c r="D1261" s="16"/>
    </row>
    <row r="1262" spans="2:4" x14ac:dyDescent="0.2">
      <c r="B1262" s="6"/>
      <c r="C1262" s="16"/>
      <c r="D1262" s="16"/>
    </row>
    <row r="1263" spans="2:4" x14ac:dyDescent="0.2">
      <c r="B1263" s="6"/>
      <c r="C1263" s="16"/>
      <c r="D1263" s="16"/>
    </row>
    <row r="1264" spans="2:4" x14ac:dyDescent="0.2">
      <c r="B1264" s="6"/>
      <c r="C1264" s="16"/>
      <c r="D1264" s="16"/>
    </row>
    <row r="1265" spans="2:4" x14ac:dyDescent="0.2">
      <c r="B1265" s="6"/>
      <c r="C1265" s="16"/>
      <c r="D1265" s="16"/>
    </row>
    <row r="1266" spans="2:4" x14ac:dyDescent="0.2">
      <c r="B1266" s="6"/>
      <c r="C1266" s="16"/>
      <c r="D1266" s="16"/>
    </row>
    <row r="1267" spans="2:4" x14ac:dyDescent="0.2">
      <c r="B1267" s="6"/>
      <c r="C1267" s="16"/>
      <c r="D1267" s="16"/>
    </row>
    <row r="1268" spans="2:4" x14ac:dyDescent="0.2">
      <c r="B1268" s="6"/>
      <c r="C1268" s="16"/>
      <c r="D1268" s="16"/>
    </row>
    <row r="1269" spans="2:4" x14ac:dyDescent="0.2">
      <c r="B1269" s="6"/>
      <c r="C1269" s="16"/>
      <c r="D1269" s="16"/>
    </row>
    <row r="1270" spans="2:4" x14ac:dyDescent="0.2">
      <c r="B1270" s="6"/>
      <c r="C1270" s="16"/>
      <c r="D1270" s="16"/>
    </row>
    <row r="1271" spans="2:4" x14ac:dyDescent="0.2">
      <c r="B1271" s="6"/>
      <c r="C1271" s="16"/>
      <c r="D1271" s="16"/>
    </row>
    <row r="1272" spans="2:4" x14ac:dyDescent="0.2">
      <c r="B1272" s="6"/>
      <c r="C1272" s="16"/>
      <c r="D1272" s="16"/>
    </row>
    <row r="1273" spans="2:4" x14ac:dyDescent="0.2">
      <c r="B1273" s="6"/>
      <c r="C1273" s="16"/>
      <c r="D1273" s="16"/>
    </row>
    <row r="1274" spans="2:4" x14ac:dyDescent="0.2">
      <c r="B1274" s="6"/>
      <c r="C1274" s="16"/>
      <c r="D1274" s="16"/>
    </row>
    <row r="1275" spans="2:4" x14ac:dyDescent="0.2">
      <c r="B1275" s="6"/>
      <c r="C1275" s="16"/>
      <c r="D1275" s="16"/>
    </row>
    <row r="1276" spans="2:4" x14ac:dyDescent="0.2">
      <c r="B1276" s="6"/>
      <c r="C1276" s="16"/>
      <c r="D1276" s="16"/>
    </row>
    <row r="1277" spans="2:4" x14ac:dyDescent="0.2">
      <c r="B1277" s="6"/>
      <c r="C1277" s="16"/>
      <c r="D1277" s="16"/>
    </row>
    <row r="1278" spans="2:4" x14ac:dyDescent="0.2">
      <c r="B1278" s="6"/>
      <c r="C1278" s="16"/>
      <c r="D1278" s="16"/>
    </row>
    <row r="1279" spans="2:4" x14ac:dyDescent="0.2">
      <c r="B1279" s="6"/>
      <c r="C1279" s="16"/>
      <c r="D1279" s="16"/>
    </row>
    <row r="1280" spans="2:4" x14ac:dyDescent="0.2">
      <c r="B1280" s="6"/>
      <c r="C1280" s="16"/>
      <c r="D1280" s="16"/>
    </row>
    <row r="1281" spans="2:4" x14ac:dyDescent="0.2">
      <c r="B1281" s="6"/>
      <c r="C1281" s="16"/>
      <c r="D1281" s="16"/>
    </row>
    <row r="1282" spans="2:4" x14ac:dyDescent="0.2">
      <c r="B1282" s="6"/>
      <c r="C1282" s="16"/>
      <c r="D1282" s="16"/>
    </row>
    <row r="1283" spans="2:4" x14ac:dyDescent="0.2">
      <c r="B1283" s="6"/>
      <c r="C1283" s="16"/>
      <c r="D1283" s="16"/>
    </row>
    <row r="1284" spans="2:4" x14ac:dyDescent="0.2">
      <c r="B1284" s="6"/>
      <c r="C1284" s="16"/>
      <c r="D1284" s="16"/>
    </row>
    <row r="1285" spans="2:4" x14ac:dyDescent="0.2">
      <c r="B1285" s="6"/>
      <c r="C1285" s="16"/>
      <c r="D1285" s="16"/>
    </row>
    <row r="1286" spans="2:4" x14ac:dyDescent="0.2">
      <c r="B1286" s="6"/>
      <c r="C1286" s="16"/>
      <c r="D1286" s="16"/>
    </row>
    <row r="1287" spans="2:4" x14ac:dyDescent="0.2">
      <c r="B1287" s="6"/>
      <c r="C1287" s="16"/>
      <c r="D1287" s="16"/>
    </row>
    <row r="1288" spans="2:4" x14ac:dyDescent="0.2">
      <c r="B1288" s="6"/>
      <c r="C1288" s="16"/>
      <c r="D1288" s="16"/>
    </row>
    <row r="1289" spans="2:4" x14ac:dyDescent="0.2">
      <c r="B1289" s="6"/>
      <c r="C1289" s="16"/>
      <c r="D1289" s="16"/>
    </row>
    <row r="1290" spans="2:4" x14ac:dyDescent="0.2">
      <c r="B1290" s="6"/>
      <c r="C1290" s="16"/>
      <c r="D1290" s="16"/>
    </row>
    <row r="1291" spans="2:4" x14ac:dyDescent="0.2">
      <c r="B1291" s="6"/>
      <c r="C1291" s="16"/>
      <c r="D1291" s="16"/>
    </row>
    <row r="1292" spans="2:4" x14ac:dyDescent="0.2">
      <c r="B1292" s="6"/>
      <c r="C1292" s="16"/>
      <c r="D1292" s="16"/>
    </row>
    <row r="1293" spans="2:4" x14ac:dyDescent="0.2">
      <c r="B1293" s="6"/>
      <c r="C1293" s="16"/>
      <c r="D1293" s="16"/>
    </row>
    <row r="1294" spans="2:4" x14ac:dyDescent="0.2">
      <c r="B1294" s="6"/>
      <c r="C1294" s="16"/>
      <c r="D1294" s="16"/>
    </row>
    <row r="1295" spans="2:4" x14ac:dyDescent="0.2">
      <c r="B1295" s="6"/>
      <c r="C1295" s="16"/>
      <c r="D1295" s="16"/>
    </row>
    <row r="1296" spans="2:4" x14ac:dyDescent="0.2">
      <c r="B1296" s="6"/>
      <c r="C1296" s="16"/>
      <c r="D1296" s="16"/>
    </row>
    <row r="1297" spans="2:4" x14ac:dyDescent="0.2">
      <c r="B1297" s="6"/>
      <c r="C1297" s="16"/>
      <c r="D1297" s="16"/>
    </row>
    <row r="1298" spans="2:4" x14ac:dyDescent="0.2">
      <c r="B1298" s="6"/>
      <c r="C1298" s="16"/>
      <c r="D1298" s="16"/>
    </row>
    <row r="1299" spans="2:4" x14ac:dyDescent="0.2">
      <c r="B1299" s="6"/>
      <c r="C1299" s="16"/>
      <c r="D1299" s="16"/>
    </row>
    <row r="1300" spans="2:4" x14ac:dyDescent="0.2">
      <c r="B1300" s="6"/>
      <c r="C1300" s="16"/>
      <c r="D1300" s="16"/>
    </row>
    <row r="1301" spans="2:4" x14ac:dyDescent="0.2">
      <c r="B1301" s="6"/>
      <c r="C1301" s="16"/>
      <c r="D1301" s="16"/>
    </row>
    <row r="1302" spans="2:4" x14ac:dyDescent="0.2">
      <c r="B1302" s="6"/>
      <c r="C1302" s="16"/>
      <c r="D1302" s="16"/>
    </row>
    <row r="1303" spans="2:4" x14ac:dyDescent="0.2">
      <c r="B1303" s="6"/>
      <c r="C1303" s="16"/>
      <c r="D1303" s="16"/>
    </row>
    <row r="1304" spans="2:4" x14ac:dyDescent="0.2">
      <c r="B1304" s="6"/>
      <c r="C1304" s="16"/>
      <c r="D1304" s="16"/>
    </row>
    <row r="1305" spans="2:4" x14ac:dyDescent="0.2">
      <c r="B1305" s="6"/>
      <c r="C1305" s="16"/>
      <c r="D1305" s="16"/>
    </row>
    <row r="1306" spans="2:4" x14ac:dyDescent="0.2">
      <c r="B1306" s="6"/>
      <c r="C1306" s="16"/>
      <c r="D1306" s="16"/>
    </row>
    <row r="1307" spans="2:4" x14ac:dyDescent="0.2">
      <c r="B1307" s="6"/>
      <c r="C1307" s="16"/>
      <c r="D1307" s="16"/>
    </row>
    <row r="1308" spans="2:4" x14ac:dyDescent="0.2">
      <c r="B1308" s="6"/>
      <c r="C1308" s="16"/>
      <c r="D1308" s="16"/>
    </row>
    <row r="1309" spans="2:4" x14ac:dyDescent="0.2">
      <c r="B1309" s="6"/>
      <c r="C1309" s="16"/>
      <c r="D1309" s="16"/>
    </row>
    <row r="1310" spans="2:4" x14ac:dyDescent="0.2">
      <c r="B1310" s="6"/>
      <c r="C1310" s="16"/>
      <c r="D1310" s="16"/>
    </row>
    <row r="1311" spans="2:4" x14ac:dyDescent="0.2">
      <c r="B1311" s="6"/>
      <c r="C1311" s="16"/>
      <c r="D1311" s="16"/>
    </row>
    <row r="1312" spans="2:4" x14ac:dyDescent="0.2">
      <c r="B1312" s="6"/>
      <c r="C1312" s="16"/>
      <c r="D1312" s="16"/>
    </row>
    <row r="1313" spans="2:4" x14ac:dyDescent="0.2">
      <c r="B1313" s="6"/>
      <c r="C1313" s="16"/>
      <c r="D1313" s="16"/>
    </row>
    <row r="1314" spans="2:4" x14ac:dyDescent="0.2">
      <c r="B1314" s="6"/>
      <c r="C1314" s="16"/>
      <c r="D1314" s="16"/>
    </row>
    <row r="1315" spans="2:4" x14ac:dyDescent="0.2">
      <c r="B1315" s="6"/>
      <c r="C1315" s="16"/>
      <c r="D1315" s="16"/>
    </row>
    <row r="1316" spans="2:4" x14ac:dyDescent="0.2">
      <c r="B1316" s="6"/>
      <c r="C1316" s="16"/>
      <c r="D1316" s="16"/>
    </row>
    <row r="1317" spans="2:4" x14ac:dyDescent="0.2">
      <c r="B1317" s="6"/>
      <c r="C1317" s="16"/>
      <c r="D1317" s="16"/>
    </row>
    <row r="1318" spans="2:4" x14ac:dyDescent="0.2">
      <c r="B1318" s="6"/>
      <c r="C1318" s="16"/>
      <c r="D1318" s="16"/>
    </row>
    <row r="1319" spans="2:4" x14ac:dyDescent="0.2">
      <c r="B1319" s="6"/>
      <c r="C1319" s="16"/>
      <c r="D1319" s="16"/>
    </row>
    <row r="1320" spans="2:4" x14ac:dyDescent="0.2">
      <c r="B1320" s="6"/>
      <c r="C1320" s="16"/>
      <c r="D1320" s="16"/>
    </row>
    <row r="1321" spans="2:4" x14ac:dyDescent="0.2">
      <c r="B1321" s="6"/>
      <c r="C1321" s="16"/>
      <c r="D1321" s="16"/>
    </row>
    <row r="1322" spans="2:4" x14ac:dyDescent="0.2">
      <c r="B1322" s="6"/>
      <c r="C1322" s="16"/>
      <c r="D1322" s="16"/>
    </row>
    <row r="1323" spans="2:4" x14ac:dyDescent="0.2">
      <c r="B1323" s="6"/>
      <c r="C1323" s="16"/>
      <c r="D1323" s="16"/>
    </row>
    <row r="1324" spans="2:4" x14ac:dyDescent="0.2">
      <c r="B1324" s="6"/>
      <c r="C1324" s="16"/>
      <c r="D1324" s="16"/>
    </row>
    <row r="1325" spans="2:4" x14ac:dyDescent="0.2">
      <c r="B1325" s="6"/>
      <c r="C1325" s="16"/>
      <c r="D1325" s="16"/>
    </row>
    <row r="1326" spans="2:4" x14ac:dyDescent="0.2">
      <c r="B1326" s="6"/>
      <c r="C1326" s="16"/>
      <c r="D1326" s="16"/>
    </row>
    <row r="1327" spans="2:4" x14ac:dyDescent="0.2">
      <c r="B1327" s="6"/>
      <c r="C1327" s="16"/>
      <c r="D1327" s="16"/>
    </row>
    <row r="1328" spans="2:4" x14ac:dyDescent="0.2">
      <c r="B1328" s="6"/>
      <c r="C1328" s="16"/>
      <c r="D1328" s="16"/>
    </row>
    <row r="1329" spans="2:4" x14ac:dyDescent="0.2">
      <c r="B1329" s="6"/>
      <c r="C1329" s="16"/>
      <c r="D1329" s="16"/>
    </row>
    <row r="1330" spans="2:4" x14ac:dyDescent="0.2">
      <c r="B1330" s="6"/>
      <c r="C1330" s="16"/>
      <c r="D1330" s="16"/>
    </row>
    <row r="1331" spans="2:4" x14ac:dyDescent="0.2">
      <c r="B1331" s="6"/>
      <c r="C1331" s="16"/>
      <c r="D1331" s="16"/>
    </row>
    <row r="1332" spans="2:4" x14ac:dyDescent="0.2">
      <c r="B1332" s="6"/>
      <c r="C1332" s="16"/>
      <c r="D1332" s="16"/>
    </row>
    <row r="1333" spans="2:4" x14ac:dyDescent="0.2">
      <c r="B1333" s="6"/>
      <c r="C1333" s="16"/>
      <c r="D1333" s="16"/>
    </row>
    <row r="1334" spans="2:4" x14ac:dyDescent="0.2">
      <c r="B1334" s="6"/>
      <c r="C1334" s="16"/>
      <c r="D1334" s="16"/>
    </row>
    <row r="1335" spans="2:4" x14ac:dyDescent="0.2">
      <c r="B1335" s="6"/>
      <c r="C1335" s="16"/>
      <c r="D1335" s="16"/>
    </row>
    <row r="1336" spans="2:4" x14ac:dyDescent="0.2">
      <c r="B1336" s="6"/>
      <c r="C1336" s="16"/>
      <c r="D1336" s="16"/>
    </row>
    <row r="1337" spans="2:4" x14ac:dyDescent="0.2">
      <c r="B1337" s="6"/>
      <c r="C1337" s="16"/>
      <c r="D1337" s="16"/>
    </row>
    <row r="1338" spans="2:4" x14ac:dyDescent="0.2">
      <c r="B1338" s="6"/>
      <c r="C1338" s="16"/>
      <c r="D1338" s="16"/>
    </row>
    <row r="1339" spans="2:4" x14ac:dyDescent="0.2">
      <c r="B1339" s="6"/>
      <c r="C1339" s="16"/>
      <c r="D1339" s="16"/>
    </row>
    <row r="1340" spans="2:4" x14ac:dyDescent="0.2">
      <c r="B1340" s="6"/>
      <c r="C1340" s="16"/>
      <c r="D1340" s="16"/>
    </row>
    <row r="1341" spans="2:4" x14ac:dyDescent="0.2">
      <c r="B1341" s="6"/>
      <c r="C1341" s="16"/>
      <c r="D1341" s="16"/>
    </row>
    <row r="1342" spans="2:4" x14ac:dyDescent="0.2">
      <c r="B1342" s="6"/>
      <c r="C1342" s="16"/>
      <c r="D1342" s="16"/>
    </row>
    <row r="1343" spans="2:4" x14ac:dyDescent="0.2">
      <c r="B1343" s="6"/>
      <c r="C1343" s="16"/>
      <c r="D1343" s="16"/>
    </row>
    <row r="1344" spans="2:4" x14ac:dyDescent="0.2">
      <c r="B1344" s="6"/>
      <c r="C1344" s="16"/>
      <c r="D1344" s="16"/>
    </row>
    <row r="1345" spans="2:4" x14ac:dyDescent="0.2">
      <c r="B1345" s="6"/>
      <c r="C1345" s="16"/>
      <c r="D1345" s="16"/>
    </row>
    <row r="1346" spans="2:4" x14ac:dyDescent="0.2">
      <c r="B1346" s="6"/>
      <c r="C1346" s="16"/>
      <c r="D1346" s="16"/>
    </row>
    <row r="1347" spans="2:4" x14ac:dyDescent="0.2">
      <c r="B1347" s="6"/>
      <c r="C1347" s="16"/>
      <c r="D1347" s="16"/>
    </row>
    <row r="1348" spans="2:4" x14ac:dyDescent="0.2">
      <c r="B1348" s="6"/>
      <c r="C1348" s="16"/>
      <c r="D1348" s="16"/>
    </row>
    <row r="1349" spans="2:4" x14ac:dyDescent="0.2">
      <c r="B1349" s="6"/>
      <c r="C1349" s="16"/>
      <c r="D1349" s="16"/>
    </row>
    <row r="1350" spans="2:4" x14ac:dyDescent="0.2">
      <c r="B1350" s="6"/>
      <c r="C1350" s="16"/>
      <c r="D1350" s="16"/>
    </row>
    <row r="1351" spans="2:4" x14ac:dyDescent="0.2">
      <c r="B1351" s="6"/>
      <c r="C1351" s="16"/>
      <c r="D1351" s="16"/>
    </row>
    <row r="1352" spans="2:4" x14ac:dyDescent="0.2">
      <c r="B1352" s="6"/>
      <c r="C1352" s="16"/>
      <c r="D1352" s="16"/>
    </row>
    <row r="1353" spans="2:4" x14ac:dyDescent="0.2">
      <c r="B1353" s="6"/>
      <c r="C1353" s="16"/>
      <c r="D1353" s="16"/>
    </row>
    <row r="1354" spans="2:4" x14ac:dyDescent="0.2">
      <c r="B1354" s="6"/>
      <c r="C1354" s="16"/>
      <c r="D1354" s="16"/>
    </row>
    <row r="1355" spans="2:4" x14ac:dyDescent="0.2">
      <c r="B1355" s="6"/>
      <c r="C1355" s="16"/>
      <c r="D1355" s="16"/>
    </row>
    <row r="1356" spans="2:4" x14ac:dyDescent="0.2">
      <c r="B1356" s="6"/>
      <c r="C1356" s="16"/>
      <c r="D1356" s="16"/>
    </row>
    <row r="1357" spans="2:4" x14ac:dyDescent="0.2">
      <c r="B1357" s="6"/>
      <c r="C1357" s="16"/>
      <c r="D1357" s="16"/>
    </row>
    <row r="1358" spans="2:4" x14ac:dyDescent="0.2">
      <c r="B1358" s="6"/>
      <c r="C1358" s="16"/>
      <c r="D1358" s="16"/>
    </row>
    <row r="1359" spans="2:4" x14ac:dyDescent="0.2">
      <c r="B1359" s="6"/>
      <c r="C1359" s="16"/>
      <c r="D1359" s="16"/>
    </row>
    <row r="1360" spans="2:4" x14ac:dyDescent="0.2">
      <c r="B1360" s="6"/>
      <c r="C1360" s="16"/>
      <c r="D1360" s="16"/>
    </row>
    <row r="1361" spans="2:4" x14ac:dyDescent="0.2">
      <c r="B1361" s="6"/>
      <c r="C1361" s="16"/>
      <c r="D1361" s="16"/>
    </row>
    <row r="1362" spans="2:4" x14ac:dyDescent="0.2">
      <c r="B1362" s="6"/>
      <c r="C1362" s="16"/>
      <c r="D1362" s="16"/>
    </row>
    <row r="1363" spans="2:4" x14ac:dyDescent="0.2">
      <c r="B1363" s="6"/>
      <c r="C1363" s="16"/>
      <c r="D1363" s="16"/>
    </row>
    <row r="1364" spans="2:4" x14ac:dyDescent="0.2">
      <c r="B1364" s="6"/>
      <c r="C1364" s="16"/>
      <c r="D1364" s="16"/>
    </row>
    <row r="1365" spans="2:4" x14ac:dyDescent="0.2">
      <c r="B1365" s="6"/>
      <c r="C1365" s="16"/>
      <c r="D1365" s="16"/>
    </row>
    <row r="1366" spans="2:4" x14ac:dyDescent="0.2">
      <c r="B1366" s="6"/>
      <c r="C1366" s="16"/>
      <c r="D1366" s="16"/>
    </row>
    <row r="1367" spans="2:4" x14ac:dyDescent="0.2">
      <c r="B1367" s="6"/>
      <c r="C1367" s="16"/>
      <c r="D1367" s="16"/>
    </row>
    <row r="1368" spans="2:4" x14ac:dyDescent="0.2">
      <c r="B1368" s="6"/>
      <c r="C1368" s="16"/>
      <c r="D1368" s="16"/>
    </row>
    <row r="1369" spans="2:4" x14ac:dyDescent="0.2">
      <c r="B1369" s="6"/>
      <c r="C1369" s="16"/>
      <c r="D1369" s="16"/>
    </row>
    <row r="1370" spans="2:4" x14ac:dyDescent="0.2">
      <c r="B1370" s="6"/>
      <c r="C1370" s="16"/>
      <c r="D1370" s="16"/>
    </row>
    <row r="1371" spans="2:4" x14ac:dyDescent="0.2">
      <c r="B1371" s="6"/>
      <c r="C1371" s="16"/>
      <c r="D1371" s="16"/>
    </row>
    <row r="1372" spans="2:4" x14ac:dyDescent="0.2">
      <c r="B1372" s="6"/>
      <c r="C1372" s="16"/>
      <c r="D1372" s="16"/>
    </row>
    <row r="1373" spans="2:4" x14ac:dyDescent="0.2">
      <c r="B1373" s="6"/>
      <c r="C1373" s="16"/>
      <c r="D1373" s="16"/>
    </row>
    <row r="1374" spans="2:4" x14ac:dyDescent="0.2">
      <c r="B1374" s="6"/>
      <c r="C1374" s="16"/>
      <c r="D1374" s="16"/>
    </row>
    <row r="1375" spans="2:4" x14ac:dyDescent="0.2">
      <c r="B1375" s="6"/>
      <c r="C1375" s="16"/>
      <c r="D1375" s="16"/>
    </row>
    <row r="1376" spans="2:4" x14ac:dyDescent="0.2">
      <c r="B1376" s="6"/>
      <c r="C1376" s="16"/>
      <c r="D1376" s="16"/>
    </row>
    <row r="1377" spans="2:4" x14ac:dyDescent="0.2">
      <c r="B1377" s="6"/>
      <c r="C1377" s="16"/>
      <c r="D1377" s="16"/>
    </row>
    <row r="1378" spans="2:4" x14ac:dyDescent="0.2">
      <c r="B1378" s="6"/>
      <c r="C1378" s="16"/>
      <c r="D1378" s="16"/>
    </row>
    <row r="1379" spans="2:4" x14ac:dyDescent="0.2">
      <c r="B1379" s="6"/>
      <c r="C1379" s="16"/>
      <c r="D1379" s="16"/>
    </row>
    <row r="1380" spans="2:4" x14ac:dyDescent="0.2">
      <c r="B1380" s="6"/>
      <c r="C1380" s="16"/>
      <c r="D1380" s="16"/>
    </row>
    <row r="1381" spans="2:4" x14ac:dyDescent="0.2">
      <c r="B1381" s="6"/>
      <c r="C1381" s="16"/>
      <c r="D1381" s="16"/>
    </row>
    <row r="1382" spans="2:4" x14ac:dyDescent="0.2">
      <c r="B1382" s="6"/>
      <c r="C1382" s="16"/>
      <c r="D1382" s="16"/>
    </row>
    <row r="1383" spans="2:4" x14ac:dyDescent="0.2">
      <c r="B1383" s="6"/>
      <c r="C1383" s="16"/>
      <c r="D1383" s="16"/>
    </row>
    <row r="1384" spans="2:4" x14ac:dyDescent="0.2">
      <c r="B1384" s="6"/>
      <c r="C1384" s="16"/>
      <c r="D1384" s="16"/>
    </row>
    <row r="1385" spans="2:4" x14ac:dyDescent="0.2">
      <c r="B1385" s="6"/>
      <c r="C1385" s="16"/>
      <c r="D1385" s="16"/>
    </row>
    <row r="1386" spans="2:4" x14ac:dyDescent="0.2">
      <c r="B1386" s="6"/>
      <c r="C1386" s="16"/>
      <c r="D1386" s="16"/>
    </row>
    <row r="1387" spans="2:4" x14ac:dyDescent="0.2">
      <c r="B1387" s="6"/>
      <c r="C1387" s="16"/>
      <c r="D1387" s="16"/>
    </row>
    <row r="1388" spans="2:4" x14ac:dyDescent="0.2">
      <c r="B1388" s="6"/>
      <c r="C1388" s="16"/>
      <c r="D1388" s="16"/>
    </row>
    <row r="1389" spans="2:4" x14ac:dyDescent="0.2">
      <c r="B1389" s="6"/>
      <c r="C1389" s="16"/>
      <c r="D1389" s="16"/>
    </row>
    <row r="1390" spans="2:4" x14ac:dyDescent="0.2">
      <c r="B1390" s="6"/>
      <c r="C1390" s="16"/>
      <c r="D1390" s="16"/>
    </row>
    <row r="1391" spans="2:4" x14ac:dyDescent="0.2">
      <c r="B1391" s="6"/>
      <c r="C1391" s="16"/>
      <c r="D1391" s="16"/>
    </row>
    <row r="1392" spans="2:4" x14ac:dyDescent="0.2">
      <c r="B1392" s="6"/>
      <c r="C1392" s="16"/>
      <c r="D1392" s="16"/>
    </row>
    <row r="1393" spans="2:4" x14ac:dyDescent="0.2">
      <c r="B1393" s="6"/>
      <c r="C1393" s="16"/>
      <c r="D1393" s="16"/>
    </row>
    <row r="1394" spans="2:4" x14ac:dyDescent="0.2">
      <c r="B1394" s="6"/>
      <c r="C1394" s="16"/>
      <c r="D1394" s="16"/>
    </row>
    <row r="1395" spans="2:4" x14ac:dyDescent="0.2">
      <c r="B1395" s="6"/>
      <c r="C1395" s="16"/>
      <c r="D1395" s="16"/>
    </row>
    <row r="1396" spans="2:4" x14ac:dyDescent="0.2">
      <c r="B1396" s="6"/>
      <c r="C1396" s="16"/>
      <c r="D1396" s="16"/>
    </row>
    <row r="1397" spans="2:4" x14ac:dyDescent="0.2">
      <c r="B1397" s="6"/>
      <c r="C1397" s="16"/>
      <c r="D1397" s="16"/>
    </row>
    <row r="1398" spans="2:4" x14ac:dyDescent="0.2">
      <c r="B1398" s="6"/>
      <c r="C1398" s="16"/>
      <c r="D1398" s="16"/>
    </row>
    <row r="1399" spans="2:4" x14ac:dyDescent="0.2">
      <c r="B1399" s="6"/>
      <c r="C1399" s="16"/>
      <c r="D1399" s="16"/>
    </row>
    <row r="1400" spans="2:4" x14ac:dyDescent="0.2">
      <c r="B1400" s="6"/>
      <c r="C1400" s="16"/>
      <c r="D1400" s="16"/>
    </row>
    <row r="1401" spans="2:4" x14ac:dyDescent="0.2">
      <c r="B1401" s="6"/>
      <c r="C1401" s="16"/>
      <c r="D1401" s="16"/>
    </row>
    <row r="1402" spans="2:4" x14ac:dyDescent="0.2">
      <c r="B1402" s="6"/>
      <c r="C1402" s="16"/>
      <c r="D1402" s="16"/>
    </row>
    <row r="1403" spans="2:4" x14ac:dyDescent="0.2">
      <c r="B1403" s="6"/>
      <c r="C1403" s="16"/>
      <c r="D1403" s="16"/>
    </row>
    <row r="1404" spans="2:4" x14ac:dyDescent="0.2">
      <c r="B1404" s="6"/>
      <c r="C1404" s="16"/>
      <c r="D1404" s="16"/>
    </row>
    <row r="1405" spans="2:4" x14ac:dyDescent="0.2">
      <c r="B1405" s="6"/>
      <c r="C1405" s="16"/>
      <c r="D1405" s="16"/>
    </row>
    <row r="1406" spans="2:4" x14ac:dyDescent="0.2">
      <c r="B1406" s="6"/>
      <c r="C1406" s="16"/>
      <c r="D1406" s="16"/>
    </row>
    <row r="1407" spans="2:4" x14ac:dyDescent="0.2">
      <c r="B1407" s="6"/>
      <c r="C1407" s="16"/>
      <c r="D1407" s="16"/>
    </row>
    <row r="1408" spans="2:4" x14ac:dyDescent="0.2">
      <c r="B1408" s="6"/>
      <c r="C1408" s="16"/>
      <c r="D1408" s="16"/>
    </row>
    <row r="1409" spans="2:4" x14ac:dyDescent="0.2">
      <c r="B1409" s="6"/>
      <c r="C1409" s="16"/>
      <c r="D1409" s="16"/>
    </row>
    <row r="1410" spans="2:4" x14ac:dyDescent="0.2">
      <c r="B1410" s="6"/>
      <c r="C1410" s="16"/>
      <c r="D1410" s="16"/>
    </row>
    <row r="1411" spans="2:4" x14ac:dyDescent="0.2">
      <c r="B1411" s="6"/>
      <c r="C1411" s="16"/>
      <c r="D1411" s="16"/>
    </row>
    <row r="1412" spans="2:4" x14ac:dyDescent="0.2">
      <c r="B1412" s="6"/>
      <c r="C1412" s="16"/>
      <c r="D1412" s="16"/>
    </row>
    <row r="1413" spans="2:4" x14ac:dyDescent="0.2">
      <c r="B1413" s="6"/>
      <c r="C1413" s="16"/>
      <c r="D1413" s="16"/>
    </row>
    <row r="1414" spans="2:4" x14ac:dyDescent="0.2">
      <c r="B1414" s="6"/>
      <c r="C1414" s="16"/>
      <c r="D1414" s="16"/>
    </row>
    <row r="1415" spans="2:4" x14ac:dyDescent="0.2">
      <c r="B1415" s="6"/>
      <c r="C1415" s="16"/>
      <c r="D1415" s="16"/>
    </row>
    <row r="1416" spans="2:4" x14ac:dyDescent="0.2">
      <c r="B1416" s="6"/>
      <c r="C1416" s="16"/>
      <c r="D1416" s="16"/>
    </row>
    <row r="1417" spans="2:4" x14ac:dyDescent="0.2">
      <c r="B1417" s="6"/>
      <c r="C1417" s="16"/>
      <c r="D1417" s="16"/>
    </row>
    <row r="1418" spans="2:4" x14ac:dyDescent="0.2">
      <c r="B1418" s="6"/>
      <c r="C1418" s="16"/>
      <c r="D1418" s="16"/>
    </row>
    <row r="1419" spans="2:4" x14ac:dyDescent="0.2">
      <c r="B1419" s="6"/>
      <c r="C1419" s="16"/>
      <c r="D1419" s="16"/>
    </row>
    <row r="1420" spans="2:4" x14ac:dyDescent="0.2">
      <c r="B1420" s="6"/>
      <c r="C1420" s="16"/>
      <c r="D1420" s="16"/>
    </row>
    <row r="1421" spans="2:4" x14ac:dyDescent="0.2">
      <c r="B1421" s="6"/>
      <c r="C1421" s="16"/>
      <c r="D1421" s="16"/>
    </row>
    <row r="1422" spans="2:4" x14ac:dyDescent="0.2">
      <c r="B1422" s="6"/>
      <c r="C1422" s="16"/>
      <c r="D1422" s="16"/>
    </row>
    <row r="1423" spans="2:4" x14ac:dyDescent="0.2">
      <c r="B1423" s="6"/>
      <c r="C1423" s="16"/>
      <c r="D1423" s="16"/>
    </row>
    <row r="1424" spans="2:4" x14ac:dyDescent="0.2">
      <c r="B1424" s="6"/>
      <c r="C1424" s="16"/>
      <c r="D1424" s="16"/>
    </row>
    <row r="1425" spans="2:4" x14ac:dyDescent="0.2">
      <c r="B1425" s="6"/>
      <c r="C1425" s="16"/>
      <c r="D1425" s="16"/>
    </row>
    <row r="1426" spans="2:4" x14ac:dyDescent="0.2">
      <c r="B1426" s="6"/>
      <c r="C1426" s="16"/>
      <c r="D1426" s="16"/>
    </row>
    <row r="1427" spans="2:4" x14ac:dyDescent="0.2">
      <c r="B1427" s="6"/>
      <c r="C1427" s="16"/>
      <c r="D1427" s="16"/>
    </row>
    <row r="1428" spans="2:4" x14ac:dyDescent="0.2">
      <c r="B1428" s="6"/>
      <c r="C1428" s="16"/>
      <c r="D1428" s="16"/>
    </row>
    <row r="1429" spans="2:4" x14ac:dyDescent="0.2">
      <c r="B1429" s="6"/>
      <c r="C1429" s="16"/>
      <c r="D1429" s="16"/>
    </row>
    <row r="1430" spans="2:4" x14ac:dyDescent="0.2">
      <c r="B1430" s="6"/>
      <c r="C1430" s="16"/>
      <c r="D1430" s="16"/>
    </row>
    <row r="1431" spans="2:4" x14ac:dyDescent="0.2">
      <c r="B1431" s="6"/>
      <c r="C1431" s="16"/>
      <c r="D1431" s="16"/>
    </row>
    <row r="1432" spans="2:4" x14ac:dyDescent="0.2">
      <c r="B1432" s="6"/>
      <c r="C1432" s="16"/>
      <c r="D1432" s="16"/>
    </row>
    <row r="1433" spans="2:4" x14ac:dyDescent="0.2">
      <c r="B1433" s="6"/>
      <c r="C1433" s="16"/>
      <c r="D1433" s="16"/>
    </row>
    <row r="1434" spans="2:4" x14ac:dyDescent="0.2">
      <c r="B1434" s="6"/>
      <c r="C1434" s="16"/>
      <c r="D1434" s="16"/>
    </row>
    <row r="1435" spans="2:4" x14ac:dyDescent="0.2">
      <c r="B1435" s="6"/>
      <c r="C1435" s="16"/>
      <c r="D1435" s="16"/>
    </row>
    <row r="1436" spans="2:4" x14ac:dyDescent="0.2">
      <c r="B1436" s="6"/>
      <c r="C1436" s="16"/>
      <c r="D1436" s="16"/>
    </row>
    <row r="1437" spans="2:4" x14ac:dyDescent="0.2">
      <c r="B1437" s="6"/>
      <c r="C1437" s="16"/>
      <c r="D1437" s="16"/>
    </row>
    <row r="1438" spans="2:4" x14ac:dyDescent="0.2">
      <c r="B1438" s="6"/>
      <c r="C1438" s="16"/>
      <c r="D1438" s="16"/>
    </row>
    <row r="1439" spans="2:4" x14ac:dyDescent="0.2">
      <c r="B1439" s="6"/>
      <c r="C1439" s="16"/>
      <c r="D1439" s="16"/>
    </row>
    <row r="1440" spans="2:4" x14ac:dyDescent="0.2">
      <c r="B1440" s="6"/>
      <c r="C1440" s="16"/>
      <c r="D1440" s="16"/>
    </row>
    <row r="1441" spans="2:4" x14ac:dyDescent="0.2">
      <c r="B1441" s="6"/>
      <c r="C1441" s="16"/>
      <c r="D1441" s="16"/>
    </row>
    <row r="1442" spans="2:4" x14ac:dyDescent="0.2">
      <c r="B1442" s="6"/>
      <c r="C1442" s="16"/>
      <c r="D1442" s="16"/>
    </row>
    <row r="1443" spans="2:4" x14ac:dyDescent="0.2">
      <c r="B1443" s="6"/>
      <c r="C1443" s="16"/>
      <c r="D1443" s="16"/>
    </row>
    <row r="1444" spans="2:4" x14ac:dyDescent="0.2">
      <c r="B1444" s="6"/>
      <c r="C1444" s="16"/>
      <c r="D1444" s="16"/>
    </row>
    <row r="1445" spans="2:4" x14ac:dyDescent="0.2">
      <c r="B1445" s="6"/>
      <c r="C1445" s="16"/>
      <c r="D1445" s="16"/>
    </row>
    <row r="1446" spans="2:4" x14ac:dyDescent="0.2">
      <c r="B1446" s="6"/>
      <c r="C1446" s="16"/>
      <c r="D1446" s="16"/>
    </row>
    <row r="1447" spans="2:4" x14ac:dyDescent="0.2">
      <c r="B1447" s="6"/>
      <c r="C1447" s="16"/>
      <c r="D1447" s="16"/>
    </row>
    <row r="1448" spans="2:4" x14ac:dyDescent="0.2">
      <c r="B1448" s="6"/>
      <c r="C1448" s="16"/>
      <c r="D1448" s="16"/>
    </row>
    <row r="1449" spans="2:4" x14ac:dyDescent="0.2">
      <c r="B1449" s="6"/>
      <c r="C1449" s="16"/>
      <c r="D1449" s="16"/>
    </row>
    <row r="1450" spans="2:4" x14ac:dyDescent="0.2">
      <c r="B1450" s="6"/>
      <c r="C1450" s="16"/>
      <c r="D1450" s="16"/>
    </row>
    <row r="1451" spans="2:4" x14ac:dyDescent="0.2">
      <c r="B1451" s="6"/>
      <c r="C1451" s="16"/>
      <c r="D1451" s="16"/>
    </row>
    <row r="1452" spans="2:4" x14ac:dyDescent="0.2">
      <c r="B1452" s="6"/>
      <c r="C1452" s="16"/>
      <c r="D1452" s="16"/>
    </row>
    <row r="1453" spans="2:4" x14ac:dyDescent="0.2">
      <c r="B1453" s="6"/>
      <c r="C1453" s="16"/>
      <c r="D1453" s="16"/>
    </row>
    <row r="1454" spans="2:4" x14ac:dyDescent="0.2">
      <c r="B1454" s="6"/>
      <c r="C1454" s="16"/>
      <c r="D1454" s="16"/>
    </row>
    <row r="1455" spans="2:4" x14ac:dyDescent="0.2">
      <c r="B1455" s="6"/>
      <c r="C1455" s="16"/>
      <c r="D1455" s="16"/>
    </row>
    <row r="1456" spans="2:4" x14ac:dyDescent="0.2">
      <c r="B1456" s="6"/>
      <c r="C1456" s="16"/>
      <c r="D1456" s="16"/>
    </row>
    <row r="1457" spans="2:4" x14ac:dyDescent="0.2">
      <c r="B1457" s="6"/>
      <c r="C1457" s="16"/>
      <c r="D1457" s="16"/>
    </row>
    <row r="1458" spans="2:4" x14ac:dyDescent="0.2">
      <c r="B1458" s="6"/>
      <c r="C1458" s="16"/>
      <c r="D1458" s="16"/>
    </row>
    <row r="1459" spans="2:4" x14ac:dyDescent="0.2">
      <c r="B1459" s="6"/>
      <c r="C1459" s="16"/>
      <c r="D1459" s="16"/>
    </row>
    <row r="1460" spans="2:4" x14ac:dyDescent="0.2">
      <c r="B1460" s="6"/>
      <c r="C1460" s="16"/>
      <c r="D1460" s="16"/>
    </row>
    <row r="1461" spans="2:4" x14ac:dyDescent="0.2">
      <c r="B1461" s="6"/>
      <c r="C1461" s="16"/>
      <c r="D1461" s="16"/>
    </row>
    <row r="1462" spans="2:4" x14ac:dyDescent="0.2">
      <c r="B1462" s="6"/>
      <c r="C1462" s="16"/>
      <c r="D1462" s="16"/>
    </row>
    <row r="1463" spans="2:4" x14ac:dyDescent="0.2">
      <c r="B1463" s="6"/>
      <c r="C1463" s="16"/>
      <c r="D1463" s="16"/>
    </row>
    <row r="1464" spans="2:4" x14ac:dyDescent="0.2">
      <c r="B1464" s="6"/>
      <c r="C1464" s="16"/>
      <c r="D1464" s="16"/>
    </row>
    <row r="1465" spans="2:4" x14ac:dyDescent="0.2">
      <c r="B1465" s="6"/>
      <c r="C1465" s="16"/>
      <c r="D1465" s="16"/>
    </row>
    <row r="1466" spans="2:4" x14ac:dyDescent="0.2">
      <c r="B1466" s="6"/>
      <c r="C1466" s="16"/>
      <c r="D1466" s="16"/>
    </row>
    <row r="1467" spans="2:4" x14ac:dyDescent="0.2">
      <c r="B1467" s="6"/>
      <c r="C1467" s="16"/>
      <c r="D1467" s="16"/>
    </row>
    <row r="1468" spans="2:4" x14ac:dyDescent="0.2">
      <c r="B1468" s="6"/>
      <c r="C1468" s="16"/>
      <c r="D1468" s="16"/>
    </row>
    <row r="1469" spans="2:4" x14ac:dyDescent="0.2">
      <c r="B1469" s="6"/>
      <c r="C1469" s="16"/>
      <c r="D1469" s="16"/>
    </row>
    <row r="1470" spans="2:4" x14ac:dyDescent="0.2">
      <c r="B1470" s="6"/>
      <c r="C1470" s="16"/>
      <c r="D1470" s="16"/>
    </row>
    <row r="1471" spans="2:4" x14ac:dyDescent="0.2">
      <c r="B1471" s="6"/>
      <c r="C1471" s="16"/>
      <c r="D1471" s="16"/>
    </row>
    <row r="1472" spans="2:4" x14ac:dyDescent="0.2">
      <c r="B1472" s="6"/>
      <c r="C1472" s="16"/>
      <c r="D1472" s="16"/>
    </row>
    <row r="1473" spans="2:4" x14ac:dyDescent="0.2">
      <c r="B1473" s="6"/>
      <c r="C1473" s="16"/>
      <c r="D1473" s="16"/>
    </row>
    <row r="1474" spans="2:4" x14ac:dyDescent="0.2">
      <c r="B1474" s="6"/>
      <c r="C1474" s="16"/>
      <c r="D1474" s="16"/>
    </row>
    <row r="1475" spans="2:4" x14ac:dyDescent="0.2">
      <c r="B1475" s="6"/>
      <c r="C1475" s="16"/>
      <c r="D1475" s="16"/>
    </row>
    <row r="1476" spans="2:4" x14ac:dyDescent="0.2">
      <c r="B1476" s="6"/>
      <c r="C1476" s="16"/>
      <c r="D1476" s="16"/>
    </row>
    <row r="1477" spans="2:4" x14ac:dyDescent="0.2">
      <c r="B1477" s="6"/>
      <c r="C1477" s="16"/>
      <c r="D1477" s="16"/>
    </row>
    <row r="1478" spans="2:4" x14ac:dyDescent="0.2">
      <c r="B1478" s="6"/>
      <c r="C1478" s="16"/>
      <c r="D1478" s="16"/>
    </row>
    <row r="1479" spans="2:4" x14ac:dyDescent="0.2">
      <c r="B1479" s="6"/>
      <c r="C1479" s="16"/>
      <c r="D1479" s="16"/>
    </row>
    <row r="1480" spans="2:4" x14ac:dyDescent="0.2">
      <c r="B1480" s="6"/>
      <c r="C1480" s="16"/>
      <c r="D1480" s="16"/>
    </row>
    <row r="1481" spans="2:4" x14ac:dyDescent="0.2">
      <c r="B1481" s="6"/>
      <c r="C1481" s="16"/>
      <c r="D1481" s="16"/>
    </row>
    <row r="1482" spans="2:4" x14ac:dyDescent="0.2">
      <c r="B1482" s="6"/>
      <c r="C1482" s="16"/>
      <c r="D1482" s="16"/>
    </row>
    <row r="1483" spans="2:4" x14ac:dyDescent="0.2">
      <c r="B1483" s="6"/>
      <c r="C1483" s="16"/>
      <c r="D1483" s="16"/>
    </row>
    <row r="1484" spans="2:4" x14ac:dyDescent="0.2">
      <c r="B1484" s="6"/>
      <c r="C1484" s="16"/>
      <c r="D1484" s="16"/>
    </row>
    <row r="1485" spans="2:4" x14ac:dyDescent="0.2">
      <c r="B1485" s="6"/>
      <c r="C1485" s="16"/>
      <c r="D1485" s="16"/>
    </row>
    <row r="1486" spans="2:4" x14ac:dyDescent="0.2">
      <c r="B1486" s="6"/>
      <c r="C1486" s="16"/>
      <c r="D1486" s="16"/>
    </row>
    <row r="1487" spans="2:4" x14ac:dyDescent="0.2">
      <c r="B1487" s="6"/>
      <c r="C1487" s="16"/>
      <c r="D1487" s="16"/>
    </row>
    <row r="1488" spans="2:4" x14ac:dyDescent="0.2">
      <c r="B1488" s="6"/>
      <c r="C1488" s="16"/>
      <c r="D1488" s="16"/>
    </row>
    <row r="1489" spans="2:4" x14ac:dyDescent="0.2">
      <c r="B1489" s="6"/>
      <c r="C1489" s="16"/>
      <c r="D1489" s="16"/>
    </row>
    <row r="1490" spans="2:4" x14ac:dyDescent="0.2">
      <c r="B1490" s="6"/>
      <c r="C1490" s="16"/>
      <c r="D1490" s="16"/>
    </row>
    <row r="1491" spans="2:4" x14ac:dyDescent="0.2">
      <c r="B1491" s="6"/>
      <c r="C1491" s="16"/>
      <c r="D1491" s="16"/>
    </row>
    <row r="1492" spans="2:4" x14ac:dyDescent="0.2">
      <c r="B1492" s="6"/>
      <c r="C1492" s="16"/>
      <c r="D1492" s="16"/>
    </row>
    <row r="1493" spans="2:4" x14ac:dyDescent="0.2">
      <c r="B1493" s="6"/>
      <c r="C1493" s="16"/>
      <c r="D1493" s="16"/>
    </row>
    <row r="1494" spans="2:4" x14ac:dyDescent="0.2">
      <c r="B1494" s="6"/>
      <c r="C1494" s="16"/>
      <c r="D1494" s="16"/>
    </row>
    <row r="1495" spans="2:4" x14ac:dyDescent="0.2">
      <c r="B1495" s="6"/>
      <c r="C1495" s="16"/>
      <c r="D1495" s="16"/>
    </row>
    <row r="1496" spans="2:4" x14ac:dyDescent="0.2">
      <c r="B1496" s="6"/>
      <c r="C1496" s="16"/>
      <c r="D1496" s="16"/>
    </row>
    <row r="1497" spans="2:4" x14ac:dyDescent="0.2">
      <c r="B1497" s="6"/>
      <c r="C1497" s="16"/>
      <c r="D1497" s="16"/>
    </row>
    <row r="1498" spans="2:4" x14ac:dyDescent="0.2">
      <c r="B1498" s="6"/>
      <c r="C1498" s="16"/>
      <c r="D1498" s="16"/>
    </row>
    <row r="1499" spans="2:4" x14ac:dyDescent="0.2">
      <c r="B1499" s="6"/>
      <c r="C1499" s="16"/>
      <c r="D1499" s="16"/>
    </row>
    <row r="1500" spans="2:4" x14ac:dyDescent="0.2">
      <c r="B1500" s="6"/>
      <c r="C1500" s="16"/>
      <c r="D1500" s="16"/>
    </row>
    <row r="1501" spans="2:4" x14ac:dyDescent="0.2">
      <c r="B1501" s="6"/>
      <c r="C1501" s="16"/>
      <c r="D1501" s="16"/>
    </row>
    <row r="1502" spans="2:4" x14ac:dyDescent="0.2">
      <c r="B1502" s="6"/>
      <c r="C1502" s="16"/>
      <c r="D1502" s="16"/>
    </row>
    <row r="1503" spans="2:4" x14ac:dyDescent="0.2">
      <c r="B1503" s="6"/>
      <c r="C1503" s="16"/>
      <c r="D1503" s="16"/>
    </row>
    <row r="1504" spans="2:4" x14ac:dyDescent="0.2">
      <c r="B1504" s="6"/>
      <c r="C1504" s="16"/>
      <c r="D1504" s="16"/>
    </row>
    <row r="1505" spans="2:4" x14ac:dyDescent="0.2">
      <c r="B1505" s="6"/>
      <c r="C1505" s="16"/>
      <c r="D1505" s="16"/>
    </row>
    <row r="1506" spans="2:4" x14ac:dyDescent="0.2">
      <c r="B1506" s="6"/>
      <c r="C1506" s="16"/>
      <c r="D1506" s="16"/>
    </row>
    <row r="1507" spans="2:4" x14ac:dyDescent="0.2">
      <c r="B1507" s="6"/>
      <c r="C1507" s="16"/>
      <c r="D1507" s="16"/>
    </row>
    <row r="1508" spans="2:4" x14ac:dyDescent="0.2">
      <c r="B1508" s="6"/>
      <c r="C1508" s="16"/>
      <c r="D1508" s="16"/>
    </row>
    <row r="1509" spans="2:4" x14ac:dyDescent="0.2">
      <c r="B1509" s="6"/>
      <c r="C1509" s="16"/>
      <c r="D1509" s="16"/>
    </row>
    <row r="1510" spans="2:4" x14ac:dyDescent="0.2">
      <c r="B1510" s="6"/>
      <c r="C1510" s="16"/>
      <c r="D1510" s="16"/>
    </row>
    <row r="1511" spans="2:4" x14ac:dyDescent="0.2">
      <c r="B1511" s="6"/>
      <c r="C1511" s="16"/>
      <c r="D1511" s="16"/>
    </row>
    <row r="1512" spans="2:4" x14ac:dyDescent="0.2">
      <c r="B1512" s="6"/>
      <c r="C1512" s="16"/>
      <c r="D1512" s="16"/>
    </row>
    <row r="1513" spans="2:4" x14ac:dyDescent="0.2">
      <c r="B1513" s="6"/>
      <c r="C1513" s="16"/>
      <c r="D1513" s="16"/>
    </row>
    <row r="1514" spans="2:4" x14ac:dyDescent="0.2">
      <c r="B1514" s="6"/>
      <c r="C1514" s="16"/>
      <c r="D1514" s="16"/>
    </row>
    <row r="1515" spans="2:4" x14ac:dyDescent="0.2">
      <c r="B1515" s="6"/>
      <c r="C1515" s="16"/>
      <c r="D1515" s="16"/>
    </row>
    <row r="1516" spans="2:4" x14ac:dyDescent="0.2">
      <c r="B1516" s="6"/>
      <c r="C1516" s="16"/>
      <c r="D1516" s="16"/>
    </row>
    <row r="1517" spans="2:4" x14ac:dyDescent="0.2">
      <c r="B1517" s="6"/>
      <c r="C1517" s="16"/>
      <c r="D1517" s="16"/>
    </row>
    <row r="1518" spans="2:4" x14ac:dyDescent="0.2">
      <c r="B1518" s="6"/>
      <c r="C1518" s="16"/>
      <c r="D1518" s="16"/>
    </row>
    <row r="1519" spans="2:4" x14ac:dyDescent="0.2">
      <c r="B1519" s="6"/>
      <c r="C1519" s="16"/>
      <c r="D1519" s="16"/>
    </row>
    <row r="1520" spans="2:4" x14ac:dyDescent="0.2">
      <c r="B1520" s="6"/>
      <c r="C1520" s="16"/>
      <c r="D1520" s="16"/>
    </row>
    <row r="1521" spans="2:4" x14ac:dyDescent="0.2">
      <c r="B1521" s="6"/>
      <c r="C1521" s="16"/>
      <c r="D1521" s="16"/>
    </row>
    <row r="1522" spans="2:4" x14ac:dyDescent="0.2">
      <c r="B1522" s="6"/>
      <c r="C1522" s="16"/>
      <c r="D1522" s="16"/>
    </row>
    <row r="1523" spans="2:4" x14ac:dyDescent="0.2">
      <c r="B1523" s="6"/>
      <c r="C1523" s="16"/>
      <c r="D1523" s="16"/>
    </row>
    <row r="1524" spans="2:4" x14ac:dyDescent="0.2">
      <c r="B1524" s="6"/>
      <c r="C1524" s="16"/>
      <c r="D1524" s="16"/>
    </row>
    <row r="1525" spans="2:4" x14ac:dyDescent="0.2">
      <c r="B1525" s="6"/>
      <c r="C1525" s="16"/>
      <c r="D1525" s="16"/>
    </row>
    <row r="1526" spans="2:4" x14ac:dyDescent="0.2">
      <c r="B1526" s="6"/>
      <c r="C1526" s="16"/>
      <c r="D1526" s="16"/>
    </row>
    <row r="1527" spans="2:4" x14ac:dyDescent="0.2">
      <c r="B1527" s="6"/>
      <c r="C1527" s="16"/>
      <c r="D1527" s="16"/>
    </row>
    <row r="1528" spans="2:4" x14ac:dyDescent="0.2">
      <c r="B1528" s="6"/>
      <c r="C1528" s="16"/>
      <c r="D1528" s="16"/>
    </row>
    <row r="1529" spans="2:4" x14ac:dyDescent="0.2">
      <c r="B1529" s="6"/>
      <c r="C1529" s="16"/>
      <c r="D1529" s="16"/>
    </row>
    <row r="1530" spans="2:4" x14ac:dyDescent="0.2">
      <c r="B1530" s="6"/>
      <c r="C1530" s="16"/>
      <c r="D1530" s="16"/>
    </row>
    <row r="1531" spans="2:4" x14ac:dyDescent="0.2">
      <c r="B1531" s="6"/>
      <c r="C1531" s="16"/>
      <c r="D1531" s="16"/>
    </row>
    <row r="1532" spans="2:4" x14ac:dyDescent="0.2">
      <c r="B1532" s="6"/>
      <c r="C1532" s="16"/>
      <c r="D1532" s="16"/>
    </row>
    <row r="1533" spans="2:4" x14ac:dyDescent="0.2">
      <c r="B1533" s="6"/>
      <c r="C1533" s="16"/>
      <c r="D1533" s="16"/>
    </row>
    <row r="1534" spans="2:4" x14ac:dyDescent="0.2">
      <c r="B1534" s="6"/>
      <c r="C1534" s="16"/>
      <c r="D1534" s="16"/>
    </row>
    <row r="1535" spans="2:4" x14ac:dyDescent="0.2">
      <c r="B1535" s="6"/>
      <c r="C1535" s="16"/>
      <c r="D1535" s="16"/>
    </row>
    <row r="1536" spans="2:4" x14ac:dyDescent="0.2">
      <c r="B1536" s="6"/>
      <c r="C1536" s="16"/>
      <c r="D1536" s="16"/>
    </row>
    <row r="1537" spans="2:4" x14ac:dyDescent="0.2">
      <c r="B1537" s="6"/>
      <c r="C1537" s="16"/>
      <c r="D1537" s="16"/>
    </row>
    <row r="1538" spans="2:4" x14ac:dyDescent="0.2">
      <c r="B1538" s="6"/>
      <c r="C1538" s="16"/>
      <c r="D1538" s="16"/>
    </row>
    <row r="1539" spans="2:4" x14ac:dyDescent="0.2">
      <c r="B1539" s="6"/>
      <c r="C1539" s="16"/>
      <c r="D1539" s="16"/>
    </row>
    <row r="1540" spans="2:4" x14ac:dyDescent="0.2">
      <c r="B1540" s="6"/>
      <c r="C1540" s="16"/>
      <c r="D1540" s="16"/>
    </row>
    <row r="1541" spans="2:4" x14ac:dyDescent="0.2">
      <c r="B1541" s="6"/>
      <c r="C1541" s="16"/>
      <c r="D1541" s="16"/>
    </row>
    <row r="1542" spans="2:4" x14ac:dyDescent="0.2">
      <c r="B1542" s="6"/>
      <c r="C1542" s="16"/>
      <c r="D1542" s="16"/>
    </row>
    <row r="1543" spans="2:4" x14ac:dyDescent="0.2">
      <c r="B1543" s="6"/>
      <c r="C1543" s="16"/>
      <c r="D1543" s="16"/>
    </row>
    <row r="1544" spans="2:4" x14ac:dyDescent="0.2">
      <c r="B1544" s="6"/>
      <c r="C1544" s="16"/>
      <c r="D1544" s="16"/>
    </row>
    <row r="1545" spans="2:4" x14ac:dyDescent="0.2">
      <c r="B1545" s="6"/>
      <c r="C1545" s="16"/>
      <c r="D1545" s="16"/>
    </row>
    <row r="1546" spans="2:4" x14ac:dyDescent="0.2">
      <c r="B1546" s="6"/>
      <c r="C1546" s="16"/>
      <c r="D1546" s="16"/>
    </row>
    <row r="1547" spans="2:4" x14ac:dyDescent="0.2">
      <c r="B1547" s="6"/>
      <c r="C1547" s="16"/>
      <c r="D1547" s="16"/>
    </row>
    <row r="1548" spans="2:4" x14ac:dyDescent="0.2">
      <c r="B1548" s="6"/>
      <c r="C1548" s="16"/>
      <c r="D1548" s="16"/>
    </row>
    <row r="1549" spans="2:4" x14ac:dyDescent="0.2">
      <c r="B1549" s="6"/>
      <c r="C1549" s="16"/>
      <c r="D1549" s="16"/>
    </row>
    <row r="1550" spans="2:4" x14ac:dyDescent="0.2">
      <c r="B1550" s="6"/>
      <c r="C1550" s="16"/>
      <c r="D1550" s="16"/>
    </row>
    <row r="1551" spans="2:4" x14ac:dyDescent="0.2">
      <c r="B1551" s="6"/>
      <c r="C1551" s="16"/>
      <c r="D1551" s="16"/>
    </row>
    <row r="1552" spans="2:4" x14ac:dyDescent="0.2">
      <c r="B1552" s="6"/>
      <c r="C1552" s="16"/>
      <c r="D1552" s="16"/>
    </row>
    <row r="1553" spans="2:4" x14ac:dyDescent="0.2">
      <c r="B1553" s="6"/>
      <c r="C1553" s="16"/>
      <c r="D1553" s="16"/>
    </row>
    <row r="1554" spans="2:4" x14ac:dyDescent="0.2">
      <c r="B1554" s="6"/>
      <c r="C1554" s="16"/>
      <c r="D1554" s="16"/>
    </row>
    <row r="1555" spans="2:4" x14ac:dyDescent="0.2">
      <c r="B1555" s="6"/>
      <c r="C1555" s="16"/>
      <c r="D1555" s="16"/>
    </row>
    <row r="1556" spans="2:4" x14ac:dyDescent="0.2">
      <c r="B1556" s="6"/>
      <c r="C1556" s="16"/>
      <c r="D1556" s="16"/>
    </row>
    <row r="1557" spans="2:4" x14ac:dyDescent="0.2">
      <c r="B1557" s="6"/>
      <c r="C1557" s="16"/>
      <c r="D1557" s="16"/>
    </row>
    <row r="1558" spans="2:4" x14ac:dyDescent="0.2">
      <c r="B1558" s="6"/>
      <c r="C1558" s="16"/>
      <c r="D1558" s="16"/>
    </row>
    <row r="1559" spans="2:4" x14ac:dyDescent="0.2">
      <c r="B1559" s="6"/>
      <c r="C1559" s="16"/>
      <c r="D1559" s="16"/>
    </row>
    <row r="1560" spans="2:4" x14ac:dyDescent="0.2">
      <c r="B1560" s="6"/>
      <c r="C1560" s="16"/>
      <c r="D1560" s="16"/>
    </row>
    <row r="1561" spans="2:4" x14ac:dyDescent="0.2">
      <c r="B1561" s="6"/>
      <c r="C1561" s="16"/>
      <c r="D1561" s="16"/>
    </row>
    <row r="1562" spans="2:4" x14ac:dyDescent="0.2">
      <c r="B1562" s="6"/>
      <c r="C1562" s="16"/>
      <c r="D1562" s="16"/>
    </row>
    <row r="1563" spans="2:4" x14ac:dyDescent="0.2">
      <c r="B1563" s="6"/>
      <c r="C1563" s="16"/>
      <c r="D1563" s="16"/>
    </row>
    <row r="1564" spans="2:4" x14ac:dyDescent="0.2">
      <c r="B1564" s="6"/>
      <c r="C1564" s="16"/>
      <c r="D1564" s="16"/>
    </row>
    <row r="1565" spans="2:4" x14ac:dyDescent="0.2">
      <c r="B1565" s="6"/>
      <c r="C1565" s="16"/>
      <c r="D1565" s="16"/>
    </row>
    <row r="1566" spans="2:4" x14ac:dyDescent="0.2">
      <c r="B1566" s="6"/>
      <c r="C1566" s="16"/>
      <c r="D1566" s="16"/>
    </row>
    <row r="1567" spans="2:4" x14ac:dyDescent="0.2">
      <c r="B1567" s="6"/>
      <c r="C1567" s="16"/>
      <c r="D1567" s="16"/>
    </row>
    <row r="1568" spans="2:4" x14ac:dyDescent="0.2">
      <c r="B1568" s="6"/>
      <c r="C1568" s="16"/>
      <c r="D1568" s="16"/>
    </row>
    <row r="1569" spans="2:4" x14ac:dyDescent="0.2">
      <c r="B1569" s="6"/>
      <c r="C1569" s="16"/>
      <c r="D1569" s="16"/>
    </row>
    <row r="1570" spans="2:4" x14ac:dyDescent="0.2">
      <c r="B1570" s="6"/>
      <c r="C1570" s="16"/>
      <c r="D1570" s="16"/>
    </row>
    <row r="1571" spans="2:4" x14ac:dyDescent="0.2">
      <c r="B1571" s="6"/>
      <c r="C1571" s="16"/>
      <c r="D1571" s="16"/>
    </row>
    <row r="1572" spans="2:4" x14ac:dyDescent="0.2">
      <c r="B1572" s="6"/>
      <c r="C1572" s="16"/>
      <c r="D1572" s="16"/>
    </row>
    <row r="1573" spans="2:4" x14ac:dyDescent="0.2">
      <c r="B1573" s="6"/>
      <c r="C1573" s="16"/>
      <c r="D1573" s="16"/>
    </row>
    <row r="1574" spans="2:4" x14ac:dyDescent="0.2">
      <c r="B1574" s="6"/>
      <c r="C1574" s="16"/>
      <c r="D1574" s="16"/>
    </row>
    <row r="1575" spans="2:4" x14ac:dyDescent="0.2">
      <c r="B1575" s="6"/>
      <c r="C1575" s="16"/>
      <c r="D1575" s="16"/>
    </row>
    <row r="1576" spans="2:4" x14ac:dyDescent="0.2">
      <c r="B1576" s="6"/>
      <c r="C1576" s="16"/>
      <c r="D1576" s="16"/>
    </row>
    <row r="1577" spans="2:4" x14ac:dyDescent="0.2">
      <c r="B1577" s="6"/>
      <c r="C1577" s="16"/>
      <c r="D1577" s="16"/>
    </row>
    <row r="1578" spans="2:4" x14ac:dyDescent="0.2">
      <c r="B1578" s="6"/>
      <c r="C1578" s="16"/>
      <c r="D1578" s="16"/>
    </row>
    <row r="1579" spans="2:4" x14ac:dyDescent="0.2">
      <c r="B1579" s="6"/>
      <c r="C1579" s="16"/>
      <c r="D1579" s="16"/>
    </row>
    <row r="1580" spans="2:4" x14ac:dyDescent="0.2">
      <c r="B1580" s="6"/>
      <c r="C1580" s="16"/>
      <c r="D1580" s="16"/>
    </row>
    <row r="1581" spans="2:4" x14ac:dyDescent="0.2">
      <c r="B1581" s="6"/>
      <c r="C1581" s="16"/>
      <c r="D1581" s="16"/>
    </row>
    <row r="1582" spans="2:4" x14ac:dyDescent="0.2">
      <c r="B1582" s="6"/>
      <c r="C1582" s="16"/>
      <c r="D1582" s="16"/>
    </row>
    <row r="1583" spans="2:4" x14ac:dyDescent="0.2">
      <c r="B1583" s="6"/>
      <c r="C1583" s="16"/>
      <c r="D1583" s="16"/>
    </row>
    <row r="1584" spans="2:4" x14ac:dyDescent="0.2">
      <c r="B1584" s="6"/>
      <c r="C1584" s="16"/>
      <c r="D1584" s="16"/>
    </row>
    <row r="1585" spans="2:4" x14ac:dyDescent="0.2">
      <c r="B1585" s="6"/>
      <c r="C1585" s="16"/>
      <c r="D1585" s="16"/>
    </row>
    <row r="1586" spans="2:4" x14ac:dyDescent="0.2">
      <c r="B1586" s="6"/>
      <c r="C1586" s="16"/>
      <c r="D1586" s="16"/>
    </row>
    <row r="1587" spans="2:4" x14ac:dyDescent="0.2">
      <c r="B1587" s="6"/>
      <c r="C1587" s="16"/>
      <c r="D1587" s="16"/>
    </row>
    <row r="1588" spans="2:4" x14ac:dyDescent="0.2">
      <c r="B1588" s="6"/>
      <c r="C1588" s="16"/>
      <c r="D1588" s="16"/>
    </row>
    <row r="1589" spans="2:4" x14ac:dyDescent="0.2">
      <c r="B1589" s="6"/>
      <c r="C1589" s="16"/>
      <c r="D1589" s="16"/>
    </row>
    <row r="1590" spans="2:4" x14ac:dyDescent="0.2">
      <c r="B1590" s="6"/>
      <c r="C1590" s="16"/>
      <c r="D1590" s="16"/>
    </row>
    <row r="1591" spans="2:4" x14ac:dyDescent="0.2">
      <c r="B1591" s="6"/>
      <c r="C1591" s="16"/>
      <c r="D1591" s="16"/>
    </row>
    <row r="1592" spans="2:4" x14ac:dyDescent="0.2">
      <c r="B1592" s="6"/>
      <c r="C1592" s="16"/>
      <c r="D1592" s="16"/>
    </row>
    <row r="1593" spans="2:4" x14ac:dyDescent="0.2">
      <c r="B1593" s="6"/>
      <c r="C1593" s="16"/>
      <c r="D1593" s="16"/>
    </row>
    <row r="1594" spans="2:4" x14ac:dyDescent="0.2">
      <c r="B1594" s="6"/>
      <c r="C1594" s="16"/>
      <c r="D1594" s="16"/>
    </row>
    <row r="1595" spans="2:4" x14ac:dyDescent="0.2">
      <c r="B1595" s="6"/>
      <c r="C1595" s="16"/>
      <c r="D1595" s="16"/>
    </row>
    <row r="1596" spans="2:4" x14ac:dyDescent="0.2">
      <c r="B1596" s="6"/>
      <c r="C1596" s="16"/>
      <c r="D1596" s="16"/>
    </row>
    <row r="1597" spans="2:4" x14ac:dyDescent="0.2">
      <c r="B1597" s="6"/>
      <c r="C1597" s="16"/>
      <c r="D1597" s="16"/>
    </row>
    <row r="1598" spans="2:4" x14ac:dyDescent="0.2">
      <c r="B1598" s="6"/>
      <c r="C1598" s="16"/>
      <c r="D1598" s="16"/>
    </row>
    <row r="1599" spans="2:4" x14ac:dyDescent="0.2">
      <c r="B1599" s="6"/>
      <c r="C1599" s="16"/>
      <c r="D1599" s="16"/>
    </row>
    <row r="1600" spans="2:4" x14ac:dyDescent="0.2">
      <c r="B1600" s="6"/>
      <c r="C1600" s="16"/>
      <c r="D1600" s="16"/>
    </row>
    <row r="1601" spans="2:4" x14ac:dyDescent="0.2">
      <c r="B1601" s="6"/>
      <c r="C1601" s="16"/>
      <c r="D1601" s="16"/>
    </row>
    <row r="1602" spans="2:4" x14ac:dyDescent="0.2">
      <c r="B1602" s="6"/>
      <c r="C1602" s="16"/>
      <c r="D1602" s="16"/>
    </row>
    <row r="1603" spans="2:4" x14ac:dyDescent="0.2">
      <c r="B1603" s="6"/>
      <c r="C1603" s="16"/>
      <c r="D1603" s="16"/>
    </row>
    <row r="1604" spans="2:4" x14ac:dyDescent="0.2">
      <c r="B1604" s="6"/>
      <c r="C1604" s="16"/>
      <c r="D1604" s="16"/>
    </row>
    <row r="1605" spans="2:4" x14ac:dyDescent="0.2">
      <c r="B1605" s="6"/>
      <c r="C1605" s="16"/>
      <c r="D1605" s="16"/>
    </row>
    <row r="1606" spans="2:4" x14ac:dyDescent="0.2">
      <c r="B1606" s="6"/>
      <c r="C1606" s="16"/>
      <c r="D1606" s="16"/>
    </row>
    <row r="1607" spans="2:4" x14ac:dyDescent="0.2">
      <c r="B1607" s="6"/>
      <c r="C1607" s="16"/>
      <c r="D1607" s="16"/>
    </row>
    <row r="1608" spans="2:4" x14ac:dyDescent="0.2">
      <c r="B1608" s="6"/>
      <c r="C1608" s="16"/>
      <c r="D1608" s="16"/>
    </row>
    <row r="1609" spans="2:4" x14ac:dyDescent="0.2">
      <c r="B1609" s="6"/>
      <c r="C1609" s="16"/>
      <c r="D1609" s="16"/>
    </row>
    <row r="1610" spans="2:4" x14ac:dyDescent="0.2">
      <c r="B1610" s="6"/>
      <c r="C1610" s="16"/>
      <c r="D1610" s="16"/>
    </row>
    <row r="1611" spans="2:4" x14ac:dyDescent="0.2">
      <c r="B1611" s="6"/>
      <c r="C1611" s="16"/>
      <c r="D1611" s="16"/>
    </row>
    <row r="1612" spans="2:4" x14ac:dyDescent="0.2">
      <c r="B1612" s="6"/>
      <c r="C1612" s="16"/>
      <c r="D1612" s="16"/>
    </row>
    <row r="1613" spans="2:4" x14ac:dyDescent="0.2">
      <c r="B1613" s="6"/>
      <c r="C1613" s="16"/>
      <c r="D1613" s="16"/>
    </row>
    <row r="1614" spans="2:4" x14ac:dyDescent="0.2">
      <c r="B1614" s="6"/>
      <c r="C1614" s="16"/>
      <c r="D1614" s="16"/>
    </row>
    <row r="1615" spans="2:4" x14ac:dyDescent="0.2">
      <c r="B1615" s="6"/>
      <c r="C1615" s="16"/>
      <c r="D1615" s="16"/>
    </row>
    <row r="1616" spans="2:4" x14ac:dyDescent="0.2">
      <c r="B1616" s="6"/>
      <c r="C1616" s="16"/>
      <c r="D1616" s="16"/>
    </row>
    <row r="1617" spans="2:4" x14ac:dyDescent="0.2">
      <c r="B1617" s="6"/>
      <c r="C1617" s="16"/>
      <c r="D1617" s="16"/>
    </row>
    <row r="1618" spans="2:4" x14ac:dyDescent="0.2">
      <c r="B1618" s="6"/>
      <c r="C1618" s="16"/>
      <c r="D1618" s="16"/>
    </row>
    <row r="1619" spans="2:4" x14ac:dyDescent="0.2">
      <c r="B1619" s="6"/>
      <c r="C1619" s="16"/>
      <c r="D1619" s="16"/>
    </row>
    <row r="1620" spans="2:4" x14ac:dyDescent="0.2">
      <c r="B1620" s="6"/>
      <c r="C1620" s="16"/>
      <c r="D1620" s="16"/>
    </row>
    <row r="1621" spans="2:4" x14ac:dyDescent="0.2">
      <c r="B1621" s="6"/>
      <c r="C1621" s="16"/>
      <c r="D1621" s="16"/>
    </row>
    <row r="1622" spans="2:4" x14ac:dyDescent="0.2">
      <c r="B1622" s="6"/>
      <c r="C1622" s="16"/>
      <c r="D1622" s="16"/>
    </row>
    <row r="1623" spans="2:4" x14ac:dyDescent="0.2">
      <c r="B1623" s="6"/>
      <c r="C1623" s="16"/>
      <c r="D1623" s="16"/>
    </row>
    <row r="1624" spans="2:4" x14ac:dyDescent="0.2">
      <c r="B1624" s="6"/>
      <c r="C1624" s="16"/>
      <c r="D1624" s="16"/>
    </row>
    <row r="1625" spans="2:4" x14ac:dyDescent="0.2">
      <c r="B1625" s="6"/>
      <c r="C1625" s="16"/>
      <c r="D1625" s="16"/>
    </row>
    <row r="1626" spans="2:4" x14ac:dyDescent="0.2">
      <c r="B1626" s="6"/>
      <c r="C1626" s="16"/>
      <c r="D1626" s="16"/>
    </row>
    <row r="1627" spans="2:4" x14ac:dyDescent="0.2">
      <c r="B1627" s="6"/>
      <c r="C1627" s="16"/>
      <c r="D1627" s="16"/>
    </row>
    <row r="1628" spans="2:4" x14ac:dyDescent="0.2">
      <c r="B1628" s="6"/>
      <c r="C1628" s="16"/>
      <c r="D1628" s="16"/>
    </row>
    <row r="1629" spans="2:4" x14ac:dyDescent="0.2">
      <c r="B1629" s="6"/>
      <c r="C1629" s="16"/>
      <c r="D1629" s="16"/>
    </row>
    <row r="1630" spans="2:4" x14ac:dyDescent="0.2">
      <c r="B1630" s="6"/>
      <c r="C1630" s="16"/>
      <c r="D1630" s="16"/>
    </row>
    <row r="1631" spans="2:4" x14ac:dyDescent="0.2">
      <c r="B1631" s="6"/>
      <c r="C1631" s="16"/>
      <c r="D1631" s="16"/>
    </row>
    <row r="1632" spans="2:4" x14ac:dyDescent="0.2">
      <c r="B1632" s="6"/>
      <c r="C1632" s="16"/>
      <c r="D1632" s="16"/>
    </row>
    <row r="1633" spans="2:4" x14ac:dyDescent="0.2">
      <c r="B1633" s="6"/>
      <c r="C1633" s="16"/>
      <c r="D1633" s="16"/>
    </row>
    <row r="1634" spans="2:4" x14ac:dyDescent="0.2">
      <c r="B1634" s="6"/>
      <c r="C1634" s="16"/>
      <c r="D1634" s="16"/>
    </row>
    <row r="1635" spans="2:4" x14ac:dyDescent="0.2">
      <c r="B1635" s="6"/>
      <c r="C1635" s="16"/>
      <c r="D1635" s="16"/>
    </row>
    <row r="1636" spans="2:4" x14ac:dyDescent="0.2">
      <c r="B1636" s="6"/>
      <c r="C1636" s="16"/>
      <c r="D1636" s="16"/>
    </row>
    <row r="1637" spans="2:4" x14ac:dyDescent="0.2">
      <c r="B1637" s="6"/>
      <c r="C1637" s="16"/>
      <c r="D1637" s="16"/>
    </row>
    <row r="1638" spans="2:4" x14ac:dyDescent="0.2">
      <c r="B1638" s="6"/>
      <c r="C1638" s="16"/>
      <c r="D1638" s="16"/>
    </row>
    <row r="1639" spans="2:4" x14ac:dyDescent="0.2">
      <c r="B1639" s="6"/>
      <c r="C1639" s="16"/>
      <c r="D1639" s="16"/>
    </row>
    <row r="1640" spans="2:4" x14ac:dyDescent="0.2">
      <c r="B1640" s="6"/>
      <c r="C1640" s="16"/>
      <c r="D1640" s="16"/>
    </row>
    <row r="1641" spans="2:4" x14ac:dyDescent="0.2">
      <c r="B1641" s="6"/>
      <c r="C1641" s="16"/>
      <c r="D1641" s="16"/>
    </row>
    <row r="1642" spans="2:4" x14ac:dyDescent="0.2">
      <c r="B1642" s="6"/>
      <c r="C1642" s="16"/>
      <c r="D1642" s="16"/>
    </row>
    <row r="1643" spans="2:4" x14ac:dyDescent="0.2">
      <c r="B1643" s="6"/>
      <c r="C1643" s="16"/>
      <c r="D1643" s="16"/>
    </row>
    <row r="1644" spans="2:4" x14ac:dyDescent="0.2">
      <c r="B1644" s="6"/>
      <c r="C1644" s="16"/>
      <c r="D1644" s="16"/>
    </row>
    <row r="1645" spans="2:4" x14ac:dyDescent="0.2">
      <c r="B1645" s="6"/>
      <c r="C1645" s="16"/>
      <c r="D1645" s="16"/>
    </row>
    <row r="1646" spans="2:4" x14ac:dyDescent="0.2">
      <c r="B1646" s="6"/>
      <c r="C1646" s="16"/>
      <c r="D1646" s="16"/>
    </row>
    <row r="1647" spans="2:4" x14ac:dyDescent="0.2">
      <c r="B1647" s="6"/>
      <c r="C1647" s="16"/>
      <c r="D1647" s="16"/>
    </row>
    <row r="1648" spans="2:4" x14ac:dyDescent="0.2">
      <c r="B1648" s="6"/>
      <c r="C1648" s="16"/>
      <c r="D1648" s="16"/>
    </row>
    <row r="1649" spans="2:4" x14ac:dyDescent="0.2">
      <c r="B1649" s="6"/>
      <c r="C1649" s="16"/>
      <c r="D1649" s="16"/>
    </row>
    <row r="1650" spans="2:4" x14ac:dyDescent="0.2">
      <c r="B1650" s="6"/>
      <c r="C1650" s="16"/>
      <c r="D1650" s="16"/>
    </row>
    <row r="1651" spans="2:4" x14ac:dyDescent="0.2">
      <c r="B1651" s="6"/>
      <c r="C1651" s="16"/>
      <c r="D1651" s="16"/>
    </row>
    <row r="1652" spans="2:4" x14ac:dyDescent="0.2">
      <c r="B1652" s="6"/>
      <c r="C1652" s="16"/>
      <c r="D1652" s="16"/>
    </row>
    <row r="1653" spans="2:4" x14ac:dyDescent="0.2">
      <c r="B1653" s="6"/>
      <c r="C1653" s="16"/>
      <c r="D1653" s="16"/>
    </row>
    <row r="1654" spans="2:4" x14ac:dyDescent="0.2">
      <c r="B1654" s="6"/>
      <c r="C1654" s="16"/>
      <c r="D1654" s="16"/>
    </row>
    <row r="1655" spans="2:4" x14ac:dyDescent="0.2">
      <c r="B1655" s="6"/>
      <c r="C1655" s="16"/>
      <c r="D1655" s="16"/>
    </row>
    <row r="1656" spans="2:4" x14ac:dyDescent="0.2">
      <c r="B1656" s="6"/>
      <c r="C1656" s="16"/>
      <c r="D1656" s="16"/>
    </row>
    <row r="1657" spans="2:4" x14ac:dyDescent="0.2">
      <c r="B1657" s="6"/>
      <c r="C1657" s="16"/>
      <c r="D1657" s="16"/>
    </row>
    <row r="1658" spans="2:4" x14ac:dyDescent="0.2">
      <c r="B1658" s="6"/>
      <c r="C1658" s="16"/>
      <c r="D1658" s="16"/>
    </row>
    <row r="1659" spans="2:4" x14ac:dyDescent="0.2">
      <c r="B1659" s="6"/>
      <c r="C1659" s="16"/>
      <c r="D1659" s="16"/>
    </row>
    <row r="1660" spans="2:4" x14ac:dyDescent="0.2">
      <c r="B1660" s="6"/>
      <c r="C1660" s="16"/>
      <c r="D1660" s="16"/>
    </row>
    <row r="1661" spans="2:4" x14ac:dyDescent="0.2">
      <c r="C1661" s="16"/>
      <c r="D1661" s="16"/>
    </row>
    <row r="1662" spans="2:4" x14ac:dyDescent="0.2">
      <c r="C1662" s="16"/>
      <c r="D1662" s="16"/>
    </row>
    <row r="1663" spans="2:4" x14ac:dyDescent="0.2">
      <c r="C1663" s="16"/>
      <c r="D1663" s="16"/>
    </row>
    <row r="1664" spans="2:4" x14ac:dyDescent="0.2"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  <row r="1857" spans="3:4" x14ac:dyDescent="0.2">
      <c r="C1857" s="16"/>
      <c r="D1857" s="16"/>
    </row>
    <row r="1858" spans="3:4" x14ac:dyDescent="0.2">
      <c r="C1858" s="16"/>
      <c r="D1858" s="16"/>
    </row>
    <row r="1859" spans="3:4" x14ac:dyDescent="0.2">
      <c r="C1859" s="16"/>
      <c r="D1859" s="16"/>
    </row>
    <row r="1860" spans="3:4" x14ac:dyDescent="0.2">
      <c r="C1860" s="16"/>
      <c r="D1860" s="16"/>
    </row>
    <row r="1861" spans="3:4" x14ac:dyDescent="0.2">
      <c r="C1861" s="16"/>
      <c r="D1861" s="16"/>
    </row>
    <row r="1862" spans="3:4" x14ac:dyDescent="0.2">
      <c r="C1862" s="16"/>
      <c r="D1862" s="16"/>
    </row>
    <row r="1863" spans="3:4" x14ac:dyDescent="0.2">
      <c r="C1863" s="16"/>
      <c r="D1863" s="16"/>
    </row>
    <row r="1864" spans="3:4" x14ac:dyDescent="0.2">
      <c r="C1864" s="16"/>
      <c r="D1864" s="16"/>
    </row>
    <row r="1865" spans="3:4" x14ac:dyDescent="0.2">
      <c r="C1865" s="16"/>
      <c r="D1865" s="16"/>
    </row>
    <row r="1866" spans="3:4" x14ac:dyDescent="0.2">
      <c r="C1866" s="16"/>
      <c r="D1866" s="16"/>
    </row>
    <row r="1867" spans="3:4" x14ac:dyDescent="0.2">
      <c r="C1867" s="16"/>
      <c r="D1867" s="16"/>
    </row>
    <row r="1868" spans="3:4" x14ac:dyDescent="0.2">
      <c r="C1868" s="16"/>
      <c r="D1868" s="16"/>
    </row>
    <row r="1869" spans="3:4" x14ac:dyDescent="0.2">
      <c r="C1869" s="16"/>
      <c r="D1869" s="16"/>
    </row>
    <row r="1870" spans="3:4" x14ac:dyDescent="0.2">
      <c r="C1870" s="16"/>
      <c r="D1870" s="16"/>
    </row>
    <row r="1871" spans="3:4" x14ac:dyDescent="0.2">
      <c r="C1871" s="16"/>
      <c r="D1871" s="16"/>
    </row>
    <row r="1872" spans="3:4" x14ac:dyDescent="0.2">
      <c r="C1872" s="16"/>
      <c r="D1872" s="16"/>
    </row>
    <row r="1873" spans="3:4" x14ac:dyDescent="0.2">
      <c r="C1873" s="16"/>
      <c r="D1873" s="16"/>
    </row>
    <row r="1874" spans="3:4" x14ac:dyDescent="0.2">
      <c r="C1874" s="16"/>
      <c r="D1874" s="16"/>
    </row>
    <row r="1875" spans="3:4" x14ac:dyDescent="0.2">
      <c r="C1875" s="16"/>
      <c r="D1875" s="16"/>
    </row>
    <row r="1876" spans="3:4" x14ac:dyDescent="0.2">
      <c r="C1876" s="16"/>
      <c r="D1876" s="16"/>
    </row>
    <row r="1877" spans="3:4" x14ac:dyDescent="0.2">
      <c r="C1877" s="16"/>
      <c r="D1877" s="16"/>
    </row>
    <row r="1878" spans="3:4" x14ac:dyDescent="0.2">
      <c r="C1878" s="16"/>
      <c r="D1878" s="16"/>
    </row>
    <row r="1879" spans="3:4" x14ac:dyDescent="0.2">
      <c r="C1879" s="16"/>
      <c r="D1879" s="16"/>
    </row>
    <row r="1880" spans="3:4" x14ac:dyDescent="0.2">
      <c r="C1880" s="16"/>
      <c r="D1880" s="16"/>
    </row>
    <row r="1881" spans="3:4" x14ac:dyDescent="0.2">
      <c r="C1881" s="16"/>
      <c r="D1881" s="16"/>
    </row>
    <row r="1882" spans="3:4" x14ac:dyDescent="0.2">
      <c r="C1882" s="16"/>
      <c r="D1882" s="16"/>
    </row>
    <row r="1883" spans="3:4" x14ac:dyDescent="0.2">
      <c r="C1883" s="16"/>
      <c r="D1883" s="16"/>
    </row>
    <row r="1884" spans="3:4" x14ac:dyDescent="0.2">
      <c r="C1884" s="16"/>
      <c r="D1884" s="16"/>
    </row>
    <row r="1885" spans="3:4" x14ac:dyDescent="0.2">
      <c r="C1885" s="16"/>
      <c r="D1885" s="16"/>
    </row>
    <row r="1886" spans="3:4" x14ac:dyDescent="0.2">
      <c r="C1886" s="16"/>
      <c r="D1886" s="16"/>
    </row>
    <row r="1887" spans="3:4" x14ac:dyDescent="0.2">
      <c r="C1887" s="16"/>
      <c r="D1887" s="16"/>
    </row>
    <row r="1888" spans="3:4" x14ac:dyDescent="0.2">
      <c r="C1888" s="16"/>
      <c r="D1888" s="16"/>
    </row>
    <row r="1889" spans="3:4" x14ac:dyDescent="0.2">
      <c r="C1889" s="16"/>
      <c r="D1889" s="16"/>
    </row>
    <row r="1890" spans="3:4" x14ac:dyDescent="0.2">
      <c r="C1890" s="16"/>
      <c r="D1890" s="16"/>
    </row>
    <row r="1891" spans="3:4" x14ac:dyDescent="0.2">
      <c r="C1891" s="16"/>
      <c r="D1891" s="16"/>
    </row>
    <row r="1892" spans="3:4" x14ac:dyDescent="0.2">
      <c r="C1892" s="16"/>
      <c r="D1892" s="16"/>
    </row>
    <row r="1893" spans="3:4" x14ac:dyDescent="0.2">
      <c r="C1893" s="16"/>
      <c r="D1893" s="16"/>
    </row>
    <row r="1894" spans="3:4" x14ac:dyDescent="0.2">
      <c r="C1894" s="16"/>
      <c r="D1894" s="16"/>
    </row>
    <row r="1895" spans="3:4" x14ac:dyDescent="0.2">
      <c r="C1895" s="16"/>
      <c r="D1895" s="16"/>
    </row>
    <row r="1896" spans="3:4" x14ac:dyDescent="0.2">
      <c r="C1896" s="16"/>
      <c r="D1896" s="16"/>
    </row>
    <row r="1897" spans="3:4" x14ac:dyDescent="0.2">
      <c r="C1897" s="16"/>
      <c r="D1897" s="16"/>
    </row>
    <row r="1898" spans="3:4" x14ac:dyDescent="0.2">
      <c r="C1898" s="16"/>
      <c r="D1898" s="16"/>
    </row>
    <row r="1899" spans="3:4" x14ac:dyDescent="0.2">
      <c r="C1899" s="16"/>
      <c r="D1899" s="16"/>
    </row>
    <row r="1900" spans="3:4" x14ac:dyDescent="0.2">
      <c r="C1900" s="16"/>
      <c r="D1900" s="16"/>
    </row>
    <row r="1901" spans="3:4" x14ac:dyDescent="0.2">
      <c r="C1901" s="16"/>
      <c r="D1901" s="16"/>
    </row>
    <row r="1902" spans="3:4" x14ac:dyDescent="0.2">
      <c r="C1902" s="16"/>
      <c r="D1902" s="16"/>
    </row>
    <row r="1903" spans="3:4" x14ac:dyDescent="0.2">
      <c r="C1903" s="16"/>
      <c r="D1903" s="16"/>
    </row>
    <row r="1904" spans="3:4" x14ac:dyDescent="0.2">
      <c r="C1904" s="16"/>
      <c r="D1904" s="16"/>
    </row>
    <row r="1905" spans="3:4" x14ac:dyDescent="0.2">
      <c r="C1905" s="16"/>
      <c r="D1905" s="16"/>
    </row>
    <row r="1906" spans="3:4" x14ac:dyDescent="0.2">
      <c r="C1906" s="16"/>
      <c r="D1906" s="16"/>
    </row>
    <row r="1907" spans="3:4" x14ac:dyDescent="0.2">
      <c r="C1907" s="16"/>
      <c r="D1907" s="16"/>
    </row>
    <row r="1908" spans="3:4" x14ac:dyDescent="0.2">
      <c r="C1908" s="16"/>
      <c r="D1908" s="16"/>
    </row>
    <row r="1909" spans="3:4" x14ac:dyDescent="0.2">
      <c r="C1909" s="16"/>
      <c r="D1909" s="16"/>
    </row>
    <row r="1910" spans="3:4" x14ac:dyDescent="0.2">
      <c r="C1910" s="16"/>
      <c r="D1910" s="16"/>
    </row>
    <row r="1911" spans="3:4" x14ac:dyDescent="0.2">
      <c r="C1911" s="16"/>
      <c r="D1911" s="16"/>
    </row>
    <row r="1912" spans="3:4" x14ac:dyDescent="0.2">
      <c r="C1912" s="16"/>
      <c r="D1912" s="16"/>
    </row>
    <row r="1913" spans="3:4" x14ac:dyDescent="0.2">
      <c r="C1913" s="16"/>
      <c r="D1913" s="16"/>
    </row>
    <row r="1914" spans="3:4" x14ac:dyDescent="0.2">
      <c r="C1914" s="16"/>
      <c r="D1914" s="16"/>
    </row>
    <row r="1915" spans="3:4" x14ac:dyDescent="0.2">
      <c r="C1915" s="16"/>
      <c r="D1915" s="16"/>
    </row>
    <row r="1916" spans="3:4" x14ac:dyDescent="0.2">
      <c r="C1916" s="16"/>
      <c r="D1916" s="16"/>
    </row>
    <row r="1917" spans="3:4" x14ac:dyDescent="0.2">
      <c r="C1917" s="16"/>
      <c r="D1917" s="16"/>
    </row>
    <row r="1918" spans="3:4" x14ac:dyDescent="0.2">
      <c r="C1918" s="16"/>
      <c r="D1918" s="16"/>
    </row>
    <row r="1919" spans="3:4" x14ac:dyDescent="0.2">
      <c r="C1919" s="16"/>
      <c r="D1919" s="16"/>
    </row>
    <row r="1920" spans="3:4" x14ac:dyDescent="0.2">
      <c r="C1920" s="16"/>
      <c r="D1920" s="16"/>
    </row>
    <row r="1921" spans="3:4" x14ac:dyDescent="0.2">
      <c r="C1921" s="16"/>
      <c r="D1921" s="16"/>
    </row>
    <row r="1922" spans="3:4" x14ac:dyDescent="0.2">
      <c r="C1922" s="16"/>
      <c r="D1922" s="16"/>
    </row>
    <row r="1923" spans="3:4" x14ac:dyDescent="0.2">
      <c r="C1923" s="16"/>
      <c r="D1923" s="16"/>
    </row>
    <row r="1924" spans="3:4" x14ac:dyDescent="0.2">
      <c r="C1924" s="16"/>
      <c r="D1924" s="16"/>
    </row>
    <row r="1925" spans="3:4" x14ac:dyDescent="0.2">
      <c r="C1925" s="16"/>
      <c r="D1925" s="16"/>
    </row>
    <row r="1926" spans="3:4" x14ac:dyDescent="0.2">
      <c r="C1926" s="16"/>
      <c r="D1926" s="16"/>
    </row>
    <row r="1927" spans="3:4" x14ac:dyDescent="0.2">
      <c r="C1927" s="16"/>
      <c r="D1927" s="16"/>
    </row>
    <row r="1928" spans="3:4" x14ac:dyDescent="0.2">
      <c r="C1928" s="16"/>
      <c r="D1928" s="16"/>
    </row>
    <row r="1929" spans="3:4" x14ac:dyDescent="0.2">
      <c r="C1929" s="16"/>
      <c r="D1929" s="16"/>
    </row>
    <row r="1930" spans="3:4" x14ac:dyDescent="0.2">
      <c r="C1930" s="16"/>
      <c r="D1930" s="16"/>
    </row>
    <row r="1931" spans="3:4" x14ac:dyDescent="0.2">
      <c r="C1931" s="16"/>
      <c r="D1931" s="16"/>
    </row>
    <row r="1932" spans="3:4" x14ac:dyDescent="0.2">
      <c r="C1932" s="16"/>
      <c r="D1932" s="16"/>
    </row>
    <row r="1933" spans="3:4" x14ac:dyDescent="0.2">
      <c r="C1933" s="16"/>
      <c r="D1933" s="16"/>
    </row>
    <row r="1934" spans="3:4" x14ac:dyDescent="0.2">
      <c r="C1934" s="16"/>
      <c r="D1934" s="16"/>
    </row>
    <row r="1935" spans="3:4" x14ac:dyDescent="0.2">
      <c r="C1935" s="16"/>
      <c r="D1935" s="16"/>
    </row>
    <row r="1936" spans="3:4" x14ac:dyDescent="0.2">
      <c r="C1936" s="16"/>
      <c r="D1936" s="16"/>
    </row>
    <row r="1937" spans="3:4" x14ac:dyDescent="0.2">
      <c r="C1937" s="16"/>
      <c r="D1937" s="16"/>
    </row>
    <row r="1938" spans="3:4" x14ac:dyDescent="0.2">
      <c r="C1938" s="16"/>
      <c r="D1938" s="16"/>
    </row>
    <row r="1939" spans="3:4" x14ac:dyDescent="0.2">
      <c r="C1939" s="16"/>
      <c r="D1939" s="16"/>
    </row>
    <row r="1940" spans="3:4" x14ac:dyDescent="0.2">
      <c r="C1940" s="16"/>
      <c r="D1940" s="16"/>
    </row>
    <row r="1941" spans="3:4" x14ac:dyDescent="0.2">
      <c r="C1941" s="16"/>
      <c r="D1941" s="16"/>
    </row>
    <row r="1942" spans="3:4" x14ac:dyDescent="0.2">
      <c r="C1942" s="16"/>
      <c r="D1942" s="16"/>
    </row>
    <row r="1943" spans="3:4" x14ac:dyDescent="0.2">
      <c r="C1943" s="16"/>
      <c r="D1943" s="16"/>
    </row>
    <row r="1944" spans="3:4" x14ac:dyDescent="0.2">
      <c r="C1944" s="16"/>
      <c r="D1944" s="16"/>
    </row>
    <row r="1945" spans="3:4" x14ac:dyDescent="0.2">
      <c r="C1945" s="16"/>
      <c r="D1945" s="16"/>
    </row>
    <row r="1946" spans="3:4" x14ac:dyDescent="0.2">
      <c r="C1946" s="16"/>
      <c r="D1946" s="16"/>
    </row>
    <row r="1947" spans="3:4" x14ac:dyDescent="0.2">
      <c r="C1947" s="16"/>
      <c r="D1947" s="16"/>
    </row>
    <row r="1948" spans="3:4" x14ac:dyDescent="0.2">
      <c r="C1948" s="16"/>
      <c r="D1948" s="16"/>
    </row>
    <row r="1949" spans="3:4" x14ac:dyDescent="0.2">
      <c r="C1949" s="16"/>
      <c r="D1949" s="16"/>
    </row>
    <row r="1950" spans="3:4" x14ac:dyDescent="0.2">
      <c r="C1950" s="16"/>
      <c r="D1950" s="16"/>
    </row>
    <row r="1951" spans="3:4" x14ac:dyDescent="0.2">
      <c r="C1951" s="16"/>
      <c r="D1951" s="16"/>
    </row>
    <row r="1952" spans="3:4" x14ac:dyDescent="0.2">
      <c r="C1952" s="16"/>
      <c r="D1952" s="16"/>
    </row>
    <row r="1953" spans="3:4" x14ac:dyDescent="0.2">
      <c r="C1953" s="16"/>
      <c r="D1953" s="16"/>
    </row>
    <row r="1954" spans="3:4" x14ac:dyDescent="0.2">
      <c r="C1954" s="16"/>
      <c r="D1954" s="16"/>
    </row>
    <row r="1955" spans="3:4" x14ac:dyDescent="0.2">
      <c r="C1955" s="16"/>
      <c r="D1955" s="16"/>
    </row>
    <row r="1956" spans="3:4" x14ac:dyDescent="0.2">
      <c r="C1956" s="16"/>
      <c r="D1956" s="16"/>
    </row>
    <row r="1957" spans="3:4" x14ac:dyDescent="0.2">
      <c r="C1957" s="16"/>
      <c r="D1957" s="16"/>
    </row>
    <row r="1958" spans="3:4" x14ac:dyDescent="0.2">
      <c r="C1958" s="16"/>
      <c r="D1958" s="16"/>
    </row>
    <row r="1959" spans="3:4" x14ac:dyDescent="0.2">
      <c r="C1959" s="16"/>
      <c r="D1959" s="16"/>
    </row>
    <row r="1960" spans="3:4" x14ac:dyDescent="0.2">
      <c r="C1960" s="16"/>
      <c r="D1960" s="16"/>
    </row>
    <row r="1961" spans="3:4" x14ac:dyDescent="0.2">
      <c r="C1961" s="16"/>
      <c r="D1961" s="16"/>
    </row>
    <row r="1962" spans="3:4" x14ac:dyDescent="0.2">
      <c r="C1962" s="16"/>
      <c r="D1962" s="16"/>
    </row>
    <row r="1963" spans="3:4" x14ac:dyDescent="0.2">
      <c r="C1963" s="16"/>
      <c r="D1963" s="16"/>
    </row>
    <row r="1964" spans="3:4" x14ac:dyDescent="0.2">
      <c r="C1964" s="16"/>
      <c r="D1964" s="16"/>
    </row>
    <row r="1965" spans="3:4" x14ac:dyDescent="0.2">
      <c r="C1965" s="16"/>
      <c r="D1965" s="16"/>
    </row>
    <row r="1966" spans="3:4" x14ac:dyDescent="0.2">
      <c r="C1966" s="16"/>
      <c r="D1966" s="16"/>
    </row>
    <row r="1967" spans="3:4" x14ac:dyDescent="0.2">
      <c r="C1967" s="16"/>
      <c r="D1967" s="16"/>
    </row>
    <row r="1968" spans="3:4" x14ac:dyDescent="0.2">
      <c r="C1968" s="16"/>
      <c r="D1968" s="16"/>
    </row>
    <row r="1969" spans="3:4" x14ac:dyDescent="0.2">
      <c r="C1969" s="16"/>
      <c r="D1969" s="16"/>
    </row>
    <row r="1970" spans="3:4" x14ac:dyDescent="0.2">
      <c r="C1970" s="16"/>
      <c r="D1970" s="16"/>
    </row>
    <row r="1971" spans="3:4" x14ac:dyDescent="0.2">
      <c r="C1971" s="16"/>
      <c r="D1971" s="16"/>
    </row>
    <row r="1972" spans="3:4" x14ac:dyDescent="0.2">
      <c r="C1972" s="16"/>
      <c r="D1972" s="16"/>
    </row>
    <row r="1973" spans="3:4" x14ac:dyDescent="0.2">
      <c r="C1973" s="16"/>
      <c r="D1973" s="16"/>
    </row>
    <row r="1974" spans="3:4" x14ac:dyDescent="0.2">
      <c r="C1974" s="16"/>
      <c r="D1974" s="16"/>
    </row>
    <row r="1975" spans="3:4" x14ac:dyDescent="0.2">
      <c r="C1975" s="16"/>
      <c r="D1975" s="16"/>
    </row>
    <row r="1976" spans="3:4" x14ac:dyDescent="0.2">
      <c r="C1976" s="16"/>
      <c r="D1976" s="16"/>
    </row>
    <row r="1977" spans="3:4" x14ac:dyDescent="0.2">
      <c r="C1977" s="16"/>
      <c r="D1977" s="16"/>
    </row>
    <row r="1978" spans="3:4" x14ac:dyDescent="0.2">
      <c r="C1978" s="16"/>
      <c r="D1978" s="16"/>
    </row>
    <row r="1979" spans="3:4" x14ac:dyDescent="0.2">
      <c r="C1979" s="16"/>
      <c r="D1979" s="16"/>
    </row>
    <row r="1980" spans="3:4" x14ac:dyDescent="0.2">
      <c r="C1980" s="16"/>
      <c r="D1980" s="16"/>
    </row>
    <row r="1981" spans="3:4" x14ac:dyDescent="0.2">
      <c r="C1981" s="16"/>
      <c r="D1981" s="16"/>
    </row>
    <row r="1982" spans="3:4" x14ac:dyDescent="0.2">
      <c r="C1982" s="16"/>
      <c r="D1982" s="16"/>
    </row>
    <row r="1983" spans="3:4" x14ac:dyDescent="0.2">
      <c r="C1983" s="16"/>
      <c r="D1983" s="16"/>
    </row>
    <row r="1984" spans="3:4" x14ac:dyDescent="0.2">
      <c r="C1984" s="16"/>
      <c r="D1984" s="16"/>
    </row>
    <row r="1985" spans="3:4" x14ac:dyDescent="0.2">
      <c r="C1985" s="16"/>
      <c r="D1985" s="16"/>
    </row>
    <row r="1986" spans="3:4" x14ac:dyDescent="0.2">
      <c r="C1986" s="16"/>
      <c r="D1986" s="16"/>
    </row>
    <row r="1987" spans="3:4" x14ac:dyDescent="0.2">
      <c r="C1987" s="16"/>
      <c r="D1987" s="16"/>
    </row>
    <row r="1988" spans="3:4" x14ac:dyDescent="0.2">
      <c r="C1988" s="16"/>
      <c r="D1988" s="16"/>
    </row>
    <row r="1989" spans="3:4" x14ac:dyDescent="0.2">
      <c r="C1989" s="16"/>
      <c r="D1989" s="16"/>
    </row>
    <row r="1990" spans="3:4" x14ac:dyDescent="0.2">
      <c r="C1990" s="16"/>
      <c r="D1990" s="16"/>
    </row>
    <row r="1991" spans="3:4" x14ac:dyDescent="0.2">
      <c r="C1991" s="16"/>
      <c r="D1991" s="16"/>
    </row>
    <row r="1992" spans="3:4" x14ac:dyDescent="0.2">
      <c r="C1992" s="16"/>
      <c r="D1992" s="16"/>
    </row>
    <row r="1993" spans="3:4" x14ac:dyDescent="0.2">
      <c r="C1993" s="16"/>
      <c r="D1993" s="16"/>
    </row>
    <row r="1994" spans="3:4" x14ac:dyDescent="0.2">
      <c r="C1994" s="16"/>
      <c r="D1994" s="16"/>
    </row>
    <row r="1995" spans="3:4" x14ac:dyDescent="0.2">
      <c r="C1995" s="16"/>
      <c r="D1995" s="16"/>
    </row>
    <row r="1996" spans="3:4" x14ac:dyDescent="0.2">
      <c r="C1996" s="16"/>
      <c r="D1996" s="16"/>
    </row>
    <row r="1997" spans="3:4" x14ac:dyDescent="0.2">
      <c r="C1997" s="16"/>
      <c r="D1997" s="16"/>
    </row>
    <row r="1998" spans="3:4" x14ac:dyDescent="0.2">
      <c r="C1998" s="16"/>
      <c r="D1998" s="16"/>
    </row>
    <row r="1999" spans="3:4" x14ac:dyDescent="0.2">
      <c r="C1999" s="16"/>
      <c r="D1999" s="16"/>
    </row>
    <row r="2000" spans="3:4" x14ac:dyDescent="0.2">
      <c r="C2000" s="16"/>
      <c r="D2000" s="16"/>
    </row>
    <row r="2001" spans="3:4" x14ac:dyDescent="0.2">
      <c r="C2001" s="16"/>
      <c r="D2001" s="16"/>
    </row>
    <row r="2002" spans="3:4" x14ac:dyDescent="0.2">
      <c r="C2002" s="16"/>
      <c r="D2002" s="16"/>
    </row>
    <row r="2003" spans="3:4" x14ac:dyDescent="0.2">
      <c r="C2003" s="16"/>
      <c r="D2003" s="16"/>
    </row>
    <row r="2004" spans="3:4" x14ac:dyDescent="0.2">
      <c r="C2004" s="16"/>
      <c r="D2004" s="16"/>
    </row>
    <row r="2005" spans="3:4" x14ac:dyDescent="0.2">
      <c r="C2005" s="16"/>
      <c r="D2005" s="16"/>
    </row>
    <row r="2006" spans="3:4" x14ac:dyDescent="0.2">
      <c r="C2006" s="16"/>
      <c r="D2006" s="16"/>
    </row>
    <row r="2007" spans="3:4" x14ac:dyDescent="0.2">
      <c r="C2007" s="16"/>
      <c r="D2007" s="16"/>
    </row>
    <row r="2008" spans="3:4" x14ac:dyDescent="0.2">
      <c r="C2008" s="16"/>
      <c r="D2008" s="16"/>
    </row>
    <row r="2009" spans="3:4" x14ac:dyDescent="0.2">
      <c r="C2009" s="16"/>
      <c r="D2009" s="16"/>
    </row>
    <row r="2010" spans="3:4" x14ac:dyDescent="0.2">
      <c r="C2010" s="16"/>
      <c r="D2010" s="16"/>
    </row>
    <row r="2011" spans="3:4" x14ac:dyDescent="0.2">
      <c r="C2011" s="16"/>
      <c r="D2011" s="16"/>
    </row>
    <row r="2012" spans="3:4" x14ac:dyDescent="0.2">
      <c r="C2012" s="16"/>
      <c r="D2012" s="16"/>
    </row>
    <row r="2013" spans="3:4" x14ac:dyDescent="0.2">
      <c r="C2013" s="16"/>
      <c r="D2013" s="16"/>
    </row>
    <row r="2014" spans="3:4" x14ac:dyDescent="0.2">
      <c r="C2014" s="16"/>
      <c r="D2014" s="16"/>
    </row>
    <row r="2015" spans="3:4" x14ac:dyDescent="0.2">
      <c r="C2015" s="16"/>
      <c r="D2015" s="16"/>
    </row>
    <row r="2016" spans="3:4" x14ac:dyDescent="0.2">
      <c r="C2016" s="16"/>
      <c r="D2016" s="16"/>
    </row>
    <row r="2017" spans="3:4" x14ac:dyDescent="0.2">
      <c r="C2017" s="16"/>
      <c r="D2017" s="16"/>
    </row>
    <row r="2018" spans="3:4" x14ac:dyDescent="0.2">
      <c r="C2018" s="16"/>
      <c r="D2018" s="16"/>
    </row>
    <row r="2019" spans="3:4" x14ac:dyDescent="0.2">
      <c r="C2019" s="16"/>
      <c r="D2019" s="16"/>
    </row>
    <row r="2020" spans="3:4" x14ac:dyDescent="0.2">
      <c r="C2020" s="16"/>
      <c r="D2020" s="16"/>
    </row>
    <row r="2021" spans="3:4" x14ac:dyDescent="0.2">
      <c r="C2021" s="16"/>
      <c r="D2021" s="16"/>
    </row>
    <row r="2022" spans="3:4" x14ac:dyDescent="0.2">
      <c r="C2022" s="16"/>
      <c r="D2022" s="16"/>
    </row>
    <row r="2023" spans="3:4" x14ac:dyDescent="0.2">
      <c r="C2023" s="16"/>
      <c r="D2023" s="16"/>
    </row>
    <row r="2024" spans="3:4" x14ac:dyDescent="0.2">
      <c r="C2024" s="16"/>
      <c r="D2024" s="16"/>
    </row>
    <row r="2025" spans="3:4" x14ac:dyDescent="0.2">
      <c r="C2025" s="16"/>
      <c r="D2025" s="16"/>
    </row>
    <row r="2026" spans="3:4" x14ac:dyDescent="0.2">
      <c r="C2026" s="16"/>
      <c r="D2026" s="16"/>
    </row>
    <row r="2027" spans="3:4" x14ac:dyDescent="0.2">
      <c r="C2027" s="16"/>
      <c r="D2027" s="16"/>
    </row>
    <row r="2028" spans="3:4" x14ac:dyDescent="0.2">
      <c r="C2028" s="16"/>
      <c r="D2028" s="16"/>
    </row>
    <row r="2029" spans="3:4" x14ac:dyDescent="0.2">
      <c r="C2029" s="16"/>
      <c r="D2029" s="16"/>
    </row>
    <row r="2030" spans="3:4" x14ac:dyDescent="0.2">
      <c r="C2030" s="16"/>
      <c r="D2030" s="16"/>
    </row>
    <row r="2031" spans="3:4" x14ac:dyDescent="0.2">
      <c r="C2031" s="16"/>
      <c r="D2031" s="16"/>
    </row>
    <row r="2032" spans="3:4" x14ac:dyDescent="0.2">
      <c r="C2032" s="16"/>
      <c r="D2032" s="16"/>
    </row>
    <row r="2033" spans="3:4" x14ac:dyDescent="0.2">
      <c r="C2033" s="16"/>
      <c r="D2033" s="16"/>
    </row>
    <row r="2034" spans="3:4" x14ac:dyDescent="0.2">
      <c r="C2034" s="16"/>
      <c r="D2034" s="16"/>
    </row>
    <row r="2035" spans="3:4" x14ac:dyDescent="0.2">
      <c r="C2035" s="16"/>
      <c r="D2035" s="16"/>
    </row>
    <row r="2036" spans="3:4" x14ac:dyDescent="0.2">
      <c r="C2036" s="16"/>
      <c r="D2036" s="16"/>
    </row>
    <row r="2037" spans="3:4" x14ac:dyDescent="0.2">
      <c r="C2037" s="16"/>
      <c r="D2037" s="16"/>
    </row>
    <row r="2038" spans="3:4" x14ac:dyDescent="0.2">
      <c r="C2038" s="16"/>
      <c r="D2038" s="16"/>
    </row>
    <row r="2039" spans="3:4" x14ac:dyDescent="0.2">
      <c r="C2039" s="16"/>
      <c r="D2039" s="16"/>
    </row>
    <row r="2040" spans="3:4" x14ac:dyDescent="0.2">
      <c r="C2040" s="16"/>
      <c r="D2040" s="16"/>
    </row>
    <row r="2041" spans="3:4" x14ac:dyDescent="0.2">
      <c r="C2041" s="16"/>
      <c r="D2041" s="16"/>
    </row>
    <row r="2042" spans="3:4" x14ac:dyDescent="0.2">
      <c r="C2042" s="16"/>
      <c r="D2042" s="16"/>
    </row>
    <row r="2043" spans="3:4" x14ac:dyDescent="0.2">
      <c r="C2043" s="16"/>
      <c r="D2043" s="16"/>
    </row>
    <row r="2044" spans="3:4" x14ac:dyDescent="0.2">
      <c r="C2044" s="16"/>
      <c r="D2044" s="16"/>
    </row>
    <row r="2045" spans="3:4" x14ac:dyDescent="0.2">
      <c r="C2045" s="16"/>
      <c r="D2045" s="16"/>
    </row>
    <row r="2046" spans="3:4" x14ac:dyDescent="0.2">
      <c r="C2046" s="16"/>
      <c r="D2046" s="16"/>
    </row>
    <row r="2047" spans="3:4" x14ac:dyDescent="0.2">
      <c r="C2047" s="16"/>
      <c r="D2047" s="16"/>
    </row>
    <row r="2048" spans="3:4" x14ac:dyDescent="0.2">
      <c r="C2048" s="16"/>
      <c r="D2048" s="16"/>
    </row>
    <row r="2049" spans="3:4" x14ac:dyDescent="0.2">
      <c r="C2049" s="16"/>
      <c r="D2049" s="16"/>
    </row>
    <row r="2050" spans="3:4" x14ac:dyDescent="0.2">
      <c r="C2050" s="16"/>
      <c r="D2050" s="16"/>
    </row>
    <row r="2051" spans="3:4" x14ac:dyDescent="0.2">
      <c r="C2051" s="16"/>
      <c r="D2051" s="16"/>
    </row>
    <row r="2052" spans="3:4" x14ac:dyDescent="0.2">
      <c r="C2052" s="16"/>
      <c r="D2052" s="16"/>
    </row>
    <row r="2053" spans="3:4" x14ac:dyDescent="0.2">
      <c r="C2053" s="16"/>
      <c r="D2053" s="16"/>
    </row>
    <row r="2054" spans="3:4" x14ac:dyDescent="0.2">
      <c r="C2054" s="16"/>
      <c r="D2054" s="16"/>
    </row>
    <row r="2055" spans="3:4" x14ac:dyDescent="0.2">
      <c r="C2055" s="16"/>
      <c r="D2055" s="16"/>
    </row>
    <row r="2056" spans="3:4" x14ac:dyDescent="0.2">
      <c r="C2056" s="16"/>
      <c r="D2056" s="16"/>
    </row>
    <row r="2057" spans="3:4" x14ac:dyDescent="0.2">
      <c r="C2057" s="16"/>
      <c r="D2057" s="16"/>
    </row>
    <row r="2058" spans="3:4" x14ac:dyDescent="0.2">
      <c r="C2058" s="16"/>
      <c r="D2058" s="16"/>
    </row>
    <row r="2059" spans="3:4" x14ac:dyDescent="0.2">
      <c r="C2059" s="16"/>
      <c r="D2059" s="16"/>
    </row>
    <row r="2060" spans="3:4" x14ac:dyDescent="0.2">
      <c r="C2060" s="16"/>
      <c r="D2060" s="16"/>
    </row>
    <row r="2061" spans="3:4" x14ac:dyDescent="0.2">
      <c r="C2061" s="16"/>
      <c r="D2061" s="16"/>
    </row>
    <row r="2062" spans="3:4" x14ac:dyDescent="0.2">
      <c r="C2062" s="16"/>
      <c r="D2062" s="16"/>
    </row>
    <row r="2063" spans="3:4" x14ac:dyDescent="0.2">
      <c r="C2063" s="16"/>
      <c r="D2063" s="16"/>
    </row>
    <row r="2064" spans="3:4" x14ac:dyDescent="0.2">
      <c r="C2064" s="16"/>
      <c r="D2064" s="16"/>
    </row>
    <row r="2065" spans="3:4" x14ac:dyDescent="0.2">
      <c r="C2065" s="16"/>
      <c r="D2065" s="16"/>
    </row>
    <row r="2066" spans="3:4" x14ac:dyDescent="0.2">
      <c r="C2066" s="16"/>
      <c r="D2066" s="16"/>
    </row>
    <row r="2067" spans="3:4" x14ac:dyDescent="0.2">
      <c r="C2067" s="16"/>
      <c r="D2067" s="16"/>
    </row>
    <row r="2068" spans="3:4" x14ac:dyDescent="0.2">
      <c r="C2068" s="16"/>
      <c r="D2068" s="16"/>
    </row>
    <row r="2069" spans="3:4" x14ac:dyDescent="0.2">
      <c r="C2069" s="16"/>
      <c r="D2069" s="16"/>
    </row>
    <row r="2070" spans="3:4" x14ac:dyDescent="0.2">
      <c r="C2070" s="16"/>
      <c r="D2070" s="16"/>
    </row>
    <row r="2071" spans="3:4" x14ac:dyDescent="0.2">
      <c r="C2071" s="16"/>
      <c r="D2071" s="16"/>
    </row>
    <row r="2072" spans="3:4" x14ac:dyDescent="0.2">
      <c r="C2072" s="16"/>
      <c r="D2072" s="16"/>
    </row>
    <row r="2073" spans="3:4" x14ac:dyDescent="0.2">
      <c r="C2073" s="16"/>
      <c r="D2073" s="16"/>
    </row>
    <row r="2074" spans="3:4" x14ac:dyDescent="0.2">
      <c r="C2074" s="16"/>
      <c r="D2074" s="16"/>
    </row>
    <row r="2075" spans="3:4" x14ac:dyDescent="0.2">
      <c r="C2075" s="16"/>
      <c r="D2075" s="16"/>
    </row>
    <row r="2076" spans="3:4" x14ac:dyDescent="0.2">
      <c r="C2076" s="16"/>
      <c r="D2076" s="16"/>
    </row>
    <row r="2077" spans="3:4" x14ac:dyDescent="0.2">
      <c r="C2077" s="16"/>
      <c r="D2077" s="16"/>
    </row>
    <row r="2078" spans="3:4" x14ac:dyDescent="0.2">
      <c r="C2078" s="16"/>
      <c r="D2078" s="16"/>
    </row>
    <row r="2079" spans="3:4" x14ac:dyDescent="0.2">
      <c r="C2079" s="16"/>
      <c r="D2079" s="16"/>
    </row>
    <row r="2080" spans="3:4" x14ac:dyDescent="0.2">
      <c r="C2080" s="16"/>
      <c r="D2080" s="16"/>
    </row>
    <row r="2081" spans="3:4" x14ac:dyDescent="0.2">
      <c r="C2081" s="16"/>
      <c r="D2081" s="16"/>
    </row>
    <row r="2082" spans="3:4" x14ac:dyDescent="0.2">
      <c r="C2082" s="16"/>
      <c r="D2082" s="16"/>
    </row>
    <row r="2083" spans="3:4" x14ac:dyDescent="0.2">
      <c r="C2083" s="16"/>
      <c r="D2083" s="16"/>
    </row>
    <row r="2084" spans="3:4" x14ac:dyDescent="0.2">
      <c r="C2084" s="16"/>
      <c r="D2084" s="16"/>
    </row>
    <row r="2085" spans="3:4" x14ac:dyDescent="0.2">
      <c r="C2085" s="16"/>
      <c r="D2085" s="16"/>
    </row>
    <row r="2086" spans="3:4" x14ac:dyDescent="0.2">
      <c r="C2086" s="16"/>
      <c r="D2086" s="16"/>
    </row>
    <row r="2087" spans="3:4" x14ac:dyDescent="0.2">
      <c r="C2087" s="16"/>
      <c r="D2087" s="16"/>
    </row>
    <row r="2088" spans="3:4" x14ac:dyDescent="0.2">
      <c r="C2088" s="16"/>
      <c r="D2088" s="16"/>
    </row>
    <row r="2089" spans="3:4" x14ac:dyDescent="0.2">
      <c r="C2089" s="16"/>
      <c r="D2089" s="16"/>
    </row>
    <row r="2090" spans="3:4" x14ac:dyDescent="0.2">
      <c r="C2090" s="16"/>
      <c r="D2090" s="16"/>
    </row>
    <row r="2091" spans="3:4" x14ac:dyDescent="0.2">
      <c r="C2091" s="16"/>
      <c r="D2091" s="16"/>
    </row>
    <row r="2092" spans="3:4" x14ac:dyDescent="0.2">
      <c r="C2092" s="16"/>
      <c r="D2092" s="16"/>
    </row>
    <row r="2093" spans="3:4" x14ac:dyDescent="0.2">
      <c r="C2093" s="16"/>
      <c r="D2093" s="16"/>
    </row>
    <row r="2094" spans="3:4" x14ac:dyDescent="0.2">
      <c r="C2094" s="16"/>
      <c r="D2094" s="16"/>
    </row>
    <row r="2095" spans="3:4" x14ac:dyDescent="0.2">
      <c r="C2095" s="16"/>
      <c r="D2095" s="16"/>
    </row>
    <row r="2096" spans="3:4" x14ac:dyDescent="0.2">
      <c r="C2096" s="16"/>
      <c r="D2096" s="16"/>
    </row>
    <row r="2097" spans="3:4" x14ac:dyDescent="0.2">
      <c r="C2097" s="16"/>
      <c r="D2097" s="16"/>
    </row>
    <row r="2098" spans="3:4" x14ac:dyDescent="0.2">
      <c r="C2098" s="16"/>
      <c r="D2098" s="16"/>
    </row>
    <row r="2099" spans="3:4" x14ac:dyDescent="0.2">
      <c r="C2099" s="16"/>
      <c r="D2099" s="16"/>
    </row>
    <row r="2100" spans="3:4" x14ac:dyDescent="0.2">
      <c r="C2100" s="16"/>
      <c r="D2100" s="16"/>
    </row>
    <row r="2101" spans="3:4" x14ac:dyDescent="0.2">
      <c r="C2101" s="16"/>
      <c r="D2101" s="16"/>
    </row>
    <row r="2102" spans="3:4" x14ac:dyDescent="0.2">
      <c r="C2102" s="16"/>
      <c r="D2102" s="16"/>
    </row>
    <row r="2103" spans="3:4" x14ac:dyDescent="0.2">
      <c r="C2103" s="16"/>
      <c r="D2103" s="16"/>
    </row>
    <row r="2104" spans="3:4" x14ac:dyDescent="0.2">
      <c r="C2104" s="16"/>
      <c r="D2104" s="16"/>
    </row>
    <row r="2105" spans="3:4" x14ac:dyDescent="0.2">
      <c r="C2105" s="16"/>
      <c r="D2105" s="16"/>
    </row>
    <row r="2106" spans="3:4" x14ac:dyDescent="0.2">
      <c r="C2106" s="16"/>
      <c r="D2106" s="16"/>
    </row>
    <row r="2107" spans="3:4" x14ac:dyDescent="0.2">
      <c r="C2107" s="16"/>
      <c r="D2107" s="16"/>
    </row>
    <row r="2108" spans="3:4" x14ac:dyDescent="0.2">
      <c r="C2108" s="16"/>
      <c r="D2108" s="16"/>
    </row>
    <row r="2109" spans="3:4" x14ac:dyDescent="0.2">
      <c r="C2109" s="16"/>
      <c r="D2109" s="16"/>
    </row>
    <row r="2110" spans="3:4" x14ac:dyDescent="0.2">
      <c r="C2110" s="16"/>
      <c r="D2110" s="16"/>
    </row>
    <row r="2111" spans="3:4" x14ac:dyDescent="0.2">
      <c r="C2111" s="16"/>
      <c r="D2111" s="16"/>
    </row>
    <row r="2112" spans="3:4" x14ac:dyDescent="0.2">
      <c r="C2112" s="16"/>
      <c r="D2112" s="16"/>
    </row>
    <row r="2113" spans="3:4" x14ac:dyDescent="0.2">
      <c r="C2113" s="16"/>
      <c r="D2113" s="16"/>
    </row>
    <row r="2114" spans="3:4" x14ac:dyDescent="0.2">
      <c r="C2114" s="16"/>
      <c r="D2114" s="16"/>
    </row>
    <row r="2115" spans="3:4" x14ac:dyDescent="0.2">
      <c r="C2115" s="16"/>
      <c r="D2115" s="16"/>
    </row>
    <row r="2116" spans="3:4" x14ac:dyDescent="0.2">
      <c r="C2116" s="16"/>
      <c r="D2116" s="16"/>
    </row>
    <row r="2117" spans="3:4" x14ac:dyDescent="0.2">
      <c r="C2117" s="16"/>
      <c r="D2117" s="16"/>
    </row>
    <row r="2118" spans="3:4" x14ac:dyDescent="0.2">
      <c r="C2118" s="16"/>
      <c r="D2118" s="16"/>
    </row>
    <row r="2119" spans="3:4" x14ac:dyDescent="0.2">
      <c r="C2119" s="16"/>
      <c r="D2119" s="16"/>
    </row>
    <row r="2120" spans="3:4" x14ac:dyDescent="0.2">
      <c r="C2120" s="16"/>
      <c r="D2120" s="16"/>
    </row>
    <row r="2121" spans="3:4" x14ac:dyDescent="0.2">
      <c r="C2121" s="16"/>
      <c r="D2121" s="16"/>
    </row>
    <row r="2122" spans="3:4" x14ac:dyDescent="0.2">
      <c r="C2122" s="16"/>
      <c r="D2122" s="16"/>
    </row>
    <row r="2123" spans="3:4" x14ac:dyDescent="0.2">
      <c r="C2123" s="16"/>
      <c r="D2123" s="16"/>
    </row>
    <row r="2124" spans="3:4" x14ac:dyDescent="0.2">
      <c r="C2124" s="16"/>
      <c r="D2124" s="16"/>
    </row>
    <row r="2125" spans="3:4" x14ac:dyDescent="0.2">
      <c r="C2125" s="16"/>
      <c r="D2125" s="16"/>
    </row>
    <row r="2126" spans="3:4" x14ac:dyDescent="0.2">
      <c r="C2126" s="16"/>
      <c r="D2126" s="16"/>
    </row>
    <row r="2127" spans="3:4" x14ac:dyDescent="0.2">
      <c r="C2127" s="16"/>
      <c r="D2127" s="16"/>
    </row>
    <row r="2128" spans="3:4" x14ac:dyDescent="0.2">
      <c r="C2128" s="16"/>
      <c r="D2128" s="16"/>
    </row>
    <row r="2129" spans="3:4" x14ac:dyDescent="0.2">
      <c r="C2129" s="16"/>
      <c r="D2129" s="16"/>
    </row>
    <row r="2130" spans="3:4" x14ac:dyDescent="0.2">
      <c r="C2130" s="16"/>
      <c r="D2130" s="16"/>
    </row>
    <row r="2131" spans="3:4" x14ac:dyDescent="0.2">
      <c r="C2131" s="16"/>
      <c r="D2131" s="16"/>
    </row>
    <row r="2132" spans="3:4" x14ac:dyDescent="0.2">
      <c r="C2132" s="16"/>
      <c r="D2132" s="16"/>
    </row>
    <row r="2133" spans="3:4" x14ac:dyDescent="0.2">
      <c r="C2133" s="16"/>
      <c r="D2133" s="16"/>
    </row>
    <row r="2134" spans="3:4" x14ac:dyDescent="0.2">
      <c r="C2134" s="16"/>
      <c r="D2134" s="16"/>
    </row>
    <row r="2135" spans="3:4" x14ac:dyDescent="0.2">
      <c r="C2135" s="16"/>
      <c r="D2135" s="16"/>
    </row>
    <row r="2136" spans="3:4" x14ac:dyDescent="0.2">
      <c r="C2136" s="16"/>
      <c r="D2136" s="16"/>
    </row>
    <row r="2137" spans="3:4" x14ac:dyDescent="0.2">
      <c r="C2137" s="16"/>
      <c r="D2137" s="16"/>
    </row>
    <row r="2138" spans="3:4" x14ac:dyDescent="0.2">
      <c r="C2138" s="16"/>
      <c r="D2138" s="16"/>
    </row>
    <row r="2139" spans="3:4" x14ac:dyDescent="0.2">
      <c r="C2139" s="16"/>
      <c r="D2139" s="16"/>
    </row>
    <row r="2140" spans="3:4" x14ac:dyDescent="0.2">
      <c r="C2140" s="16"/>
      <c r="D2140" s="16"/>
    </row>
    <row r="2141" spans="3:4" x14ac:dyDescent="0.2">
      <c r="C2141" s="16"/>
      <c r="D2141" s="16"/>
    </row>
    <row r="2142" spans="3:4" x14ac:dyDescent="0.2">
      <c r="C2142" s="16"/>
      <c r="D2142" s="16"/>
    </row>
    <row r="2143" spans="3:4" x14ac:dyDescent="0.2">
      <c r="C2143" s="16"/>
      <c r="D2143" s="16"/>
    </row>
    <row r="2144" spans="3:4" x14ac:dyDescent="0.2">
      <c r="C2144" s="16"/>
      <c r="D2144" s="16"/>
    </row>
    <row r="2145" spans="3:4" x14ac:dyDescent="0.2">
      <c r="C2145" s="16"/>
      <c r="D2145" s="16"/>
    </row>
    <row r="2146" spans="3:4" x14ac:dyDescent="0.2">
      <c r="C2146" s="16"/>
      <c r="D2146" s="16"/>
    </row>
    <row r="2147" spans="3:4" x14ac:dyDescent="0.2">
      <c r="C2147" s="16"/>
      <c r="D2147" s="16"/>
    </row>
    <row r="2148" spans="3:4" x14ac:dyDescent="0.2">
      <c r="C2148" s="16"/>
      <c r="D2148" s="16"/>
    </row>
    <row r="2149" spans="3:4" x14ac:dyDescent="0.2">
      <c r="C2149" s="16"/>
      <c r="D2149" s="16"/>
    </row>
    <row r="2150" spans="3:4" x14ac:dyDescent="0.2">
      <c r="C2150" s="16"/>
      <c r="D2150" s="16"/>
    </row>
    <row r="2151" spans="3:4" x14ac:dyDescent="0.2">
      <c r="C2151" s="16"/>
      <c r="D2151" s="16"/>
    </row>
    <row r="2152" spans="3:4" x14ac:dyDescent="0.2">
      <c r="C2152" s="16"/>
      <c r="D2152" s="16"/>
    </row>
    <row r="2153" spans="3:4" x14ac:dyDescent="0.2">
      <c r="C2153" s="16"/>
      <c r="D2153" s="16"/>
    </row>
    <row r="2154" spans="3:4" x14ac:dyDescent="0.2">
      <c r="C2154" s="16"/>
      <c r="D2154" s="16"/>
    </row>
    <row r="2155" spans="3:4" x14ac:dyDescent="0.2">
      <c r="C2155" s="16"/>
      <c r="D2155" s="16"/>
    </row>
    <row r="2156" spans="3:4" x14ac:dyDescent="0.2">
      <c r="C2156" s="16"/>
      <c r="D2156" s="16"/>
    </row>
    <row r="2157" spans="3:4" x14ac:dyDescent="0.2">
      <c r="C2157" s="16"/>
      <c r="D2157" s="16"/>
    </row>
    <row r="2158" spans="3:4" x14ac:dyDescent="0.2">
      <c r="C2158" s="16"/>
      <c r="D2158" s="16"/>
    </row>
    <row r="2159" spans="3:4" x14ac:dyDescent="0.2">
      <c r="C2159" s="16"/>
      <c r="D2159" s="16"/>
    </row>
    <row r="2160" spans="3:4" x14ac:dyDescent="0.2">
      <c r="C2160" s="16"/>
      <c r="D2160" s="16"/>
    </row>
    <row r="2161" spans="3:4" x14ac:dyDescent="0.2">
      <c r="C2161" s="16"/>
      <c r="D2161" s="16"/>
    </row>
    <row r="2162" spans="3:4" x14ac:dyDescent="0.2">
      <c r="C2162" s="16"/>
      <c r="D2162" s="16"/>
    </row>
    <row r="2163" spans="3:4" x14ac:dyDescent="0.2">
      <c r="C2163" s="16"/>
      <c r="D2163" s="16"/>
    </row>
    <row r="2164" spans="3:4" x14ac:dyDescent="0.2">
      <c r="C2164" s="16"/>
      <c r="D2164" s="16"/>
    </row>
    <row r="2165" spans="3:4" x14ac:dyDescent="0.2">
      <c r="C2165" s="16"/>
      <c r="D2165" s="16"/>
    </row>
    <row r="2166" spans="3:4" x14ac:dyDescent="0.2">
      <c r="C2166" s="16"/>
      <c r="D2166" s="16"/>
    </row>
    <row r="2167" spans="3:4" x14ac:dyDescent="0.2">
      <c r="C2167" s="16"/>
      <c r="D2167" s="16"/>
    </row>
    <row r="2168" spans="3:4" x14ac:dyDescent="0.2">
      <c r="C2168" s="16"/>
      <c r="D2168" s="16"/>
    </row>
    <row r="2169" spans="3:4" x14ac:dyDescent="0.2">
      <c r="C2169" s="16"/>
      <c r="D2169" s="16"/>
    </row>
    <row r="2170" spans="3:4" x14ac:dyDescent="0.2">
      <c r="C2170" s="16"/>
      <c r="D2170" s="16"/>
    </row>
    <row r="2171" spans="3:4" x14ac:dyDescent="0.2">
      <c r="C2171" s="16"/>
      <c r="D2171" s="16"/>
    </row>
    <row r="2172" spans="3:4" x14ac:dyDescent="0.2">
      <c r="C2172" s="16"/>
      <c r="D2172" s="16"/>
    </row>
    <row r="2173" spans="3:4" x14ac:dyDescent="0.2">
      <c r="C2173" s="16"/>
      <c r="D2173" s="16"/>
    </row>
    <row r="2174" spans="3:4" x14ac:dyDescent="0.2">
      <c r="C2174" s="16"/>
      <c r="D2174" s="16"/>
    </row>
    <row r="2175" spans="3:4" x14ac:dyDescent="0.2">
      <c r="C2175" s="16"/>
      <c r="D2175" s="16"/>
    </row>
    <row r="2176" spans="3:4" x14ac:dyDescent="0.2">
      <c r="C2176" s="16"/>
      <c r="D2176" s="16"/>
    </row>
    <row r="2177" spans="3:4" x14ac:dyDescent="0.2">
      <c r="C2177" s="16"/>
      <c r="D2177" s="16"/>
    </row>
    <row r="2178" spans="3:4" x14ac:dyDescent="0.2">
      <c r="C2178" s="16"/>
      <c r="D2178" s="16"/>
    </row>
    <row r="2179" spans="3:4" x14ac:dyDescent="0.2">
      <c r="C2179" s="16"/>
      <c r="D2179" s="16"/>
    </row>
    <row r="2180" spans="3:4" x14ac:dyDescent="0.2">
      <c r="C2180" s="16"/>
      <c r="D2180" s="16"/>
    </row>
    <row r="2181" spans="3:4" x14ac:dyDescent="0.2">
      <c r="C2181" s="16"/>
      <c r="D2181" s="16"/>
    </row>
    <row r="2182" spans="3:4" x14ac:dyDescent="0.2">
      <c r="C2182" s="16"/>
      <c r="D2182" s="16"/>
    </row>
    <row r="2183" spans="3:4" x14ac:dyDescent="0.2">
      <c r="C2183" s="16"/>
      <c r="D2183" s="16"/>
    </row>
    <row r="2184" spans="3:4" x14ac:dyDescent="0.2">
      <c r="C2184" s="16"/>
      <c r="D2184" s="16"/>
    </row>
    <row r="2185" spans="3:4" x14ac:dyDescent="0.2">
      <c r="C2185" s="16"/>
      <c r="D2185" s="16"/>
    </row>
    <row r="2186" spans="3:4" x14ac:dyDescent="0.2">
      <c r="C2186" s="16"/>
      <c r="D2186" s="16"/>
    </row>
    <row r="2187" spans="3:4" x14ac:dyDescent="0.2">
      <c r="C2187" s="16"/>
      <c r="D2187" s="16"/>
    </row>
    <row r="2188" spans="3:4" x14ac:dyDescent="0.2">
      <c r="C2188" s="16"/>
      <c r="D2188" s="16"/>
    </row>
    <row r="2189" spans="3:4" x14ac:dyDescent="0.2">
      <c r="C2189" s="16"/>
      <c r="D2189" s="16"/>
    </row>
    <row r="2190" spans="3:4" x14ac:dyDescent="0.2">
      <c r="C2190" s="16"/>
      <c r="D2190" s="16"/>
    </row>
    <row r="2191" spans="3:4" x14ac:dyDescent="0.2">
      <c r="C2191" s="16"/>
      <c r="D2191" s="16"/>
    </row>
    <row r="2192" spans="3:4" x14ac:dyDescent="0.2">
      <c r="C2192" s="16"/>
      <c r="D2192" s="16"/>
    </row>
    <row r="2193" spans="3:4" x14ac:dyDescent="0.2">
      <c r="C2193" s="16"/>
      <c r="D2193" s="16"/>
    </row>
    <row r="2194" spans="3:4" x14ac:dyDescent="0.2">
      <c r="C2194" s="16"/>
      <c r="D2194" s="16"/>
    </row>
    <row r="2195" spans="3:4" x14ac:dyDescent="0.2">
      <c r="C2195" s="16"/>
      <c r="D2195" s="16"/>
    </row>
    <row r="2196" spans="3:4" x14ac:dyDescent="0.2">
      <c r="C2196" s="16"/>
      <c r="D2196" s="16"/>
    </row>
    <row r="2197" spans="3:4" x14ac:dyDescent="0.2">
      <c r="C2197" s="16"/>
      <c r="D2197" s="16"/>
    </row>
    <row r="2198" spans="3:4" x14ac:dyDescent="0.2">
      <c r="C2198" s="16"/>
      <c r="D2198" s="16"/>
    </row>
    <row r="2199" spans="3:4" x14ac:dyDescent="0.2">
      <c r="C2199" s="16"/>
      <c r="D2199" s="16"/>
    </row>
    <row r="2200" spans="3:4" x14ac:dyDescent="0.2">
      <c r="C2200" s="16"/>
      <c r="D2200" s="16"/>
    </row>
    <row r="2201" spans="3:4" x14ac:dyDescent="0.2">
      <c r="C2201" s="16"/>
      <c r="D2201" s="16"/>
    </row>
    <row r="2202" spans="3:4" x14ac:dyDescent="0.2">
      <c r="C2202" s="16"/>
      <c r="D2202" s="16"/>
    </row>
    <row r="2203" spans="3:4" x14ac:dyDescent="0.2">
      <c r="C2203" s="16"/>
      <c r="D2203" s="16"/>
    </row>
    <row r="2204" spans="3:4" x14ac:dyDescent="0.2">
      <c r="C2204" s="16"/>
      <c r="D2204" s="16"/>
    </row>
    <row r="2205" spans="3:4" x14ac:dyDescent="0.2">
      <c r="C2205" s="16"/>
      <c r="D2205" s="16"/>
    </row>
    <row r="2206" spans="3:4" x14ac:dyDescent="0.2">
      <c r="C2206" s="16"/>
      <c r="D2206" s="16"/>
    </row>
    <row r="2207" spans="3:4" x14ac:dyDescent="0.2">
      <c r="C2207" s="16"/>
      <c r="D2207" s="16"/>
    </row>
    <row r="2208" spans="3:4" x14ac:dyDescent="0.2">
      <c r="C2208" s="16"/>
      <c r="D2208" s="16"/>
    </row>
    <row r="2209" spans="3:4" x14ac:dyDescent="0.2">
      <c r="C2209" s="16"/>
      <c r="D2209" s="16"/>
    </row>
    <row r="2210" spans="3:4" x14ac:dyDescent="0.2">
      <c r="C2210" s="16"/>
      <c r="D2210" s="16"/>
    </row>
    <row r="2211" spans="3:4" x14ac:dyDescent="0.2">
      <c r="C2211" s="16"/>
      <c r="D2211" s="16"/>
    </row>
    <row r="2212" spans="3:4" x14ac:dyDescent="0.2">
      <c r="C2212" s="16"/>
      <c r="D2212" s="16"/>
    </row>
    <row r="2213" spans="3:4" x14ac:dyDescent="0.2">
      <c r="C2213" s="16"/>
      <c r="D2213" s="16"/>
    </row>
    <row r="2214" spans="3:4" x14ac:dyDescent="0.2">
      <c r="C2214" s="16"/>
      <c r="D2214" s="16"/>
    </row>
    <row r="2215" spans="3:4" x14ac:dyDescent="0.2">
      <c r="C2215" s="16"/>
      <c r="D2215" s="16"/>
    </row>
    <row r="2216" spans="3:4" x14ac:dyDescent="0.2">
      <c r="C2216" s="16"/>
      <c r="D2216" s="16"/>
    </row>
    <row r="2217" spans="3:4" x14ac:dyDescent="0.2">
      <c r="C2217" s="16"/>
      <c r="D2217" s="16"/>
    </row>
    <row r="2218" spans="3:4" x14ac:dyDescent="0.2">
      <c r="C2218" s="16"/>
      <c r="D2218" s="16"/>
    </row>
    <row r="2219" spans="3:4" x14ac:dyDescent="0.2">
      <c r="C2219" s="16"/>
      <c r="D2219" s="16"/>
    </row>
    <row r="2220" spans="3:4" x14ac:dyDescent="0.2">
      <c r="C2220" s="16"/>
      <c r="D2220" s="16"/>
    </row>
    <row r="2221" spans="3:4" x14ac:dyDescent="0.2">
      <c r="C2221" s="16"/>
      <c r="D2221" s="16"/>
    </row>
    <row r="2222" spans="3:4" x14ac:dyDescent="0.2">
      <c r="C2222" s="16"/>
      <c r="D2222" s="16"/>
    </row>
    <row r="2223" spans="3:4" x14ac:dyDescent="0.2">
      <c r="C2223" s="16"/>
      <c r="D2223" s="16"/>
    </row>
    <row r="2224" spans="3:4" x14ac:dyDescent="0.2">
      <c r="C2224" s="16"/>
      <c r="D2224" s="16"/>
    </row>
    <row r="2225" spans="3:4" x14ac:dyDescent="0.2">
      <c r="C2225" s="16"/>
      <c r="D2225" s="16"/>
    </row>
    <row r="2226" spans="3:4" x14ac:dyDescent="0.2">
      <c r="C2226" s="16"/>
      <c r="D2226" s="16"/>
    </row>
    <row r="2227" spans="3:4" x14ac:dyDescent="0.2">
      <c r="C2227" s="16"/>
      <c r="D2227" s="16"/>
    </row>
    <row r="2228" spans="3:4" x14ac:dyDescent="0.2">
      <c r="C2228" s="16"/>
      <c r="D2228" s="16"/>
    </row>
    <row r="2229" spans="3:4" x14ac:dyDescent="0.2">
      <c r="C2229" s="16"/>
      <c r="D2229" s="16"/>
    </row>
    <row r="2230" spans="3:4" x14ac:dyDescent="0.2">
      <c r="C2230" s="16"/>
      <c r="D2230" s="16"/>
    </row>
    <row r="2231" spans="3:4" x14ac:dyDescent="0.2">
      <c r="C2231" s="16"/>
      <c r="D2231" s="16"/>
    </row>
    <row r="2232" spans="3:4" x14ac:dyDescent="0.2">
      <c r="C2232" s="16"/>
      <c r="D2232" s="16"/>
    </row>
    <row r="2233" spans="3:4" x14ac:dyDescent="0.2">
      <c r="C2233" s="16"/>
      <c r="D2233" s="16"/>
    </row>
    <row r="2234" spans="3:4" x14ac:dyDescent="0.2">
      <c r="C2234" s="16"/>
      <c r="D2234" s="16"/>
    </row>
    <row r="2235" spans="3:4" x14ac:dyDescent="0.2">
      <c r="C2235" s="16"/>
      <c r="D2235" s="16"/>
    </row>
    <row r="2236" spans="3:4" x14ac:dyDescent="0.2">
      <c r="C2236" s="16"/>
      <c r="D2236" s="16"/>
    </row>
    <row r="2237" spans="3:4" x14ac:dyDescent="0.2">
      <c r="C2237" s="16"/>
      <c r="D2237" s="16"/>
    </row>
    <row r="2238" spans="3:4" x14ac:dyDescent="0.2">
      <c r="C2238" s="16"/>
      <c r="D2238" s="16"/>
    </row>
    <row r="2239" spans="3:4" x14ac:dyDescent="0.2">
      <c r="C2239" s="16"/>
      <c r="D2239" s="16"/>
    </row>
    <row r="2240" spans="3:4" x14ac:dyDescent="0.2">
      <c r="C2240" s="16"/>
      <c r="D2240" s="16"/>
    </row>
    <row r="2241" spans="3:4" x14ac:dyDescent="0.2">
      <c r="C2241" s="16"/>
      <c r="D2241" s="16"/>
    </row>
    <row r="2242" spans="3:4" x14ac:dyDescent="0.2">
      <c r="C2242" s="16"/>
      <c r="D2242" s="16"/>
    </row>
    <row r="2243" spans="3:4" x14ac:dyDescent="0.2">
      <c r="C2243" s="16"/>
      <c r="D2243" s="16"/>
    </row>
    <row r="2244" spans="3:4" x14ac:dyDescent="0.2">
      <c r="C2244" s="16"/>
      <c r="D2244" s="16"/>
    </row>
    <row r="2245" spans="3:4" x14ac:dyDescent="0.2">
      <c r="C2245" s="16"/>
      <c r="D2245" s="16"/>
    </row>
    <row r="2246" spans="3:4" x14ac:dyDescent="0.2">
      <c r="C2246" s="16"/>
      <c r="D2246" s="16"/>
    </row>
    <row r="2247" spans="3:4" x14ac:dyDescent="0.2">
      <c r="C2247" s="16"/>
      <c r="D2247" s="16"/>
    </row>
    <row r="2248" spans="3:4" x14ac:dyDescent="0.2">
      <c r="C2248" s="16"/>
      <c r="D2248" s="16"/>
    </row>
    <row r="2249" spans="3:4" x14ac:dyDescent="0.2">
      <c r="C2249" s="16"/>
      <c r="D2249" s="16"/>
    </row>
    <row r="2250" spans="3:4" x14ac:dyDescent="0.2">
      <c r="C2250" s="16"/>
      <c r="D2250" s="16"/>
    </row>
    <row r="2251" spans="3:4" x14ac:dyDescent="0.2">
      <c r="C2251" s="16"/>
      <c r="D2251" s="16"/>
    </row>
    <row r="2252" spans="3:4" x14ac:dyDescent="0.2">
      <c r="C2252" s="16"/>
      <c r="D2252" s="16"/>
    </row>
    <row r="2253" spans="3:4" x14ac:dyDescent="0.2">
      <c r="C2253" s="16"/>
      <c r="D2253" s="16"/>
    </row>
    <row r="2254" spans="3:4" x14ac:dyDescent="0.2">
      <c r="C2254" s="16"/>
      <c r="D2254" s="16"/>
    </row>
    <row r="2255" spans="3:4" x14ac:dyDescent="0.2">
      <c r="C2255" s="16"/>
      <c r="D2255" s="16"/>
    </row>
    <row r="2256" spans="3:4" x14ac:dyDescent="0.2">
      <c r="C2256" s="16"/>
      <c r="D2256" s="16"/>
    </row>
    <row r="2257" spans="3:4" x14ac:dyDescent="0.2">
      <c r="C2257" s="16"/>
      <c r="D2257" s="16"/>
    </row>
    <row r="2258" spans="3:4" x14ac:dyDescent="0.2">
      <c r="C2258" s="16"/>
      <c r="D2258" s="16"/>
    </row>
    <row r="2259" spans="3:4" x14ac:dyDescent="0.2">
      <c r="C2259" s="16"/>
      <c r="D2259" s="16"/>
    </row>
    <row r="2260" spans="3:4" x14ac:dyDescent="0.2">
      <c r="C2260" s="16"/>
      <c r="D2260" s="16"/>
    </row>
    <row r="2261" spans="3:4" x14ac:dyDescent="0.2">
      <c r="C2261" s="16"/>
      <c r="D2261" s="16"/>
    </row>
    <row r="2262" spans="3:4" x14ac:dyDescent="0.2">
      <c r="C2262" s="16"/>
      <c r="D2262" s="16"/>
    </row>
    <row r="2263" spans="3:4" x14ac:dyDescent="0.2">
      <c r="C2263" s="16"/>
      <c r="D2263" s="16"/>
    </row>
    <row r="2264" spans="3:4" x14ac:dyDescent="0.2">
      <c r="C2264" s="16"/>
      <c r="D2264" s="16"/>
    </row>
    <row r="2265" spans="3:4" x14ac:dyDescent="0.2">
      <c r="C2265" s="16"/>
      <c r="D2265" s="16"/>
    </row>
    <row r="2266" spans="3:4" x14ac:dyDescent="0.2">
      <c r="C2266" s="16"/>
      <c r="D2266" s="16"/>
    </row>
    <row r="2267" spans="3:4" x14ac:dyDescent="0.2">
      <c r="C2267" s="16"/>
      <c r="D2267" s="16"/>
    </row>
    <row r="2268" spans="3:4" x14ac:dyDescent="0.2">
      <c r="C2268" s="16"/>
      <c r="D2268" s="16"/>
    </row>
    <row r="2269" spans="3:4" x14ac:dyDescent="0.2">
      <c r="C2269" s="16"/>
      <c r="D2269" s="16"/>
    </row>
    <row r="2270" spans="3:4" x14ac:dyDescent="0.2">
      <c r="C2270" s="16"/>
      <c r="D2270" s="16"/>
    </row>
    <row r="2271" spans="3:4" x14ac:dyDescent="0.2">
      <c r="C2271" s="16"/>
      <c r="D2271" s="16"/>
    </row>
    <row r="2272" spans="3:4" x14ac:dyDescent="0.2">
      <c r="C2272" s="16"/>
      <c r="D2272" s="16"/>
    </row>
    <row r="2273" spans="3:4" x14ac:dyDescent="0.2">
      <c r="C2273" s="16"/>
      <c r="D2273" s="16"/>
    </row>
    <row r="2274" spans="3:4" x14ac:dyDescent="0.2">
      <c r="C2274" s="16"/>
      <c r="D2274" s="16"/>
    </row>
    <row r="2275" spans="3:4" x14ac:dyDescent="0.2">
      <c r="C2275" s="16"/>
      <c r="D2275" s="16"/>
    </row>
    <row r="2276" spans="3:4" x14ac:dyDescent="0.2">
      <c r="C2276" s="16"/>
      <c r="D2276" s="16"/>
    </row>
    <row r="2277" spans="3:4" x14ac:dyDescent="0.2">
      <c r="C2277" s="16"/>
      <c r="D2277" s="16"/>
    </row>
    <row r="2278" spans="3:4" x14ac:dyDescent="0.2">
      <c r="C2278" s="16"/>
      <c r="D2278" s="16"/>
    </row>
    <row r="2279" spans="3:4" x14ac:dyDescent="0.2">
      <c r="C2279" s="16"/>
      <c r="D2279" s="16"/>
    </row>
    <row r="2280" spans="3:4" x14ac:dyDescent="0.2">
      <c r="C2280" s="16"/>
      <c r="D2280" s="16"/>
    </row>
    <row r="2281" spans="3:4" x14ac:dyDescent="0.2">
      <c r="C2281" s="16"/>
      <c r="D2281" s="16"/>
    </row>
    <row r="2282" spans="3:4" x14ac:dyDescent="0.2">
      <c r="C2282" s="16"/>
      <c r="D2282" s="16"/>
    </row>
    <row r="2283" spans="3:4" x14ac:dyDescent="0.2">
      <c r="C2283" s="16"/>
      <c r="D2283" s="16"/>
    </row>
    <row r="2284" spans="3:4" x14ac:dyDescent="0.2">
      <c r="C2284" s="16"/>
      <c r="D2284" s="16"/>
    </row>
    <row r="2285" spans="3:4" x14ac:dyDescent="0.2">
      <c r="C2285" s="16"/>
      <c r="D2285" s="16"/>
    </row>
    <row r="2286" spans="3:4" x14ac:dyDescent="0.2">
      <c r="C2286" s="16"/>
      <c r="D2286" s="16"/>
    </row>
    <row r="2287" spans="3:4" x14ac:dyDescent="0.2">
      <c r="C2287" s="16"/>
      <c r="D2287" s="16"/>
    </row>
    <row r="2288" spans="3:4" x14ac:dyDescent="0.2">
      <c r="C2288" s="16"/>
      <c r="D2288" s="16"/>
    </row>
    <row r="2289" spans="3:4" x14ac:dyDescent="0.2">
      <c r="C2289" s="16"/>
      <c r="D2289" s="16"/>
    </row>
    <row r="2290" spans="3:4" x14ac:dyDescent="0.2">
      <c r="C2290" s="16"/>
      <c r="D2290" s="16"/>
    </row>
    <row r="2291" spans="3:4" x14ac:dyDescent="0.2">
      <c r="C2291" s="16"/>
      <c r="D2291" s="16"/>
    </row>
    <row r="2292" spans="3:4" x14ac:dyDescent="0.2">
      <c r="C2292" s="16"/>
      <c r="D2292" s="16"/>
    </row>
    <row r="2293" spans="3:4" x14ac:dyDescent="0.2">
      <c r="C2293" s="16"/>
      <c r="D2293" s="16"/>
    </row>
    <row r="2294" spans="3:4" x14ac:dyDescent="0.2">
      <c r="C2294" s="16"/>
      <c r="D2294" s="16"/>
    </row>
    <row r="2295" spans="3:4" x14ac:dyDescent="0.2">
      <c r="C2295" s="16"/>
      <c r="D2295" s="16"/>
    </row>
    <row r="2296" spans="3:4" x14ac:dyDescent="0.2">
      <c r="C2296" s="16"/>
      <c r="D2296" s="16"/>
    </row>
    <row r="2297" spans="3:4" x14ac:dyDescent="0.2">
      <c r="C2297" s="16"/>
      <c r="D2297" s="16"/>
    </row>
    <row r="2298" spans="3:4" x14ac:dyDescent="0.2">
      <c r="C2298" s="16"/>
      <c r="D2298" s="16"/>
    </row>
    <row r="2299" spans="3:4" x14ac:dyDescent="0.2">
      <c r="C2299" s="16"/>
      <c r="D2299" s="16"/>
    </row>
    <row r="2300" spans="3:4" x14ac:dyDescent="0.2">
      <c r="C2300" s="16"/>
      <c r="D2300" s="16"/>
    </row>
    <row r="2301" spans="3:4" x14ac:dyDescent="0.2">
      <c r="C2301" s="16"/>
      <c r="D2301" s="16"/>
    </row>
    <row r="2302" spans="3:4" x14ac:dyDescent="0.2">
      <c r="C2302" s="16"/>
      <c r="D2302" s="16"/>
    </row>
    <row r="2303" spans="3:4" x14ac:dyDescent="0.2">
      <c r="C2303" s="16"/>
      <c r="D2303" s="16"/>
    </row>
    <row r="2304" spans="3:4" x14ac:dyDescent="0.2">
      <c r="C2304" s="16"/>
      <c r="D2304" s="16"/>
    </row>
    <row r="2305" spans="3:4" x14ac:dyDescent="0.2">
      <c r="C2305" s="16"/>
      <c r="D2305" s="16"/>
    </row>
    <row r="2306" spans="3:4" x14ac:dyDescent="0.2">
      <c r="C2306" s="16"/>
      <c r="D2306" s="16"/>
    </row>
    <row r="2307" spans="3:4" x14ac:dyDescent="0.2">
      <c r="C2307" s="16"/>
      <c r="D2307" s="16"/>
    </row>
    <row r="2308" spans="3:4" x14ac:dyDescent="0.2">
      <c r="C2308" s="16"/>
      <c r="D2308" s="16"/>
    </row>
    <row r="2309" spans="3:4" x14ac:dyDescent="0.2">
      <c r="C2309" s="16"/>
      <c r="D2309" s="16"/>
    </row>
    <row r="2310" spans="3:4" x14ac:dyDescent="0.2">
      <c r="C2310" s="16"/>
      <c r="D2310" s="16"/>
    </row>
    <row r="2311" spans="3:4" x14ac:dyDescent="0.2">
      <c r="C2311" s="16"/>
      <c r="D2311" s="16"/>
    </row>
    <row r="2312" spans="3:4" x14ac:dyDescent="0.2">
      <c r="C2312" s="16"/>
      <c r="D2312" s="16"/>
    </row>
    <row r="2313" spans="3:4" x14ac:dyDescent="0.2">
      <c r="C2313" s="16"/>
      <c r="D2313" s="16"/>
    </row>
    <row r="2314" spans="3:4" x14ac:dyDescent="0.2">
      <c r="C2314" s="16"/>
      <c r="D2314" s="16"/>
    </row>
    <row r="2315" spans="3:4" x14ac:dyDescent="0.2">
      <c r="C2315" s="16"/>
      <c r="D2315" s="16"/>
    </row>
    <row r="2316" spans="3:4" x14ac:dyDescent="0.2">
      <c r="C2316" s="16"/>
      <c r="D2316" s="16"/>
    </row>
    <row r="2317" spans="3:4" x14ac:dyDescent="0.2">
      <c r="C2317" s="16"/>
      <c r="D2317" s="16"/>
    </row>
    <row r="2318" spans="3:4" x14ac:dyDescent="0.2">
      <c r="C2318" s="16"/>
      <c r="D2318" s="16"/>
    </row>
    <row r="2319" spans="3:4" x14ac:dyDescent="0.2">
      <c r="C2319" s="16"/>
      <c r="D2319" s="16"/>
    </row>
    <row r="2320" spans="3:4" x14ac:dyDescent="0.2">
      <c r="C2320" s="16"/>
      <c r="D2320" s="16"/>
    </row>
    <row r="2321" spans="3:4" x14ac:dyDescent="0.2">
      <c r="C2321" s="16"/>
      <c r="D2321" s="16"/>
    </row>
    <row r="2322" spans="3:4" x14ac:dyDescent="0.2">
      <c r="C2322" s="16"/>
      <c r="D2322" s="16"/>
    </row>
    <row r="2323" spans="3:4" x14ac:dyDescent="0.2">
      <c r="C2323" s="16"/>
      <c r="D2323" s="16"/>
    </row>
    <row r="2324" spans="3:4" x14ac:dyDescent="0.2">
      <c r="C2324" s="16"/>
      <c r="D2324" s="16"/>
    </row>
    <row r="2325" spans="3:4" x14ac:dyDescent="0.2">
      <c r="C2325" s="16"/>
      <c r="D2325" s="16"/>
    </row>
    <row r="2326" spans="3:4" x14ac:dyDescent="0.2">
      <c r="C2326" s="16"/>
      <c r="D2326" s="16"/>
    </row>
    <row r="2327" spans="3:4" x14ac:dyDescent="0.2">
      <c r="C2327" s="16"/>
      <c r="D2327" s="16"/>
    </row>
    <row r="2328" spans="3:4" x14ac:dyDescent="0.2">
      <c r="C2328" s="16"/>
      <c r="D2328" s="16"/>
    </row>
    <row r="2329" spans="3:4" x14ac:dyDescent="0.2">
      <c r="C2329" s="16"/>
      <c r="D2329" s="16"/>
    </row>
    <row r="2330" spans="3:4" x14ac:dyDescent="0.2">
      <c r="C2330" s="16"/>
      <c r="D2330" s="16"/>
    </row>
    <row r="2331" spans="3:4" x14ac:dyDescent="0.2">
      <c r="C2331" s="16"/>
      <c r="D2331" s="16"/>
    </row>
    <row r="2332" spans="3:4" x14ac:dyDescent="0.2">
      <c r="C2332" s="16"/>
      <c r="D2332" s="16"/>
    </row>
    <row r="2333" spans="3:4" x14ac:dyDescent="0.2">
      <c r="C2333" s="16"/>
      <c r="D2333" s="16"/>
    </row>
    <row r="2334" spans="3:4" x14ac:dyDescent="0.2">
      <c r="C2334" s="16"/>
      <c r="D2334" s="16"/>
    </row>
    <row r="2335" spans="3:4" x14ac:dyDescent="0.2">
      <c r="C2335" s="16"/>
      <c r="D2335" s="16"/>
    </row>
    <row r="2336" spans="3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  <row r="2409" spans="3:4" x14ac:dyDescent="0.2">
      <c r="C2409" s="16"/>
      <c r="D2409" s="16"/>
    </row>
    <row r="2410" spans="3:4" x14ac:dyDescent="0.2">
      <c r="C2410" s="16"/>
      <c r="D2410" s="16"/>
    </row>
    <row r="2411" spans="3:4" x14ac:dyDescent="0.2">
      <c r="C2411" s="16"/>
      <c r="D2411" s="16"/>
    </row>
    <row r="2412" spans="3:4" x14ac:dyDescent="0.2">
      <c r="C2412" s="16"/>
      <c r="D2412" s="16"/>
    </row>
    <row r="2413" spans="3:4" x14ac:dyDescent="0.2">
      <c r="C2413" s="16"/>
      <c r="D2413" s="16"/>
    </row>
    <row r="2414" spans="3:4" x14ac:dyDescent="0.2">
      <c r="C2414" s="16"/>
      <c r="D2414" s="16"/>
    </row>
    <row r="2415" spans="3:4" x14ac:dyDescent="0.2">
      <c r="C2415" s="16"/>
      <c r="D2415" s="16"/>
    </row>
    <row r="2416" spans="3:4" x14ac:dyDescent="0.2">
      <c r="C2416" s="16"/>
      <c r="D2416" s="16"/>
    </row>
    <row r="2417" spans="3:4" x14ac:dyDescent="0.2">
      <c r="C2417" s="16"/>
      <c r="D2417" s="16"/>
    </row>
    <row r="2418" spans="3:4" x14ac:dyDescent="0.2">
      <c r="C2418" s="16"/>
      <c r="D2418" s="16"/>
    </row>
    <row r="2419" spans="3:4" x14ac:dyDescent="0.2">
      <c r="C2419" s="16"/>
      <c r="D2419" s="16"/>
    </row>
    <row r="2420" spans="3:4" x14ac:dyDescent="0.2">
      <c r="C2420" s="16"/>
      <c r="D2420" s="16"/>
    </row>
    <row r="2421" spans="3:4" x14ac:dyDescent="0.2">
      <c r="C2421" s="16"/>
      <c r="D2421" s="16"/>
    </row>
    <row r="2422" spans="3:4" x14ac:dyDescent="0.2">
      <c r="C2422" s="16"/>
      <c r="D2422" s="16"/>
    </row>
    <row r="2423" spans="3:4" x14ac:dyDescent="0.2">
      <c r="C2423" s="16"/>
      <c r="D2423" s="16"/>
    </row>
    <row r="2424" spans="3:4" x14ac:dyDescent="0.2">
      <c r="C2424" s="16"/>
      <c r="D2424" s="16"/>
    </row>
    <row r="2425" spans="3:4" x14ac:dyDescent="0.2">
      <c r="C2425" s="16"/>
      <c r="D2425" s="16"/>
    </row>
    <row r="2426" spans="3:4" x14ac:dyDescent="0.2">
      <c r="C2426" s="16"/>
      <c r="D2426" s="16"/>
    </row>
    <row r="2427" spans="3:4" x14ac:dyDescent="0.2">
      <c r="C2427" s="16"/>
      <c r="D2427" s="16"/>
    </row>
    <row r="2428" spans="3:4" x14ac:dyDescent="0.2">
      <c r="C2428" s="16"/>
      <c r="D2428" s="16"/>
    </row>
    <row r="2429" spans="3:4" x14ac:dyDescent="0.2">
      <c r="C2429" s="16"/>
      <c r="D2429" s="16"/>
    </row>
    <row r="2430" spans="3:4" x14ac:dyDescent="0.2">
      <c r="C2430" s="16"/>
      <c r="D2430" s="16"/>
    </row>
    <row r="2431" spans="3:4" x14ac:dyDescent="0.2">
      <c r="C2431" s="16"/>
      <c r="D2431" s="16"/>
    </row>
    <row r="2432" spans="3:4" x14ac:dyDescent="0.2">
      <c r="C2432" s="16"/>
      <c r="D2432" s="16"/>
    </row>
    <row r="2433" spans="3:4" x14ac:dyDescent="0.2">
      <c r="C2433" s="16"/>
      <c r="D2433" s="16"/>
    </row>
    <row r="2434" spans="3:4" x14ac:dyDescent="0.2">
      <c r="C2434" s="16"/>
      <c r="D2434" s="16"/>
    </row>
    <row r="2435" spans="3:4" x14ac:dyDescent="0.2">
      <c r="C2435" s="16"/>
      <c r="D2435" s="16"/>
    </row>
    <row r="2436" spans="3:4" x14ac:dyDescent="0.2">
      <c r="C2436" s="16"/>
      <c r="D2436" s="16"/>
    </row>
    <row r="2437" spans="3:4" x14ac:dyDescent="0.2">
      <c r="C2437" s="16"/>
      <c r="D2437" s="16"/>
    </row>
    <row r="2438" spans="3:4" x14ac:dyDescent="0.2">
      <c r="C2438" s="16"/>
      <c r="D2438" s="16"/>
    </row>
    <row r="2439" spans="3:4" x14ac:dyDescent="0.2">
      <c r="C2439" s="16"/>
      <c r="D2439" s="16"/>
    </row>
    <row r="2440" spans="3:4" x14ac:dyDescent="0.2">
      <c r="C2440" s="16"/>
      <c r="D2440" s="16"/>
    </row>
    <row r="2441" spans="3:4" x14ac:dyDescent="0.2">
      <c r="C2441" s="16"/>
      <c r="D2441" s="16"/>
    </row>
    <row r="2442" spans="3:4" x14ac:dyDescent="0.2">
      <c r="C2442" s="16"/>
      <c r="D2442" s="16"/>
    </row>
    <row r="2443" spans="3:4" x14ac:dyDescent="0.2">
      <c r="C2443" s="16"/>
      <c r="D2443" s="16"/>
    </row>
    <row r="2444" spans="3:4" x14ac:dyDescent="0.2">
      <c r="C2444" s="16"/>
      <c r="D2444" s="16"/>
    </row>
    <row r="2445" spans="3:4" x14ac:dyDescent="0.2">
      <c r="C2445" s="16"/>
      <c r="D2445" s="16"/>
    </row>
    <row r="2446" spans="3:4" x14ac:dyDescent="0.2">
      <c r="C2446" s="16"/>
      <c r="D2446" s="16"/>
    </row>
    <row r="2447" spans="3:4" x14ac:dyDescent="0.2">
      <c r="C2447" s="16"/>
      <c r="D2447" s="16"/>
    </row>
    <row r="2448" spans="3:4" x14ac:dyDescent="0.2">
      <c r="C2448" s="16"/>
      <c r="D2448" s="16"/>
    </row>
    <row r="2449" spans="3:4" x14ac:dyDescent="0.2">
      <c r="C2449" s="16"/>
      <c r="D2449" s="16"/>
    </row>
    <row r="2450" spans="3:4" x14ac:dyDescent="0.2">
      <c r="C2450" s="16"/>
      <c r="D2450" s="16"/>
    </row>
    <row r="2451" spans="3:4" x14ac:dyDescent="0.2">
      <c r="C2451" s="16"/>
      <c r="D2451" s="16"/>
    </row>
    <row r="2452" spans="3:4" x14ac:dyDescent="0.2">
      <c r="C2452" s="16"/>
      <c r="D2452" s="16"/>
    </row>
    <row r="2453" spans="3:4" x14ac:dyDescent="0.2">
      <c r="C2453" s="16"/>
      <c r="D2453" s="16"/>
    </row>
    <row r="2454" spans="3:4" x14ac:dyDescent="0.2">
      <c r="C2454" s="16"/>
      <c r="D2454" s="16"/>
    </row>
    <row r="2455" spans="3:4" x14ac:dyDescent="0.2">
      <c r="C2455" s="16"/>
      <c r="D2455" s="16"/>
    </row>
    <row r="2456" spans="3:4" x14ac:dyDescent="0.2">
      <c r="C2456" s="16"/>
      <c r="D2456" s="16"/>
    </row>
    <row r="2457" spans="3:4" x14ac:dyDescent="0.2">
      <c r="C2457" s="16"/>
      <c r="D2457" s="16"/>
    </row>
    <row r="2458" spans="3:4" x14ac:dyDescent="0.2">
      <c r="C2458" s="16"/>
      <c r="D2458" s="16"/>
    </row>
    <row r="2459" spans="3:4" x14ac:dyDescent="0.2">
      <c r="C2459" s="16"/>
      <c r="D2459" s="16"/>
    </row>
    <row r="2460" spans="3:4" x14ac:dyDescent="0.2">
      <c r="C2460" s="16"/>
      <c r="D2460" s="16"/>
    </row>
    <row r="2461" spans="3:4" x14ac:dyDescent="0.2">
      <c r="C2461" s="16"/>
      <c r="D2461" s="16"/>
    </row>
    <row r="2462" spans="3:4" x14ac:dyDescent="0.2">
      <c r="C2462" s="16"/>
      <c r="D2462" s="16"/>
    </row>
    <row r="2463" spans="3:4" x14ac:dyDescent="0.2">
      <c r="C2463" s="16"/>
      <c r="D2463" s="16"/>
    </row>
    <row r="2464" spans="3:4" x14ac:dyDescent="0.2">
      <c r="C2464" s="16"/>
      <c r="D2464" s="16"/>
    </row>
    <row r="2465" spans="3:4" x14ac:dyDescent="0.2">
      <c r="C2465" s="16"/>
      <c r="D2465" s="16"/>
    </row>
    <row r="2466" spans="3:4" x14ac:dyDescent="0.2">
      <c r="C2466" s="16"/>
      <c r="D2466" s="16"/>
    </row>
    <row r="2467" spans="3:4" x14ac:dyDescent="0.2">
      <c r="C2467" s="16"/>
      <c r="D2467" s="16"/>
    </row>
    <row r="2468" spans="3:4" x14ac:dyDescent="0.2">
      <c r="C2468" s="16"/>
      <c r="D2468" s="16"/>
    </row>
    <row r="2469" spans="3:4" x14ac:dyDescent="0.2">
      <c r="C2469" s="16"/>
      <c r="D2469" s="16"/>
    </row>
    <row r="2470" spans="3:4" x14ac:dyDescent="0.2">
      <c r="C2470" s="16"/>
      <c r="D2470" s="16"/>
    </row>
    <row r="2471" spans="3:4" x14ac:dyDescent="0.2">
      <c r="C2471" s="16"/>
      <c r="D2471" s="16"/>
    </row>
    <row r="2472" spans="3:4" x14ac:dyDescent="0.2">
      <c r="C2472" s="16"/>
      <c r="D2472" s="16"/>
    </row>
    <row r="2473" spans="3:4" x14ac:dyDescent="0.2">
      <c r="C2473" s="16"/>
      <c r="D2473" s="16"/>
    </row>
    <row r="2474" spans="3:4" x14ac:dyDescent="0.2">
      <c r="C2474" s="16"/>
      <c r="D2474" s="16"/>
    </row>
    <row r="2475" spans="3:4" x14ac:dyDescent="0.2">
      <c r="C2475" s="16"/>
      <c r="D2475" s="16"/>
    </row>
    <row r="2476" spans="3:4" x14ac:dyDescent="0.2">
      <c r="C2476" s="16"/>
      <c r="D2476" s="16"/>
    </row>
    <row r="2477" spans="3:4" x14ac:dyDescent="0.2">
      <c r="C2477" s="16"/>
      <c r="D2477" s="16"/>
    </row>
    <row r="2478" spans="3:4" x14ac:dyDescent="0.2">
      <c r="C2478" s="16"/>
      <c r="D2478" s="16"/>
    </row>
    <row r="2479" spans="3:4" x14ac:dyDescent="0.2">
      <c r="C2479" s="16"/>
      <c r="D2479" s="16"/>
    </row>
    <row r="2480" spans="3:4" x14ac:dyDescent="0.2">
      <c r="C2480" s="16"/>
      <c r="D2480" s="16"/>
    </row>
    <row r="2481" spans="3:4" x14ac:dyDescent="0.2">
      <c r="C2481" s="16"/>
      <c r="D2481" s="16"/>
    </row>
    <row r="2482" spans="3:4" x14ac:dyDescent="0.2">
      <c r="C2482" s="16"/>
      <c r="D2482" s="16"/>
    </row>
    <row r="2483" spans="3:4" x14ac:dyDescent="0.2">
      <c r="C2483" s="16"/>
      <c r="D2483" s="16"/>
    </row>
    <row r="2484" spans="3:4" x14ac:dyDescent="0.2">
      <c r="C2484" s="16"/>
      <c r="D2484" s="16"/>
    </row>
    <row r="2485" spans="3:4" x14ac:dyDescent="0.2">
      <c r="C2485" s="16"/>
      <c r="D2485" s="16"/>
    </row>
    <row r="2486" spans="3:4" x14ac:dyDescent="0.2">
      <c r="C2486" s="16"/>
      <c r="D2486" s="16"/>
    </row>
    <row r="2487" spans="3:4" x14ac:dyDescent="0.2">
      <c r="C2487" s="16"/>
      <c r="D2487" s="16"/>
    </row>
    <row r="2488" spans="3:4" x14ac:dyDescent="0.2">
      <c r="C2488" s="16"/>
      <c r="D2488" s="16"/>
    </row>
    <row r="2489" spans="3:4" x14ac:dyDescent="0.2">
      <c r="C2489" s="16"/>
      <c r="D2489" s="16"/>
    </row>
    <row r="2490" spans="3:4" x14ac:dyDescent="0.2">
      <c r="C2490" s="16"/>
      <c r="D2490" s="16"/>
    </row>
    <row r="2491" spans="3:4" x14ac:dyDescent="0.2">
      <c r="C2491" s="16"/>
      <c r="D2491" s="16"/>
    </row>
    <row r="2492" spans="3:4" x14ac:dyDescent="0.2">
      <c r="C2492" s="16"/>
      <c r="D2492" s="16"/>
    </row>
    <row r="2493" spans="3:4" x14ac:dyDescent="0.2">
      <c r="C2493" s="16"/>
      <c r="D2493" s="16"/>
    </row>
    <row r="2494" spans="3:4" x14ac:dyDescent="0.2">
      <c r="C2494" s="16"/>
      <c r="D2494" s="16"/>
    </row>
    <row r="2495" spans="3:4" x14ac:dyDescent="0.2">
      <c r="C2495" s="16"/>
      <c r="D2495" s="16"/>
    </row>
    <row r="2496" spans="3:4" x14ac:dyDescent="0.2">
      <c r="C2496" s="16"/>
      <c r="D2496" s="16"/>
    </row>
    <row r="2497" spans="3:4" x14ac:dyDescent="0.2">
      <c r="C2497" s="16"/>
      <c r="D2497" s="16"/>
    </row>
    <row r="2498" spans="3:4" x14ac:dyDescent="0.2">
      <c r="C2498" s="16"/>
      <c r="D2498" s="16"/>
    </row>
    <row r="2499" spans="3:4" x14ac:dyDescent="0.2">
      <c r="C2499" s="16"/>
      <c r="D2499" s="16"/>
    </row>
    <row r="2500" spans="3:4" x14ac:dyDescent="0.2">
      <c r="C2500" s="16"/>
      <c r="D2500" s="16"/>
    </row>
    <row r="2501" spans="3:4" x14ac:dyDescent="0.2">
      <c r="C2501" s="16"/>
      <c r="D2501" s="16"/>
    </row>
    <row r="2502" spans="3:4" x14ac:dyDescent="0.2">
      <c r="C2502" s="16"/>
      <c r="D2502" s="16"/>
    </row>
    <row r="2503" spans="3:4" x14ac:dyDescent="0.2">
      <c r="C2503" s="16"/>
      <c r="D2503" s="16"/>
    </row>
    <row r="2504" spans="3:4" x14ac:dyDescent="0.2">
      <c r="C2504" s="16"/>
      <c r="D2504" s="16"/>
    </row>
    <row r="2505" spans="3:4" x14ac:dyDescent="0.2">
      <c r="C2505" s="16"/>
      <c r="D2505" s="16"/>
    </row>
    <row r="2506" spans="3:4" x14ac:dyDescent="0.2">
      <c r="C2506" s="16"/>
      <c r="D2506" s="16"/>
    </row>
    <row r="2507" spans="3:4" x14ac:dyDescent="0.2">
      <c r="C2507" s="16"/>
      <c r="D2507" s="16"/>
    </row>
    <row r="2508" spans="3:4" x14ac:dyDescent="0.2">
      <c r="C2508" s="16"/>
      <c r="D2508" s="16"/>
    </row>
    <row r="2509" spans="3:4" x14ac:dyDescent="0.2">
      <c r="C2509" s="16"/>
      <c r="D2509" s="16"/>
    </row>
    <row r="2510" spans="3:4" x14ac:dyDescent="0.2">
      <c r="C2510" s="16"/>
      <c r="D2510" s="16"/>
    </row>
    <row r="2511" spans="3:4" x14ac:dyDescent="0.2">
      <c r="C2511" s="16"/>
      <c r="D2511" s="16"/>
    </row>
    <row r="2512" spans="3:4" x14ac:dyDescent="0.2">
      <c r="C2512" s="16"/>
      <c r="D2512" s="16"/>
    </row>
    <row r="2513" spans="3:4" x14ac:dyDescent="0.2">
      <c r="C2513" s="16"/>
      <c r="D2513" s="16"/>
    </row>
    <row r="2514" spans="3:4" x14ac:dyDescent="0.2">
      <c r="C2514" s="16"/>
      <c r="D2514" s="16"/>
    </row>
    <row r="2515" spans="3:4" x14ac:dyDescent="0.2">
      <c r="C2515" s="16"/>
      <c r="D2515" s="16"/>
    </row>
    <row r="2516" spans="3:4" x14ac:dyDescent="0.2">
      <c r="C2516" s="16"/>
      <c r="D2516" s="16"/>
    </row>
    <row r="2517" spans="3:4" x14ac:dyDescent="0.2">
      <c r="C2517" s="16"/>
      <c r="D2517" s="16"/>
    </row>
    <row r="2518" spans="3:4" x14ac:dyDescent="0.2">
      <c r="C2518" s="16"/>
      <c r="D2518" s="16"/>
    </row>
    <row r="2519" spans="3:4" x14ac:dyDescent="0.2">
      <c r="C2519" s="16"/>
      <c r="D2519" s="16"/>
    </row>
    <row r="2520" spans="3:4" x14ac:dyDescent="0.2">
      <c r="C2520" s="16"/>
      <c r="D2520" s="16"/>
    </row>
    <row r="2521" spans="3:4" x14ac:dyDescent="0.2">
      <c r="C2521" s="16"/>
      <c r="D2521" s="16"/>
    </row>
    <row r="2522" spans="3:4" x14ac:dyDescent="0.2">
      <c r="C2522" s="16"/>
      <c r="D2522" s="16"/>
    </row>
    <row r="2523" spans="3:4" x14ac:dyDescent="0.2">
      <c r="C2523" s="16"/>
      <c r="D2523" s="16"/>
    </row>
    <row r="2524" spans="3:4" x14ac:dyDescent="0.2">
      <c r="C2524" s="16"/>
      <c r="D2524" s="16"/>
    </row>
    <row r="2525" spans="3:4" x14ac:dyDescent="0.2">
      <c r="C2525" s="16"/>
      <c r="D2525" s="16"/>
    </row>
    <row r="2526" spans="3:4" x14ac:dyDescent="0.2">
      <c r="C2526" s="16"/>
      <c r="D2526" s="16"/>
    </row>
    <row r="2527" spans="3:4" x14ac:dyDescent="0.2">
      <c r="C2527" s="16"/>
      <c r="D2527" s="16"/>
    </row>
    <row r="2528" spans="3:4" x14ac:dyDescent="0.2">
      <c r="C2528" s="16"/>
      <c r="D2528" s="16"/>
    </row>
    <row r="2529" spans="3:4" x14ac:dyDescent="0.2">
      <c r="C2529" s="16"/>
      <c r="D2529" s="16"/>
    </row>
    <row r="2530" spans="3:4" x14ac:dyDescent="0.2">
      <c r="C2530" s="16"/>
      <c r="D2530" s="16"/>
    </row>
    <row r="2531" spans="3:4" x14ac:dyDescent="0.2">
      <c r="C2531" s="16"/>
      <c r="D2531" s="16"/>
    </row>
    <row r="2532" spans="3:4" x14ac:dyDescent="0.2">
      <c r="C2532" s="16"/>
      <c r="D2532" s="16"/>
    </row>
    <row r="2533" spans="3:4" x14ac:dyDescent="0.2">
      <c r="C2533" s="16"/>
      <c r="D2533" s="16"/>
    </row>
    <row r="2534" spans="3:4" x14ac:dyDescent="0.2">
      <c r="C2534" s="16"/>
      <c r="D2534" s="16"/>
    </row>
    <row r="2535" spans="3:4" x14ac:dyDescent="0.2">
      <c r="C2535" s="16"/>
      <c r="D2535" s="16"/>
    </row>
    <row r="2536" spans="3:4" x14ac:dyDescent="0.2">
      <c r="C2536" s="16"/>
      <c r="D2536" s="16"/>
    </row>
    <row r="2537" spans="3:4" x14ac:dyDescent="0.2">
      <c r="C2537" s="16"/>
      <c r="D2537" s="16"/>
    </row>
    <row r="2538" spans="3:4" x14ac:dyDescent="0.2">
      <c r="C2538" s="16"/>
      <c r="D2538" s="16"/>
    </row>
    <row r="2539" spans="3:4" x14ac:dyDescent="0.2">
      <c r="C2539" s="16"/>
      <c r="D2539" s="16"/>
    </row>
    <row r="2540" spans="3:4" x14ac:dyDescent="0.2">
      <c r="C2540" s="16"/>
      <c r="D2540" s="16"/>
    </row>
    <row r="2541" spans="3:4" x14ac:dyDescent="0.2">
      <c r="C2541" s="16"/>
      <c r="D2541" s="16"/>
    </row>
    <row r="2542" spans="3:4" x14ac:dyDescent="0.2">
      <c r="C2542" s="16"/>
      <c r="D2542" s="16"/>
    </row>
    <row r="2543" spans="3:4" x14ac:dyDescent="0.2">
      <c r="C2543" s="16"/>
      <c r="D2543" s="16"/>
    </row>
    <row r="2544" spans="3:4" x14ac:dyDescent="0.2">
      <c r="C2544" s="16"/>
      <c r="D2544" s="16"/>
    </row>
    <row r="2545" spans="3:4" x14ac:dyDescent="0.2">
      <c r="C2545" s="16"/>
      <c r="D2545" s="16"/>
    </row>
    <row r="2546" spans="3:4" x14ac:dyDescent="0.2">
      <c r="C2546" s="16"/>
      <c r="D2546" s="1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39"/>
  <sheetViews>
    <sheetView topLeftCell="A40" workbookViewId="0">
      <selection activeCell="A63" sqref="A63:D81"/>
    </sheetView>
  </sheetViews>
  <sheetFormatPr defaultRowHeight="12.75" x14ac:dyDescent="0.2"/>
  <cols>
    <col min="1" max="1" width="19.7109375" style="16" customWidth="1"/>
    <col min="2" max="2" width="4.42578125" style="11" customWidth="1"/>
    <col min="3" max="3" width="12.7109375" style="16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6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125" t="s">
        <v>173</v>
      </c>
      <c r="I1" s="126" t="s">
        <v>79</v>
      </c>
      <c r="J1" s="127" t="s">
        <v>174</v>
      </c>
    </row>
    <row r="2" spans="1:16" x14ac:dyDescent="0.2">
      <c r="I2" s="128" t="s">
        <v>90</v>
      </c>
      <c r="J2" s="129" t="s">
        <v>175</v>
      </c>
    </row>
    <row r="3" spans="1:16" x14ac:dyDescent="0.2">
      <c r="A3" s="130" t="s">
        <v>176</v>
      </c>
      <c r="I3" s="128" t="s">
        <v>94</v>
      </c>
      <c r="J3" s="129" t="s">
        <v>177</v>
      </c>
    </row>
    <row r="4" spans="1:16" x14ac:dyDescent="0.2">
      <c r="I4" s="128" t="s">
        <v>109</v>
      </c>
      <c r="J4" s="129" t="s">
        <v>177</v>
      </c>
    </row>
    <row r="5" spans="1:16" ht="13.5" thickBot="1" x14ac:dyDescent="0.25">
      <c r="I5" s="131" t="s">
        <v>133</v>
      </c>
      <c r="J5" s="132" t="s">
        <v>178</v>
      </c>
    </row>
    <row r="10" spans="1:16" ht="13.5" thickBot="1" x14ac:dyDescent="0.25"/>
    <row r="11" spans="1:16" ht="12.75" customHeight="1" thickBot="1" x14ac:dyDescent="0.25">
      <c r="A11" s="16" t="str">
        <f t="shared" ref="A11:A42" si="0">P11</f>
        <v>BAVM 91 </v>
      </c>
      <c r="B11" s="6" t="str">
        <f t="shared" ref="B11:B42" si="1">IF(H11=INT(H11),"I","II")</f>
        <v>II</v>
      </c>
      <c r="C11" s="16">
        <f t="shared" ref="C11:C42" si="2">1*G11</f>
        <v>49776.540999999997</v>
      </c>
      <c r="D11" s="11" t="str">
        <f t="shared" ref="D11:D42" si="3">VLOOKUP(F11,I$1:J$5,2,FALSE)</f>
        <v>vis</v>
      </c>
      <c r="E11" s="133">
        <f>VLOOKUP(C11,Active!C$21:E$973,3,FALSE)</f>
        <v>59061.51599931917</v>
      </c>
      <c r="F11" s="6" t="s">
        <v>133</v>
      </c>
      <c r="G11" s="11" t="str">
        <f t="shared" ref="G11:G42" si="4">MID(I11,3,LEN(I11)-3)</f>
        <v>49776.541</v>
      </c>
      <c r="H11" s="16">
        <f t="shared" ref="H11:H42" si="5">1*K11</f>
        <v>59013.5</v>
      </c>
      <c r="I11" s="138" t="s">
        <v>222</v>
      </c>
      <c r="J11" s="139" t="s">
        <v>223</v>
      </c>
      <c r="K11" s="138">
        <v>59013.5</v>
      </c>
      <c r="L11" s="138" t="s">
        <v>224</v>
      </c>
      <c r="M11" s="139" t="s">
        <v>206</v>
      </c>
      <c r="N11" s="139" t="s">
        <v>207</v>
      </c>
      <c r="O11" s="140" t="s">
        <v>208</v>
      </c>
      <c r="P11" s="141" t="s">
        <v>225</v>
      </c>
    </row>
    <row r="12" spans="1:16" ht="12.75" customHeight="1" thickBot="1" x14ac:dyDescent="0.25">
      <c r="A12" s="16" t="str">
        <f t="shared" si="0"/>
        <v>BAVM 91 </v>
      </c>
      <c r="B12" s="6" t="str">
        <f t="shared" si="1"/>
        <v>I</v>
      </c>
      <c r="C12" s="16">
        <f t="shared" si="2"/>
        <v>50113.640700000004</v>
      </c>
      <c r="D12" s="11" t="str">
        <f t="shared" si="3"/>
        <v>vis</v>
      </c>
      <c r="E12" s="133">
        <f>VLOOKUP(C12,Active!C$21:E$973,3,FALSE)</f>
        <v>59958.019605548703</v>
      </c>
      <c r="F12" s="6" t="s">
        <v>133</v>
      </c>
      <c r="G12" s="11" t="str">
        <f t="shared" si="4"/>
        <v>50113.6407</v>
      </c>
      <c r="H12" s="16">
        <f t="shared" si="5"/>
        <v>59910</v>
      </c>
      <c r="I12" s="138" t="s">
        <v>226</v>
      </c>
      <c r="J12" s="139" t="s">
        <v>227</v>
      </c>
      <c r="K12" s="138">
        <v>59910</v>
      </c>
      <c r="L12" s="138" t="s">
        <v>228</v>
      </c>
      <c r="M12" s="139" t="s">
        <v>206</v>
      </c>
      <c r="N12" s="139" t="s">
        <v>207</v>
      </c>
      <c r="O12" s="140" t="s">
        <v>208</v>
      </c>
      <c r="P12" s="141" t="s">
        <v>225</v>
      </c>
    </row>
    <row r="13" spans="1:16" ht="12.75" customHeight="1" thickBot="1" x14ac:dyDescent="0.25">
      <c r="A13" s="16" t="str">
        <f t="shared" si="0"/>
        <v>BAVM 99 </v>
      </c>
      <c r="B13" s="6" t="str">
        <f t="shared" si="1"/>
        <v>II</v>
      </c>
      <c r="C13" s="16">
        <f t="shared" si="2"/>
        <v>50142.4061</v>
      </c>
      <c r="D13" s="11" t="str">
        <f t="shared" si="3"/>
        <v>vis</v>
      </c>
      <c r="E13" s="133">
        <f>VLOOKUP(C13,Active!C$21:E$973,3,FALSE)</f>
        <v>60034.520073613887</v>
      </c>
      <c r="F13" s="6" t="s">
        <v>133</v>
      </c>
      <c r="G13" s="11" t="str">
        <f t="shared" si="4"/>
        <v>50142.4061</v>
      </c>
      <c r="H13" s="16">
        <f t="shared" si="5"/>
        <v>59986.5</v>
      </c>
      <c r="I13" s="138" t="s">
        <v>229</v>
      </c>
      <c r="J13" s="139" t="s">
        <v>230</v>
      </c>
      <c r="K13" s="138">
        <v>59986.5</v>
      </c>
      <c r="L13" s="138" t="s">
        <v>231</v>
      </c>
      <c r="M13" s="139" t="s">
        <v>206</v>
      </c>
      <c r="N13" s="139" t="s">
        <v>207</v>
      </c>
      <c r="O13" s="140" t="s">
        <v>232</v>
      </c>
      <c r="P13" s="141" t="s">
        <v>233</v>
      </c>
    </row>
    <row r="14" spans="1:16" ht="12.75" customHeight="1" thickBot="1" x14ac:dyDescent="0.25">
      <c r="A14" s="16" t="str">
        <f t="shared" si="0"/>
        <v>BAVM 99 </v>
      </c>
      <c r="B14" s="6" t="str">
        <f t="shared" si="1"/>
        <v>I</v>
      </c>
      <c r="C14" s="16">
        <f t="shared" si="2"/>
        <v>50142.592900000003</v>
      </c>
      <c r="D14" s="11" t="str">
        <f t="shared" si="3"/>
        <v>vis</v>
      </c>
      <c r="E14" s="133">
        <f>VLOOKUP(C14,Active!C$21:E$973,3,FALSE)</f>
        <v>60035.016860984644</v>
      </c>
      <c r="F14" s="6" t="s">
        <v>133</v>
      </c>
      <c r="G14" s="11" t="str">
        <f t="shared" si="4"/>
        <v>50142.5929</v>
      </c>
      <c r="H14" s="16">
        <f t="shared" si="5"/>
        <v>59987</v>
      </c>
      <c r="I14" s="138" t="s">
        <v>234</v>
      </c>
      <c r="J14" s="139" t="s">
        <v>235</v>
      </c>
      <c r="K14" s="138">
        <v>59987</v>
      </c>
      <c r="L14" s="138" t="s">
        <v>236</v>
      </c>
      <c r="M14" s="139" t="s">
        <v>206</v>
      </c>
      <c r="N14" s="139" t="s">
        <v>207</v>
      </c>
      <c r="O14" s="140" t="s">
        <v>232</v>
      </c>
      <c r="P14" s="141" t="s">
        <v>233</v>
      </c>
    </row>
    <row r="15" spans="1:16" ht="12.75" customHeight="1" thickBot="1" x14ac:dyDescent="0.25">
      <c r="A15" s="16" t="str">
        <f t="shared" si="0"/>
        <v>BAVM 99 </v>
      </c>
      <c r="B15" s="6" t="str">
        <f t="shared" si="1"/>
        <v>I</v>
      </c>
      <c r="C15" s="16">
        <f t="shared" si="2"/>
        <v>50152.366800000003</v>
      </c>
      <c r="D15" s="11" t="str">
        <f t="shared" si="3"/>
        <v>vis</v>
      </c>
      <c r="E15" s="133">
        <f>VLOOKUP(C15,Active!C$21:E$973,3,FALSE)</f>
        <v>60061.010169780013</v>
      </c>
      <c r="F15" s="6" t="s">
        <v>133</v>
      </c>
      <c r="G15" s="11" t="str">
        <f t="shared" si="4"/>
        <v>50152.3668</v>
      </c>
      <c r="H15" s="16">
        <f t="shared" si="5"/>
        <v>60013</v>
      </c>
      <c r="I15" s="138" t="s">
        <v>237</v>
      </c>
      <c r="J15" s="139" t="s">
        <v>238</v>
      </c>
      <c r="K15" s="138">
        <v>60013</v>
      </c>
      <c r="L15" s="138" t="s">
        <v>239</v>
      </c>
      <c r="M15" s="139" t="s">
        <v>206</v>
      </c>
      <c r="N15" s="139" t="s">
        <v>207</v>
      </c>
      <c r="O15" s="140" t="s">
        <v>232</v>
      </c>
      <c r="P15" s="141" t="s">
        <v>233</v>
      </c>
    </row>
    <row r="16" spans="1:16" ht="12.75" customHeight="1" thickBot="1" x14ac:dyDescent="0.25">
      <c r="A16" s="16" t="str">
        <f t="shared" si="0"/>
        <v>BAVM 99 </v>
      </c>
      <c r="B16" s="6" t="str">
        <f t="shared" si="1"/>
        <v>II</v>
      </c>
      <c r="C16" s="16">
        <f t="shared" si="2"/>
        <v>50192.415999999997</v>
      </c>
      <c r="D16" s="11" t="str">
        <f t="shared" si="3"/>
        <v>vis</v>
      </c>
      <c r="E16" s="133">
        <f>VLOOKUP(C16,Active!C$21:E$973,3,FALSE)</f>
        <v>60167.519467256701</v>
      </c>
      <c r="F16" s="6" t="s">
        <v>133</v>
      </c>
      <c r="G16" s="11" t="str">
        <f t="shared" si="4"/>
        <v>50192.4160</v>
      </c>
      <c r="H16" s="16">
        <f t="shared" si="5"/>
        <v>60119.5</v>
      </c>
      <c r="I16" s="138" t="s">
        <v>240</v>
      </c>
      <c r="J16" s="139" t="s">
        <v>241</v>
      </c>
      <c r="K16" s="138">
        <v>60119.5</v>
      </c>
      <c r="L16" s="138" t="s">
        <v>228</v>
      </c>
      <c r="M16" s="139" t="s">
        <v>206</v>
      </c>
      <c r="N16" s="139" t="s">
        <v>207</v>
      </c>
      <c r="O16" s="140" t="s">
        <v>232</v>
      </c>
      <c r="P16" s="141" t="s">
        <v>233</v>
      </c>
    </row>
    <row r="17" spans="1:16" ht="12.75" customHeight="1" thickBot="1" x14ac:dyDescent="0.25">
      <c r="A17" s="16" t="str">
        <f t="shared" si="0"/>
        <v>BAVM 102 </v>
      </c>
      <c r="B17" s="6" t="str">
        <f t="shared" si="1"/>
        <v>I</v>
      </c>
      <c r="C17" s="16">
        <f t="shared" si="2"/>
        <v>50445.665000000001</v>
      </c>
      <c r="D17" s="11" t="str">
        <f t="shared" si="3"/>
        <v>vis</v>
      </c>
      <c r="E17" s="133">
        <f>VLOOKUP(C17,Active!C$21:E$973,3,FALSE)</f>
        <v>60841.025381898638</v>
      </c>
      <c r="F17" s="6" t="s">
        <v>133</v>
      </c>
      <c r="G17" s="11" t="str">
        <f t="shared" si="4"/>
        <v>50445.6650</v>
      </c>
      <c r="H17" s="16">
        <f t="shared" si="5"/>
        <v>60793</v>
      </c>
      <c r="I17" s="138" t="s">
        <v>242</v>
      </c>
      <c r="J17" s="139" t="s">
        <v>243</v>
      </c>
      <c r="K17" s="138">
        <v>60793</v>
      </c>
      <c r="L17" s="138" t="s">
        <v>244</v>
      </c>
      <c r="M17" s="139" t="s">
        <v>206</v>
      </c>
      <c r="N17" s="139" t="s">
        <v>207</v>
      </c>
      <c r="O17" s="140" t="s">
        <v>232</v>
      </c>
      <c r="P17" s="141" t="s">
        <v>245</v>
      </c>
    </row>
    <row r="18" spans="1:16" ht="12.75" customHeight="1" thickBot="1" x14ac:dyDescent="0.25">
      <c r="A18" s="16" t="str">
        <f t="shared" si="0"/>
        <v>BAVM 118 </v>
      </c>
      <c r="B18" s="6" t="str">
        <f t="shared" si="1"/>
        <v>I</v>
      </c>
      <c r="C18" s="16">
        <f t="shared" si="2"/>
        <v>50570.501199999999</v>
      </c>
      <c r="D18" s="11" t="str">
        <f t="shared" si="3"/>
        <v>vis</v>
      </c>
      <c r="E18" s="133">
        <f>VLOOKUP(C18,Active!C$21:E$973,3,FALSE)</f>
        <v>61173.02242457767</v>
      </c>
      <c r="F18" s="6" t="s">
        <v>133</v>
      </c>
      <c r="G18" s="11" t="str">
        <f t="shared" si="4"/>
        <v>50570.5012</v>
      </c>
      <c r="H18" s="16">
        <f t="shared" si="5"/>
        <v>61125</v>
      </c>
      <c r="I18" s="138" t="s">
        <v>246</v>
      </c>
      <c r="J18" s="139" t="s">
        <v>247</v>
      </c>
      <c r="K18" s="138">
        <v>61125</v>
      </c>
      <c r="L18" s="138" t="s">
        <v>248</v>
      </c>
      <c r="M18" s="139" t="s">
        <v>206</v>
      </c>
      <c r="N18" s="139" t="s">
        <v>207</v>
      </c>
      <c r="O18" s="140" t="s">
        <v>208</v>
      </c>
      <c r="P18" s="141" t="s">
        <v>249</v>
      </c>
    </row>
    <row r="19" spans="1:16" ht="12.75" customHeight="1" thickBot="1" x14ac:dyDescent="0.25">
      <c r="A19" s="16" t="str">
        <f t="shared" si="0"/>
        <v>BAVM 118 </v>
      </c>
      <c r="B19" s="6" t="str">
        <f t="shared" si="1"/>
        <v>I</v>
      </c>
      <c r="C19" s="16">
        <f t="shared" si="2"/>
        <v>50898.390899999999</v>
      </c>
      <c r="D19" s="11" t="str">
        <f t="shared" si="3"/>
        <v>vis</v>
      </c>
      <c r="E19" s="133">
        <f>VLOOKUP(C19,Active!C$21:E$973,3,FALSE)</f>
        <v>62045.032392238623</v>
      </c>
      <c r="F19" s="6" t="s">
        <v>133</v>
      </c>
      <c r="G19" s="11" t="str">
        <f t="shared" si="4"/>
        <v>50898.3909</v>
      </c>
      <c r="H19" s="16">
        <f t="shared" si="5"/>
        <v>61997</v>
      </c>
      <c r="I19" s="138" t="s">
        <v>250</v>
      </c>
      <c r="J19" s="139" t="s">
        <v>251</v>
      </c>
      <c r="K19" s="138">
        <v>61997</v>
      </c>
      <c r="L19" s="138" t="s">
        <v>252</v>
      </c>
      <c r="M19" s="139" t="s">
        <v>206</v>
      </c>
      <c r="N19" s="139" t="s">
        <v>207</v>
      </c>
      <c r="O19" s="140" t="s">
        <v>208</v>
      </c>
      <c r="P19" s="141" t="s">
        <v>249</v>
      </c>
    </row>
    <row r="20" spans="1:16" ht="12.75" customHeight="1" thickBot="1" x14ac:dyDescent="0.25">
      <c r="A20" s="16" t="str">
        <f t="shared" si="0"/>
        <v>BAVM 118 </v>
      </c>
      <c r="B20" s="6" t="str">
        <f t="shared" si="1"/>
        <v>II</v>
      </c>
      <c r="C20" s="16">
        <f t="shared" si="2"/>
        <v>50898.576999999997</v>
      </c>
      <c r="D20" s="11" t="str">
        <f t="shared" si="3"/>
        <v>vis</v>
      </c>
      <c r="E20" s="133">
        <f>VLOOKUP(C20,Active!C$21:E$973,3,FALSE)</f>
        <v>62045.52731798646</v>
      </c>
      <c r="F20" s="6" t="s">
        <v>133</v>
      </c>
      <c r="G20" s="11" t="str">
        <f t="shared" si="4"/>
        <v>50898.5770</v>
      </c>
      <c r="H20" s="16">
        <f t="shared" si="5"/>
        <v>61997.5</v>
      </c>
      <c r="I20" s="138" t="s">
        <v>253</v>
      </c>
      <c r="J20" s="139" t="s">
        <v>254</v>
      </c>
      <c r="K20" s="138">
        <v>61997.5</v>
      </c>
      <c r="L20" s="138" t="s">
        <v>255</v>
      </c>
      <c r="M20" s="139" t="s">
        <v>206</v>
      </c>
      <c r="N20" s="139" t="s">
        <v>207</v>
      </c>
      <c r="O20" s="140" t="s">
        <v>208</v>
      </c>
      <c r="P20" s="141" t="s">
        <v>249</v>
      </c>
    </row>
    <row r="21" spans="1:16" ht="12.75" customHeight="1" thickBot="1" x14ac:dyDescent="0.25">
      <c r="A21" s="16" t="str">
        <f t="shared" si="0"/>
        <v> BBS 117 </v>
      </c>
      <c r="B21" s="6" t="str">
        <f t="shared" si="1"/>
        <v>I</v>
      </c>
      <c r="C21" s="16">
        <f t="shared" si="2"/>
        <v>50901.397299999997</v>
      </c>
      <c r="D21" s="11" t="str">
        <f t="shared" si="3"/>
        <v>vis</v>
      </c>
      <c r="E21" s="133">
        <f>VLOOKUP(C21,Active!C$21:E$973,3,FALSE)</f>
        <v>62053.027796689494</v>
      </c>
      <c r="F21" s="6" t="s">
        <v>133</v>
      </c>
      <c r="G21" s="11" t="str">
        <f t="shared" si="4"/>
        <v>50901.3973</v>
      </c>
      <c r="H21" s="16">
        <f t="shared" si="5"/>
        <v>62005</v>
      </c>
      <c r="I21" s="138" t="s">
        <v>256</v>
      </c>
      <c r="J21" s="139" t="s">
        <v>257</v>
      </c>
      <c r="K21" s="138">
        <v>62005</v>
      </c>
      <c r="L21" s="138" t="s">
        <v>258</v>
      </c>
      <c r="M21" s="139" t="s">
        <v>206</v>
      </c>
      <c r="N21" s="139" t="s">
        <v>259</v>
      </c>
      <c r="O21" s="140" t="s">
        <v>260</v>
      </c>
      <c r="P21" s="140" t="s">
        <v>261</v>
      </c>
    </row>
    <row r="22" spans="1:16" ht="12.75" customHeight="1" thickBot="1" x14ac:dyDescent="0.25">
      <c r="A22" s="16" t="str">
        <f t="shared" si="0"/>
        <v>BAVM 118 </v>
      </c>
      <c r="B22" s="6" t="str">
        <f t="shared" si="1"/>
        <v>II</v>
      </c>
      <c r="C22" s="16">
        <f t="shared" si="2"/>
        <v>50944.453099999999</v>
      </c>
      <c r="D22" s="11" t="str">
        <f t="shared" si="3"/>
        <v>vis</v>
      </c>
      <c r="E22" s="133">
        <f>VLOOKUP(C22,Active!C$21:E$973,3,FALSE)</f>
        <v>62167.53303050933</v>
      </c>
      <c r="F22" s="6" t="s">
        <v>133</v>
      </c>
      <c r="G22" s="11" t="str">
        <f t="shared" si="4"/>
        <v>50944.4531</v>
      </c>
      <c r="H22" s="16">
        <f t="shared" si="5"/>
        <v>62119.5</v>
      </c>
      <c r="I22" s="138" t="s">
        <v>262</v>
      </c>
      <c r="J22" s="139" t="s">
        <v>263</v>
      </c>
      <c r="K22" s="138">
        <v>62119.5</v>
      </c>
      <c r="L22" s="138" t="s">
        <v>264</v>
      </c>
      <c r="M22" s="139" t="s">
        <v>206</v>
      </c>
      <c r="N22" s="139" t="s">
        <v>207</v>
      </c>
      <c r="O22" s="140" t="s">
        <v>208</v>
      </c>
      <c r="P22" s="141" t="s">
        <v>249</v>
      </c>
    </row>
    <row r="23" spans="1:16" ht="12.75" customHeight="1" thickBot="1" x14ac:dyDescent="0.25">
      <c r="A23" s="16" t="str">
        <f t="shared" si="0"/>
        <v>BAVM 128 </v>
      </c>
      <c r="B23" s="6" t="str">
        <f t="shared" si="1"/>
        <v>II</v>
      </c>
      <c r="C23" s="16">
        <f t="shared" si="2"/>
        <v>51209.5455</v>
      </c>
      <c r="D23" s="11" t="str">
        <f t="shared" si="3"/>
        <v>vis</v>
      </c>
      <c r="E23" s="133">
        <f>VLOOKUP(C23,Active!C$21:E$973,3,FALSE)</f>
        <v>62872.536009105992</v>
      </c>
      <c r="F23" s="6" t="s">
        <v>133</v>
      </c>
      <c r="G23" s="11" t="str">
        <f t="shared" si="4"/>
        <v>51209.5455</v>
      </c>
      <c r="H23" s="16">
        <f t="shared" si="5"/>
        <v>62824.5</v>
      </c>
      <c r="I23" s="138" t="s">
        <v>265</v>
      </c>
      <c r="J23" s="139" t="s">
        <v>266</v>
      </c>
      <c r="K23" s="138">
        <v>62824.5</v>
      </c>
      <c r="L23" s="138" t="s">
        <v>267</v>
      </c>
      <c r="M23" s="139" t="s">
        <v>206</v>
      </c>
      <c r="N23" s="139" t="s">
        <v>207</v>
      </c>
      <c r="O23" s="140" t="s">
        <v>268</v>
      </c>
      <c r="P23" s="141" t="s">
        <v>269</v>
      </c>
    </row>
    <row r="24" spans="1:16" ht="12.75" customHeight="1" thickBot="1" x14ac:dyDescent="0.25">
      <c r="A24" s="16" t="str">
        <f t="shared" si="0"/>
        <v>BAVM 128 </v>
      </c>
      <c r="B24" s="6" t="str">
        <f t="shared" si="1"/>
        <v>I</v>
      </c>
      <c r="C24" s="16">
        <f t="shared" si="2"/>
        <v>51236.430999999997</v>
      </c>
      <c r="D24" s="11" t="str">
        <f t="shared" si="3"/>
        <v>vis</v>
      </c>
      <c r="E24" s="133">
        <f>VLOOKUP(C24,Active!C$21:E$973,3,FALSE)</f>
        <v>62944.03695587421</v>
      </c>
      <c r="F24" s="6" t="s">
        <v>133</v>
      </c>
      <c r="G24" s="11" t="str">
        <f t="shared" si="4"/>
        <v>51236.4310</v>
      </c>
      <c r="H24" s="16">
        <f t="shared" si="5"/>
        <v>62896</v>
      </c>
      <c r="I24" s="138" t="s">
        <v>270</v>
      </c>
      <c r="J24" s="139" t="s">
        <v>271</v>
      </c>
      <c r="K24" s="138">
        <v>62896</v>
      </c>
      <c r="L24" s="138" t="s">
        <v>272</v>
      </c>
      <c r="M24" s="139" t="s">
        <v>206</v>
      </c>
      <c r="N24" s="139" t="s">
        <v>207</v>
      </c>
      <c r="O24" s="140" t="s">
        <v>208</v>
      </c>
      <c r="P24" s="141" t="s">
        <v>269</v>
      </c>
    </row>
    <row r="25" spans="1:16" ht="12.75" customHeight="1" thickBot="1" x14ac:dyDescent="0.25">
      <c r="A25" s="16" t="str">
        <f t="shared" si="0"/>
        <v>BAVM 128 </v>
      </c>
      <c r="B25" s="6" t="str">
        <f t="shared" si="1"/>
        <v>II</v>
      </c>
      <c r="C25" s="16">
        <f t="shared" si="2"/>
        <v>51236.620300000002</v>
      </c>
      <c r="D25" s="11" t="str">
        <f t="shared" si="3"/>
        <v>vis</v>
      </c>
      <c r="E25" s="133">
        <f>VLOOKUP(C25,Active!C$21:E$973,3,FALSE)</f>
        <v>62944.540391898219</v>
      </c>
      <c r="F25" s="6" t="s">
        <v>133</v>
      </c>
      <c r="G25" s="11" t="str">
        <f t="shared" si="4"/>
        <v>51236.6203</v>
      </c>
      <c r="H25" s="16">
        <f t="shared" si="5"/>
        <v>62896.5</v>
      </c>
      <c r="I25" s="138" t="s">
        <v>273</v>
      </c>
      <c r="J25" s="139" t="s">
        <v>274</v>
      </c>
      <c r="K25" s="138">
        <v>62896.5</v>
      </c>
      <c r="L25" s="138" t="s">
        <v>275</v>
      </c>
      <c r="M25" s="139" t="s">
        <v>206</v>
      </c>
      <c r="N25" s="139" t="s">
        <v>207</v>
      </c>
      <c r="O25" s="140" t="s">
        <v>208</v>
      </c>
      <c r="P25" s="141" t="s">
        <v>269</v>
      </c>
    </row>
    <row r="26" spans="1:16" ht="12.75" customHeight="1" thickBot="1" x14ac:dyDescent="0.25">
      <c r="A26" s="16" t="str">
        <f t="shared" si="0"/>
        <v>BAVM 152 </v>
      </c>
      <c r="B26" s="6" t="str">
        <f t="shared" si="1"/>
        <v>I</v>
      </c>
      <c r="C26" s="16">
        <f t="shared" si="2"/>
        <v>51671.486700000001</v>
      </c>
      <c r="D26" s="11" t="str">
        <f t="shared" si="3"/>
        <v>vis</v>
      </c>
      <c r="E26" s="133">
        <f>VLOOKUP(C26,Active!C$21:E$973,3,FALSE)</f>
        <v>64101.050753159441</v>
      </c>
      <c r="F26" s="6" t="s">
        <v>133</v>
      </c>
      <c r="G26" s="11" t="str">
        <f t="shared" si="4"/>
        <v>51671.4867</v>
      </c>
      <c r="H26" s="16">
        <f t="shared" si="5"/>
        <v>64053</v>
      </c>
      <c r="I26" s="138" t="s">
        <v>276</v>
      </c>
      <c r="J26" s="139" t="s">
        <v>277</v>
      </c>
      <c r="K26" s="138">
        <v>64053</v>
      </c>
      <c r="L26" s="138" t="s">
        <v>278</v>
      </c>
      <c r="M26" s="139" t="s">
        <v>206</v>
      </c>
      <c r="N26" s="139" t="s">
        <v>207</v>
      </c>
      <c r="O26" s="140" t="s">
        <v>208</v>
      </c>
      <c r="P26" s="141" t="s">
        <v>279</v>
      </c>
    </row>
    <row r="27" spans="1:16" ht="12.75" customHeight="1" thickBot="1" x14ac:dyDescent="0.25">
      <c r="A27" s="16" t="str">
        <f t="shared" si="0"/>
        <v>BAVM 152 </v>
      </c>
      <c r="B27" s="6" t="str">
        <f t="shared" si="1"/>
        <v>I</v>
      </c>
      <c r="C27" s="16">
        <f t="shared" si="2"/>
        <v>51956.5095</v>
      </c>
      <c r="D27" s="11" t="str">
        <f t="shared" si="3"/>
        <v>vis</v>
      </c>
      <c r="E27" s="133">
        <f>VLOOKUP(C27,Active!C$21:E$973,3,FALSE)</f>
        <v>64859.057859240027</v>
      </c>
      <c r="F27" s="6" t="s">
        <v>133</v>
      </c>
      <c r="G27" s="11" t="str">
        <f t="shared" si="4"/>
        <v>51956.5095</v>
      </c>
      <c r="H27" s="16">
        <f t="shared" si="5"/>
        <v>64811</v>
      </c>
      <c r="I27" s="138" t="s">
        <v>280</v>
      </c>
      <c r="J27" s="139" t="s">
        <v>281</v>
      </c>
      <c r="K27" s="138">
        <v>64811</v>
      </c>
      <c r="L27" s="138" t="s">
        <v>282</v>
      </c>
      <c r="M27" s="139" t="s">
        <v>206</v>
      </c>
      <c r="N27" s="139" t="s">
        <v>207</v>
      </c>
      <c r="O27" s="140" t="s">
        <v>208</v>
      </c>
      <c r="P27" s="141" t="s">
        <v>279</v>
      </c>
    </row>
    <row r="28" spans="1:16" ht="12.75" customHeight="1" thickBot="1" x14ac:dyDescent="0.25">
      <c r="A28" s="16" t="str">
        <f t="shared" si="0"/>
        <v>BAVM 152 </v>
      </c>
      <c r="B28" s="6" t="str">
        <f t="shared" si="1"/>
        <v>I</v>
      </c>
      <c r="C28" s="16">
        <f t="shared" si="2"/>
        <v>52041.482499999998</v>
      </c>
      <c r="D28" s="11" t="str">
        <f t="shared" si="3"/>
        <v>vis</v>
      </c>
      <c r="E28" s="133">
        <f>VLOOKUP(C28,Active!C$21:E$973,3,FALSE)</f>
        <v>65085.040264244068</v>
      </c>
      <c r="F28" s="6" t="s">
        <v>133</v>
      </c>
      <c r="G28" s="11" t="str">
        <f t="shared" si="4"/>
        <v>52041.4825</v>
      </c>
      <c r="H28" s="16">
        <f t="shared" si="5"/>
        <v>65037</v>
      </c>
      <c r="I28" s="138" t="s">
        <v>283</v>
      </c>
      <c r="J28" s="139" t="s">
        <v>284</v>
      </c>
      <c r="K28" s="138">
        <v>65037</v>
      </c>
      <c r="L28" s="138" t="s">
        <v>285</v>
      </c>
      <c r="M28" s="139" t="s">
        <v>206</v>
      </c>
      <c r="N28" s="139" t="s">
        <v>286</v>
      </c>
      <c r="O28" s="140" t="s">
        <v>287</v>
      </c>
      <c r="P28" s="141" t="s">
        <v>279</v>
      </c>
    </row>
    <row r="29" spans="1:16" ht="12.75" customHeight="1" thickBot="1" x14ac:dyDescent="0.25">
      <c r="A29" s="16" t="str">
        <f t="shared" si="0"/>
        <v>BAVM 152 </v>
      </c>
      <c r="B29" s="6" t="str">
        <f t="shared" si="1"/>
        <v>I</v>
      </c>
      <c r="C29" s="16">
        <f t="shared" si="2"/>
        <v>52337.417300000001</v>
      </c>
      <c r="D29" s="11" t="str">
        <f t="shared" si="3"/>
        <v>vis</v>
      </c>
      <c r="E29" s="133">
        <f>VLOOKUP(C29,Active!C$21:E$973,3,FALSE)</f>
        <v>65872.067412025019</v>
      </c>
      <c r="F29" s="6" t="s">
        <v>133</v>
      </c>
      <c r="G29" s="11" t="str">
        <f t="shared" si="4"/>
        <v>52337.4173</v>
      </c>
      <c r="H29" s="16">
        <f t="shared" si="5"/>
        <v>65824</v>
      </c>
      <c r="I29" s="138" t="s">
        <v>288</v>
      </c>
      <c r="J29" s="139" t="s">
        <v>289</v>
      </c>
      <c r="K29" s="138" t="s">
        <v>290</v>
      </c>
      <c r="L29" s="138" t="s">
        <v>291</v>
      </c>
      <c r="M29" s="139" t="s">
        <v>206</v>
      </c>
      <c r="N29" s="139" t="s">
        <v>207</v>
      </c>
      <c r="O29" s="140" t="s">
        <v>208</v>
      </c>
      <c r="P29" s="141" t="s">
        <v>279</v>
      </c>
    </row>
    <row r="30" spans="1:16" ht="12.75" customHeight="1" thickBot="1" x14ac:dyDescent="0.25">
      <c r="A30" s="16" t="str">
        <f t="shared" si="0"/>
        <v>BAVM 152 </v>
      </c>
      <c r="B30" s="6" t="str">
        <f t="shared" si="1"/>
        <v>II</v>
      </c>
      <c r="C30" s="16">
        <f t="shared" si="2"/>
        <v>52337.607900000003</v>
      </c>
      <c r="D30" s="11" t="str">
        <f t="shared" si="3"/>
        <v>vis</v>
      </c>
      <c r="E30" s="133">
        <f>VLOOKUP(C30,Active!C$21:E$973,3,FALSE)</f>
        <v>65872.574305348709</v>
      </c>
      <c r="F30" s="6" t="s">
        <v>133</v>
      </c>
      <c r="G30" s="11" t="str">
        <f t="shared" si="4"/>
        <v>52337.6079</v>
      </c>
      <c r="H30" s="16">
        <f t="shared" si="5"/>
        <v>65824.5</v>
      </c>
      <c r="I30" s="138" t="s">
        <v>292</v>
      </c>
      <c r="J30" s="139" t="s">
        <v>293</v>
      </c>
      <c r="K30" s="138" t="s">
        <v>294</v>
      </c>
      <c r="L30" s="138" t="s">
        <v>295</v>
      </c>
      <c r="M30" s="139" t="s">
        <v>206</v>
      </c>
      <c r="N30" s="139" t="s">
        <v>207</v>
      </c>
      <c r="O30" s="140" t="s">
        <v>208</v>
      </c>
      <c r="P30" s="141" t="s">
        <v>279</v>
      </c>
    </row>
    <row r="31" spans="1:16" ht="12.75" customHeight="1" thickBot="1" x14ac:dyDescent="0.25">
      <c r="A31" s="16" t="str">
        <f t="shared" si="0"/>
        <v>BAVM 158 </v>
      </c>
      <c r="B31" s="6" t="str">
        <f t="shared" si="1"/>
        <v>I</v>
      </c>
      <c r="C31" s="16">
        <f t="shared" si="2"/>
        <v>52369.381200000003</v>
      </c>
      <c r="D31" s="11" t="str">
        <f t="shared" si="3"/>
        <v>vis</v>
      </c>
      <c r="E31" s="133">
        <f>VLOOKUP(C31,Active!C$21:E$973,3,FALSE)</f>
        <v>65957.074167056722</v>
      </c>
      <c r="F31" s="6" t="s">
        <v>133</v>
      </c>
      <c r="G31" s="11" t="str">
        <f t="shared" si="4"/>
        <v>52369.3812</v>
      </c>
      <c r="H31" s="16">
        <f t="shared" si="5"/>
        <v>65909</v>
      </c>
      <c r="I31" s="138" t="s">
        <v>296</v>
      </c>
      <c r="J31" s="139" t="s">
        <v>297</v>
      </c>
      <c r="K31" s="138" t="s">
        <v>298</v>
      </c>
      <c r="L31" s="138" t="s">
        <v>295</v>
      </c>
      <c r="M31" s="139" t="s">
        <v>206</v>
      </c>
      <c r="N31" s="139" t="s">
        <v>286</v>
      </c>
      <c r="O31" s="140" t="s">
        <v>299</v>
      </c>
      <c r="P31" s="141" t="s">
        <v>300</v>
      </c>
    </row>
    <row r="32" spans="1:16" ht="12.75" customHeight="1" thickBot="1" x14ac:dyDescent="0.25">
      <c r="A32" s="16" t="str">
        <f t="shared" si="0"/>
        <v> JAAVSO 41;122 </v>
      </c>
      <c r="B32" s="6" t="str">
        <f t="shared" si="1"/>
        <v>I</v>
      </c>
      <c r="C32" s="16">
        <f t="shared" si="2"/>
        <v>52415.630799999999</v>
      </c>
      <c r="D32" s="11" t="str">
        <f t="shared" si="3"/>
        <v>vis</v>
      </c>
      <c r="E32" s="133">
        <f>VLOOKUP(C32,Active!C$21:E$973,3,FALSE)</f>
        <v>66080.073188374954</v>
      </c>
      <c r="F32" s="6" t="s">
        <v>133</v>
      </c>
      <c r="G32" s="11" t="str">
        <f t="shared" si="4"/>
        <v>52415.6308</v>
      </c>
      <c r="H32" s="16">
        <f t="shared" si="5"/>
        <v>66032</v>
      </c>
      <c r="I32" s="138" t="s">
        <v>309</v>
      </c>
      <c r="J32" s="139" t="s">
        <v>310</v>
      </c>
      <c r="K32" s="138" t="s">
        <v>311</v>
      </c>
      <c r="L32" s="138" t="s">
        <v>312</v>
      </c>
      <c r="M32" s="139" t="s">
        <v>313</v>
      </c>
      <c r="N32" s="139" t="s">
        <v>314</v>
      </c>
      <c r="O32" s="140" t="s">
        <v>315</v>
      </c>
      <c r="P32" s="140" t="s">
        <v>316</v>
      </c>
    </row>
    <row r="33" spans="1:16" ht="12.75" customHeight="1" thickBot="1" x14ac:dyDescent="0.25">
      <c r="A33" s="16" t="str">
        <f t="shared" si="0"/>
        <v> BBS 129 </v>
      </c>
      <c r="B33" s="6" t="str">
        <f t="shared" si="1"/>
        <v>I</v>
      </c>
      <c r="C33" s="16">
        <f t="shared" si="2"/>
        <v>52693.510799999996</v>
      </c>
      <c r="D33" s="11" t="str">
        <f t="shared" si="3"/>
        <v>vis</v>
      </c>
      <c r="E33" s="133">
        <f>VLOOKUP(C33,Active!C$21:E$973,3,FALSE)</f>
        <v>66819.084294285334</v>
      </c>
      <c r="F33" s="6" t="s">
        <v>133</v>
      </c>
      <c r="G33" s="11" t="str">
        <f t="shared" si="4"/>
        <v>52693.5108</v>
      </c>
      <c r="H33" s="16">
        <f t="shared" si="5"/>
        <v>66771</v>
      </c>
      <c r="I33" s="138" t="s">
        <v>317</v>
      </c>
      <c r="J33" s="139" t="s">
        <v>318</v>
      </c>
      <c r="K33" s="138" t="s">
        <v>319</v>
      </c>
      <c r="L33" s="138" t="s">
        <v>320</v>
      </c>
      <c r="M33" s="139" t="s">
        <v>206</v>
      </c>
      <c r="N33" s="139" t="s">
        <v>259</v>
      </c>
      <c r="O33" s="140" t="s">
        <v>260</v>
      </c>
      <c r="P33" s="140" t="s">
        <v>321</v>
      </c>
    </row>
    <row r="34" spans="1:16" ht="12.75" customHeight="1" thickBot="1" x14ac:dyDescent="0.25">
      <c r="A34" s="16" t="str">
        <f t="shared" si="0"/>
        <v>BAVM 158 </v>
      </c>
      <c r="B34" s="6" t="str">
        <f t="shared" si="1"/>
        <v>I</v>
      </c>
      <c r="C34" s="16">
        <f t="shared" si="2"/>
        <v>52717.575799999999</v>
      </c>
      <c r="D34" s="11" t="str">
        <f t="shared" si="3"/>
        <v>vis</v>
      </c>
      <c r="E34" s="133">
        <f>VLOOKUP(C34,Active!C$21:E$973,3,FALSE)</f>
        <v>66883.084230458277</v>
      </c>
      <c r="F34" s="6" t="s">
        <v>133</v>
      </c>
      <c r="G34" s="11" t="str">
        <f t="shared" si="4"/>
        <v>52717.5758</v>
      </c>
      <c r="H34" s="16">
        <f t="shared" si="5"/>
        <v>66835</v>
      </c>
      <c r="I34" s="138" t="s">
        <v>322</v>
      </c>
      <c r="J34" s="139" t="s">
        <v>323</v>
      </c>
      <c r="K34" s="138" t="s">
        <v>324</v>
      </c>
      <c r="L34" s="138" t="s">
        <v>325</v>
      </c>
      <c r="M34" s="139" t="s">
        <v>206</v>
      </c>
      <c r="N34" s="139" t="s">
        <v>286</v>
      </c>
      <c r="O34" s="140" t="s">
        <v>208</v>
      </c>
      <c r="P34" s="141" t="s">
        <v>300</v>
      </c>
    </row>
    <row r="35" spans="1:16" ht="12.75" customHeight="1" thickBot="1" x14ac:dyDescent="0.25">
      <c r="A35" s="16" t="str">
        <f t="shared" si="0"/>
        <v>BAVM 158 </v>
      </c>
      <c r="B35" s="6" t="str">
        <f t="shared" si="1"/>
        <v>I</v>
      </c>
      <c r="C35" s="16">
        <f t="shared" si="2"/>
        <v>52746.529799999997</v>
      </c>
      <c r="D35" s="11" t="str">
        <f t="shared" si="3"/>
        <v>vis</v>
      </c>
      <c r="E35" s="133">
        <f>VLOOKUP(C35,Active!C$21:E$973,3,FALSE)</f>
        <v>66960.086272924542</v>
      </c>
      <c r="F35" s="6" t="s">
        <v>133</v>
      </c>
      <c r="G35" s="11" t="str">
        <f t="shared" si="4"/>
        <v>52746.5298</v>
      </c>
      <c r="H35" s="16">
        <f t="shared" si="5"/>
        <v>66912</v>
      </c>
      <c r="I35" s="138" t="s">
        <v>335</v>
      </c>
      <c r="J35" s="139" t="s">
        <v>336</v>
      </c>
      <c r="K35" s="138" t="s">
        <v>337</v>
      </c>
      <c r="L35" s="138" t="s">
        <v>338</v>
      </c>
      <c r="M35" s="139" t="s">
        <v>206</v>
      </c>
      <c r="N35" s="139" t="s">
        <v>286</v>
      </c>
      <c r="O35" s="140" t="s">
        <v>208</v>
      </c>
      <c r="P35" s="141" t="s">
        <v>300</v>
      </c>
    </row>
    <row r="36" spans="1:16" ht="12.75" customHeight="1" thickBot="1" x14ac:dyDescent="0.25">
      <c r="A36" s="16" t="str">
        <f t="shared" si="0"/>
        <v>IBVS 5493 </v>
      </c>
      <c r="B36" s="6" t="str">
        <f t="shared" si="1"/>
        <v>I</v>
      </c>
      <c r="C36" s="16">
        <f t="shared" si="2"/>
        <v>52757.810599999997</v>
      </c>
      <c r="D36" s="11" t="str">
        <f t="shared" si="3"/>
        <v>vis</v>
      </c>
      <c r="E36" s="133">
        <f>VLOOKUP(C36,Active!C$21:E$973,3,FALSE)</f>
        <v>66990.087123952166</v>
      </c>
      <c r="F36" s="6" t="s">
        <v>133</v>
      </c>
      <c r="G36" s="11" t="str">
        <f t="shared" si="4"/>
        <v>52757.8106</v>
      </c>
      <c r="H36" s="16">
        <f t="shared" si="5"/>
        <v>66942</v>
      </c>
      <c r="I36" s="138" t="s">
        <v>339</v>
      </c>
      <c r="J36" s="139" t="s">
        <v>340</v>
      </c>
      <c r="K36" s="138" t="s">
        <v>341</v>
      </c>
      <c r="L36" s="138" t="s">
        <v>342</v>
      </c>
      <c r="M36" s="139" t="s">
        <v>206</v>
      </c>
      <c r="N36" s="139" t="s">
        <v>259</v>
      </c>
      <c r="O36" s="140" t="s">
        <v>343</v>
      </c>
      <c r="P36" s="141" t="s">
        <v>344</v>
      </c>
    </row>
    <row r="37" spans="1:16" ht="12.75" customHeight="1" thickBot="1" x14ac:dyDescent="0.25">
      <c r="A37" s="16" t="str">
        <f t="shared" si="0"/>
        <v>BAVM 172 </v>
      </c>
      <c r="B37" s="6" t="str">
        <f t="shared" si="1"/>
        <v>I</v>
      </c>
      <c r="C37" s="16">
        <f t="shared" si="2"/>
        <v>53028.546300000002</v>
      </c>
      <c r="D37" s="11" t="str">
        <f t="shared" si="3"/>
        <v>vis</v>
      </c>
      <c r="E37" s="133">
        <f>VLOOKUP(C37,Active!C$21:E$973,3,FALSE)</f>
        <v>67710.098240500403</v>
      </c>
      <c r="F37" s="6" t="s">
        <v>133</v>
      </c>
      <c r="G37" s="11" t="str">
        <f t="shared" si="4"/>
        <v>53028.5463</v>
      </c>
      <c r="H37" s="16">
        <f t="shared" si="5"/>
        <v>67662</v>
      </c>
      <c r="I37" s="138" t="s">
        <v>345</v>
      </c>
      <c r="J37" s="139" t="s">
        <v>346</v>
      </c>
      <c r="K37" s="138" t="s">
        <v>347</v>
      </c>
      <c r="L37" s="138" t="s">
        <v>348</v>
      </c>
      <c r="M37" s="139" t="s">
        <v>206</v>
      </c>
      <c r="N37" s="139" t="s">
        <v>207</v>
      </c>
      <c r="O37" s="140" t="s">
        <v>208</v>
      </c>
      <c r="P37" s="141" t="s">
        <v>349</v>
      </c>
    </row>
    <row r="38" spans="1:16" ht="12.75" customHeight="1" thickBot="1" x14ac:dyDescent="0.25">
      <c r="A38" s="16" t="str">
        <f t="shared" si="0"/>
        <v>BAVM 172 </v>
      </c>
      <c r="B38" s="6" t="str">
        <f t="shared" si="1"/>
        <v>I</v>
      </c>
      <c r="C38" s="16">
        <f t="shared" si="2"/>
        <v>53110.520299999996</v>
      </c>
      <c r="D38" s="11" t="str">
        <f t="shared" si="3"/>
        <v>vis</v>
      </c>
      <c r="E38" s="133">
        <f>VLOOKUP(C38,Active!C$21:E$973,3,FALSE)</f>
        <v>67928.104921067177</v>
      </c>
      <c r="F38" s="6" t="s">
        <v>133</v>
      </c>
      <c r="G38" s="11" t="str">
        <f t="shared" si="4"/>
        <v>53110.5203</v>
      </c>
      <c r="H38" s="16">
        <f t="shared" si="5"/>
        <v>67880</v>
      </c>
      <c r="I38" s="138" t="s">
        <v>350</v>
      </c>
      <c r="J38" s="139" t="s">
        <v>351</v>
      </c>
      <c r="K38" s="138" t="s">
        <v>352</v>
      </c>
      <c r="L38" s="138" t="s">
        <v>353</v>
      </c>
      <c r="M38" s="139" t="s">
        <v>206</v>
      </c>
      <c r="N38" s="139" t="s">
        <v>286</v>
      </c>
      <c r="O38" s="140" t="s">
        <v>354</v>
      </c>
      <c r="P38" s="141" t="s">
        <v>349</v>
      </c>
    </row>
    <row r="39" spans="1:16" ht="12.75" customHeight="1" thickBot="1" x14ac:dyDescent="0.25">
      <c r="A39" s="16" t="str">
        <f t="shared" si="0"/>
        <v>BAVM 172 </v>
      </c>
      <c r="B39" s="6" t="str">
        <f t="shared" si="1"/>
        <v>I</v>
      </c>
      <c r="C39" s="16">
        <f t="shared" si="2"/>
        <v>53116.537600000003</v>
      </c>
      <c r="D39" s="11" t="str">
        <f t="shared" si="3"/>
        <v>vis</v>
      </c>
      <c r="E39" s="133">
        <f>VLOOKUP(C39,Active!C$21:E$973,3,FALSE)</f>
        <v>67944.107697544794</v>
      </c>
      <c r="F39" s="6" t="s">
        <v>133</v>
      </c>
      <c r="G39" s="11" t="str">
        <f t="shared" si="4"/>
        <v>53116.5376</v>
      </c>
      <c r="H39" s="16">
        <f t="shared" si="5"/>
        <v>67896</v>
      </c>
      <c r="I39" s="138" t="s">
        <v>355</v>
      </c>
      <c r="J39" s="139" t="s">
        <v>356</v>
      </c>
      <c r="K39" s="138" t="s">
        <v>357</v>
      </c>
      <c r="L39" s="138" t="s">
        <v>358</v>
      </c>
      <c r="M39" s="139" t="s">
        <v>206</v>
      </c>
      <c r="N39" s="139" t="s">
        <v>286</v>
      </c>
      <c r="O39" s="140" t="s">
        <v>354</v>
      </c>
      <c r="P39" s="141" t="s">
        <v>349</v>
      </c>
    </row>
    <row r="40" spans="1:16" ht="12.75" customHeight="1" thickBot="1" x14ac:dyDescent="0.25">
      <c r="A40" s="16" t="str">
        <f t="shared" si="0"/>
        <v>IBVS 5603 </v>
      </c>
      <c r="B40" s="6" t="str">
        <f t="shared" si="1"/>
        <v>I</v>
      </c>
      <c r="C40" s="16">
        <f t="shared" si="2"/>
        <v>53141.726999999999</v>
      </c>
      <c r="D40" s="11" t="str">
        <f t="shared" si="3"/>
        <v>vis</v>
      </c>
      <c r="E40" s="133">
        <f>VLOOKUP(C40,Active!C$21:E$973,3,FALSE)</f>
        <v>68011.097932002885</v>
      </c>
      <c r="F40" s="6" t="s">
        <v>133</v>
      </c>
      <c r="G40" s="11" t="str">
        <f t="shared" si="4"/>
        <v>53141.727</v>
      </c>
      <c r="H40" s="16">
        <f t="shared" si="5"/>
        <v>67963</v>
      </c>
      <c r="I40" s="138" t="s">
        <v>359</v>
      </c>
      <c r="J40" s="139" t="s">
        <v>360</v>
      </c>
      <c r="K40" s="138" t="s">
        <v>361</v>
      </c>
      <c r="L40" s="138" t="s">
        <v>362</v>
      </c>
      <c r="M40" s="139" t="s">
        <v>206</v>
      </c>
      <c r="N40" s="139" t="s">
        <v>259</v>
      </c>
      <c r="O40" s="140" t="s">
        <v>315</v>
      </c>
      <c r="P40" s="141" t="s">
        <v>363</v>
      </c>
    </row>
    <row r="41" spans="1:16" ht="12.75" customHeight="1" thickBot="1" x14ac:dyDescent="0.25">
      <c r="A41" s="16" t="str">
        <f t="shared" si="0"/>
        <v>BAVM 173 </v>
      </c>
      <c r="B41" s="6" t="str">
        <f t="shared" si="1"/>
        <v>I</v>
      </c>
      <c r="C41" s="16">
        <f t="shared" si="2"/>
        <v>53151.506600000001</v>
      </c>
      <c r="D41" s="11" t="str">
        <f t="shared" si="3"/>
        <v>vis</v>
      </c>
      <c r="E41" s="133">
        <f>VLOOKUP(C41,Active!C$21:E$973,3,FALSE)</f>
        <v>68037.106399727665</v>
      </c>
      <c r="F41" s="6" t="s">
        <v>133</v>
      </c>
      <c r="G41" s="11" t="str">
        <f t="shared" si="4"/>
        <v>53151.5066</v>
      </c>
      <c r="H41" s="16">
        <f t="shared" si="5"/>
        <v>67989</v>
      </c>
      <c r="I41" s="138" t="s">
        <v>364</v>
      </c>
      <c r="J41" s="139" t="s">
        <v>365</v>
      </c>
      <c r="K41" s="138" t="s">
        <v>366</v>
      </c>
      <c r="L41" s="138" t="s">
        <v>367</v>
      </c>
      <c r="M41" s="139" t="s">
        <v>206</v>
      </c>
      <c r="N41" s="139" t="s">
        <v>286</v>
      </c>
      <c r="O41" s="140" t="s">
        <v>354</v>
      </c>
      <c r="P41" s="141" t="s">
        <v>368</v>
      </c>
    </row>
    <row r="42" spans="1:16" ht="12.75" customHeight="1" thickBot="1" x14ac:dyDescent="0.25">
      <c r="A42" s="16" t="str">
        <f t="shared" si="0"/>
        <v>BAVM 173 </v>
      </c>
      <c r="B42" s="6" t="str">
        <f t="shared" si="1"/>
        <v>II</v>
      </c>
      <c r="C42" s="16">
        <f t="shared" si="2"/>
        <v>53155.451999999997</v>
      </c>
      <c r="D42" s="11" t="str">
        <f t="shared" si="3"/>
        <v>vis</v>
      </c>
      <c r="E42" s="133">
        <f>VLOOKUP(C42,Active!C$21:E$973,3,FALSE)</f>
        <v>68047.599038338783</v>
      </c>
      <c r="F42" s="6" t="s">
        <v>133</v>
      </c>
      <c r="G42" s="11" t="str">
        <f t="shared" si="4"/>
        <v>53155.4520</v>
      </c>
      <c r="H42" s="16">
        <f t="shared" si="5"/>
        <v>67999.5</v>
      </c>
      <c r="I42" s="138" t="s">
        <v>369</v>
      </c>
      <c r="J42" s="139" t="s">
        <v>370</v>
      </c>
      <c r="K42" s="138" t="s">
        <v>371</v>
      </c>
      <c r="L42" s="138" t="s">
        <v>372</v>
      </c>
      <c r="M42" s="139" t="s">
        <v>206</v>
      </c>
      <c r="N42" s="139" t="s">
        <v>286</v>
      </c>
      <c r="O42" s="140" t="s">
        <v>354</v>
      </c>
      <c r="P42" s="141" t="s">
        <v>368</v>
      </c>
    </row>
    <row r="43" spans="1:16" ht="12.75" customHeight="1" thickBot="1" x14ac:dyDescent="0.25">
      <c r="A43" s="16" t="str">
        <f t="shared" ref="A43:A74" si="6">P43</f>
        <v>BAVM 173 </v>
      </c>
      <c r="B43" s="6" t="str">
        <f t="shared" ref="B43:B74" si="7">IF(H43=INT(H43),"I","II")</f>
        <v>I</v>
      </c>
      <c r="C43" s="16">
        <f t="shared" ref="C43:C74" si="8">1*G43</f>
        <v>53460.596599999997</v>
      </c>
      <c r="D43" s="11" t="str">
        <f t="shared" ref="D43:D74" si="9">VLOOKUP(F43,I$1:J$5,2,FALSE)</f>
        <v>vis</v>
      </c>
      <c r="E43" s="133">
        <f>VLOOKUP(C43,Active!C$21:E$973,3,FALSE)</f>
        <v>68859.119292796036</v>
      </c>
      <c r="F43" s="6" t="s">
        <v>133</v>
      </c>
      <c r="G43" s="11" t="str">
        <f t="shared" ref="G43:G74" si="10">MID(I43,3,LEN(I43)-3)</f>
        <v>53460.5966</v>
      </c>
      <c r="H43" s="16">
        <f t="shared" ref="H43:H74" si="11">1*K43</f>
        <v>68811</v>
      </c>
      <c r="I43" s="138" t="s">
        <v>373</v>
      </c>
      <c r="J43" s="139" t="s">
        <v>374</v>
      </c>
      <c r="K43" s="138" t="s">
        <v>375</v>
      </c>
      <c r="L43" s="138" t="s">
        <v>376</v>
      </c>
      <c r="M43" s="139" t="s">
        <v>206</v>
      </c>
      <c r="N43" s="139" t="s">
        <v>286</v>
      </c>
      <c r="O43" s="140" t="s">
        <v>354</v>
      </c>
      <c r="P43" s="141" t="s">
        <v>368</v>
      </c>
    </row>
    <row r="44" spans="1:16" ht="12.75" customHeight="1" thickBot="1" x14ac:dyDescent="0.25">
      <c r="A44" s="16" t="str">
        <f t="shared" si="6"/>
        <v>BAVM 173 </v>
      </c>
      <c r="B44" s="6" t="str">
        <f t="shared" si="7"/>
        <v>II</v>
      </c>
      <c r="C44" s="16">
        <f t="shared" si="8"/>
        <v>53464.547299999998</v>
      </c>
      <c r="D44" s="11" t="str">
        <f t="shared" si="9"/>
        <v>vis</v>
      </c>
      <c r="E44" s="133">
        <f>VLOOKUP(C44,Active!C$21:E$973,3,FALSE)</f>
        <v>68869.626026552054</v>
      </c>
      <c r="F44" s="6" t="s">
        <v>133</v>
      </c>
      <c r="G44" s="11" t="str">
        <f t="shared" si="10"/>
        <v>53464.5473</v>
      </c>
      <c r="H44" s="16">
        <f t="shared" si="11"/>
        <v>68821.5</v>
      </c>
      <c r="I44" s="138" t="s">
        <v>377</v>
      </c>
      <c r="J44" s="139" t="s">
        <v>378</v>
      </c>
      <c r="K44" s="138" t="s">
        <v>379</v>
      </c>
      <c r="L44" s="138" t="s">
        <v>380</v>
      </c>
      <c r="M44" s="139" t="s">
        <v>206</v>
      </c>
      <c r="N44" s="139" t="s">
        <v>286</v>
      </c>
      <c r="O44" s="140" t="s">
        <v>354</v>
      </c>
      <c r="P44" s="141" t="s">
        <v>368</v>
      </c>
    </row>
    <row r="45" spans="1:16" ht="12.75" customHeight="1" thickBot="1" x14ac:dyDescent="0.25">
      <c r="A45" s="16" t="str">
        <f t="shared" si="6"/>
        <v>BAVM 173 </v>
      </c>
      <c r="B45" s="6" t="str">
        <f t="shared" si="7"/>
        <v>I</v>
      </c>
      <c r="C45" s="16">
        <f t="shared" si="8"/>
        <v>53503.457600000002</v>
      </c>
      <c r="D45" s="11" t="str">
        <f t="shared" si="9"/>
        <v>vis</v>
      </c>
      <c r="E45" s="133">
        <f>VLOOKUP(C45,Active!C$21:E$973,3,FALSE)</f>
        <v>68973.106463554737</v>
      </c>
      <c r="F45" s="6" t="s">
        <v>133</v>
      </c>
      <c r="G45" s="11" t="str">
        <f t="shared" si="10"/>
        <v>53503.4576</v>
      </c>
      <c r="H45" s="16">
        <f t="shared" si="11"/>
        <v>68925</v>
      </c>
      <c r="I45" s="138" t="s">
        <v>381</v>
      </c>
      <c r="J45" s="139" t="s">
        <v>382</v>
      </c>
      <c r="K45" s="138" t="s">
        <v>383</v>
      </c>
      <c r="L45" s="138" t="s">
        <v>367</v>
      </c>
      <c r="M45" s="139" t="s">
        <v>206</v>
      </c>
      <c r="N45" s="139" t="s">
        <v>286</v>
      </c>
      <c r="O45" s="140" t="s">
        <v>354</v>
      </c>
      <c r="P45" s="141" t="s">
        <v>368</v>
      </c>
    </row>
    <row r="46" spans="1:16" ht="12.75" customHeight="1" thickBot="1" x14ac:dyDescent="0.25">
      <c r="A46" s="16" t="str">
        <f t="shared" si="6"/>
        <v>IBVS 5760 </v>
      </c>
      <c r="B46" s="6" t="str">
        <f t="shared" si="7"/>
        <v>I</v>
      </c>
      <c r="C46" s="16">
        <f t="shared" si="8"/>
        <v>53785.851699999999</v>
      </c>
      <c r="D46" s="11" t="str">
        <f t="shared" si="9"/>
        <v>vis</v>
      </c>
      <c r="E46" s="133">
        <f>VLOOKUP(C46,Active!C$21:E$973,3,FALSE)</f>
        <v>69724.122643717288</v>
      </c>
      <c r="F46" s="6" t="s">
        <v>133</v>
      </c>
      <c r="G46" s="11" t="str">
        <f t="shared" si="10"/>
        <v>53785.8517</v>
      </c>
      <c r="H46" s="16">
        <f t="shared" si="11"/>
        <v>69676</v>
      </c>
      <c r="I46" s="138" t="s">
        <v>384</v>
      </c>
      <c r="J46" s="139" t="s">
        <v>385</v>
      </c>
      <c r="K46" s="138" t="s">
        <v>386</v>
      </c>
      <c r="L46" s="138" t="s">
        <v>387</v>
      </c>
      <c r="M46" s="139" t="s">
        <v>313</v>
      </c>
      <c r="N46" s="139" t="s">
        <v>113</v>
      </c>
      <c r="O46" s="140" t="s">
        <v>343</v>
      </c>
      <c r="P46" s="141" t="s">
        <v>388</v>
      </c>
    </row>
    <row r="47" spans="1:16" ht="12.75" customHeight="1" thickBot="1" x14ac:dyDescent="0.25">
      <c r="A47" s="16" t="str">
        <f t="shared" si="6"/>
        <v>BAVM 178 </v>
      </c>
      <c r="B47" s="6" t="str">
        <f t="shared" si="7"/>
        <v>I</v>
      </c>
      <c r="C47" s="16">
        <f t="shared" si="8"/>
        <v>53834.360099999998</v>
      </c>
      <c r="D47" s="11" t="str">
        <f t="shared" si="9"/>
        <v>vis</v>
      </c>
      <c r="E47" s="133">
        <f>VLOOKUP(C47,Active!C$21:E$973,3,FALSE)</f>
        <v>69853.128856218871</v>
      </c>
      <c r="F47" s="6" t="s">
        <v>133</v>
      </c>
      <c r="G47" s="11" t="str">
        <f t="shared" si="10"/>
        <v>53834.3601</v>
      </c>
      <c r="H47" s="16">
        <f t="shared" si="11"/>
        <v>69805</v>
      </c>
      <c r="I47" s="138" t="s">
        <v>389</v>
      </c>
      <c r="J47" s="139" t="s">
        <v>390</v>
      </c>
      <c r="K47" s="138" t="s">
        <v>391</v>
      </c>
      <c r="L47" s="138" t="s">
        <v>392</v>
      </c>
      <c r="M47" s="139" t="s">
        <v>313</v>
      </c>
      <c r="N47" s="139" t="s">
        <v>286</v>
      </c>
      <c r="O47" s="140" t="s">
        <v>208</v>
      </c>
      <c r="P47" s="141" t="s">
        <v>393</v>
      </c>
    </row>
    <row r="48" spans="1:16" ht="12.75" customHeight="1" thickBot="1" x14ac:dyDescent="0.25">
      <c r="A48" s="16" t="str">
        <f t="shared" si="6"/>
        <v>BAVM 186 </v>
      </c>
      <c r="B48" s="6" t="str">
        <f t="shared" si="7"/>
        <v>I</v>
      </c>
      <c r="C48" s="16">
        <f t="shared" si="8"/>
        <v>54115.612999999998</v>
      </c>
      <c r="D48" s="11" t="str">
        <f t="shared" si="9"/>
        <v>vis</v>
      </c>
      <c r="E48" s="133">
        <f>VLOOKUP(C48,Active!C$21:E$973,3,FALSE)</f>
        <v>70601.110059146406</v>
      </c>
      <c r="F48" s="6" t="s">
        <v>133</v>
      </c>
      <c r="G48" s="11" t="str">
        <f t="shared" si="10"/>
        <v>54115.6130</v>
      </c>
      <c r="H48" s="16">
        <f t="shared" si="11"/>
        <v>70553</v>
      </c>
      <c r="I48" s="138" t="s">
        <v>394</v>
      </c>
      <c r="J48" s="139" t="s">
        <v>395</v>
      </c>
      <c r="K48" s="138" t="s">
        <v>396</v>
      </c>
      <c r="L48" s="138" t="s">
        <v>397</v>
      </c>
      <c r="M48" s="139" t="s">
        <v>313</v>
      </c>
      <c r="N48" s="139" t="s">
        <v>207</v>
      </c>
      <c r="O48" s="140" t="s">
        <v>398</v>
      </c>
      <c r="P48" s="141" t="s">
        <v>399</v>
      </c>
    </row>
    <row r="49" spans="1:16" ht="12.75" customHeight="1" thickBot="1" x14ac:dyDescent="0.25">
      <c r="A49" s="16" t="str">
        <f t="shared" si="6"/>
        <v>BAVM 201 </v>
      </c>
      <c r="B49" s="6" t="str">
        <f t="shared" si="7"/>
        <v>II</v>
      </c>
      <c r="C49" s="16">
        <f t="shared" si="8"/>
        <v>54570.419300000001</v>
      </c>
      <c r="D49" s="11" t="str">
        <f t="shared" si="9"/>
        <v>vis</v>
      </c>
      <c r="E49" s="133">
        <f>VLOOKUP(C49,Active!C$21:E$973,3,FALSE)</f>
        <v>71810.649812773918</v>
      </c>
      <c r="F49" s="6" t="s">
        <v>133</v>
      </c>
      <c r="G49" s="11" t="str">
        <f t="shared" si="10"/>
        <v>54570.4193</v>
      </c>
      <c r="H49" s="16">
        <f t="shared" si="11"/>
        <v>71762.5</v>
      </c>
      <c r="I49" s="138" t="s">
        <v>415</v>
      </c>
      <c r="J49" s="139" t="s">
        <v>416</v>
      </c>
      <c r="K49" s="138" t="s">
        <v>417</v>
      </c>
      <c r="L49" s="138" t="s">
        <v>418</v>
      </c>
      <c r="M49" s="139" t="s">
        <v>313</v>
      </c>
      <c r="N49" s="139" t="s">
        <v>207</v>
      </c>
      <c r="O49" s="140" t="s">
        <v>208</v>
      </c>
      <c r="P49" s="141" t="s">
        <v>419</v>
      </c>
    </row>
    <row r="50" spans="1:16" ht="12.75" customHeight="1" thickBot="1" x14ac:dyDescent="0.25">
      <c r="A50" s="16" t="str">
        <f t="shared" si="6"/>
        <v>BAVM 201 </v>
      </c>
      <c r="B50" s="6" t="str">
        <f t="shared" si="7"/>
        <v>I</v>
      </c>
      <c r="C50" s="16">
        <f t="shared" si="8"/>
        <v>54570.606599999999</v>
      </c>
      <c r="D50" s="11" t="str">
        <f t="shared" si="9"/>
        <v>vis</v>
      </c>
      <c r="E50" s="133">
        <f>VLOOKUP(C50,Active!C$21:E$973,3,FALSE)</f>
        <v>71811.147929875311</v>
      </c>
      <c r="F50" s="6" t="s">
        <v>133</v>
      </c>
      <c r="G50" s="11" t="str">
        <f t="shared" si="10"/>
        <v>54570.6066</v>
      </c>
      <c r="H50" s="16">
        <f t="shared" si="11"/>
        <v>71763</v>
      </c>
      <c r="I50" s="138" t="s">
        <v>420</v>
      </c>
      <c r="J50" s="139" t="s">
        <v>421</v>
      </c>
      <c r="K50" s="138" t="s">
        <v>422</v>
      </c>
      <c r="L50" s="138" t="s">
        <v>414</v>
      </c>
      <c r="M50" s="139" t="s">
        <v>313</v>
      </c>
      <c r="N50" s="139" t="s">
        <v>207</v>
      </c>
      <c r="O50" s="140" t="s">
        <v>208</v>
      </c>
      <c r="P50" s="141" t="s">
        <v>419</v>
      </c>
    </row>
    <row r="51" spans="1:16" ht="12.75" customHeight="1" thickBot="1" x14ac:dyDescent="0.25">
      <c r="A51" s="16" t="str">
        <f t="shared" si="6"/>
        <v>BAVM 201 </v>
      </c>
      <c r="B51" s="6" t="str">
        <f t="shared" si="7"/>
        <v>I</v>
      </c>
      <c r="C51" s="16">
        <f t="shared" si="8"/>
        <v>54592.416400000002</v>
      </c>
      <c r="D51" s="11" t="str">
        <f t="shared" si="9"/>
        <v>vis</v>
      </c>
      <c r="E51" s="133">
        <f>VLOOKUP(C51,Active!C$21:E$973,3,FALSE)</f>
        <v>71869.15024892558</v>
      </c>
      <c r="F51" s="6" t="s">
        <v>133</v>
      </c>
      <c r="G51" s="11" t="str">
        <f t="shared" si="10"/>
        <v>54592.4164</v>
      </c>
      <c r="H51" s="16">
        <f t="shared" si="11"/>
        <v>71821</v>
      </c>
      <c r="I51" s="138" t="s">
        <v>423</v>
      </c>
      <c r="J51" s="139" t="s">
        <v>424</v>
      </c>
      <c r="K51" s="138" t="s">
        <v>425</v>
      </c>
      <c r="L51" s="138" t="s">
        <v>426</v>
      </c>
      <c r="M51" s="139" t="s">
        <v>313</v>
      </c>
      <c r="N51" s="139" t="s">
        <v>207</v>
      </c>
      <c r="O51" s="140" t="s">
        <v>427</v>
      </c>
      <c r="P51" s="141" t="s">
        <v>419</v>
      </c>
    </row>
    <row r="52" spans="1:16" ht="12.75" customHeight="1" thickBot="1" x14ac:dyDescent="0.25">
      <c r="A52" s="16" t="str">
        <f t="shared" si="6"/>
        <v>IBVS 5929 </v>
      </c>
      <c r="B52" s="6" t="str">
        <f t="shared" si="7"/>
        <v>I</v>
      </c>
      <c r="C52" s="16">
        <f t="shared" si="8"/>
        <v>54857.886599999998</v>
      </c>
      <c r="D52" s="11" t="str">
        <f t="shared" si="9"/>
        <v>vis</v>
      </c>
      <c r="E52" s="133">
        <f>VLOOKUP(C52,Active!C$21:E$973,3,FALSE)</f>
        <v>72575.15797200118</v>
      </c>
      <c r="F52" s="6" t="s">
        <v>133</v>
      </c>
      <c r="G52" s="11" t="str">
        <f t="shared" si="10"/>
        <v>54857.8866</v>
      </c>
      <c r="H52" s="16">
        <f t="shared" si="11"/>
        <v>72527</v>
      </c>
      <c r="I52" s="138" t="s">
        <v>428</v>
      </c>
      <c r="J52" s="139" t="s">
        <v>429</v>
      </c>
      <c r="K52" s="138" t="s">
        <v>430</v>
      </c>
      <c r="L52" s="138" t="s">
        <v>431</v>
      </c>
      <c r="M52" s="139" t="s">
        <v>313</v>
      </c>
      <c r="N52" s="139" t="s">
        <v>79</v>
      </c>
      <c r="O52" s="140" t="s">
        <v>343</v>
      </c>
      <c r="P52" s="141" t="s">
        <v>432</v>
      </c>
    </row>
    <row r="53" spans="1:16" ht="12.75" customHeight="1" thickBot="1" x14ac:dyDescent="0.25">
      <c r="A53" s="16" t="str">
        <f t="shared" si="6"/>
        <v>IBVS 5938 </v>
      </c>
      <c r="B53" s="6" t="str">
        <f t="shared" si="7"/>
        <v>I</v>
      </c>
      <c r="C53" s="16">
        <f t="shared" si="8"/>
        <v>54880.824399999998</v>
      </c>
      <c r="D53" s="11" t="str">
        <f t="shared" si="9"/>
        <v>vis</v>
      </c>
      <c r="E53" s="133">
        <f>VLOOKUP(C53,Active!C$21:E$973,3,FALSE)</f>
        <v>72636.16016339729</v>
      </c>
      <c r="F53" s="6" t="s">
        <v>133</v>
      </c>
      <c r="G53" s="11" t="str">
        <f t="shared" si="10"/>
        <v>54880.8244</v>
      </c>
      <c r="H53" s="16">
        <f t="shared" si="11"/>
        <v>72588</v>
      </c>
      <c r="I53" s="138" t="s">
        <v>433</v>
      </c>
      <c r="J53" s="139" t="s">
        <v>434</v>
      </c>
      <c r="K53" s="138" t="s">
        <v>435</v>
      </c>
      <c r="L53" s="138" t="s">
        <v>436</v>
      </c>
      <c r="M53" s="139" t="s">
        <v>313</v>
      </c>
      <c r="N53" s="139" t="s">
        <v>133</v>
      </c>
      <c r="O53" s="140" t="s">
        <v>315</v>
      </c>
      <c r="P53" s="141" t="s">
        <v>437</v>
      </c>
    </row>
    <row r="54" spans="1:16" ht="12.75" customHeight="1" thickBot="1" x14ac:dyDescent="0.25">
      <c r="A54" s="16" t="str">
        <f t="shared" si="6"/>
        <v>IBVS 5938 </v>
      </c>
      <c r="B54" s="6" t="str">
        <f t="shared" si="7"/>
        <v>I</v>
      </c>
      <c r="C54" s="16">
        <f t="shared" si="8"/>
        <v>54886.840400000001</v>
      </c>
      <c r="D54" s="11" t="str">
        <f t="shared" si="9"/>
        <v>vis</v>
      </c>
      <c r="E54" s="133">
        <f>VLOOKUP(C54,Active!C$21:E$973,3,FALSE)</f>
        <v>72652.159482575211</v>
      </c>
      <c r="F54" s="6" t="s">
        <v>133</v>
      </c>
      <c r="G54" s="11" t="str">
        <f t="shared" si="10"/>
        <v>54886.8404</v>
      </c>
      <c r="H54" s="16">
        <f t="shared" si="11"/>
        <v>72604</v>
      </c>
      <c r="I54" s="138" t="s">
        <v>438</v>
      </c>
      <c r="J54" s="139" t="s">
        <v>439</v>
      </c>
      <c r="K54" s="138" t="s">
        <v>440</v>
      </c>
      <c r="L54" s="138" t="s">
        <v>441</v>
      </c>
      <c r="M54" s="139" t="s">
        <v>313</v>
      </c>
      <c r="N54" s="139" t="s">
        <v>133</v>
      </c>
      <c r="O54" s="140" t="s">
        <v>315</v>
      </c>
      <c r="P54" s="141" t="s">
        <v>437</v>
      </c>
    </row>
    <row r="55" spans="1:16" ht="12.75" customHeight="1" thickBot="1" x14ac:dyDescent="0.25">
      <c r="A55" s="16" t="str">
        <f t="shared" si="6"/>
        <v>BAVM 209 </v>
      </c>
      <c r="B55" s="6" t="str">
        <f t="shared" si="7"/>
        <v>I</v>
      </c>
      <c r="C55" s="16">
        <f t="shared" si="8"/>
        <v>54956.404000000002</v>
      </c>
      <c r="D55" s="11" t="str">
        <f t="shared" si="9"/>
        <v>vis</v>
      </c>
      <c r="E55" s="133">
        <f>VLOOKUP(C55,Active!C$21:E$973,3,FALSE)</f>
        <v>72837.161184630444</v>
      </c>
      <c r="F55" s="6" t="s">
        <v>133</v>
      </c>
      <c r="G55" s="11" t="str">
        <f t="shared" si="10"/>
        <v>54956.4040</v>
      </c>
      <c r="H55" s="16">
        <f t="shared" si="11"/>
        <v>72789</v>
      </c>
      <c r="I55" s="138" t="s">
        <v>442</v>
      </c>
      <c r="J55" s="139" t="s">
        <v>443</v>
      </c>
      <c r="K55" s="138" t="s">
        <v>444</v>
      </c>
      <c r="L55" s="138" t="s">
        <v>445</v>
      </c>
      <c r="M55" s="139" t="s">
        <v>313</v>
      </c>
      <c r="N55" s="139" t="s">
        <v>207</v>
      </c>
      <c r="O55" s="140" t="s">
        <v>427</v>
      </c>
      <c r="P55" s="141" t="s">
        <v>446</v>
      </c>
    </row>
    <row r="56" spans="1:16" ht="12.75" customHeight="1" thickBot="1" x14ac:dyDescent="0.25">
      <c r="A56" s="16" t="str">
        <f t="shared" si="6"/>
        <v>IBVS 5894 </v>
      </c>
      <c r="B56" s="6" t="str">
        <f t="shared" si="7"/>
        <v>II</v>
      </c>
      <c r="C56" s="16">
        <f t="shared" si="8"/>
        <v>54957.718200000003</v>
      </c>
      <c r="D56" s="11" t="str">
        <f t="shared" si="9"/>
        <v>vis</v>
      </c>
      <c r="E56" s="133">
        <f>VLOOKUP(C56,Active!C$21:E$973,3,FALSE)</f>
        <v>72840.656248670275</v>
      </c>
      <c r="F56" s="6" t="s">
        <v>133</v>
      </c>
      <c r="G56" s="11" t="str">
        <f t="shared" si="10"/>
        <v>54957.7182</v>
      </c>
      <c r="H56" s="16">
        <f t="shared" si="11"/>
        <v>72792.5</v>
      </c>
      <c r="I56" s="138" t="s">
        <v>447</v>
      </c>
      <c r="J56" s="139" t="s">
        <v>448</v>
      </c>
      <c r="K56" s="138" t="s">
        <v>449</v>
      </c>
      <c r="L56" s="138" t="s">
        <v>450</v>
      </c>
      <c r="M56" s="139" t="s">
        <v>313</v>
      </c>
      <c r="N56" s="139" t="s">
        <v>133</v>
      </c>
      <c r="O56" s="140" t="s">
        <v>260</v>
      </c>
      <c r="P56" s="141" t="s">
        <v>451</v>
      </c>
    </row>
    <row r="57" spans="1:16" ht="12.75" customHeight="1" thickBot="1" x14ac:dyDescent="0.25">
      <c r="A57" s="16" t="str">
        <f t="shared" si="6"/>
        <v>IBVS 5974 </v>
      </c>
      <c r="B57" s="6" t="str">
        <f t="shared" si="7"/>
        <v>I</v>
      </c>
      <c r="C57" s="16">
        <f t="shared" si="8"/>
        <v>55262.861700000001</v>
      </c>
      <c r="D57" s="11" t="str">
        <f t="shared" si="9"/>
        <v>vis</v>
      </c>
      <c r="E57" s="133">
        <f>VLOOKUP(C57,Active!C$21:E$973,3,FALSE)</f>
        <v>73652.173577720096</v>
      </c>
      <c r="F57" s="6" t="s">
        <v>133</v>
      </c>
      <c r="G57" s="11" t="str">
        <f t="shared" si="10"/>
        <v>55262.8617</v>
      </c>
      <c r="H57" s="16">
        <f t="shared" si="11"/>
        <v>73604</v>
      </c>
      <c r="I57" s="138" t="s">
        <v>458</v>
      </c>
      <c r="J57" s="139" t="s">
        <v>459</v>
      </c>
      <c r="K57" s="138" t="s">
        <v>460</v>
      </c>
      <c r="L57" s="138" t="s">
        <v>461</v>
      </c>
      <c r="M57" s="139" t="s">
        <v>313</v>
      </c>
      <c r="N57" s="139" t="s">
        <v>133</v>
      </c>
      <c r="O57" s="140" t="s">
        <v>315</v>
      </c>
      <c r="P57" s="141" t="s">
        <v>462</v>
      </c>
    </row>
    <row r="58" spans="1:16" ht="12.75" customHeight="1" thickBot="1" x14ac:dyDescent="0.25">
      <c r="A58" s="16" t="str">
        <f t="shared" si="6"/>
        <v>IBVS 5992 </v>
      </c>
      <c r="B58" s="6" t="str">
        <f t="shared" si="7"/>
        <v>II</v>
      </c>
      <c r="C58" s="16">
        <f t="shared" si="8"/>
        <v>55631.925799999997</v>
      </c>
      <c r="D58" s="11" t="str">
        <f t="shared" si="9"/>
        <v>vis</v>
      </c>
      <c r="E58" s="133">
        <f>VLOOKUP(C58,Active!C$21:E$973,3,FALSE)</f>
        <v>74633.685268711954</v>
      </c>
      <c r="F58" s="6" t="s">
        <v>133</v>
      </c>
      <c r="G58" s="11" t="str">
        <f t="shared" si="10"/>
        <v>55631.9258</v>
      </c>
      <c r="H58" s="16">
        <f t="shared" si="11"/>
        <v>74585.5</v>
      </c>
      <c r="I58" s="138" t="s">
        <v>463</v>
      </c>
      <c r="J58" s="139" t="s">
        <v>464</v>
      </c>
      <c r="K58" s="138" t="s">
        <v>465</v>
      </c>
      <c r="L58" s="138" t="s">
        <v>466</v>
      </c>
      <c r="M58" s="139" t="s">
        <v>313</v>
      </c>
      <c r="N58" s="139" t="s">
        <v>133</v>
      </c>
      <c r="O58" s="140" t="s">
        <v>260</v>
      </c>
      <c r="P58" s="141" t="s">
        <v>467</v>
      </c>
    </row>
    <row r="59" spans="1:16" ht="12.75" customHeight="1" thickBot="1" x14ac:dyDescent="0.25">
      <c r="A59" s="16" t="str">
        <f t="shared" si="6"/>
        <v>IBVS 5992 </v>
      </c>
      <c r="B59" s="6" t="str">
        <f t="shared" si="7"/>
        <v>I</v>
      </c>
      <c r="C59" s="16">
        <f t="shared" si="8"/>
        <v>55684.756800000003</v>
      </c>
      <c r="D59" s="11" t="str">
        <f t="shared" si="9"/>
        <v>CCD</v>
      </c>
      <c r="E59" s="133">
        <f>VLOOKUP(C59,Active!C$21:E$973,3,FALSE)</f>
        <v>74774.187268626876</v>
      </c>
      <c r="F59" s="6" t="str">
        <f>LEFT(M59,1)</f>
        <v>C</v>
      </c>
      <c r="G59" s="11" t="str">
        <f t="shared" si="10"/>
        <v>55684.7568</v>
      </c>
      <c r="H59" s="16">
        <f t="shared" si="11"/>
        <v>74726</v>
      </c>
      <c r="I59" s="138" t="s">
        <v>468</v>
      </c>
      <c r="J59" s="139" t="s">
        <v>469</v>
      </c>
      <c r="K59" s="138" t="s">
        <v>470</v>
      </c>
      <c r="L59" s="138" t="s">
        <v>471</v>
      </c>
      <c r="M59" s="139" t="s">
        <v>313</v>
      </c>
      <c r="N59" s="139" t="s">
        <v>133</v>
      </c>
      <c r="O59" s="140" t="s">
        <v>260</v>
      </c>
      <c r="P59" s="141" t="s">
        <v>467</v>
      </c>
    </row>
    <row r="60" spans="1:16" ht="12.75" customHeight="1" thickBot="1" x14ac:dyDescent="0.25">
      <c r="A60" s="16" t="str">
        <f t="shared" si="6"/>
        <v>IBVS 6029 </v>
      </c>
      <c r="B60" s="6" t="str">
        <f t="shared" si="7"/>
        <v>II</v>
      </c>
      <c r="C60" s="16">
        <f t="shared" si="8"/>
        <v>55998.922400000003</v>
      </c>
      <c r="D60" s="11" t="str">
        <f t="shared" si="9"/>
        <v>CCD</v>
      </c>
      <c r="E60" s="133">
        <f>VLOOKUP(C60,Active!C$21:E$973,3,FALSE)</f>
        <v>75609.698523467086</v>
      </c>
      <c r="F60" s="6" t="str">
        <f>LEFT(M60,1)</f>
        <v>C</v>
      </c>
      <c r="G60" s="11" t="str">
        <f t="shared" si="10"/>
        <v>55998.9224</v>
      </c>
      <c r="H60" s="16">
        <f t="shared" si="11"/>
        <v>75561.5</v>
      </c>
      <c r="I60" s="138" t="s">
        <v>472</v>
      </c>
      <c r="J60" s="139" t="s">
        <v>473</v>
      </c>
      <c r="K60" s="138" t="s">
        <v>474</v>
      </c>
      <c r="L60" s="138" t="s">
        <v>475</v>
      </c>
      <c r="M60" s="139" t="s">
        <v>313</v>
      </c>
      <c r="N60" s="139" t="s">
        <v>133</v>
      </c>
      <c r="O60" s="140" t="s">
        <v>260</v>
      </c>
      <c r="P60" s="141" t="s">
        <v>476</v>
      </c>
    </row>
    <row r="61" spans="1:16" ht="12.75" customHeight="1" thickBot="1" x14ac:dyDescent="0.25">
      <c r="A61" s="16" t="str">
        <f t="shared" si="6"/>
        <v>OEJV 0160 </v>
      </c>
      <c r="B61" s="6" t="str">
        <f t="shared" si="7"/>
        <v>II</v>
      </c>
      <c r="C61" s="16">
        <f t="shared" si="8"/>
        <v>56155.350050000001</v>
      </c>
      <c r="D61" s="11" t="str">
        <f t="shared" si="9"/>
        <v>CCD</v>
      </c>
      <c r="E61" s="133">
        <f>VLOOKUP(C61,Active!C$21:E$973,3,FALSE)</f>
        <v>76025.711804816819</v>
      </c>
      <c r="F61" s="6" t="str">
        <f>LEFT(M61,1)</f>
        <v>C</v>
      </c>
      <c r="G61" s="11" t="str">
        <f t="shared" si="10"/>
        <v>56155.35005</v>
      </c>
      <c r="H61" s="16">
        <f t="shared" si="11"/>
        <v>75977.5</v>
      </c>
      <c r="I61" s="138" t="s">
        <v>477</v>
      </c>
      <c r="J61" s="139" t="s">
        <v>478</v>
      </c>
      <c r="K61" s="138" t="s">
        <v>479</v>
      </c>
      <c r="L61" s="138" t="s">
        <v>480</v>
      </c>
      <c r="M61" s="139" t="s">
        <v>313</v>
      </c>
      <c r="N61" s="139" t="s">
        <v>113</v>
      </c>
      <c r="O61" s="140" t="s">
        <v>481</v>
      </c>
      <c r="P61" s="141" t="s">
        <v>482</v>
      </c>
    </row>
    <row r="62" spans="1:16" ht="12.75" customHeight="1" thickBot="1" x14ac:dyDescent="0.25">
      <c r="A62" s="16" t="str">
        <f t="shared" si="6"/>
        <v>BAVM 234 </v>
      </c>
      <c r="B62" s="6" t="str">
        <f t="shared" si="7"/>
        <v>II</v>
      </c>
      <c r="C62" s="16">
        <f t="shared" si="8"/>
        <v>56355.393600000003</v>
      </c>
      <c r="D62" s="11" t="str">
        <f t="shared" si="9"/>
        <v>CCD</v>
      </c>
      <c r="E62" s="133">
        <f>VLOOKUP(C62,Active!C$21:E$973,3,FALSE)</f>
        <v>76557.719884260252</v>
      </c>
      <c r="F62" s="6" t="str">
        <f>LEFT(M62,1)</f>
        <v>C</v>
      </c>
      <c r="G62" s="11" t="str">
        <f t="shared" si="10"/>
        <v>56355.3936</v>
      </c>
      <c r="H62" s="16">
        <f t="shared" si="11"/>
        <v>76509.5</v>
      </c>
      <c r="I62" s="138" t="s">
        <v>483</v>
      </c>
      <c r="J62" s="139" t="s">
        <v>484</v>
      </c>
      <c r="K62" s="138" t="s">
        <v>485</v>
      </c>
      <c r="L62" s="138" t="s">
        <v>486</v>
      </c>
      <c r="M62" s="139" t="s">
        <v>313</v>
      </c>
      <c r="N62" s="139" t="s">
        <v>207</v>
      </c>
      <c r="O62" s="140" t="s">
        <v>427</v>
      </c>
      <c r="P62" s="141" t="s">
        <v>487</v>
      </c>
    </row>
    <row r="63" spans="1:16" ht="12.75" customHeight="1" thickBot="1" x14ac:dyDescent="0.25">
      <c r="A63" s="16" t="str">
        <f t="shared" si="6"/>
        <v> PZ 4.196 </v>
      </c>
      <c r="B63" s="6" t="str">
        <f t="shared" si="7"/>
        <v>I</v>
      </c>
      <c r="C63" s="16">
        <f t="shared" si="8"/>
        <v>25716.344000000001</v>
      </c>
      <c r="D63" s="11" t="str">
        <f t="shared" si="9"/>
        <v>vis</v>
      </c>
      <c r="E63" s="133">
        <f>VLOOKUP(C63,Active!C$21:E$973,3,FALSE)</f>
        <v>-4925.6467809880414</v>
      </c>
      <c r="F63" s="6" t="s">
        <v>133</v>
      </c>
      <c r="G63" s="11" t="str">
        <f t="shared" si="10"/>
        <v>25716.344</v>
      </c>
      <c r="H63" s="16">
        <f t="shared" si="11"/>
        <v>-4974</v>
      </c>
      <c r="I63" s="138" t="s">
        <v>179</v>
      </c>
      <c r="J63" s="139" t="s">
        <v>180</v>
      </c>
      <c r="K63" s="138">
        <v>-4974</v>
      </c>
      <c r="L63" s="138" t="s">
        <v>181</v>
      </c>
      <c r="M63" s="139" t="s">
        <v>182</v>
      </c>
      <c r="N63" s="139"/>
      <c r="O63" s="140" t="s">
        <v>183</v>
      </c>
      <c r="P63" s="140" t="s">
        <v>184</v>
      </c>
    </row>
    <row r="64" spans="1:16" ht="12.75" customHeight="1" thickBot="1" x14ac:dyDescent="0.25">
      <c r="A64" s="16" t="str">
        <f t="shared" si="6"/>
        <v> PZ 4.196 </v>
      </c>
      <c r="B64" s="6" t="str">
        <f t="shared" si="7"/>
        <v>I</v>
      </c>
      <c r="C64" s="16">
        <f t="shared" si="8"/>
        <v>25737.329000000002</v>
      </c>
      <c r="D64" s="11" t="str">
        <f t="shared" si="9"/>
        <v>vis</v>
      </c>
      <c r="E64" s="133">
        <f>VLOOKUP(C64,Active!C$21:E$973,3,FALSE)</f>
        <v>-4869.8379856176298</v>
      </c>
      <c r="F64" s="6" t="s">
        <v>133</v>
      </c>
      <c r="G64" s="11" t="str">
        <f t="shared" si="10"/>
        <v>25737.329</v>
      </c>
      <c r="H64" s="16">
        <f t="shared" si="11"/>
        <v>-4918</v>
      </c>
      <c r="I64" s="138" t="s">
        <v>185</v>
      </c>
      <c r="J64" s="139" t="s">
        <v>186</v>
      </c>
      <c r="K64" s="138">
        <v>-4918</v>
      </c>
      <c r="L64" s="138" t="s">
        <v>187</v>
      </c>
      <c r="M64" s="139" t="s">
        <v>182</v>
      </c>
      <c r="N64" s="139"/>
      <c r="O64" s="140" t="s">
        <v>183</v>
      </c>
      <c r="P64" s="140" t="s">
        <v>184</v>
      </c>
    </row>
    <row r="65" spans="1:16" ht="12.75" customHeight="1" thickBot="1" x14ac:dyDescent="0.25">
      <c r="A65" s="16" t="str">
        <f t="shared" si="6"/>
        <v> PZ 4.196 </v>
      </c>
      <c r="B65" s="6" t="str">
        <f t="shared" si="7"/>
        <v>I</v>
      </c>
      <c r="C65" s="16">
        <f t="shared" si="8"/>
        <v>26040.323</v>
      </c>
      <c r="D65" s="11" t="str">
        <f t="shared" si="9"/>
        <v>vis</v>
      </c>
      <c r="E65" s="133">
        <f>VLOOKUP(C65,Active!C$21:E$973,3,FALSE)</f>
        <v>-4064.0371686311219</v>
      </c>
      <c r="F65" s="6" t="s">
        <v>133</v>
      </c>
      <c r="G65" s="11" t="str">
        <f t="shared" si="10"/>
        <v>26040.323</v>
      </c>
      <c r="H65" s="16">
        <f t="shared" si="11"/>
        <v>-4112</v>
      </c>
      <c r="I65" s="138" t="s">
        <v>188</v>
      </c>
      <c r="J65" s="139" t="s">
        <v>189</v>
      </c>
      <c r="K65" s="138">
        <v>-4112</v>
      </c>
      <c r="L65" s="138" t="s">
        <v>190</v>
      </c>
      <c r="M65" s="139" t="s">
        <v>182</v>
      </c>
      <c r="N65" s="139"/>
      <c r="O65" s="140" t="s">
        <v>183</v>
      </c>
      <c r="P65" s="140" t="s">
        <v>184</v>
      </c>
    </row>
    <row r="66" spans="1:16" ht="12.75" customHeight="1" thickBot="1" x14ac:dyDescent="0.25">
      <c r="A66" s="16" t="str">
        <f t="shared" si="6"/>
        <v> PZ 4.196 </v>
      </c>
      <c r="B66" s="6" t="str">
        <f t="shared" si="7"/>
        <v>I</v>
      </c>
      <c r="C66" s="16">
        <f t="shared" si="8"/>
        <v>26093.284</v>
      </c>
      <c r="D66" s="11" t="str">
        <f t="shared" si="9"/>
        <v>vis</v>
      </c>
      <c r="E66" s="133">
        <f>VLOOKUP(C66,Active!C$21:E$973,3,FALSE)</f>
        <v>-3923.1894387472889</v>
      </c>
      <c r="F66" s="6" t="s">
        <v>133</v>
      </c>
      <c r="G66" s="11" t="str">
        <f t="shared" si="10"/>
        <v>26093.284</v>
      </c>
      <c r="H66" s="16">
        <f t="shared" si="11"/>
        <v>-3971</v>
      </c>
      <c r="I66" s="138" t="s">
        <v>191</v>
      </c>
      <c r="J66" s="139" t="s">
        <v>192</v>
      </c>
      <c r="K66" s="138">
        <v>-3971</v>
      </c>
      <c r="L66" s="138" t="s">
        <v>193</v>
      </c>
      <c r="M66" s="139" t="s">
        <v>182</v>
      </c>
      <c r="N66" s="139"/>
      <c r="O66" s="140" t="s">
        <v>183</v>
      </c>
      <c r="P66" s="140" t="s">
        <v>184</v>
      </c>
    </row>
    <row r="67" spans="1:16" ht="12.75" customHeight="1" thickBot="1" x14ac:dyDescent="0.25">
      <c r="A67" s="16" t="str">
        <f t="shared" si="6"/>
        <v> PZ 4.196 </v>
      </c>
      <c r="B67" s="6" t="str">
        <f t="shared" si="7"/>
        <v>II</v>
      </c>
      <c r="C67" s="16">
        <f t="shared" si="8"/>
        <v>26450.312999999998</v>
      </c>
      <c r="D67" s="11" t="str">
        <f t="shared" si="9"/>
        <v>vis</v>
      </c>
      <c r="E67" s="133">
        <f>VLOOKUP(C67,Active!C$21:E$973,3,FALSE)</f>
        <v>-2973.6846304412634</v>
      </c>
      <c r="F67" s="6" t="s">
        <v>133</v>
      </c>
      <c r="G67" s="11" t="str">
        <f t="shared" si="10"/>
        <v>26450.313</v>
      </c>
      <c r="H67" s="16">
        <f t="shared" si="11"/>
        <v>-3021.5</v>
      </c>
      <c r="I67" s="138" t="s">
        <v>194</v>
      </c>
      <c r="J67" s="139" t="s">
        <v>195</v>
      </c>
      <c r="K67" s="138">
        <v>-3021.5</v>
      </c>
      <c r="L67" s="138" t="s">
        <v>196</v>
      </c>
      <c r="M67" s="139" t="s">
        <v>182</v>
      </c>
      <c r="N67" s="139"/>
      <c r="O67" s="140" t="s">
        <v>183</v>
      </c>
      <c r="P67" s="140" t="s">
        <v>184</v>
      </c>
    </row>
    <row r="68" spans="1:16" ht="12.75" customHeight="1" thickBot="1" x14ac:dyDescent="0.25">
      <c r="A68" s="16" t="str">
        <f t="shared" si="6"/>
        <v> GCVS 85 </v>
      </c>
      <c r="B68" s="6" t="str">
        <f t="shared" si="7"/>
        <v>I</v>
      </c>
      <c r="C68" s="16">
        <f t="shared" si="8"/>
        <v>27586.466</v>
      </c>
      <c r="D68" s="11" t="str">
        <f t="shared" si="9"/>
        <v>vis</v>
      </c>
      <c r="E68" s="133">
        <f>VLOOKUP(C68,Active!C$21:E$973,3,FALSE)</f>
        <v>47.870303391345047</v>
      </c>
      <c r="F68" s="6" t="s">
        <v>133</v>
      </c>
      <c r="G68" s="11" t="str">
        <f t="shared" si="10"/>
        <v>27586.466</v>
      </c>
      <c r="H68" s="16">
        <f t="shared" si="11"/>
        <v>0</v>
      </c>
      <c r="I68" s="138" t="s">
        <v>197</v>
      </c>
      <c r="J68" s="139" t="s">
        <v>198</v>
      </c>
      <c r="K68" s="138">
        <v>0</v>
      </c>
      <c r="L68" s="138" t="s">
        <v>199</v>
      </c>
      <c r="M68" s="139" t="s">
        <v>200</v>
      </c>
      <c r="N68" s="139"/>
      <c r="O68" s="140" t="s">
        <v>201</v>
      </c>
      <c r="P68" s="140" t="s">
        <v>202</v>
      </c>
    </row>
    <row r="69" spans="1:16" ht="12.75" customHeight="1" thickBot="1" x14ac:dyDescent="0.25">
      <c r="A69" s="16" t="str">
        <f t="shared" si="6"/>
        <v>BAVM 68 </v>
      </c>
      <c r="B69" s="6" t="str">
        <f t="shared" si="7"/>
        <v>I</v>
      </c>
      <c r="C69" s="16">
        <f t="shared" si="8"/>
        <v>49399.582900000001</v>
      </c>
      <c r="D69" s="11" t="str">
        <f t="shared" si="9"/>
        <v>vis</v>
      </c>
      <c r="E69" s="133">
        <f>VLOOKUP(C69,Active!C$21:E$973,3,FALSE)</f>
        <v>58059.010520828902</v>
      </c>
      <c r="F69" s="6" t="s">
        <v>133</v>
      </c>
      <c r="G69" s="11" t="str">
        <f t="shared" si="10"/>
        <v>49399.5829</v>
      </c>
      <c r="H69" s="16">
        <f t="shared" si="11"/>
        <v>58011</v>
      </c>
      <c r="I69" s="138" t="s">
        <v>203</v>
      </c>
      <c r="J69" s="139" t="s">
        <v>204</v>
      </c>
      <c r="K69" s="138">
        <v>58011</v>
      </c>
      <c r="L69" s="138" t="s">
        <v>205</v>
      </c>
      <c r="M69" s="139" t="s">
        <v>206</v>
      </c>
      <c r="N69" s="139" t="s">
        <v>207</v>
      </c>
      <c r="O69" s="140" t="s">
        <v>208</v>
      </c>
      <c r="P69" s="141" t="s">
        <v>209</v>
      </c>
    </row>
    <row r="70" spans="1:16" ht="12.75" customHeight="1" thickBot="1" x14ac:dyDescent="0.25">
      <c r="A70" s="16" t="str">
        <f t="shared" si="6"/>
        <v>BAVM 68 </v>
      </c>
      <c r="B70" s="6" t="str">
        <f t="shared" si="7"/>
        <v>I</v>
      </c>
      <c r="C70" s="16">
        <f t="shared" si="8"/>
        <v>49439.441700000003</v>
      </c>
      <c r="D70" s="11" t="str">
        <f t="shared" si="9"/>
        <v>vis</v>
      </c>
      <c r="E70" s="133">
        <f>VLOOKUP(C70,Active!C$21:E$973,3,FALSE)</f>
        <v>58165.013456874178</v>
      </c>
      <c r="F70" s="6" t="s">
        <v>133</v>
      </c>
      <c r="G70" s="11" t="str">
        <f t="shared" si="10"/>
        <v>49439.4417</v>
      </c>
      <c r="H70" s="16">
        <f t="shared" si="11"/>
        <v>58117</v>
      </c>
      <c r="I70" s="138" t="s">
        <v>210</v>
      </c>
      <c r="J70" s="139" t="s">
        <v>211</v>
      </c>
      <c r="K70" s="138">
        <v>58117</v>
      </c>
      <c r="L70" s="138" t="s">
        <v>212</v>
      </c>
      <c r="M70" s="139" t="s">
        <v>206</v>
      </c>
      <c r="N70" s="139" t="s">
        <v>207</v>
      </c>
      <c r="O70" s="140" t="s">
        <v>208</v>
      </c>
      <c r="P70" s="141" t="s">
        <v>209</v>
      </c>
    </row>
    <row r="71" spans="1:16" ht="12.75" customHeight="1" thickBot="1" x14ac:dyDescent="0.25">
      <c r="A71" s="16" t="str">
        <f t="shared" si="6"/>
        <v>BAVM 68 </v>
      </c>
      <c r="B71" s="6" t="str">
        <f t="shared" si="7"/>
        <v>II</v>
      </c>
      <c r="C71" s="16">
        <f t="shared" si="8"/>
        <v>49439.63</v>
      </c>
      <c r="D71" s="11" t="str">
        <f t="shared" si="9"/>
        <v>vis</v>
      </c>
      <c r="E71" s="133">
        <f>VLOOKUP(C71,Active!C$21:E$973,3,FALSE)</f>
        <v>58165.514233436865</v>
      </c>
      <c r="F71" s="6" t="s">
        <v>133</v>
      </c>
      <c r="G71" s="11" t="str">
        <f t="shared" si="10"/>
        <v>49439.6300</v>
      </c>
      <c r="H71" s="16">
        <f t="shared" si="11"/>
        <v>58117.5</v>
      </c>
      <c r="I71" s="138" t="s">
        <v>213</v>
      </c>
      <c r="J71" s="139" t="s">
        <v>214</v>
      </c>
      <c r="K71" s="138">
        <v>58117.5</v>
      </c>
      <c r="L71" s="138" t="s">
        <v>215</v>
      </c>
      <c r="M71" s="139" t="s">
        <v>206</v>
      </c>
      <c r="N71" s="139" t="s">
        <v>207</v>
      </c>
      <c r="O71" s="140" t="s">
        <v>208</v>
      </c>
      <c r="P71" s="141" t="s">
        <v>209</v>
      </c>
    </row>
    <row r="72" spans="1:16" ht="12.75" customHeight="1" thickBot="1" x14ac:dyDescent="0.25">
      <c r="A72" s="16" t="str">
        <f t="shared" si="6"/>
        <v>BAVM 68 </v>
      </c>
      <c r="B72" s="6" t="str">
        <f t="shared" si="7"/>
        <v>I</v>
      </c>
      <c r="C72" s="16">
        <f t="shared" si="8"/>
        <v>49486.4447</v>
      </c>
      <c r="D72" s="11" t="str">
        <f t="shared" si="9"/>
        <v>vis</v>
      </c>
      <c r="E72" s="133">
        <f>VLOOKUP(C72,Active!C$21:E$973,3,FALSE)</f>
        <v>58290.016116335471</v>
      </c>
      <c r="F72" s="6" t="s">
        <v>133</v>
      </c>
      <c r="G72" s="11" t="str">
        <f t="shared" si="10"/>
        <v>49486.4447</v>
      </c>
      <c r="H72" s="16">
        <f t="shared" si="11"/>
        <v>58242</v>
      </c>
      <c r="I72" s="138" t="s">
        <v>216</v>
      </c>
      <c r="J72" s="139" t="s">
        <v>217</v>
      </c>
      <c r="K72" s="138">
        <v>58242</v>
      </c>
      <c r="L72" s="138" t="s">
        <v>218</v>
      </c>
      <c r="M72" s="139" t="s">
        <v>206</v>
      </c>
      <c r="N72" s="139" t="s">
        <v>207</v>
      </c>
      <c r="O72" s="140" t="s">
        <v>208</v>
      </c>
      <c r="P72" s="141" t="s">
        <v>209</v>
      </c>
    </row>
    <row r="73" spans="1:16" ht="12.75" customHeight="1" thickBot="1" x14ac:dyDescent="0.25">
      <c r="A73" s="16" t="str">
        <f t="shared" si="6"/>
        <v>BAVM 68 </v>
      </c>
      <c r="B73" s="6" t="str">
        <f t="shared" si="7"/>
        <v>I</v>
      </c>
      <c r="C73" s="16">
        <f t="shared" si="8"/>
        <v>49498.477599999998</v>
      </c>
      <c r="D73" s="11" t="str">
        <f t="shared" si="9"/>
        <v>vis</v>
      </c>
      <c r="E73" s="133">
        <f>VLOOKUP(C73,Active!C$21:E$973,3,FALSE)</f>
        <v>58322.017148206454</v>
      </c>
      <c r="F73" s="6" t="s">
        <v>133</v>
      </c>
      <c r="G73" s="11" t="str">
        <f t="shared" si="10"/>
        <v>49498.4776</v>
      </c>
      <c r="H73" s="16">
        <f t="shared" si="11"/>
        <v>58274</v>
      </c>
      <c r="I73" s="138" t="s">
        <v>219</v>
      </c>
      <c r="J73" s="139" t="s">
        <v>220</v>
      </c>
      <c r="K73" s="138">
        <v>58274</v>
      </c>
      <c r="L73" s="138" t="s">
        <v>221</v>
      </c>
      <c r="M73" s="139" t="s">
        <v>206</v>
      </c>
      <c r="N73" s="139" t="s">
        <v>207</v>
      </c>
      <c r="O73" s="140" t="s">
        <v>208</v>
      </c>
      <c r="P73" s="141" t="s">
        <v>209</v>
      </c>
    </row>
    <row r="74" spans="1:16" ht="12.75" customHeight="1" thickBot="1" x14ac:dyDescent="0.25">
      <c r="A74" s="16" t="str">
        <f t="shared" si="6"/>
        <v>BAVM 158 </v>
      </c>
      <c r="B74" s="6" t="str">
        <f t="shared" si="7"/>
        <v>I</v>
      </c>
      <c r="C74" s="16">
        <f t="shared" si="8"/>
        <v>52408.486100000002</v>
      </c>
      <c r="D74" s="11" t="str">
        <f t="shared" si="9"/>
        <v>vis</v>
      </c>
      <c r="E74" s="133">
        <f>VLOOKUP(C74,Active!C$21:E$973,3,FALSE)</f>
        <v>66061.072135228285</v>
      </c>
      <c r="F74" s="6" t="s">
        <v>133</v>
      </c>
      <c r="G74" s="11" t="str">
        <f t="shared" si="10"/>
        <v>52408.4861</v>
      </c>
      <c r="H74" s="16">
        <f t="shared" si="11"/>
        <v>66013</v>
      </c>
      <c r="I74" s="138" t="s">
        <v>301</v>
      </c>
      <c r="J74" s="139" t="s">
        <v>302</v>
      </c>
      <c r="K74" s="138" t="s">
        <v>303</v>
      </c>
      <c r="L74" s="138" t="s">
        <v>304</v>
      </c>
      <c r="M74" s="139" t="s">
        <v>206</v>
      </c>
      <c r="N74" s="139" t="s">
        <v>98</v>
      </c>
      <c r="O74" s="140" t="s">
        <v>208</v>
      </c>
      <c r="P74" s="141" t="s">
        <v>300</v>
      </c>
    </row>
    <row r="75" spans="1:16" ht="12.75" customHeight="1" thickBot="1" x14ac:dyDescent="0.25">
      <c r="A75" s="16" t="str">
        <f t="shared" ref="A75:A81" si="12">P75</f>
        <v>BAVM 158 </v>
      </c>
      <c r="B75" s="6" t="str">
        <f t="shared" ref="B75:B81" si="13">IF(H75=INT(H75),"I","II")</f>
        <v>I</v>
      </c>
      <c r="C75" s="16">
        <f t="shared" ref="C75:C81" si="14">1*G75</f>
        <v>52408.488700000002</v>
      </c>
      <c r="D75" s="11" t="str">
        <f t="shared" ref="D75:D81" si="15">VLOOKUP(F75,I$1:J$5,2,FALSE)</f>
        <v>vis</v>
      </c>
      <c r="E75" s="133">
        <f>VLOOKUP(C75,Active!C$21:E$973,3,FALSE)</f>
        <v>66061.079049827662</v>
      </c>
      <c r="F75" s="6" t="s">
        <v>133</v>
      </c>
      <c r="G75" s="11" t="str">
        <f t="shared" ref="G75:G81" si="16">MID(I75,3,LEN(I75)-3)</f>
        <v>52408.4887</v>
      </c>
      <c r="H75" s="16">
        <f t="shared" ref="H75:H81" si="17">1*K75</f>
        <v>66013</v>
      </c>
      <c r="I75" s="138" t="s">
        <v>305</v>
      </c>
      <c r="J75" s="139" t="s">
        <v>306</v>
      </c>
      <c r="K75" s="138" t="s">
        <v>303</v>
      </c>
      <c r="L75" s="138" t="s">
        <v>307</v>
      </c>
      <c r="M75" s="139" t="s">
        <v>206</v>
      </c>
      <c r="N75" s="139" t="s">
        <v>308</v>
      </c>
      <c r="O75" s="140" t="s">
        <v>208</v>
      </c>
      <c r="P75" s="141" t="s">
        <v>300</v>
      </c>
    </row>
    <row r="76" spans="1:16" ht="12.75" customHeight="1" thickBot="1" x14ac:dyDescent="0.25">
      <c r="A76" s="16" t="str">
        <f t="shared" si="12"/>
        <v>VSB 42 </v>
      </c>
      <c r="B76" s="6" t="str">
        <f t="shared" si="13"/>
        <v>I</v>
      </c>
      <c r="C76" s="16">
        <f t="shared" si="14"/>
        <v>52739.008699999998</v>
      </c>
      <c r="D76" s="11" t="str">
        <f t="shared" si="15"/>
        <v>vis</v>
      </c>
      <c r="E76" s="133">
        <f>VLOOKUP(C76,Active!C$21:E$973,3,FALSE)</f>
        <v>66940.084198544733</v>
      </c>
      <c r="F76" s="6" t="s">
        <v>133</v>
      </c>
      <c r="G76" s="11" t="str">
        <f t="shared" si="16"/>
        <v>52739.0087</v>
      </c>
      <c r="H76" s="16">
        <f t="shared" si="17"/>
        <v>66892</v>
      </c>
      <c r="I76" s="138" t="s">
        <v>326</v>
      </c>
      <c r="J76" s="139" t="s">
        <v>327</v>
      </c>
      <c r="K76" s="138" t="s">
        <v>328</v>
      </c>
      <c r="L76" s="138" t="s">
        <v>325</v>
      </c>
      <c r="M76" s="139" t="s">
        <v>206</v>
      </c>
      <c r="N76" s="139" t="s">
        <v>259</v>
      </c>
      <c r="O76" s="140" t="s">
        <v>329</v>
      </c>
      <c r="P76" s="141" t="s">
        <v>330</v>
      </c>
    </row>
    <row r="77" spans="1:16" ht="12.75" customHeight="1" thickBot="1" x14ac:dyDescent="0.25">
      <c r="A77" s="16" t="str">
        <f t="shared" si="12"/>
        <v>VSB 42 </v>
      </c>
      <c r="B77" s="6" t="str">
        <f t="shared" si="13"/>
        <v>II</v>
      </c>
      <c r="C77" s="16">
        <f t="shared" si="14"/>
        <v>52739.198400000001</v>
      </c>
      <c r="D77" s="11" t="str">
        <f t="shared" si="15"/>
        <v>vis</v>
      </c>
      <c r="E77" s="133">
        <f>VLOOKUP(C77,Active!C$21:E$973,3,FALSE)</f>
        <v>66940.588698353255</v>
      </c>
      <c r="F77" s="6" t="s">
        <v>133</v>
      </c>
      <c r="G77" s="11" t="str">
        <f t="shared" si="16"/>
        <v>52739.1984</v>
      </c>
      <c r="H77" s="16">
        <f t="shared" si="17"/>
        <v>66892.5</v>
      </c>
      <c r="I77" s="138" t="s">
        <v>331</v>
      </c>
      <c r="J77" s="139" t="s">
        <v>332</v>
      </c>
      <c r="K77" s="138" t="s">
        <v>333</v>
      </c>
      <c r="L77" s="138" t="s">
        <v>334</v>
      </c>
      <c r="M77" s="139" t="s">
        <v>206</v>
      </c>
      <c r="N77" s="139" t="s">
        <v>259</v>
      </c>
      <c r="O77" s="140" t="s">
        <v>329</v>
      </c>
      <c r="P77" s="141" t="s">
        <v>330</v>
      </c>
    </row>
    <row r="78" spans="1:16" ht="12.75" customHeight="1" thickBot="1" x14ac:dyDescent="0.25">
      <c r="A78" s="16" t="str">
        <f t="shared" si="12"/>
        <v>VSB 48 </v>
      </c>
      <c r="B78" s="6" t="str">
        <f t="shared" si="13"/>
        <v>II</v>
      </c>
      <c r="C78" s="16">
        <f t="shared" si="14"/>
        <v>54531.312599999997</v>
      </c>
      <c r="D78" s="11" t="str">
        <f t="shared" si="15"/>
        <v>vis</v>
      </c>
      <c r="E78" s="133">
        <f>VLOOKUP(C78,Active!C$21:E$973,3,FALSE)</f>
        <v>71706.647057572001</v>
      </c>
      <c r="F78" s="6" t="s">
        <v>133</v>
      </c>
      <c r="G78" s="11" t="str">
        <f t="shared" si="16"/>
        <v>54531.3126</v>
      </c>
      <c r="H78" s="16">
        <f t="shared" si="17"/>
        <v>71658.5</v>
      </c>
      <c r="I78" s="138" t="s">
        <v>400</v>
      </c>
      <c r="J78" s="139" t="s">
        <v>401</v>
      </c>
      <c r="K78" s="138" t="s">
        <v>402</v>
      </c>
      <c r="L78" s="138" t="s">
        <v>403</v>
      </c>
      <c r="M78" s="139" t="s">
        <v>313</v>
      </c>
      <c r="N78" s="139" t="s">
        <v>404</v>
      </c>
      <c r="O78" s="140" t="s">
        <v>405</v>
      </c>
      <c r="P78" s="141" t="s">
        <v>406</v>
      </c>
    </row>
    <row r="79" spans="1:16" ht="12.75" customHeight="1" thickBot="1" x14ac:dyDescent="0.25">
      <c r="A79" s="16" t="str">
        <f t="shared" si="12"/>
        <v>VSB 48 </v>
      </c>
      <c r="B79" s="6" t="str">
        <f t="shared" si="13"/>
        <v>II</v>
      </c>
      <c r="C79" s="16">
        <f t="shared" si="14"/>
        <v>54533.191400000003</v>
      </c>
      <c r="D79" s="11" t="str">
        <f t="shared" si="15"/>
        <v>vis</v>
      </c>
      <c r="E79" s="133">
        <f>VLOOKUP(C79,Active!C$21:E$973,3,FALSE)</f>
        <v>71711.643653461564</v>
      </c>
      <c r="F79" s="6" t="s">
        <v>133</v>
      </c>
      <c r="G79" s="11" t="str">
        <f t="shared" si="16"/>
        <v>54533.1914</v>
      </c>
      <c r="H79" s="16">
        <f t="shared" si="17"/>
        <v>71663.5</v>
      </c>
      <c r="I79" s="138" t="s">
        <v>407</v>
      </c>
      <c r="J79" s="139" t="s">
        <v>408</v>
      </c>
      <c r="K79" s="138" t="s">
        <v>409</v>
      </c>
      <c r="L79" s="138" t="s">
        <v>410</v>
      </c>
      <c r="M79" s="139" t="s">
        <v>313</v>
      </c>
      <c r="N79" s="139" t="s">
        <v>404</v>
      </c>
      <c r="O79" s="140" t="s">
        <v>405</v>
      </c>
      <c r="P79" s="141" t="s">
        <v>406</v>
      </c>
    </row>
    <row r="80" spans="1:16" ht="12.75" customHeight="1" thickBot="1" x14ac:dyDescent="0.25">
      <c r="A80" s="16" t="str">
        <f t="shared" si="12"/>
        <v>VSB 48 </v>
      </c>
      <c r="B80" s="6" t="str">
        <f t="shared" si="13"/>
        <v>I</v>
      </c>
      <c r="C80" s="16">
        <f t="shared" si="14"/>
        <v>54534.133099999999</v>
      </c>
      <c r="D80" s="11" t="str">
        <f t="shared" si="15"/>
        <v>vis</v>
      </c>
      <c r="E80" s="133">
        <f>VLOOKUP(C80,Active!C$21:E$973,3,FALSE)</f>
        <v>71714.148068167298</v>
      </c>
      <c r="F80" s="6" t="s">
        <v>133</v>
      </c>
      <c r="G80" s="11" t="str">
        <f t="shared" si="16"/>
        <v>54534.1331</v>
      </c>
      <c r="H80" s="16">
        <f t="shared" si="17"/>
        <v>71666</v>
      </c>
      <c r="I80" s="138" t="s">
        <v>411</v>
      </c>
      <c r="J80" s="139" t="s">
        <v>412</v>
      </c>
      <c r="K80" s="138" t="s">
        <v>413</v>
      </c>
      <c r="L80" s="138" t="s">
        <v>414</v>
      </c>
      <c r="M80" s="139" t="s">
        <v>313</v>
      </c>
      <c r="N80" s="139" t="s">
        <v>404</v>
      </c>
      <c r="O80" s="140" t="s">
        <v>405</v>
      </c>
      <c r="P80" s="141" t="s">
        <v>406</v>
      </c>
    </row>
    <row r="81" spans="1:16" ht="12.75" customHeight="1" thickBot="1" x14ac:dyDescent="0.25">
      <c r="A81" s="16" t="str">
        <f t="shared" si="12"/>
        <v>OEJV 0137 </v>
      </c>
      <c r="B81" s="6" t="str">
        <f t="shared" si="13"/>
        <v>I</v>
      </c>
      <c r="C81" s="16">
        <f t="shared" si="14"/>
        <v>55235.413099999998</v>
      </c>
      <c r="D81" s="11" t="str">
        <f t="shared" si="15"/>
        <v>vis</v>
      </c>
      <c r="E81" s="133">
        <f>VLOOKUP(C81,Active!C$21:E$973,3,FALSE)</f>
        <v>73579.175088294112</v>
      </c>
      <c r="F81" s="6" t="s">
        <v>133</v>
      </c>
      <c r="G81" s="11" t="str">
        <f t="shared" si="16"/>
        <v>55235.4131</v>
      </c>
      <c r="H81" s="16">
        <f t="shared" si="17"/>
        <v>73531</v>
      </c>
      <c r="I81" s="138" t="s">
        <v>452</v>
      </c>
      <c r="J81" s="139" t="s">
        <v>453</v>
      </c>
      <c r="K81" s="138" t="s">
        <v>454</v>
      </c>
      <c r="L81" s="138" t="s">
        <v>455</v>
      </c>
      <c r="M81" s="139" t="s">
        <v>313</v>
      </c>
      <c r="N81" s="139" t="s">
        <v>79</v>
      </c>
      <c r="O81" s="140" t="s">
        <v>456</v>
      </c>
      <c r="P81" s="141" t="s">
        <v>457</v>
      </c>
    </row>
    <row r="82" spans="1:16" ht="12.75" customHeight="1" thickBot="1" x14ac:dyDescent="0.25">
      <c r="B82" s="6"/>
      <c r="E82" s="133"/>
      <c r="F82" s="6"/>
      <c r="I82" s="134"/>
      <c r="J82" s="135"/>
      <c r="K82" s="134"/>
      <c r="L82" s="134"/>
      <c r="M82" s="135"/>
      <c r="N82" s="135"/>
      <c r="O82" s="136"/>
      <c r="P82" s="136"/>
    </row>
    <row r="83" spans="1:16" ht="12.75" customHeight="1" thickBot="1" x14ac:dyDescent="0.25">
      <c r="B83" s="6"/>
      <c r="E83" s="133"/>
      <c r="F83" s="6"/>
      <c r="I83" s="134"/>
      <c r="J83" s="135"/>
      <c r="K83" s="134"/>
      <c r="L83" s="134"/>
      <c r="M83" s="135"/>
      <c r="N83" s="135"/>
      <c r="O83" s="136"/>
      <c r="P83" s="136"/>
    </row>
    <row r="84" spans="1:16" ht="12.75" customHeight="1" thickBot="1" x14ac:dyDescent="0.25">
      <c r="B84" s="6"/>
      <c r="E84" s="133"/>
      <c r="F84" s="6"/>
      <c r="I84" s="134"/>
      <c r="J84" s="135"/>
      <c r="K84" s="134"/>
      <c r="L84" s="134"/>
      <c r="M84" s="135"/>
      <c r="N84" s="135"/>
      <c r="O84" s="136"/>
      <c r="P84" s="136"/>
    </row>
    <row r="85" spans="1:16" ht="12.75" customHeight="1" thickBot="1" x14ac:dyDescent="0.25">
      <c r="B85" s="6"/>
      <c r="E85" s="133"/>
      <c r="F85" s="6"/>
      <c r="I85" s="134"/>
      <c r="J85" s="135"/>
      <c r="K85" s="134"/>
      <c r="L85" s="134"/>
      <c r="M85" s="135"/>
      <c r="N85" s="135"/>
      <c r="O85" s="136"/>
      <c r="P85" s="136"/>
    </row>
    <row r="86" spans="1:16" ht="12.75" customHeight="1" thickBot="1" x14ac:dyDescent="0.25">
      <c r="B86" s="6"/>
      <c r="E86" s="133"/>
      <c r="F86" s="6"/>
      <c r="I86" s="134"/>
      <c r="J86" s="135"/>
      <c r="K86" s="134"/>
      <c r="L86" s="134"/>
      <c r="M86" s="135"/>
      <c r="N86" s="135"/>
      <c r="O86" s="136"/>
      <c r="P86" s="136"/>
    </row>
    <row r="87" spans="1:16" ht="12.75" customHeight="1" thickBot="1" x14ac:dyDescent="0.25">
      <c r="B87" s="6"/>
      <c r="E87" s="133"/>
      <c r="F87" s="6"/>
      <c r="I87" s="134"/>
      <c r="J87" s="135"/>
      <c r="K87" s="134"/>
      <c r="L87" s="134"/>
      <c r="M87" s="135"/>
      <c r="N87" s="135"/>
      <c r="O87" s="136"/>
      <c r="P87" s="136"/>
    </row>
    <row r="88" spans="1:16" ht="12.75" customHeight="1" thickBot="1" x14ac:dyDescent="0.25">
      <c r="B88" s="6"/>
      <c r="E88" s="133"/>
      <c r="F88" s="6"/>
      <c r="I88" s="134"/>
      <c r="J88" s="135"/>
      <c r="K88" s="134"/>
      <c r="L88" s="134"/>
      <c r="M88" s="135"/>
      <c r="N88" s="135"/>
      <c r="O88" s="136"/>
      <c r="P88" s="136"/>
    </row>
    <row r="89" spans="1:16" ht="12.75" customHeight="1" thickBot="1" x14ac:dyDescent="0.25">
      <c r="B89" s="6"/>
      <c r="E89" s="133"/>
      <c r="F89" s="6"/>
      <c r="I89" s="134"/>
      <c r="J89" s="135"/>
      <c r="K89" s="134"/>
      <c r="L89" s="134"/>
      <c r="M89" s="135"/>
      <c r="N89" s="135"/>
      <c r="O89" s="136"/>
      <c r="P89" s="136"/>
    </row>
    <row r="90" spans="1:16" ht="12.75" customHeight="1" thickBot="1" x14ac:dyDescent="0.25">
      <c r="B90" s="6"/>
      <c r="E90" s="133"/>
      <c r="F90" s="6"/>
      <c r="I90" s="134"/>
      <c r="J90" s="135"/>
      <c r="K90" s="134"/>
      <c r="L90" s="134"/>
      <c r="M90" s="135"/>
      <c r="N90" s="135"/>
      <c r="O90" s="136"/>
      <c r="P90" s="136"/>
    </row>
    <row r="91" spans="1:16" ht="12.75" customHeight="1" thickBot="1" x14ac:dyDescent="0.25">
      <c r="B91" s="6"/>
      <c r="E91" s="133"/>
      <c r="F91" s="6"/>
      <c r="I91" s="134"/>
      <c r="J91" s="135"/>
      <c r="K91" s="134"/>
      <c r="L91" s="134"/>
      <c r="M91" s="135"/>
      <c r="N91" s="135"/>
      <c r="O91" s="136"/>
      <c r="P91" s="136"/>
    </row>
    <row r="92" spans="1:16" ht="12.75" customHeight="1" thickBot="1" x14ac:dyDescent="0.25">
      <c r="B92" s="6"/>
      <c r="E92" s="133"/>
      <c r="F92" s="6"/>
      <c r="I92" s="134"/>
      <c r="J92" s="135"/>
      <c r="K92" s="134"/>
      <c r="L92" s="134"/>
      <c r="M92" s="135"/>
      <c r="N92" s="135"/>
      <c r="O92" s="136"/>
      <c r="P92" s="136"/>
    </row>
    <row r="93" spans="1:16" ht="12.75" customHeight="1" thickBot="1" x14ac:dyDescent="0.25">
      <c r="B93" s="6"/>
      <c r="E93" s="133"/>
      <c r="F93" s="6"/>
      <c r="I93" s="134"/>
      <c r="J93" s="135"/>
      <c r="K93" s="134"/>
      <c r="L93" s="134"/>
      <c r="M93" s="135"/>
      <c r="N93" s="135"/>
      <c r="O93" s="136"/>
      <c r="P93" s="136"/>
    </row>
    <row r="94" spans="1:16" ht="12.75" customHeight="1" thickBot="1" x14ac:dyDescent="0.25">
      <c r="B94" s="6"/>
      <c r="E94" s="133"/>
      <c r="F94" s="6"/>
      <c r="I94" s="134"/>
      <c r="J94" s="135"/>
      <c r="K94" s="134"/>
      <c r="L94" s="134"/>
      <c r="M94" s="135"/>
      <c r="N94" s="135"/>
      <c r="O94" s="136"/>
      <c r="P94" s="136"/>
    </row>
    <row r="95" spans="1:16" ht="12.75" customHeight="1" thickBot="1" x14ac:dyDescent="0.25">
      <c r="B95" s="6"/>
      <c r="E95" s="133"/>
      <c r="F95" s="6"/>
      <c r="I95" s="134"/>
      <c r="J95" s="135"/>
      <c r="K95" s="134"/>
      <c r="L95" s="134"/>
      <c r="M95" s="135"/>
      <c r="N95" s="135"/>
      <c r="O95" s="136"/>
      <c r="P95" s="136"/>
    </row>
    <row r="96" spans="1:16" ht="12.75" customHeight="1" thickBot="1" x14ac:dyDescent="0.25">
      <c r="B96" s="6"/>
      <c r="E96" s="133"/>
      <c r="F96" s="6"/>
      <c r="I96" s="134"/>
      <c r="J96" s="135"/>
      <c r="K96" s="134"/>
      <c r="L96" s="134"/>
      <c r="M96" s="135"/>
      <c r="N96" s="135"/>
      <c r="O96" s="136"/>
      <c r="P96" s="136"/>
    </row>
    <row r="97" spans="2:16" ht="12.75" customHeight="1" thickBot="1" x14ac:dyDescent="0.25">
      <c r="B97" s="6"/>
      <c r="E97" s="133"/>
      <c r="F97" s="6"/>
      <c r="I97" s="134"/>
      <c r="J97" s="135"/>
      <c r="K97" s="134"/>
      <c r="L97" s="134"/>
      <c r="M97" s="135"/>
      <c r="N97" s="135"/>
      <c r="O97" s="136"/>
      <c r="P97" s="136"/>
    </row>
    <row r="98" spans="2:16" ht="12.75" customHeight="1" thickBot="1" x14ac:dyDescent="0.25">
      <c r="B98" s="6"/>
      <c r="E98" s="133"/>
      <c r="F98" s="6"/>
      <c r="I98" s="134"/>
      <c r="J98" s="135"/>
      <c r="K98" s="134"/>
      <c r="L98" s="134"/>
      <c r="M98" s="135"/>
      <c r="N98" s="135"/>
      <c r="O98" s="136"/>
      <c r="P98" s="136"/>
    </row>
    <row r="99" spans="2:16" ht="12.75" customHeight="1" thickBot="1" x14ac:dyDescent="0.25">
      <c r="B99" s="6"/>
      <c r="E99" s="133"/>
      <c r="F99" s="6"/>
      <c r="I99" s="134"/>
      <c r="J99" s="135"/>
      <c r="K99" s="134"/>
      <c r="L99" s="134"/>
      <c r="M99" s="135"/>
      <c r="N99" s="135"/>
      <c r="O99" s="136"/>
      <c r="P99" s="136"/>
    </row>
    <row r="100" spans="2:16" ht="12.75" customHeight="1" thickBot="1" x14ac:dyDescent="0.25">
      <c r="B100" s="6"/>
      <c r="E100" s="133"/>
      <c r="F100" s="6"/>
      <c r="I100" s="134"/>
      <c r="J100" s="135"/>
      <c r="K100" s="134"/>
      <c r="L100" s="134"/>
      <c r="M100" s="135"/>
      <c r="N100" s="135"/>
      <c r="O100" s="136"/>
      <c r="P100" s="136"/>
    </row>
    <row r="101" spans="2:16" ht="12.75" customHeight="1" thickBot="1" x14ac:dyDescent="0.25">
      <c r="B101" s="6"/>
      <c r="E101" s="133"/>
      <c r="F101" s="6"/>
      <c r="I101" s="134"/>
      <c r="J101" s="135"/>
      <c r="K101" s="134"/>
      <c r="L101" s="134"/>
      <c r="M101" s="135"/>
      <c r="N101" s="135"/>
      <c r="O101" s="136"/>
      <c r="P101" s="136"/>
    </row>
    <row r="102" spans="2:16" ht="12.75" customHeight="1" thickBot="1" x14ac:dyDescent="0.25">
      <c r="B102" s="6"/>
      <c r="E102" s="133"/>
      <c r="F102" s="6"/>
      <c r="I102" s="134"/>
      <c r="J102" s="135"/>
      <c r="K102" s="134"/>
      <c r="L102" s="134"/>
      <c r="M102" s="135"/>
      <c r="N102" s="135"/>
      <c r="O102" s="136"/>
      <c r="P102" s="136"/>
    </row>
    <row r="103" spans="2:16" ht="12.75" customHeight="1" thickBot="1" x14ac:dyDescent="0.25">
      <c r="B103" s="6"/>
      <c r="E103" s="133"/>
      <c r="F103" s="6"/>
      <c r="I103" s="134"/>
      <c r="J103" s="135"/>
      <c r="K103" s="134"/>
      <c r="L103" s="134"/>
      <c r="M103" s="135"/>
      <c r="N103" s="135"/>
      <c r="O103" s="136"/>
      <c r="P103" s="136"/>
    </row>
    <row r="104" spans="2:16" ht="12.75" customHeight="1" thickBot="1" x14ac:dyDescent="0.25">
      <c r="B104" s="6"/>
      <c r="E104" s="133"/>
      <c r="F104" s="6"/>
      <c r="I104" s="134"/>
      <c r="J104" s="135"/>
      <c r="K104" s="134"/>
      <c r="L104" s="134"/>
      <c r="M104" s="135"/>
      <c r="N104" s="135"/>
      <c r="O104" s="136"/>
      <c r="P104" s="136"/>
    </row>
    <row r="105" spans="2:16" ht="12.75" customHeight="1" thickBot="1" x14ac:dyDescent="0.25">
      <c r="B105" s="6"/>
      <c r="E105" s="133"/>
      <c r="F105" s="6"/>
      <c r="I105" s="134"/>
      <c r="J105" s="135"/>
      <c r="K105" s="134"/>
      <c r="L105" s="134"/>
      <c r="M105" s="135"/>
      <c r="N105" s="135"/>
      <c r="O105" s="136"/>
      <c r="P105" s="136"/>
    </row>
    <row r="106" spans="2:16" ht="12.75" customHeight="1" thickBot="1" x14ac:dyDescent="0.25">
      <c r="B106" s="6"/>
      <c r="E106" s="133"/>
      <c r="F106" s="6"/>
      <c r="I106" s="134"/>
      <c r="J106" s="135"/>
      <c r="K106" s="134"/>
      <c r="L106" s="134"/>
      <c r="M106" s="135"/>
      <c r="N106" s="135"/>
      <c r="O106" s="136"/>
      <c r="P106" s="136"/>
    </row>
    <row r="107" spans="2:16" ht="12.75" customHeight="1" thickBot="1" x14ac:dyDescent="0.25">
      <c r="B107" s="6"/>
      <c r="E107" s="133"/>
      <c r="F107" s="6"/>
      <c r="I107" s="134"/>
      <c r="J107" s="135"/>
      <c r="K107" s="134"/>
      <c r="L107" s="134"/>
      <c r="M107" s="135"/>
      <c r="N107" s="135"/>
      <c r="O107" s="136"/>
      <c r="P107" s="136"/>
    </row>
    <row r="108" spans="2:16" ht="12.75" customHeight="1" thickBot="1" x14ac:dyDescent="0.25">
      <c r="B108" s="6"/>
      <c r="E108" s="133"/>
      <c r="F108" s="6"/>
      <c r="I108" s="134"/>
      <c r="J108" s="135"/>
      <c r="K108" s="134"/>
      <c r="L108" s="134"/>
      <c r="M108" s="135"/>
      <c r="N108" s="135"/>
      <c r="O108" s="136"/>
      <c r="P108" s="136"/>
    </row>
    <row r="109" spans="2:16" ht="12.75" customHeight="1" thickBot="1" x14ac:dyDescent="0.25">
      <c r="B109" s="6"/>
      <c r="E109" s="133"/>
      <c r="F109" s="6"/>
      <c r="I109" s="134"/>
      <c r="J109" s="135"/>
      <c r="K109" s="134"/>
      <c r="L109" s="134"/>
      <c r="M109" s="135"/>
      <c r="N109" s="135"/>
      <c r="O109" s="136"/>
      <c r="P109" s="136"/>
    </row>
    <row r="110" spans="2:16" ht="12.75" customHeight="1" thickBot="1" x14ac:dyDescent="0.25">
      <c r="B110" s="6"/>
      <c r="E110" s="133"/>
      <c r="F110" s="6"/>
      <c r="I110" s="134"/>
      <c r="J110" s="135"/>
      <c r="K110" s="134"/>
      <c r="L110" s="134"/>
      <c r="M110" s="135"/>
      <c r="N110" s="135"/>
      <c r="O110" s="136"/>
      <c r="P110" s="136"/>
    </row>
    <row r="111" spans="2:16" ht="12.75" customHeight="1" thickBot="1" x14ac:dyDescent="0.25">
      <c r="B111" s="6"/>
      <c r="E111" s="133"/>
      <c r="F111" s="6"/>
      <c r="I111" s="134"/>
      <c r="J111" s="135"/>
      <c r="K111" s="134"/>
      <c r="L111" s="134"/>
      <c r="M111" s="135"/>
      <c r="N111" s="135"/>
      <c r="O111" s="136"/>
      <c r="P111" s="136"/>
    </row>
    <row r="112" spans="2:16" ht="12.75" customHeight="1" thickBot="1" x14ac:dyDescent="0.25">
      <c r="B112" s="6"/>
      <c r="E112" s="133"/>
      <c r="F112" s="6"/>
      <c r="I112" s="134"/>
      <c r="J112" s="135"/>
      <c r="K112" s="134"/>
      <c r="L112" s="134"/>
      <c r="M112" s="135"/>
      <c r="N112" s="135"/>
      <c r="O112" s="136"/>
      <c r="P112" s="136"/>
    </row>
    <row r="113" spans="2:16" ht="12.75" customHeight="1" thickBot="1" x14ac:dyDescent="0.25">
      <c r="B113" s="6"/>
      <c r="E113" s="133"/>
      <c r="F113" s="6"/>
      <c r="I113" s="134"/>
      <c r="J113" s="135"/>
      <c r="K113" s="134"/>
      <c r="L113" s="134"/>
      <c r="M113" s="135"/>
      <c r="N113" s="135"/>
      <c r="O113" s="136"/>
      <c r="P113" s="136"/>
    </row>
    <row r="114" spans="2:16" ht="12.75" customHeight="1" thickBot="1" x14ac:dyDescent="0.25">
      <c r="B114" s="6"/>
      <c r="E114" s="133"/>
      <c r="F114" s="6"/>
      <c r="I114" s="134"/>
      <c r="J114" s="135"/>
      <c r="K114" s="134"/>
      <c r="L114" s="134"/>
      <c r="M114" s="135"/>
      <c r="N114" s="135"/>
      <c r="O114" s="136"/>
      <c r="P114" s="136"/>
    </row>
    <row r="115" spans="2:16" ht="12.75" customHeight="1" thickBot="1" x14ac:dyDescent="0.25">
      <c r="B115" s="6"/>
      <c r="E115" s="133"/>
      <c r="F115" s="6"/>
      <c r="I115" s="134"/>
      <c r="J115" s="135"/>
      <c r="K115" s="134"/>
      <c r="L115" s="134"/>
      <c r="M115" s="135"/>
      <c r="N115" s="135"/>
      <c r="O115" s="136"/>
      <c r="P115" s="136"/>
    </row>
    <row r="116" spans="2:16" ht="12.75" customHeight="1" thickBot="1" x14ac:dyDescent="0.25">
      <c r="B116" s="6"/>
      <c r="E116" s="133"/>
      <c r="F116" s="6"/>
      <c r="I116" s="134"/>
      <c r="J116" s="135"/>
      <c r="K116" s="134"/>
      <c r="L116" s="134"/>
      <c r="M116" s="135"/>
      <c r="N116" s="135"/>
      <c r="O116" s="136"/>
      <c r="P116" s="136"/>
    </row>
    <row r="117" spans="2:16" ht="12.75" customHeight="1" thickBot="1" x14ac:dyDescent="0.25">
      <c r="B117" s="6"/>
      <c r="E117" s="133"/>
      <c r="F117" s="6"/>
      <c r="I117" s="134"/>
      <c r="J117" s="135"/>
      <c r="K117" s="134"/>
      <c r="L117" s="134"/>
      <c r="M117" s="135"/>
      <c r="N117" s="135"/>
      <c r="O117" s="136"/>
      <c r="P117" s="136"/>
    </row>
    <row r="118" spans="2:16" ht="12.75" customHeight="1" thickBot="1" x14ac:dyDescent="0.25">
      <c r="B118" s="6"/>
      <c r="E118" s="133"/>
      <c r="F118" s="6"/>
      <c r="I118" s="134"/>
      <c r="J118" s="135"/>
      <c r="K118" s="134"/>
      <c r="L118" s="134"/>
      <c r="M118" s="135"/>
      <c r="N118" s="135"/>
      <c r="O118" s="136"/>
      <c r="P118" s="136"/>
    </row>
    <row r="119" spans="2:16" ht="12.75" customHeight="1" thickBot="1" x14ac:dyDescent="0.25">
      <c r="B119" s="6"/>
      <c r="E119" s="133"/>
      <c r="F119" s="6"/>
      <c r="I119" s="134"/>
      <c r="J119" s="135"/>
      <c r="K119" s="134"/>
      <c r="L119" s="134"/>
      <c r="M119" s="135"/>
      <c r="N119" s="135"/>
      <c r="O119" s="136"/>
      <c r="P119" s="136"/>
    </row>
    <row r="120" spans="2:16" ht="12.75" customHeight="1" thickBot="1" x14ac:dyDescent="0.25">
      <c r="B120" s="6"/>
      <c r="E120" s="133"/>
      <c r="F120" s="6"/>
      <c r="I120" s="134"/>
      <c r="J120" s="135"/>
      <c r="K120" s="134"/>
      <c r="L120" s="134"/>
      <c r="M120" s="135"/>
      <c r="N120" s="135"/>
      <c r="O120" s="136"/>
      <c r="P120" s="136"/>
    </row>
    <row r="121" spans="2:16" ht="12.75" customHeight="1" thickBot="1" x14ac:dyDescent="0.25">
      <c r="B121" s="6"/>
      <c r="E121" s="133"/>
      <c r="F121" s="6"/>
      <c r="I121" s="134"/>
      <c r="J121" s="135"/>
      <c r="K121" s="134"/>
      <c r="L121" s="134"/>
      <c r="M121" s="135"/>
      <c r="N121" s="135"/>
      <c r="O121" s="136"/>
      <c r="P121" s="136"/>
    </row>
    <row r="122" spans="2:16" ht="12.75" customHeight="1" thickBot="1" x14ac:dyDescent="0.25">
      <c r="B122" s="6"/>
      <c r="E122" s="133"/>
      <c r="F122" s="6"/>
      <c r="I122" s="134"/>
      <c r="J122" s="135"/>
      <c r="K122" s="134"/>
      <c r="L122" s="134"/>
      <c r="M122" s="135"/>
      <c r="N122" s="135"/>
      <c r="O122" s="136"/>
      <c r="P122" s="136"/>
    </row>
    <row r="123" spans="2:16" ht="12.75" customHeight="1" thickBot="1" x14ac:dyDescent="0.25">
      <c r="B123" s="6"/>
      <c r="E123" s="133"/>
      <c r="F123" s="6"/>
      <c r="I123" s="134"/>
      <c r="J123" s="135"/>
      <c r="K123" s="134"/>
      <c r="L123" s="134"/>
      <c r="M123" s="135"/>
      <c r="N123" s="135"/>
      <c r="O123" s="136"/>
      <c r="P123" s="136"/>
    </row>
    <row r="124" spans="2:16" ht="12.75" customHeight="1" thickBot="1" x14ac:dyDescent="0.25">
      <c r="B124" s="6"/>
      <c r="E124" s="133"/>
      <c r="F124" s="6"/>
      <c r="I124" s="134"/>
      <c r="J124" s="135"/>
      <c r="K124" s="134"/>
      <c r="L124" s="134"/>
      <c r="M124" s="135"/>
      <c r="N124" s="135"/>
      <c r="O124" s="136"/>
      <c r="P124" s="136"/>
    </row>
    <row r="125" spans="2:16" ht="12.75" customHeight="1" thickBot="1" x14ac:dyDescent="0.25">
      <c r="B125" s="6"/>
      <c r="E125" s="133"/>
      <c r="F125" s="6"/>
      <c r="I125" s="134"/>
      <c r="J125" s="135"/>
      <c r="K125" s="134"/>
      <c r="L125" s="134"/>
      <c r="M125" s="135"/>
      <c r="N125" s="135"/>
      <c r="O125" s="136"/>
      <c r="P125" s="136"/>
    </row>
    <row r="126" spans="2:16" ht="12.75" customHeight="1" thickBot="1" x14ac:dyDescent="0.25">
      <c r="B126" s="6"/>
      <c r="E126" s="133"/>
      <c r="F126" s="6"/>
      <c r="I126" s="134"/>
      <c r="J126" s="135"/>
      <c r="K126" s="134"/>
      <c r="L126" s="134"/>
      <c r="M126" s="135"/>
      <c r="N126" s="135"/>
      <c r="O126" s="136"/>
      <c r="P126" s="136"/>
    </row>
    <row r="127" spans="2:16" ht="12.75" customHeight="1" thickBot="1" x14ac:dyDescent="0.25">
      <c r="B127" s="6"/>
      <c r="E127" s="133"/>
      <c r="F127" s="6"/>
      <c r="I127" s="134"/>
      <c r="J127" s="135"/>
      <c r="K127" s="134"/>
      <c r="L127" s="134"/>
      <c r="M127" s="135"/>
      <c r="N127" s="135"/>
      <c r="O127" s="136"/>
      <c r="P127" s="136"/>
    </row>
    <row r="128" spans="2:16" ht="12.75" customHeight="1" thickBot="1" x14ac:dyDescent="0.25">
      <c r="B128" s="6"/>
      <c r="E128" s="133"/>
      <c r="F128" s="6"/>
      <c r="I128" s="134"/>
      <c r="J128" s="135"/>
      <c r="K128" s="134"/>
      <c r="L128" s="134"/>
      <c r="M128" s="135"/>
      <c r="N128" s="135"/>
      <c r="O128" s="136"/>
      <c r="P128" s="136"/>
    </row>
    <row r="129" spans="2:16" ht="12.75" customHeight="1" thickBot="1" x14ac:dyDescent="0.25">
      <c r="B129" s="6"/>
      <c r="E129" s="133"/>
      <c r="F129" s="6"/>
      <c r="I129" s="134"/>
      <c r="J129" s="135"/>
      <c r="K129" s="134"/>
      <c r="L129" s="134"/>
      <c r="M129" s="135"/>
      <c r="N129" s="135"/>
      <c r="O129" s="136"/>
      <c r="P129" s="136"/>
    </row>
    <row r="130" spans="2:16" ht="12.75" customHeight="1" thickBot="1" x14ac:dyDescent="0.25">
      <c r="B130" s="6"/>
      <c r="E130" s="133"/>
      <c r="F130" s="6"/>
      <c r="I130" s="134"/>
      <c r="J130" s="135"/>
      <c r="K130" s="134"/>
      <c r="L130" s="134"/>
      <c r="M130" s="135"/>
      <c r="N130" s="135"/>
      <c r="O130" s="136"/>
      <c r="P130" s="136"/>
    </row>
    <row r="131" spans="2:16" ht="12.75" customHeight="1" thickBot="1" x14ac:dyDescent="0.25">
      <c r="B131" s="6"/>
      <c r="E131" s="133"/>
      <c r="F131" s="6"/>
      <c r="I131" s="134"/>
      <c r="J131" s="135"/>
      <c r="K131" s="134"/>
      <c r="L131" s="134"/>
      <c r="M131" s="135"/>
      <c r="N131" s="135"/>
      <c r="O131" s="136"/>
      <c r="P131" s="136"/>
    </row>
    <row r="132" spans="2:16" ht="12.75" customHeight="1" thickBot="1" x14ac:dyDescent="0.25">
      <c r="B132" s="6"/>
      <c r="E132" s="133"/>
      <c r="F132" s="6"/>
      <c r="I132" s="134"/>
      <c r="J132" s="135"/>
      <c r="K132" s="134"/>
      <c r="L132" s="134"/>
      <c r="M132" s="135"/>
      <c r="N132" s="135"/>
      <c r="O132" s="136"/>
      <c r="P132" s="136"/>
    </row>
    <row r="133" spans="2:16" ht="12.75" customHeight="1" thickBot="1" x14ac:dyDescent="0.25">
      <c r="B133" s="6"/>
      <c r="E133" s="133"/>
      <c r="F133" s="6"/>
      <c r="I133" s="134"/>
      <c r="J133" s="135"/>
      <c r="K133" s="134"/>
      <c r="L133" s="134"/>
      <c r="M133" s="135"/>
      <c r="N133" s="135"/>
      <c r="O133" s="136"/>
      <c r="P133" s="136"/>
    </row>
    <row r="134" spans="2:16" ht="12.75" customHeight="1" thickBot="1" x14ac:dyDescent="0.25">
      <c r="B134" s="6"/>
      <c r="E134" s="133"/>
      <c r="F134" s="6"/>
      <c r="I134" s="134"/>
      <c r="J134" s="135"/>
      <c r="K134" s="134"/>
      <c r="L134" s="134"/>
      <c r="M134" s="135"/>
      <c r="N134" s="135"/>
      <c r="O134" s="136"/>
      <c r="P134" s="136"/>
    </row>
    <row r="135" spans="2:16" ht="12.75" customHeight="1" thickBot="1" x14ac:dyDescent="0.25">
      <c r="B135" s="6"/>
      <c r="E135" s="133"/>
      <c r="F135" s="6"/>
      <c r="I135" s="134"/>
      <c r="J135" s="135"/>
      <c r="K135" s="134"/>
      <c r="L135" s="134"/>
      <c r="M135" s="135"/>
      <c r="N135" s="135"/>
      <c r="O135" s="136"/>
      <c r="P135" s="136"/>
    </row>
    <row r="136" spans="2:16" ht="12.75" customHeight="1" thickBot="1" x14ac:dyDescent="0.25">
      <c r="B136" s="6"/>
      <c r="E136" s="133"/>
      <c r="F136" s="6"/>
      <c r="I136" s="134"/>
      <c r="J136" s="135"/>
      <c r="K136" s="134"/>
      <c r="L136" s="134"/>
      <c r="M136" s="135"/>
      <c r="N136" s="135"/>
      <c r="O136" s="136"/>
      <c r="P136" s="136"/>
    </row>
    <row r="137" spans="2:16" ht="12.75" customHeight="1" thickBot="1" x14ac:dyDescent="0.25">
      <c r="B137" s="6"/>
      <c r="E137" s="133"/>
      <c r="F137" s="6"/>
      <c r="I137" s="134"/>
      <c r="J137" s="135"/>
      <c r="K137" s="134"/>
      <c r="L137" s="134"/>
      <c r="M137" s="135"/>
      <c r="N137" s="135"/>
      <c r="O137" s="136"/>
      <c r="P137" s="136"/>
    </row>
    <row r="138" spans="2:16" ht="12.75" customHeight="1" thickBot="1" x14ac:dyDescent="0.25">
      <c r="B138" s="6"/>
      <c r="E138" s="133"/>
      <c r="F138" s="6"/>
      <c r="I138" s="134"/>
      <c r="J138" s="135"/>
      <c r="K138" s="134"/>
      <c r="L138" s="134"/>
      <c r="M138" s="135"/>
      <c r="N138" s="135"/>
      <c r="O138" s="136"/>
      <c r="P138" s="136"/>
    </row>
    <row r="139" spans="2:16" ht="12.75" customHeight="1" thickBot="1" x14ac:dyDescent="0.25">
      <c r="B139" s="6"/>
      <c r="E139" s="133"/>
      <c r="F139" s="6"/>
      <c r="I139" s="134"/>
      <c r="J139" s="135"/>
      <c r="K139" s="134"/>
      <c r="L139" s="134"/>
      <c r="M139" s="135"/>
      <c r="N139" s="135"/>
      <c r="O139" s="136"/>
      <c r="P139" s="136"/>
    </row>
    <row r="140" spans="2:16" ht="12.75" customHeight="1" thickBot="1" x14ac:dyDescent="0.25">
      <c r="B140" s="6"/>
      <c r="E140" s="133"/>
      <c r="F140" s="6"/>
      <c r="I140" s="134"/>
      <c r="J140" s="135"/>
      <c r="K140" s="134"/>
      <c r="L140" s="134"/>
      <c r="M140" s="135"/>
      <c r="N140" s="135"/>
      <c r="O140" s="136"/>
      <c r="P140" s="136"/>
    </row>
    <row r="141" spans="2:16" ht="12.75" customHeight="1" thickBot="1" x14ac:dyDescent="0.25">
      <c r="B141" s="6"/>
      <c r="E141" s="133"/>
      <c r="F141" s="6"/>
      <c r="I141" s="134"/>
      <c r="J141" s="135"/>
      <c r="K141" s="134"/>
      <c r="L141" s="134"/>
      <c r="M141" s="135"/>
      <c r="N141" s="135"/>
      <c r="O141" s="136"/>
      <c r="P141" s="136"/>
    </row>
    <row r="142" spans="2:16" ht="12.75" customHeight="1" thickBot="1" x14ac:dyDescent="0.25">
      <c r="B142" s="6"/>
      <c r="E142" s="133"/>
      <c r="F142" s="6"/>
      <c r="I142" s="134"/>
      <c r="J142" s="135"/>
      <c r="K142" s="134"/>
      <c r="L142" s="134"/>
      <c r="M142" s="135"/>
      <c r="N142" s="135"/>
      <c r="O142" s="136"/>
      <c r="P142" s="136"/>
    </row>
    <row r="143" spans="2:16" ht="12.75" customHeight="1" thickBot="1" x14ac:dyDescent="0.25">
      <c r="B143" s="6"/>
      <c r="E143" s="133"/>
      <c r="F143" s="6"/>
      <c r="I143" s="134"/>
      <c r="J143" s="135"/>
      <c r="K143" s="134"/>
      <c r="L143" s="134"/>
      <c r="M143" s="135"/>
      <c r="N143" s="135"/>
      <c r="O143" s="136"/>
      <c r="P143" s="136"/>
    </row>
    <row r="144" spans="2:16" ht="12.75" customHeight="1" thickBot="1" x14ac:dyDescent="0.25">
      <c r="B144" s="6"/>
      <c r="E144" s="133"/>
      <c r="F144" s="6"/>
      <c r="I144" s="134"/>
      <c r="J144" s="135"/>
      <c r="K144" s="134"/>
      <c r="L144" s="134"/>
      <c r="M144" s="135"/>
      <c r="N144" s="135"/>
      <c r="O144" s="136"/>
      <c r="P144" s="136"/>
    </row>
    <row r="145" spans="2:16" ht="12.75" customHeight="1" thickBot="1" x14ac:dyDescent="0.25">
      <c r="B145" s="6"/>
      <c r="E145" s="133"/>
      <c r="F145" s="6"/>
      <c r="I145" s="134"/>
      <c r="J145" s="135"/>
      <c r="K145" s="134"/>
      <c r="L145" s="134"/>
      <c r="M145" s="135"/>
      <c r="N145" s="135"/>
      <c r="O145" s="136"/>
      <c r="P145" s="137"/>
    </row>
    <row r="146" spans="2:16" ht="12.75" customHeight="1" thickBot="1" x14ac:dyDescent="0.25">
      <c r="B146" s="6"/>
      <c r="E146" s="133"/>
      <c r="F146" s="6"/>
      <c r="I146" s="134"/>
      <c r="J146" s="135"/>
      <c r="K146" s="134"/>
      <c r="L146" s="134"/>
      <c r="M146" s="135"/>
      <c r="N146" s="135"/>
      <c r="O146" s="136"/>
      <c r="P146" s="136"/>
    </row>
    <row r="147" spans="2:16" ht="12.75" customHeight="1" thickBot="1" x14ac:dyDescent="0.25">
      <c r="B147" s="6"/>
      <c r="E147" s="133"/>
      <c r="F147" s="6"/>
      <c r="I147" s="134"/>
      <c r="J147" s="135"/>
      <c r="K147" s="134"/>
      <c r="L147" s="134"/>
      <c r="M147" s="135"/>
      <c r="N147" s="135"/>
      <c r="O147" s="136"/>
      <c r="P147" s="137"/>
    </row>
    <row r="148" spans="2:16" ht="12.75" customHeight="1" thickBot="1" x14ac:dyDescent="0.25">
      <c r="B148" s="6"/>
      <c r="E148" s="133"/>
      <c r="F148" s="6"/>
      <c r="I148" s="134"/>
      <c r="J148" s="135"/>
      <c r="K148" s="134"/>
      <c r="L148" s="134"/>
      <c r="M148" s="135"/>
      <c r="N148" s="135"/>
      <c r="O148" s="136"/>
      <c r="P148" s="136"/>
    </row>
    <row r="149" spans="2:16" ht="12.75" customHeight="1" thickBot="1" x14ac:dyDescent="0.25">
      <c r="B149" s="6"/>
      <c r="E149" s="133"/>
      <c r="F149" s="6"/>
      <c r="I149" s="134"/>
      <c r="J149" s="135"/>
      <c r="K149" s="134"/>
      <c r="L149" s="134"/>
      <c r="M149" s="135"/>
      <c r="N149" s="135"/>
      <c r="O149" s="136"/>
      <c r="P149" s="136"/>
    </row>
    <row r="150" spans="2:16" ht="12.75" customHeight="1" thickBot="1" x14ac:dyDescent="0.25">
      <c r="B150" s="6"/>
      <c r="E150" s="133"/>
      <c r="F150" s="6"/>
      <c r="I150" s="134"/>
      <c r="J150" s="135"/>
      <c r="K150" s="134"/>
      <c r="L150" s="134"/>
      <c r="M150" s="135"/>
      <c r="N150" s="135"/>
      <c r="O150" s="136"/>
      <c r="P150" s="136"/>
    </row>
    <row r="151" spans="2:16" ht="12.75" customHeight="1" thickBot="1" x14ac:dyDescent="0.25">
      <c r="B151" s="6"/>
      <c r="E151" s="133"/>
      <c r="F151" s="6"/>
      <c r="I151" s="134"/>
      <c r="J151" s="135"/>
      <c r="K151" s="134"/>
      <c r="L151" s="134"/>
      <c r="M151" s="135"/>
      <c r="N151" s="135"/>
      <c r="O151" s="136"/>
      <c r="P151" s="136"/>
    </row>
    <row r="152" spans="2:16" ht="12.75" customHeight="1" thickBot="1" x14ac:dyDescent="0.25">
      <c r="B152" s="6"/>
      <c r="E152" s="133"/>
      <c r="F152" s="6"/>
      <c r="I152" s="134"/>
      <c r="J152" s="135"/>
      <c r="K152" s="134"/>
      <c r="L152" s="134"/>
      <c r="M152" s="135"/>
      <c r="N152" s="135"/>
      <c r="O152" s="136"/>
      <c r="P152" s="136"/>
    </row>
    <row r="153" spans="2:16" ht="12.75" customHeight="1" thickBot="1" x14ac:dyDescent="0.25">
      <c r="B153" s="6"/>
      <c r="E153" s="133"/>
      <c r="F153" s="6"/>
      <c r="I153" s="134"/>
      <c r="J153" s="135"/>
      <c r="K153" s="134"/>
      <c r="L153" s="134"/>
      <c r="M153" s="135"/>
      <c r="N153" s="135"/>
      <c r="O153" s="136"/>
      <c r="P153" s="136"/>
    </row>
    <row r="154" spans="2:16" ht="12.75" customHeight="1" thickBot="1" x14ac:dyDescent="0.25">
      <c r="B154" s="6"/>
      <c r="E154" s="133"/>
      <c r="F154" s="6"/>
      <c r="I154" s="134"/>
      <c r="J154" s="135"/>
      <c r="K154" s="134"/>
      <c r="L154" s="134"/>
      <c r="M154" s="135"/>
      <c r="N154" s="135"/>
      <c r="O154" s="136"/>
      <c r="P154" s="136"/>
    </row>
    <row r="155" spans="2:16" ht="12.75" customHeight="1" thickBot="1" x14ac:dyDescent="0.25">
      <c r="B155" s="6"/>
      <c r="E155" s="133"/>
      <c r="F155" s="6"/>
      <c r="I155" s="134"/>
      <c r="J155" s="135"/>
      <c r="K155" s="134"/>
      <c r="L155" s="134"/>
      <c r="M155" s="135"/>
      <c r="N155" s="135"/>
      <c r="O155" s="136"/>
      <c r="P155" s="136"/>
    </row>
    <row r="156" spans="2:16" ht="12.75" customHeight="1" thickBot="1" x14ac:dyDescent="0.25">
      <c r="B156" s="6"/>
      <c r="E156" s="133"/>
      <c r="F156" s="6"/>
      <c r="I156" s="134"/>
      <c r="J156" s="135"/>
      <c r="K156" s="134"/>
      <c r="L156" s="134"/>
      <c r="M156" s="135"/>
      <c r="N156" s="135"/>
      <c r="O156" s="136"/>
      <c r="P156" s="136"/>
    </row>
    <row r="157" spans="2:16" ht="12.75" customHeight="1" thickBot="1" x14ac:dyDescent="0.25">
      <c r="B157" s="6"/>
      <c r="E157" s="133"/>
      <c r="F157" s="6"/>
      <c r="I157" s="134"/>
      <c r="J157" s="135"/>
      <c r="K157" s="134"/>
      <c r="L157" s="134"/>
      <c r="M157" s="135"/>
      <c r="N157" s="135"/>
      <c r="O157" s="136"/>
      <c r="P157" s="136"/>
    </row>
    <row r="158" spans="2:16" ht="12.75" customHeight="1" thickBot="1" x14ac:dyDescent="0.25">
      <c r="B158" s="6"/>
      <c r="E158" s="133"/>
      <c r="F158" s="6"/>
      <c r="I158" s="134"/>
      <c r="J158" s="135"/>
      <c r="K158" s="134"/>
      <c r="L158" s="134"/>
      <c r="M158" s="135"/>
      <c r="N158" s="135"/>
      <c r="O158" s="136"/>
      <c r="P158" s="136"/>
    </row>
    <row r="159" spans="2:16" ht="12.75" customHeight="1" thickBot="1" x14ac:dyDescent="0.25">
      <c r="B159" s="6"/>
      <c r="E159" s="133"/>
      <c r="F159" s="6"/>
      <c r="I159" s="134"/>
      <c r="J159" s="135"/>
      <c r="K159" s="134"/>
      <c r="L159" s="134"/>
      <c r="M159" s="135"/>
      <c r="N159" s="135"/>
      <c r="O159" s="136"/>
      <c r="P159" s="136"/>
    </row>
    <row r="160" spans="2:16" ht="12.75" customHeight="1" thickBot="1" x14ac:dyDescent="0.25">
      <c r="B160" s="6"/>
      <c r="E160" s="133"/>
      <c r="F160" s="6"/>
      <c r="I160" s="134"/>
      <c r="J160" s="135"/>
      <c r="K160" s="134"/>
      <c r="L160" s="134"/>
      <c r="M160" s="135"/>
      <c r="N160" s="135"/>
      <c r="O160" s="136"/>
      <c r="P160" s="136"/>
    </row>
    <row r="161" spans="2:16" ht="12.75" customHeight="1" thickBot="1" x14ac:dyDescent="0.25">
      <c r="B161" s="6"/>
      <c r="E161" s="133"/>
      <c r="F161" s="6"/>
      <c r="I161" s="134"/>
      <c r="J161" s="135"/>
      <c r="K161" s="134"/>
      <c r="L161" s="134"/>
      <c r="M161" s="135"/>
      <c r="N161" s="135"/>
      <c r="O161" s="136"/>
      <c r="P161" s="136"/>
    </row>
    <row r="162" spans="2:16" ht="12.75" customHeight="1" thickBot="1" x14ac:dyDescent="0.25">
      <c r="B162" s="6"/>
      <c r="E162" s="133"/>
      <c r="F162" s="6"/>
      <c r="I162" s="134"/>
      <c r="J162" s="135"/>
      <c r="K162" s="134"/>
      <c r="L162" s="134"/>
      <c r="M162" s="135"/>
      <c r="N162" s="135"/>
      <c r="O162" s="136"/>
      <c r="P162" s="136"/>
    </row>
    <row r="163" spans="2:16" ht="12.75" customHeight="1" thickBot="1" x14ac:dyDescent="0.25">
      <c r="B163" s="6"/>
      <c r="E163" s="133"/>
      <c r="F163" s="6"/>
      <c r="I163" s="134"/>
      <c r="J163" s="135"/>
      <c r="K163" s="134"/>
      <c r="L163" s="134"/>
      <c r="M163" s="135"/>
      <c r="N163" s="135"/>
      <c r="O163" s="136"/>
      <c r="P163" s="136"/>
    </row>
    <row r="164" spans="2:16" ht="12.75" customHeight="1" thickBot="1" x14ac:dyDescent="0.25">
      <c r="B164" s="6"/>
      <c r="E164" s="133"/>
      <c r="F164" s="6"/>
      <c r="I164" s="134"/>
      <c r="J164" s="135"/>
      <c r="K164" s="134"/>
      <c r="L164" s="134"/>
      <c r="M164" s="135"/>
      <c r="N164" s="135"/>
      <c r="O164" s="136"/>
      <c r="P164" s="136"/>
    </row>
    <row r="165" spans="2:16" ht="12.75" customHeight="1" thickBot="1" x14ac:dyDescent="0.25">
      <c r="B165" s="6"/>
      <c r="E165" s="133"/>
      <c r="F165" s="6"/>
      <c r="I165" s="134"/>
      <c r="J165" s="135"/>
      <c r="K165" s="134"/>
      <c r="L165" s="134"/>
      <c r="M165" s="135"/>
      <c r="N165" s="135"/>
      <c r="O165" s="136"/>
      <c r="P165" s="136"/>
    </row>
    <row r="166" spans="2:16" ht="12.75" customHeight="1" thickBot="1" x14ac:dyDescent="0.25">
      <c r="B166" s="6"/>
      <c r="E166" s="133"/>
      <c r="F166" s="6"/>
      <c r="I166" s="134"/>
      <c r="J166" s="135"/>
      <c r="K166" s="134"/>
      <c r="L166" s="134"/>
      <c r="M166" s="135"/>
      <c r="N166" s="135"/>
      <c r="O166" s="136"/>
      <c r="P166" s="136"/>
    </row>
    <row r="167" spans="2:16" ht="12.75" customHeight="1" thickBot="1" x14ac:dyDescent="0.25">
      <c r="B167" s="6"/>
      <c r="E167" s="133"/>
      <c r="F167" s="6"/>
      <c r="I167" s="134"/>
      <c r="J167" s="135"/>
      <c r="K167" s="134"/>
      <c r="L167" s="134"/>
      <c r="M167" s="135"/>
      <c r="N167" s="135"/>
      <c r="O167" s="136"/>
      <c r="P167" s="136"/>
    </row>
    <row r="168" spans="2:16" ht="12.75" customHeight="1" thickBot="1" x14ac:dyDescent="0.25">
      <c r="B168" s="6"/>
      <c r="E168" s="133"/>
      <c r="F168" s="6"/>
      <c r="I168" s="134"/>
      <c r="J168" s="135"/>
      <c r="K168" s="134"/>
      <c r="L168" s="134"/>
      <c r="M168" s="135"/>
      <c r="N168" s="135"/>
      <c r="O168" s="136"/>
      <c r="P168" s="136"/>
    </row>
    <row r="169" spans="2:16" ht="12.75" customHeight="1" thickBot="1" x14ac:dyDescent="0.25">
      <c r="B169" s="6"/>
      <c r="E169" s="133"/>
      <c r="F169" s="6"/>
      <c r="I169" s="134"/>
      <c r="J169" s="135"/>
      <c r="K169" s="134"/>
      <c r="L169" s="134"/>
      <c r="M169" s="135"/>
      <c r="N169" s="135"/>
      <c r="O169" s="136"/>
      <c r="P169" s="136"/>
    </row>
    <row r="170" spans="2:16" ht="12.75" customHeight="1" thickBot="1" x14ac:dyDescent="0.25">
      <c r="B170" s="6"/>
      <c r="E170" s="133"/>
      <c r="F170" s="6"/>
      <c r="I170" s="134"/>
      <c r="J170" s="135"/>
      <c r="K170" s="134"/>
      <c r="L170" s="134"/>
      <c r="M170" s="135"/>
      <c r="N170" s="135"/>
      <c r="O170" s="136"/>
      <c r="P170" s="136"/>
    </row>
    <row r="171" spans="2:16" ht="12.75" customHeight="1" thickBot="1" x14ac:dyDescent="0.25">
      <c r="B171" s="6"/>
      <c r="E171" s="133"/>
      <c r="F171" s="6"/>
      <c r="I171" s="134"/>
      <c r="J171" s="135"/>
      <c r="K171" s="134"/>
      <c r="L171" s="134"/>
      <c r="M171" s="135"/>
      <c r="N171" s="135"/>
      <c r="O171" s="136"/>
      <c r="P171" s="137"/>
    </row>
    <row r="172" spans="2:16" ht="12.75" customHeight="1" thickBot="1" x14ac:dyDescent="0.25">
      <c r="B172" s="6"/>
      <c r="E172" s="133"/>
      <c r="F172" s="6"/>
      <c r="I172" s="134"/>
      <c r="J172" s="135"/>
      <c r="K172" s="134"/>
      <c r="L172" s="134"/>
      <c r="M172" s="135"/>
      <c r="N172" s="135"/>
      <c r="O172" s="136"/>
      <c r="P172" s="136"/>
    </row>
    <row r="173" spans="2:16" ht="12.75" customHeight="1" thickBot="1" x14ac:dyDescent="0.25">
      <c r="B173" s="6"/>
      <c r="E173" s="133"/>
      <c r="F173" s="6"/>
      <c r="I173" s="134"/>
      <c r="J173" s="135"/>
      <c r="K173" s="134"/>
      <c r="L173" s="134"/>
      <c r="M173" s="135"/>
      <c r="N173" s="135"/>
      <c r="O173" s="136"/>
      <c r="P173" s="137"/>
    </row>
    <row r="174" spans="2:16" ht="12.75" customHeight="1" thickBot="1" x14ac:dyDescent="0.25">
      <c r="B174" s="6"/>
      <c r="E174" s="133"/>
      <c r="F174" s="6"/>
      <c r="I174" s="134"/>
      <c r="J174" s="135"/>
      <c r="K174" s="134"/>
      <c r="L174" s="134"/>
      <c r="M174" s="135"/>
      <c r="N174" s="135"/>
      <c r="O174" s="136"/>
      <c r="P174" s="136"/>
    </row>
    <row r="175" spans="2:16" ht="12.75" customHeight="1" thickBot="1" x14ac:dyDescent="0.25">
      <c r="B175" s="6"/>
      <c r="E175" s="133"/>
      <c r="F175" s="6"/>
      <c r="I175" s="134"/>
      <c r="J175" s="135"/>
      <c r="K175" s="134"/>
      <c r="L175" s="134"/>
      <c r="M175" s="135"/>
      <c r="N175" s="135"/>
      <c r="O175" s="136"/>
      <c r="P175" s="137"/>
    </row>
    <row r="176" spans="2:16" ht="12.75" customHeight="1" thickBot="1" x14ac:dyDescent="0.25">
      <c r="B176" s="6"/>
      <c r="E176" s="133"/>
      <c r="F176" s="6"/>
      <c r="I176" s="134"/>
      <c r="J176" s="135"/>
      <c r="K176" s="134"/>
      <c r="L176" s="134"/>
      <c r="M176" s="135"/>
      <c r="N176" s="135"/>
      <c r="O176" s="136"/>
      <c r="P176" s="137"/>
    </row>
    <row r="177" spans="2:16" ht="12.75" customHeight="1" thickBot="1" x14ac:dyDescent="0.25">
      <c r="B177" s="6"/>
      <c r="E177" s="133"/>
      <c r="F177" s="6"/>
      <c r="I177" s="134"/>
      <c r="J177" s="135"/>
      <c r="K177" s="134"/>
      <c r="L177" s="134"/>
      <c r="M177" s="135"/>
      <c r="N177" s="135"/>
      <c r="O177" s="136"/>
      <c r="P177" s="137"/>
    </row>
    <row r="178" spans="2:16" ht="12.75" customHeight="1" thickBot="1" x14ac:dyDescent="0.25">
      <c r="B178" s="6"/>
      <c r="E178" s="133"/>
      <c r="F178" s="6"/>
      <c r="I178" s="134"/>
      <c r="J178" s="135"/>
      <c r="K178" s="134"/>
      <c r="L178" s="134"/>
      <c r="M178" s="135"/>
      <c r="N178" s="135"/>
      <c r="O178" s="136"/>
      <c r="P178" s="137"/>
    </row>
    <row r="179" spans="2:16" ht="12.75" customHeight="1" thickBot="1" x14ac:dyDescent="0.25">
      <c r="B179" s="6"/>
      <c r="E179" s="133"/>
      <c r="F179" s="6"/>
      <c r="I179" s="134"/>
      <c r="J179" s="135"/>
      <c r="K179" s="134"/>
      <c r="L179" s="134"/>
      <c r="M179" s="135"/>
      <c r="N179" s="135"/>
      <c r="O179" s="136"/>
      <c r="P179" s="137"/>
    </row>
    <row r="180" spans="2:16" ht="12.75" customHeight="1" thickBot="1" x14ac:dyDescent="0.25">
      <c r="B180" s="6"/>
      <c r="E180" s="133"/>
      <c r="F180" s="6"/>
      <c r="I180" s="134"/>
      <c r="J180" s="135"/>
      <c r="K180" s="134"/>
      <c r="L180" s="134"/>
      <c r="M180" s="135"/>
      <c r="N180" s="135"/>
      <c r="O180" s="136"/>
      <c r="P180" s="137"/>
    </row>
    <row r="181" spans="2:16" ht="12.75" customHeight="1" thickBot="1" x14ac:dyDescent="0.25">
      <c r="B181" s="6"/>
      <c r="E181" s="133"/>
      <c r="F181" s="6"/>
      <c r="I181" s="134"/>
      <c r="J181" s="135"/>
      <c r="K181" s="134"/>
      <c r="L181" s="134"/>
      <c r="M181" s="135"/>
      <c r="N181" s="135"/>
      <c r="O181" s="136"/>
      <c r="P181" s="136"/>
    </row>
    <row r="182" spans="2:16" ht="12.75" customHeight="1" thickBot="1" x14ac:dyDescent="0.25">
      <c r="B182" s="6"/>
      <c r="E182" s="133"/>
      <c r="F182" s="6"/>
      <c r="I182" s="134"/>
      <c r="J182" s="135"/>
      <c r="K182" s="134"/>
      <c r="L182" s="134"/>
      <c r="M182" s="135"/>
      <c r="N182" s="135"/>
      <c r="O182" s="136"/>
      <c r="P182" s="137"/>
    </row>
    <row r="183" spans="2:16" ht="12.75" customHeight="1" thickBot="1" x14ac:dyDescent="0.25">
      <c r="B183" s="6"/>
      <c r="E183" s="133"/>
      <c r="F183" s="6"/>
      <c r="I183" s="134"/>
      <c r="J183" s="135"/>
      <c r="K183" s="134"/>
      <c r="L183" s="134"/>
      <c r="M183" s="135"/>
      <c r="N183" s="135"/>
      <c r="O183" s="136"/>
      <c r="P183" s="136"/>
    </row>
    <row r="184" spans="2:16" ht="12.75" customHeight="1" thickBot="1" x14ac:dyDescent="0.25">
      <c r="B184" s="6"/>
      <c r="E184" s="133"/>
      <c r="F184" s="6"/>
      <c r="I184" s="134"/>
      <c r="J184" s="135"/>
      <c r="K184" s="134"/>
      <c r="L184" s="134"/>
      <c r="M184" s="135"/>
      <c r="N184" s="135"/>
      <c r="O184" s="136"/>
      <c r="P184" s="136"/>
    </row>
    <row r="185" spans="2:16" ht="12.75" customHeight="1" thickBot="1" x14ac:dyDescent="0.25">
      <c r="B185" s="6"/>
      <c r="E185" s="133"/>
      <c r="F185" s="6"/>
      <c r="I185" s="134"/>
      <c r="J185" s="135"/>
      <c r="K185" s="134"/>
      <c r="L185" s="134"/>
      <c r="M185" s="135"/>
      <c r="N185" s="135"/>
      <c r="O185" s="136"/>
      <c r="P185" s="136"/>
    </row>
    <row r="186" spans="2:16" ht="12.75" customHeight="1" thickBot="1" x14ac:dyDescent="0.25">
      <c r="B186" s="6"/>
      <c r="E186" s="133"/>
      <c r="F186" s="6"/>
      <c r="I186" s="134"/>
      <c r="J186" s="135"/>
      <c r="K186" s="134"/>
      <c r="L186" s="134"/>
      <c r="M186" s="135"/>
      <c r="N186" s="135"/>
      <c r="O186" s="136"/>
      <c r="P186" s="136"/>
    </row>
    <row r="187" spans="2:16" ht="12.75" customHeight="1" thickBot="1" x14ac:dyDescent="0.25">
      <c r="B187" s="6"/>
      <c r="E187" s="133"/>
      <c r="F187" s="6"/>
      <c r="I187" s="134"/>
      <c r="J187" s="135"/>
      <c r="K187" s="134"/>
      <c r="L187" s="134"/>
      <c r="M187" s="135"/>
      <c r="N187" s="135"/>
      <c r="O187" s="136"/>
      <c r="P187" s="137"/>
    </row>
    <row r="188" spans="2:16" ht="12.75" customHeight="1" thickBot="1" x14ac:dyDescent="0.25">
      <c r="B188" s="6"/>
      <c r="E188" s="133"/>
      <c r="F188" s="6"/>
      <c r="I188" s="134"/>
      <c r="J188" s="135"/>
      <c r="K188" s="134"/>
      <c r="L188" s="134"/>
      <c r="M188" s="135"/>
      <c r="N188" s="135"/>
      <c r="O188" s="136"/>
      <c r="P188" s="137"/>
    </row>
    <row r="189" spans="2:16" x14ac:dyDescent="0.2">
      <c r="B189" s="6"/>
      <c r="E189" s="133"/>
      <c r="F189" s="6"/>
    </row>
    <row r="190" spans="2:16" x14ac:dyDescent="0.2">
      <c r="B190" s="6"/>
      <c r="E190" s="133"/>
      <c r="F190" s="6"/>
    </row>
    <row r="191" spans="2:16" x14ac:dyDescent="0.2">
      <c r="B191" s="6"/>
      <c r="E191" s="133"/>
      <c r="F191" s="6"/>
    </row>
    <row r="192" spans="2:16" x14ac:dyDescent="0.2">
      <c r="B192" s="6"/>
      <c r="E192" s="133"/>
      <c r="F192" s="6"/>
    </row>
    <row r="193" spans="2:6" x14ac:dyDescent="0.2">
      <c r="B193" s="6"/>
      <c r="E193" s="133"/>
      <c r="F193" s="6"/>
    </row>
    <row r="194" spans="2:6" x14ac:dyDescent="0.2">
      <c r="B194" s="6"/>
      <c r="E194" s="133"/>
      <c r="F194" s="6"/>
    </row>
    <row r="195" spans="2:6" x14ac:dyDescent="0.2">
      <c r="B195" s="6"/>
      <c r="E195" s="133"/>
      <c r="F195" s="6"/>
    </row>
    <row r="196" spans="2:6" x14ac:dyDescent="0.2">
      <c r="B196" s="6"/>
      <c r="E196" s="133"/>
      <c r="F196" s="6"/>
    </row>
    <row r="197" spans="2:6" x14ac:dyDescent="0.2">
      <c r="B197" s="6"/>
      <c r="E197" s="133"/>
      <c r="F197" s="6"/>
    </row>
    <row r="198" spans="2:6" x14ac:dyDescent="0.2">
      <c r="B198" s="6"/>
      <c r="E198" s="133"/>
      <c r="F198" s="6"/>
    </row>
    <row r="199" spans="2:6" x14ac:dyDescent="0.2">
      <c r="B199" s="6"/>
      <c r="E199" s="133"/>
      <c r="F199" s="6"/>
    </row>
    <row r="200" spans="2:6" x14ac:dyDescent="0.2">
      <c r="B200" s="6"/>
      <c r="E200" s="133"/>
      <c r="F200" s="6"/>
    </row>
    <row r="201" spans="2:6" x14ac:dyDescent="0.2">
      <c r="B201" s="6"/>
      <c r="E201" s="133"/>
      <c r="F201" s="6"/>
    </row>
    <row r="202" spans="2:6" x14ac:dyDescent="0.2">
      <c r="B202" s="6"/>
      <c r="E202" s="133"/>
      <c r="F202" s="6"/>
    </row>
    <row r="203" spans="2:6" x14ac:dyDescent="0.2">
      <c r="B203" s="6"/>
      <c r="E203" s="133"/>
      <c r="F203" s="6"/>
    </row>
    <row r="204" spans="2:6" x14ac:dyDescent="0.2">
      <c r="B204" s="6"/>
      <c r="E204" s="133"/>
      <c r="F204" s="6"/>
    </row>
    <row r="205" spans="2:6" x14ac:dyDescent="0.2">
      <c r="B205" s="6"/>
      <c r="E205" s="133"/>
      <c r="F205" s="6"/>
    </row>
    <row r="206" spans="2:6" x14ac:dyDescent="0.2">
      <c r="B206" s="6"/>
      <c r="E206" s="133"/>
      <c r="F206" s="6"/>
    </row>
    <row r="207" spans="2:6" x14ac:dyDescent="0.2">
      <c r="B207" s="6"/>
      <c r="E207" s="133"/>
      <c r="F207" s="6"/>
    </row>
    <row r="208" spans="2:6" x14ac:dyDescent="0.2">
      <c r="B208" s="6"/>
      <c r="E208" s="133"/>
      <c r="F208" s="6"/>
    </row>
    <row r="209" spans="2:6" x14ac:dyDescent="0.2">
      <c r="B209" s="6"/>
      <c r="E209" s="133"/>
      <c r="F209" s="6"/>
    </row>
    <row r="210" spans="2:6" x14ac:dyDescent="0.2">
      <c r="B210" s="6"/>
      <c r="E210" s="133"/>
      <c r="F210" s="6"/>
    </row>
    <row r="211" spans="2:6" x14ac:dyDescent="0.2">
      <c r="B211" s="6"/>
      <c r="E211" s="133"/>
      <c r="F211" s="6"/>
    </row>
    <row r="212" spans="2:6" x14ac:dyDescent="0.2">
      <c r="B212" s="6"/>
      <c r="E212" s="133"/>
      <c r="F212" s="6"/>
    </row>
    <row r="213" spans="2:6" x14ac:dyDescent="0.2">
      <c r="B213" s="6"/>
      <c r="E213" s="133"/>
      <c r="F213" s="6"/>
    </row>
    <row r="214" spans="2:6" x14ac:dyDescent="0.2">
      <c r="B214" s="6"/>
      <c r="E214" s="133"/>
      <c r="F214" s="6"/>
    </row>
    <row r="215" spans="2:6" x14ac:dyDescent="0.2">
      <c r="B215" s="6"/>
      <c r="E215" s="133"/>
      <c r="F215" s="6"/>
    </row>
    <row r="216" spans="2:6" x14ac:dyDescent="0.2">
      <c r="B216" s="6"/>
      <c r="E216" s="133"/>
      <c r="F216" s="6"/>
    </row>
    <row r="217" spans="2:6" x14ac:dyDescent="0.2">
      <c r="B217" s="6"/>
      <c r="E217" s="133"/>
      <c r="F217" s="6"/>
    </row>
    <row r="218" spans="2:6" x14ac:dyDescent="0.2">
      <c r="B218" s="6"/>
      <c r="E218" s="133"/>
      <c r="F218" s="6"/>
    </row>
    <row r="219" spans="2:6" x14ac:dyDescent="0.2">
      <c r="B219" s="6"/>
      <c r="E219" s="133"/>
      <c r="F219" s="6"/>
    </row>
    <row r="220" spans="2:6" x14ac:dyDescent="0.2">
      <c r="B220" s="6"/>
      <c r="E220" s="133"/>
      <c r="F220" s="6"/>
    </row>
    <row r="221" spans="2:6" x14ac:dyDescent="0.2">
      <c r="B221" s="6"/>
      <c r="E221" s="133"/>
      <c r="F221" s="6"/>
    </row>
    <row r="222" spans="2:6" x14ac:dyDescent="0.2">
      <c r="B222" s="6"/>
      <c r="E222" s="133"/>
      <c r="F222" s="6"/>
    </row>
    <row r="223" spans="2:6" x14ac:dyDescent="0.2">
      <c r="B223" s="6"/>
      <c r="E223" s="133"/>
      <c r="F223" s="6"/>
    </row>
    <row r="224" spans="2:6" x14ac:dyDescent="0.2">
      <c r="B224" s="6"/>
      <c r="E224" s="133"/>
      <c r="F224" s="6"/>
    </row>
    <row r="225" spans="2:6" x14ac:dyDescent="0.2">
      <c r="B225" s="6"/>
      <c r="E225" s="133"/>
      <c r="F225" s="6"/>
    </row>
    <row r="226" spans="2:6" x14ac:dyDescent="0.2">
      <c r="B226" s="6"/>
      <c r="E226" s="133"/>
      <c r="F226" s="6"/>
    </row>
    <row r="227" spans="2:6" x14ac:dyDescent="0.2">
      <c r="B227" s="6"/>
      <c r="E227" s="133"/>
      <c r="F227" s="6"/>
    </row>
    <row r="228" spans="2:6" x14ac:dyDescent="0.2">
      <c r="B228" s="6"/>
      <c r="E228" s="133"/>
      <c r="F228" s="6"/>
    </row>
    <row r="229" spans="2:6" x14ac:dyDescent="0.2">
      <c r="B229" s="6"/>
      <c r="E229" s="133"/>
      <c r="F229" s="6"/>
    </row>
    <row r="230" spans="2:6" x14ac:dyDescent="0.2">
      <c r="B230" s="6"/>
      <c r="E230" s="133"/>
      <c r="F230" s="6"/>
    </row>
    <row r="231" spans="2:6" x14ac:dyDescent="0.2">
      <c r="B231" s="6"/>
      <c r="E231" s="133"/>
      <c r="F231" s="6"/>
    </row>
    <row r="232" spans="2:6" x14ac:dyDescent="0.2">
      <c r="B232" s="6"/>
      <c r="E232" s="133"/>
      <c r="F232" s="6"/>
    </row>
    <row r="233" spans="2:6" x14ac:dyDescent="0.2">
      <c r="B233" s="6"/>
      <c r="E233" s="133"/>
      <c r="F233" s="6"/>
    </row>
    <row r="234" spans="2:6" x14ac:dyDescent="0.2">
      <c r="B234" s="6"/>
      <c r="E234" s="133"/>
      <c r="F234" s="6"/>
    </row>
    <row r="235" spans="2:6" x14ac:dyDescent="0.2">
      <c r="B235" s="6"/>
      <c r="E235" s="133"/>
      <c r="F235" s="6"/>
    </row>
    <row r="236" spans="2:6" x14ac:dyDescent="0.2">
      <c r="B236" s="6"/>
      <c r="E236" s="133"/>
      <c r="F236" s="6"/>
    </row>
    <row r="237" spans="2:6" x14ac:dyDescent="0.2">
      <c r="B237" s="6"/>
      <c r="E237" s="133"/>
      <c r="F237" s="6"/>
    </row>
    <row r="238" spans="2:6" x14ac:dyDescent="0.2">
      <c r="B238" s="6"/>
      <c r="E238" s="133"/>
      <c r="F238" s="6"/>
    </row>
    <row r="239" spans="2:6" x14ac:dyDescent="0.2">
      <c r="B239" s="6"/>
      <c r="E239" s="133"/>
      <c r="F239" s="6"/>
    </row>
    <row r="240" spans="2:6" x14ac:dyDescent="0.2">
      <c r="B240" s="6"/>
      <c r="E240" s="133"/>
      <c r="F240" s="6"/>
    </row>
    <row r="241" spans="2:6" x14ac:dyDescent="0.2">
      <c r="B241" s="6"/>
      <c r="E241" s="133"/>
      <c r="F241" s="6"/>
    </row>
    <row r="242" spans="2:6" x14ac:dyDescent="0.2">
      <c r="B242" s="6"/>
      <c r="E242" s="133"/>
      <c r="F242" s="6"/>
    </row>
    <row r="243" spans="2:6" x14ac:dyDescent="0.2">
      <c r="B243" s="6"/>
      <c r="E243" s="133"/>
      <c r="F243" s="6"/>
    </row>
    <row r="244" spans="2:6" x14ac:dyDescent="0.2">
      <c r="B244" s="6"/>
      <c r="E244" s="133"/>
      <c r="F244" s="6"/>
    </row>
    <row r="245" spans="2:6" x14ac:dyDescent="0.2">
      <c r="B245" s="6"/>
      <c r="E245" s="133"/>
      <c r="F245" s="6"/>
    </row>
    <row r="246" spans="2:6" x14ac:dyDescent="0.2">
      <c r="B246" s="6"/>
      <c r="E246" s="133"/>
      <c r="F246" s="6"/>
    </row>
    <row r="247" spans="2:6" x14ac:dyDescent="0.2">
      <c r="B247" s="6"/>
      <c r="E247" s="133"/>
      <c r="F247" s="6"/>
    </row>
    <row r="248" spans="2:6" x14ac:dyDescent="0.2">
      <c r="B248" s="6"/>
      <c r="E248" s="133"/>
      <c r="F248" s="6"/>
    </row>
    <row r="249" spans="2:6" x14ac:dyDescent="0.2">
      <c r="B249" s="6"/>
      <c r="E249" s="133"/>
      <c r="F249" s="6"/>
    </row>
    <row r="250" spans="2:6" x14ac:dyDescent="0.2">
      <c r="B250" s="6"/>
      <c r="E250" s="133"/>
      <c r="F250" s="6"/>
    </row>
    <row r="251" spans="2:6" x14ac:dyDescent="0.2">
      <c r="B251" s="6"/>
      <c r="E251" s="133"/>
      <c r="F251" s="6"/>
    </row>
    <row r="252" spans="2:6" x14ac:dyDescent="0.2">
      <c r="B252" s="6"/>
      <c r="E252" s="133"/>
      <c r="F252" s="6"/>
    </row>
    <row r="253" spans="2:6" x14ac:dyDescent="0.2">
      <c r="B253" s="6"/>
      <c r="E253" s="133"/>
      <c r="F253" s="6"/>
    </row>
    <row r="254" spans="2:6" x14ac:dyDescent="0.2">
      <c r="B254" s="6"/>
      <c r="E254" s="133"/>
      <c r="F254" s="6"/>
    </row>
    <row r="255" spans="2:6" x14ac:dyDescent="0.2">
      <c r="B255" s="6"/>
      <c r="E255" s="133"/>
      <c r="F255" s="6"/>
    </row>
    <row r="256" spans="2:6" x14ac:dyDescent="0.2">
      <c r="B256" s="6"/>
      <c r="E256" s="133"/>
      <c r="F256" s="6"/>
    </row>
    <row r="257" spans="2:6" x14ac:dyDescent="0.2">
      <c r="B257" s="6"/>
      <c r="E257" s="133"/>
      <c r="F257" s="6"/>
    </row>
    <row r="258" spans="2:6" x14ac:dyDescent="0.2">
      <c r="B258" s="6"/>
      <c r="E258" s="133"/>
      <c r="F258" s="6"/>
    </row>
    <row r="259" spans="2:6" x14ac:dyDescent="0.2">
      <c r="B259" s="6"/>
      <c r="E259" s="133"/>
      <c r="F259" s="6"/>
    </row>
    <row r="260" spans="2:6" x14ac:dyDescent="0.2">
      <c r="B260" s="6"/>
      <c r="E260" s="133"/>
      <c r="F260" s="6"/>
    </row>
    <row r="261" spans="2:6" x14ac:dyDescent="0.2">
      <c r="B261" s="6"/>
      <c r="E261" s="133"/>
      <c r="F261" s="6"/>
    </row>
    <row r="262" spans="2:6" x14ac:dyDescent="0.2">
      <c r="B262" s="6"/>
      <c r="E262" s="133"/>
      <c r="F262" s="6"/>
    </row>
    <row r="263" spans="2:6" x14ac:dyDescent="0.2">
      <c r="B263" s="6"/>
      <c r="E263" s="133"/>
      <c r="F263" s="6"/>
    </row>
    <row r="264" spans="2:6" x14ac:dyDescent="0.2">
      <c r="B264" s="6"/>
      <c r="E264" s="133"/>
      <c r="F264" s="6"/>
    </row>
    <row r="265" spans="2:6" x14ac:dyDescent="0.2">
      <c r="B265" s="6"/>
      <c r="E265" s="133"/>
      <c r="F265" s="6"/>
    </row>
    <row r="266" spans="2:6" x14ac:dyDescent="0.2">
      <c r="B266" s="6"/>
      <c r="E266" s="133"/>
      <c r="F266" s="6"/>
    </row>
    <row r="267" spans="2:6" x14ac:dyDescent="0.2">
      <c r="B267" s="6"/>
      <c r="E267" s="133"/>
      <c r="F267" s="6"/>
    </row>
    <row r="268" spans="2:6" x14ac:dyDescent="0.2">
      <c r="B268" s="6"/>
      <c r="E268" s="133"/>
      <c r="F268" s="6"/>
    </row>
    <row r="269" spans="2:6" x14ac:dyDescent="0.2">
      <c r="B269" s="6"/>
      <c r="E269" s="133"/>
      <c r="F269" s="6"/>
    </row>
    <row r="270" spans="2:6" x14ac:dyDescent="0.2">
      <c r="B270" s="6"/>
      <c r="E270" s="133"/>
      <c r="F270" s="6"/>
    </row>
    <row r="271" spans="2:6" x14ac:dyDescent="0.2">
      <c r="B271" s="6"/>
      <c r="E271" s="133"/>
      <c r="F271" s="6"/>
    </row>
    <row r="272" spans="2:6" x14ac:dyDescent="0.2">
      <c r="B272" s="6"/>
      <c r="E272" s="133"/>
      <c r="F272" s="6"/>
    </row>
    <row r="273" spans="2:6" x14ac:dyDescent="0.2">
      <c r="B273" s="6"/>
      <c r="E273" s="133"/>
      <c r="F273" s="6"/>
    </row>
    <row r="274" spans="2:6" x14ac:dyDescent="0.2">
      <c r="B274" s="6"/>
      <c r="E274" s="133"/>
      <c r="F274" s="6"/>
    </row>
    <row r="275" spans="2:6" x14ac:dyDescent="0.2">
      <c r="B275" s="6"/>
      <c r="E275" s="133"/>
      <c r="F275" s="6"/>
    </row>
    <row r="276" spans="2:6" x14ac:dyDescent="0.2">
      <c r="B276" s="6"/>
      <c r="E276" s="133"/>
      <c r="F276" s="6"/>
    </row>
    <row r="277" spans="2:6" x14ac:dyDescent="0.2">
      <c r="B277" s="6"/>
      <c r="E277" s="133"/>
      <c r="F277" s="6"/>
    </row>
    <row r="278" spans="2:6" x14ac:dyDescent="0.2">
      <c r="B278" s="6"/>
      <c r="E278" s="133"/>
      <c r="F278" s="6"/>
    </row>
    <row r="279" spans="2:6" x14ac:dyDescent="0.2">
      <c r="B279" s="6"/>
      <c r="E279" s="133"/>
      <c r="F279" s="6"/>
    </row>
    <row r="280" spans="2:6" x14ac:dyDescent="0.2">
      <c r="B280" s="6"/>
      <c r="E280" s="133"/>
      <c r="F280" s="6"/>
    </row>
    <row r="281" spans="2:6" x14ac:dyDescent="0.2">
      <c r="B281" s="6"/>
      <c r="E281" s="133"/>
      <c r="F281" s="6"/>
    </row>
    <row r="282" spans="2:6" x14ac:dyDescent="0.2">
      <c r="B282" s="6"/>
      <c r="E282" s="133"/>
      <c r="F282" s="6"/>
    </row>
    <row r="283" spans="2:6" x14ac:dyDescent="0.2">
      <c r="B283" s="6"/>
      <c r="E283" s="133"/>
      <c r="F283" s="6"/>
    </row>
    <row r="284" spans="2:6" x14ac:dyDescent="0.2">
      <c r="B284" s="6"/>
      <c r="E284" s="133"/>
      <c r="F284" s="6"/>
    </row>
    <row r="285" spans="2:6" x14ac:dyDescent="0.2">
      <c r="B285" s="6"/>
      <c r="E285" s="133"/>
      <c r="F285" s="6"/>
    </row>
    <row r="286" spans="2:6" x14ac:dyDescent="0.2">
      <c r="B286" s="6"/>
      <c r="E286" s="133"/>
      <c r="F286" s="6"/>
    </row>
    <row r="287" spans="2:6" x14ac:dyDescent="0.2">
      <c r="B287" s="6"/>
      <c r="E287" s="133"/>
      <c r="F287" s="6"/>
    </row>
    <row r="288" spans="2:6" x14ac:dyDescent="0.2">
      <c r="B288" s="6"/>
      <c r="E288" s="133"/>
      <c r="F288" s="6"/>
    </row>
    <row r="289" spans="2:6" x14ac:dyDescent="0.2">
      <c r="B289" s="6"/>
      <c r="E289" s="133"/>
      <c r="F289" s="6"/>
    </row>
    <row r="290" spans="2:6" x14ac:dyDescent="0.2">
      <c r="B290" s="6"/>
      <c r="E290" s="133"/>
      <c r="F290" s="6"/>
    </row>
    <row r="291" spans="2:6" x14ac:dyDescent="0.2">
      <c r="B291" s="6"/>
      <c r="E291" s="133"/>
      <c r="F291" s="6"/>
    </row>
    <row r="292" spans="2:6" x14ac:dyDescent="0.2">
      <c r="B292" s="6"/>
      <c r="E292" s="133"/>
      <c r="F292" s="6"/>
    </row>
    <row r="293" spans="2:6" x14ac:dyDescent="0.2">
      <c r="B293" s="6"/>
      <c r="E293" s="133"/>
      <c r="F293" s="6"/>
    </row>
    <row r="294" spans="2:6" x14ac:dyDescent="0.2">
      <c r="B294" s="6"/>
      <c r="E294" s="133"/>
      <c r="F294" s="6"/>
    </row>
    <row r="295" spans="2:6" x14ac:dyDescent="0.2">
      <c r="B295" s="6"/>
      <c r="E295" s="133"/>
      <c r="F295" s="6"/>
    </row>
    <row r="296" spans="2:6" x14ac:dyDescent="0.2">
      <c r="B296" s="6"/>
      <c r="E296" s="133"/>
      <c r="F296" s="6"/>
    </row>
    <row r="297" spans="2:6" x14ac:dyDescent="0.2">
      <c r="B297" s="6"/>
      <c r="E297" s="133"/>
      <c r="F297" s="6"/>
    </row>
    <row r="298" spans="2:6" x14ac:dyDescent="0.2">
      <c r="B298" s="6"/>
      <c r="E298" s="133"/>
      <c r="F298" s="6"/>
    </row>
    <row r="299" spans="2:6" x14ac:dyDescent="0.2">
      <c r="B299" s="6"/>
      <c r="E299" s="133"/>
      <c r="F299" s="6"/>
    </row>
    <row r="300" spans="2:6" x14ac:dyDescent="0.2">
      <c r="B300" s="6"/>
      <c r="E300" s="133"/>
      <c r="F300" s="6"/>
    </row>
    <row r="301" spans="2:6" x14ac:dyDescent="0.2">
      <c r="B301" s="6"/>
      <c r="E301" s="133"/>
      <c r="F301" s="6"/>
    </row>
    <row r="302" spans="2:6" x14ac:dyDescent="0.2">
      <c r="B302" s="6"/>
      <c r="E302" s="133"/>
      <c r="F302" s="6"/>
    </row>
    <row r="303" spans="2:6" x14ac:dyDescent="0.2">
      <c r="B303" s="6"/>
      <c r="E303" s="133"/>
      <c r="F303" s="6"/>
    </row>
    <row r="304" spans="2:6" x14ac:dyDescent="0.2">
      <c r="B304" s="6"/>
      <c r="E304" s="133"/>
      <c r="F304" s="6"/>
    </row>
    <row r="305" spans="2:6" x14ac:dyDescent="0.2">
      <c r="B305" s="6"/>
      <c r="E305" s="133"/>
      <c r="F305" s="6"/>
    </row>
    <row r="306" spans="2:6" x14ac:dyDescent="0.2">
      <c r="B306" s="6"/>
      <c r="E306" s="133"/>
      <c r="F306" s="6"/>
    </row>
    <row r="307" spans="2:6" x14ac:dyDescent="0.2">
      <c r="B307" s="6"/>
      <c r="E307" s="133"/>
      <c r="F307" s="6"/>
    </row>
    <row r="308" spans="2:6" x14ac:dyDescent="0.2">
      <c r="B308" s="6"/>
      <c r="E308" s="133"/>
      <c r="F308" s="6"/>
    </row>
    <row r="309" spans="2:6" x14ac:dyDescent="0.2">
      <c r="B309" s="6"/>
      <c r="E309" s="133"/>
      <c r="F309" s="6"/>
    </row>
    <row r="310" spans="2:6" x14ac:dyDescent="0.2">
      <c r="B310" s="6"/>
      <c r="E310" s="133"/>
      <c r="F310" s="6"/>
    </row>
    <row r="311" spans="2:6" x14ac:dyDescent="0.2">
      <c r="B311" s="6"/>
      <c r="E311" s="133"/>
      <c r="F311" s="6"/>
    </row>
    <row r="312" spans="2:6" x14ac:dyDescent="0.2">
      <c r="B312" s="6"/>
      <c r="E312" s="133"/>
      <c r="F312" s="6"/>
    </row>
    <row r="313" spans="2:6" x14ac:dyDescent="0.2">
      <c r="B313" s="6"/>
      <c r="E313" s="133"/>
      <c r="F313" s="6"/>
    </row>
    <row r="314" spans="2:6" x14ac:dyDescent="0.2">
      <c r="B314" s="6"/>
      <c r="E314" s="133"/>
      <c r="F314" s="6"/>
    </row>
    <row r="315" spans="2:6" x14ac:dyDescent="0.2">
      <c r="B315" s="6"/>
      <c r="E315" s="133"/>
      <c r="F315" s="6"/>
    </row>
    <row r="316" spans="2:6" x14ac:dyDescent="0.2">
      <c r="B316" s="6"/>
      <c r="E316" s="133"/>
      <c r="F316" s="6"/>
    </row>
    <row r="317" spans="2:6" x14ac:dyDescent="0.2">
      <c r="B317" s="6"/>
      <c r="E317" s="133"/>
      <c r="F317" s="6"/>
    </row>
    <row r="318" spans="2:6" x14ac:dyDescent="0.2">
      <c r="B318" s="6"/>
      <c r="E318" s="133"/>
      <c r="F318" s="6"/>
    </row>
    <row r="319" spans="2:6" x14ac:dyDescent="0.2">
      <c r="B319" s="6"/>
      <c r="E319" s="133"/>
      <c r="F319" s="6"/>
    </row>
    <row r="320" spans="2:6" x14ac:dyDescent="0.2">
      <c r="B320" s="6"/>
      <c r="E320" s="133"/>
      <c r="F320" s="6"/>
    </row>
    <row r="321" spans="2:6" x14ac:dyDescent="0.2">
      <c r="B321" s="6"/>
      <c r="E321" s="133"/>
      <c r="F321" s="6"/>
    </row>
    <row r="322" spans="2:6" x14ac:dyDescent="0.2">
      <c r="B322" s="6"/>
      <c r="E322" s="133"/>
      <c r="F322" s="6"/>
    </row>
    <row r="323" spans="2:6" x14ac:dyDescent="0.2">
      <c r="B323" s="6"/>
      <c r="E323" s="133"/>
      <c r="F323" s="6"/>
    </row>
    <row r="324" spans="2:6" x14ac:dyDescent="0.2">
      <c r="B324" s="6"/>
      <c r="E324" s="133"/>
      <c r="F324" s="6"/>
    </row>
    <row r="325" spans="2:6" x14ac:dyDescent="0.2">
      <c r="B325" s="6"/>
      <c r="E325" s="133"/>
      <c r="F325" s="6"/>
    </row>
    <row r="326" spans="2:6" x14ac:dyDescent="0.2">
      <c r="B326" s="6"/>
      <c r="E326" s="133"/>
      <c r="F326" s="6"/>
    </row>
    <row r="327" spans="2:6" x14ac:dyDescent="0.2">
      <c r="B327" s="6"/>
      <c r="E327" s="133"/>
      <c r="F327" s="6"/>
    </row>
    <row r="328" spans="2:6" x14ac:dyDescent="0.2">
      <c r="B328" s="6"/>
      <c r="E328" s="133"/>
      <c r="F328" s="6"/>
    </row>
    <row r="329" spans="2:6" x14ac:dyDescent="0.2">
      <c r="B329" s="6"/>
      <c r="E329" s="133"/>
      <c r="F329" s="6"/>
    </row>
    <row r="330" spans="2:6" x14ac:dyDescent="0.2">
      <c r="B330" s="6"/>
      <c r="E330" s="133"/>
      <c r="F330" s="6"/>
    </row>
    <row r="331" spans="2:6" x14ac:dyDescent="0.2">
      <c r="B331" s="6"/>
      <c r="E331" s="133"/>
      <c r="F331" s="6"/>
    </row>
    <row r="332" spans="2:6" x14ac:dyDescent="0.2">
      <c r="B332" s="6"/>
      <c r="E332" s="133"/>
      <c r="F332" s="6"/>
    </row>
    <row r="333" spans="2:6" x14ac:dyDescent="0.2">
      <c r="B333" s="6"/>
      <c r="E333" s="133"/>
      <c r="F333" s="6"/>
    </row>
    <row r="334" spans="2:6" x14ac:dyDescent="0.2">
      <c r="B334" s="6"/>
      <c r="E334" s="133"/>
      <c r="F334" s="6"/>
    </row>
    <row r="335" spans="2:6" x14ac:dyDescent="0.2">
      <c r="B335" s="6"/>
      <c r="E335" s="133"/>
      <c r="F335" s="6"/>
    </row>
    <row r="336" spans="2:6" x14ac:dyDescent="0.2">
      <c r="B336" s="6"/>
      <c r="E336" s="133"/>
      <c r="F336" s="6"/>
    </row>
    <row r="337" spans="2:6" x14ac:dyDescent="0.2">
      <c r="B337" s="6"/>
      <c r="E337" s="133"/>
      <c r="F337" s="6"/>
    </row>
    <row r="338" spans="2:6" x14ac:dyDescent="0.2">
      <c r="B338" s="6"/>
      <c r="E338" s="133"/>
      <c r="F338" s="6"/>
    </row>
    <row r="339" spans="2:6" x14ac:dyDescent="0.2">
      <c r="B339" s="6"/>
      <c r="E339" s="133"/>
      <c r="F339" s="6"/>
    </row>
    <row r="340" spans="2:6" x14ac:dyDescent="0.2">
      <c r="B340" s="6"/>
      <c r="E340" s="133"/>
      <c r="F340" s="6"/>
    </row>
    <row r="341" spans="2:6" x14ac:dyDescent="0.2">
      <c r="B341" s="6"/>
      <c r="E341" s="133"/>
      <c r="F341" s="6"/>
    </row>
    <row r="342" spans="2:6" x14ac:dyDescent="0.2">
      <c r="B342" s="6"/>
      <c r="E342" s="133"/>
      <c r="F342" s="6"/>
    </row>
    <row r="343" spans="2:6" x14ac:dyDescent="0.2">
      <c r="B343" s="6"/>
      <c r="E343" s="133"/>
      <c r="F343" s="6"/>
    </row>
    <row r="344" spans="2:6" x14ac:dyDescent="0.2">
      <c r="B344" s="6"/>
      <c r="E344" s="133"/>
      <c r="F344" s="6"/>
    </row>
    <row r="345" spans="2:6" x14ac:dyDescent="0.2">
      <c r="B345" s="6"/>
      <c r="E345" s="133"/>
      <c r="F345" s="6"/>
    </row>
    <row r="346" spans="2:6" x14ac:dyDescent="0.2">
      <c r="B346" s="6"/>
      <c r="E346" s="133"/>
      <c r="F346" s="6"/>
    </row>
    <row r="347" spans="2:6" x14ac:dyDescent="0.2">
      <c r="B347" s="6"/>
      <c r="E347" s="133"/>
      <c r="F347" s="6"/>
    </row>
    <row r="348" spans="2:6" x14ac:dyDescent="0.2">
      <c r="B348" s="6"/>
      <c r="E348" s="133"/>
      <c r="F348" s="6"/>
    </row>
    <row r="349" spans="2:6" x14ac:dyDescent="0.2">
      <c r="B349" s="6"/>
      <c r="E349" s="133"/>
      <c r="F349" s="6"/>
    </row>
    <row r="350" spans="2:6" x14ac:dyDescent="0.2">
      <c r="B350" s="6"/>
      <c r="E350" s="133"/>
      <c r="F350" s="6"/>
    </row>
    <row r="351" spans="2:6" x14ac:dyDescent="0.2">
      <c r="B351" s="6"/>
      <c r="E351" s="133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8" type="noConversion"/>
  <hyperlinks>
    <hyperlink ref="A3" r:id="rId1" xr:uid="{00000000-0004-0000-0400-000000000000}"/>
    <hyperlink ref="P69" r:id="rId2" display="http://www.bav-astro.de/sfs/BAVM_link.php?BAVMnr=68" xr:uid="{00000000-0004-0000-0400-000001000000}"/>
    <hyperlink ref="P70" r:id="rId3" display="http://www.bav-astro.de/sfs/BAVM_link.php?BAVMnr=68" xr:uid="{00000000-0004-0000-0400-000002000000}"/>
    <hyperlink ref="P71" r:id="rId4" display="http://www.bav-astro.de/sfs/BAVM_link.php?BAVMnr=68" xr:uid="{00000000-0004-0000-0400-000003000000}"/>
    <hyperlink ref="P72" r:id="rId5" display="http://www.bav-astro.de/sfs/BAVM_link.php?BAVMnr=68" xr:uid="{00000000-0004-0000-0400-000004000000}"/>
    <hyperlink ref="P73" r:id="rId6" display="http://www.bav-astro.de/sfs/BAVM_link.php?BAVMnr=68" xr:uid="{00000000-0004-0000-0400-000005000000}"/>
    <hyperlink ref="P11" r:id="rId7" display="http://www.bav-astro.de/sfs/BAVM_link.php?BAVMnr=91" xr:uid="{00000000-0004-0000-0400-000006000000}"/>
    <hyperlink ref="P12" r:id="rId8" display="http://www.bav-astro.de/sfs/BAVM_link.php?BAVMnr=91" xr:uid="{00000000-0004-0000-0400-000007000000}"/>
    <hyperlink ref="P13" r:id="rId9" display="http://www.bav-astro.de/sfs/BAVM_link.php?BAVMnr=99" xr:uid="{00000000-0004-0000-0400-000008000000}"/>
    <hyperlink ref="P14" r:id="rId10" display="http://www.bav-astro.de/sfs/BAVM_link.php?BAVMnr=99" xr:uid="{00000000-0004-0000-0400-000009000000}"/>
    <hyperlink ref="P15" r:id="rId11" display="http://www.bav-astro.de/sfs/BAVM_link.php?BAVMnr=99" xr:uid="{00000000-0004-0000-0400-00000A000000}"/>
    <hyperlink ref="P16" r:id="rId12" display="http://www.bav-astro.de/sfs/BAVM_link.php?BAVMnr=99" xr:uid="{00000000-0004-0000-0400-00000B000000}"/>
    <hyperlink ref="P17" r:id="rId13" display="http://www.bav-astro.de/sfs/BAVM_link.php?BAVMnr=102" xr:uid="{00000000-0004-0000-0400-00000C000000}"/>
    <hyperlink ref="P18" r:id="rId14" display="http://www.bav-astro.de/sfs/BAVM_link.php?BAVMnr=118" xr:uid="{00000000-0004-0000-0400-00000D000000}"/>
    <hyperlink ref="P19" r:id="rId15" display="http://www.bav-astro.de/sfs/BAVM_link.php?BAVMnr=118" xr:uid="{00000000-0004-0000-0400-00000E000000}"/>
    <hyperlink ref="P20" r:id="rId16" display="http://www.bav-astro.de/sfs/BAVM_link.php?BAVMnr=118" xr:uid="{00000000-0004-0000-0400-00000F000000}"/>
    <hyperlink ref="P22" r:id="rId17" display="http://www.bav-astro.de/sfs/BAVM_link.php?BAVMnr=118" xr:uid="{00000000-0004-0000-0400-000010000000}"/>
    <hyperlink ref="P23" r:id="rId18" display="http://www.bav-astro.de/sfs/BAVM_link.php?BAVMnr=128" xr:uid="{00000000-0004-0000-0400-000011000000}"/>
    <hyperlink ref="P24" r:id="rId19" display="http://www.bav-astro.de/sfs/BAVM_link.php?BAVMnr=128" xr:uid="{00000000-0004-0000-0400-000012000000}"/>
    <hyperlink ref="P25" r:id="rId20" display="http://www.bav-astro.de/sfs/BAVM_link.php?BAVMnr=128" xr:uid="{00000000-0004-0000-0400-000013000000}"/>
    <hyperlink ref="P26" r:id="rId21" display="http://www.bav-astro.de/sfs/BAVM_link.php?BAVMnr=152" xr:uid="{00000000-0004-0000-0400-000014000000}"/>
    <hyperlink ref="P27" r:id="rId22" display="http://www.bav-astro.de/sfs/BAVM_link.php?BAVMnr=152" xr:uid="{00000000-0004-0000-0400-000015000000}"/>
    <hyperlink ref="P28" r:id="rId23" display="http://www.bav-astro.de/sfs/BAVM_link.php?BAVMnr=152" xr:uid="{00000000-0004-0000-0400-000016000000}"/>
    <hyperlink ref="P29" r:id="rId24" display="http://www.bav-astro.de/sfs/BAVM_link.php?BAVMnr=152" xr:uid="{00000000-0004-0000-0400-000017000000}"/>
    <hyperlink ref="P30" r:id="rId25" display="http://www.bav-astro.de/sfs/BAVM_link.php?BAVMnr=152" xr:uid="{00000000-0004-0000-0400-000018000000}"/>
    <hyperlink ref="P31" r:id="rId26" display="http://www.bav-astro.de/sfs/BAVM_link.php?BAVMnr=158" xr:uid="{00000000-0004-0000-0400-000019000000}"/>
    <hyperlink ref="P74" r:id="rId27" display="http://www.bav-astro.de/sfs/BAVM_link.php?BAVMnr=158" xr:uid="{00000000-0004-0000-0400-00001A000000}"/>
    <hyperlink ref="P75" r:id="rId28" display="http://www.bav-astro.de/sfs/BAVM_link.php?BAVMnr=158" xr:uid="{00000000-0004-0000-0400-00001B000000}"/>
    <hyperlink ref="P34" r:id="rId29" display="http://www.bav-astro.de/sfs/BAVM_link.php?BAVMnr=158" xr:uid="{00000000-0004-0000-0400-00001C000000}"/>
    <hyperlink ref="P76" r:id="rId30" display="http://vsolj.cetus-net.org/no42.pdf" xr:uid="{00000000-0004-0000-0400-00001D000000}"/>
    <hyperlink ref="P77" r:id="rId31" display="http://vsolj.cetus-net.org/no42.pdf" xr:uid="{00000000-0004-0000-0400-00001E000000}"/>
    <hyperlink ref="P35" r:id="rId32" display="http://www.bav-astro.de/sfs/BAVM_link.php?BAVMnr=158" xr:uid="{00000000-0004-0000-0400-00001F000000}"/>
    <hyperlink ref="P36" r:id="rId33" display="http://www.konkoly.hu/cgi-bin/IBVS?5493" xr:uid="{00000000-0004-0000-0400-000020000000}"/>
    <hyperlink ref="P37" r:id="rId34" display="http://www.bav-astro.de/sfs/BAVM_link.php?BAVMnr=172" xr:uid="{00000000-0004-0000-0400-000021000000}"/>
    <hyperlink ref="P38" r:id="rId35" display="http://www.bav-astro.de/sfs/BAVM_link.php?BAVMnr=172" xr:uid="{00000000-0004-0000-0400-000022000000}"/>
    <hyperlink ref="P39" r:id="rId36" display="http://www.bav-astro.de/sfs/BAVM_link.php?BAVMnr=172" xr:uid="{00000000-0004-0000-0400-000023000000}"/>
    <hyperlink ref="P40" r:id="rId37" display="http://www.konkoly.hu/cgi-bin/IBVS?5603" xr:uid="{00000000-0004-0000-0400-000024000000}"/>
    <hyperlink ref="P41" r:id="rId38" display="http://www.bav-astro.de/sfs/BAVM_link.php?BAVMnr=173" xr:uid="{00000000-0004-0000-0400-000025000000}"/>
    <hyperlink ref="P42" r:id="rId39" display="http://www.bav-astro.de/sfs/BAVM_link.php?BAVMnr=173" xr:uid="{00000000-0004-0000-0400-000026000000}"/>
    <hyperlink ref="P43" r:id="rId40" display="http://www.bav-astro.de/sfs/BAVM_link.php?BAVMnr=173" xr:uid="{00000000-0004-0000-0400-000027000000}"/>
    <hyperlink ref="P44" r:id="rId41" display="http://www.bav-astro.de/sfs/BAVM_link.php?BAVMnr=173" xr:uid="{00000000-0004-0000-0400-000028000000}"/>
    <hyperlink ref="P45" r:id="rId42" display="http://www.bav-astro.de/sfs/BAVM_link.php?BAVMnr=173" xr:uid="{00000000-0004-0000-0400-000029000000}"/>
    <hyperlink ref="P46" r:id="rId43" display="http://www.konkoly.hu/cgi-bin/IBVS?5760" xr:uid="{00000000-0004-0000-0400-00002A000000}"/>
    <hyperlink ref="P47" r:id="rId44" display="http://www.bav-astro.de/sfs/BAVM_link.php?BAVMnr=178" xr:uid="{00000000-0004-0000-0400-00002B000000}"/>
    <hyperlink ref="P48" r:id="rId45" display="http://www.bav-astro.de/sfs/BAVM_link.php?BAVMnr=186" xr:uid="{00000000-0004-0000-0400-00002C000000}"/>
    <hyperlink ref="P78" r:id="rId46" display="http://vsolj.cetus-net.org/no48.pdf" xr:uid="{00000000-0004-0000-0400-00002D000000}"/>
    <hyperlink ref="P79" r:id="rId47" display="http://vsolj.cetus-net.org/no48.pdf" xr:uid="{00000000-0004-0000-0400-00002E000000}"/>
    <hyperlink ref="P80" r:id="rId48" display="http://vsolj.cetus-net.org/no48.pdf" xr:uid="{00000000-0004-0000-0400-00002F000000}"/>
    <hyperlink ref="P49" r:id="rId49" display="http://www.bav-astro.de/sfs/BAVM_link.php?BAVMnr=201" xr:uid="{00000000-0004-0000-0400-000030000000}"/>
    <hyperlink ref="P50" r:id="rId50" display="http://www.bav-astro.de/sfs/BAVM_link.php?BAVMnr=201" xr:uid="{00000000-0004-0000-0400-000031000000}"/>
    <hyperlink ref="P51" r:id="rId51" display="http://www.bav-astro.de/sfs/BAVM_link.php?BAVMnr=201" xr:uid="{00000000-0004-0000-0400-000032000000}"/>
    <hyperlink ref="P52" r:id="rId52" display="http://www.konkoly.hu/cgi-bin/IBVS?5929" xr:uid="{00000000-0004-0000-0400-000033000000}"/>
    <hyperlink ref="P53" r:id="rId53" display="http://www.konkoly.hu/cgi-bin/IBVS?5938" xr:uid="{00000000-0004-0000-0400-000034000000}"/>
    <hyperlink ref="P54" r:id="rId54" display="http://www.konkoly.hu/cgi-bin/IBVS?5938" xr:uid="{00000000-0004-0000-0400-000035000000}"/>
    <hyperlink ref="P55" r:id="rId55" display="http://www.bav-astro.de/sfs/BAVM_link.php?BAVMnr=209" xr:uid="{00000000-0004-0000-0400-000036000000}"/>
    <hyperlink ref="P56" r:id="rId56" display="http://www.konkoly.hu/cgi-bin/IBVS?5894" xr:uid="{00000000-0004-0000-0400-000037000000}"/>
    <hyperlink ref="P81" r:id="rId57" display="http://var.astro.cz/oejv/issues/oejv0137.pdf" xr:uid="{00000000-0004-0000-0400-000038000000}"/>
    <hyperlink ref="P57" r:id="rId58" display="http://www.konkoly.hu/cgi-bin/IBVS?5974" xr:uid="{00000000-0004-0000-0400-000039000000}"/>
    <hyperlink ref="P58" r:id="rId59" display="http://www.konkoly.hu/cgi-bin/IBVS?5992" xr:uid="{00000000-0004-0000-0400-00003A000000}"/>
    <hyperlink ref="P59" r:id="rId60" display="http://www.konkoly.hu/cgi-bin/IBVS?5992" xr:uid="{00000000-0004-0000-0400-00003B000000}"/>
    <hyperlink ref="P60" r:id="rId61" display="http://www.konkoly.hu/cgi-bin/IBVS?6029" xr:uid="{00000000-0004-0000-0400-00003C000000}"/>
    <hyperlink ref="P61" r:id="rId62" display="http://var.astro.cz/oejv/issues/oejv0160.pdf" xr:uid="{00000000-0004-0000-0400-00003D000000}"/>
    <hyperlink ref="P62" r:id="rId63" display="http://www.bav-astro.de/sfs/BAVM_link.php?BAVMnr=234" xr:uid="{00000000-0004-0000-0400-00003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A (old)</vt:lpstr>
      <vt:lpstr>Q_Fit</vt:lpstr>
      <vt:lpstr>A (3)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2024-01-03T04:09:50Z</dcterms:modified>
</cp:coreProperties>
</file>