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C84E2D-9C88-4046-8DC8-12BCF09DA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30" i="1" l="1"/>
  <c r="F230" i="1" s="1"/>
  <c r="G230" i="1" s="1"/>
  <c r="S230" i="1" s="1"/>
  <c r="Q230" i="1"/>
  <c r="E231" i="1"/>
  <c r="F231" i="1" s="1"/>
  <c r="G231" i="1" s="1"/>
  <c r="K231" i="1" s="1"/>
  <c r="Q231" i="1"/>
  <c r="Q228" i="1"/>
  <c r="Q229" i="1"/>
  <c r="Q222" i="1"/>
  <c r="Q223" i="1"/>
  <c r="Q224" i="1"/>
  <c r="Q225" i="1"/>
  <c r="Q226" i="1"/>
  <c r="Q221" i="1"/>
  <c r="Q227" i="1"/>
  <c r="C7" i="1"/>
  <c r="E228" i="1" s="1"/>
  <c r="F228" i="1" s="1"/>
  <c r="G228" i="1" s="1"/>
  <c r="K228" i="1" s="1"/>
  <c r="C8" i="1"/>
  <c r="D9" i="1"/>
  <c r="C9" i="1"/>
  <c r="E151" i="1"/>
  <c r="F151" i="1" s="1"/>
  <c r="G151" i="1" s="1"/>
  <c r="I151" i="1" s="1"/>
  <c r="E165" i="1"/>
  <c r="F165" i="1" s="1"/>
  <c r="G165" i="1" s="1"/>
  <c r="I165" i="1" s="1"/>
  <c r="E204" i="1"/>
  <c r="F204" i="1" s="1"/>
  <c r="G204" i="1" s="1"/>
  <c r="K204" i="1" s="1"/>
  <c r="Q212" i="1"/>
  <c r="Q216" i="1"/>
  <c r="Q219" i="1"/>
  <c r="Q220" i="1"/>
  <c r="E30" i="1"/>
  <c r="F30" i="1" s="1"/>
  <c r="G30" i="1" s="1"/>
  <c r="H30" i="1" s="1"/>
  <c r="E40" i="1"/>
  <c r="F40" i="1" s="1"/>
  <c r="G40" i="1" s="1"/>
  <c r="H40" i="1" s="1"/>
  <c r="E51" i="1"/>
  <c r="F51" i="1" s="1"/>
  <c r="G51" i="1" s="1"/>
  <c r="I5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3" i="1"/>
  <c r="Q72" i="1"/>
  <c r="Q76" i="1"/>
  <c r="Q77" i="1"/>
  <c r="Q78" i="1"/>
  <c r="Q89" i="1"/>
  <c r="Q116" i="1"/>
  <c r="Q128" i="1"/>
  <c r="Q142" i="1"/>
  <c r="Q157" i="1"/>
  <c r="Q169" i="1"/>
  <c r="Q170" i="1"/>
  <c r="Q171" i="1"/>
  <c r="Q172" i="1"/>
  <c r="Q173" i="1"/>
  <c r="Q175" i="1"/>
  <c r="Q178" i="1"/>
  <c r="Q188" i="1"/>
  <c r="Q195" i="1"/>
  <c r="Q211" i="1"/>
  <c r="Q215" i="1"/>
  <c r="G143" i="2"/>
  <c r="C143" i="2"/>
  <c r="G142" i="2"/>
  <c r="C142" i="2"/>
  <c r="G195" i="2"/>
  <c r="C195" i="2"/>
  <c r="G141" i="2"/>
  <c r="C141" i="2"/>
  <c r="G140" i="2"/>
  <c r="C140" i="2"/>
  <c r="G194" i="2"/>
  <c r="C194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93" i="2"/>
  <c r="C193" i="2"/>
  <c r="G126" i="2"/>
  <c r="C126" i="2"/>
  <c r="G125" i="2"/>
  <c r="C125" i="2"/>
  <c r="G192" i="2"/>
  <c r="C192" i="2"/>
  <c r="E192" i="2"/>
  <c r="G124" i="2"/>
  <c r="C124" i="2"/>
  <c r="G123" i="2"/>
  <c r="C123" i="2"/>
  <c r="G122" i="2"/>
  <c r="C122" i="2"/>
  <c r="G191" i="2"/>
  <c r="C19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90" i="2"/>
  <c r="C190" i="2"/>
  <c r="G115" i="2"/>
  <c r="C115" i="2"/>
  <c r="G114" i="2"/>
  <c r="C114" i="2"/>
  <c r="G189" i="2"/>
  <c r="C189" i="2"/>
  <c r="G113" i="2"/>
  <c r="C113" i="2"/>
  <c r="G188" i="2"/>
  <c r="C188" i="2"/>
  <c r="G187" i="2"/>
  <c r="C187" i="2"/>
  <c r="G186" i="2"/>
  <c r="C186" i="2"/>
  <c r="G185" i="2"/>
  <c r="C185" i="2"/>
  <c r="G184" i="2"/>
  <c r="C184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83" i="2"/>
  <c r="C183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182" i="2"/>
  <c r="C182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181" i="2"/>
  <c r="C181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180" i="2"/>
  <c r="C180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79" i="2"/>
  <c r="C179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78" i="2"/>
  <c r="C178" i="2"/>
  <c r="G177" i="2"/>
  <c r="C177" i="2"/>
  <c r="G176" i="2"/>
  <c r="C176" i="2"/>
  <c r="G31" i="2"/>
  <c r="C31" i="2"/>
  <c r="G30" i="2"/>
  <c r="C30" i="2"/>
  <c r="G29" i="2"/>
  <c r="C29" i="2"/>
  <c r="G175" i="2"/>
  <c r="C17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74" i="2"/>
  <c r="C174" i="2"/>
  <c r="G12" i="2"/>
  <c r="C12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1" i="2"/>
  <c r="C11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A139" i="2"/>
  <c r="H139" i="2"/>
  <c r="B139" i="2"/>
  <c r="D139" i="2"/>
  <c r="A194" i="2"/>
  <c r="H194" i="2"/>
  <c r="B194" i="2"/>
  <c r="D194" i="2"/>
  <c r="A140" i="2"/>
  <c r="H140" i="2"/>
  <c r="B140" i="2"/>
  <c r="D140" i="2"/>
  <c r="A141" i="2"/>
  <c r="H141" i="2"/>
  <c r="B141" i="2"/>
  <c r="D141" i="2"/>
  <c r="A195" i="2"/>
  <c r="H195" i="2"/>
  <c r="B195" i="2"/>
  <c r="D195" i="2"/>
  <c r="A142" i="2"/>
  <c r="H142" i="2"/>
  <c r="B142" i="2"/>
  <c r="D142" i="2"/>
  <c r="A143" i="2"/>
  <c r="H143" i="2"/>
  <c r="B143" i="2"/>
  <c r="D143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93" i="2"/>
  <c r="B193" i="2"/>
  <c r="D193" i="2"/>
  <c r="A193" i="2"/>
  <c r="H126" i="2"/>
  <c r="D126" i="2"/>
  <c r="B126" i="2"/>
  <c r="A126" i="2"/>
  <c r="H125" i="2"/>
  <c r="B125" i="2"/>
  <c r="D125" i="2"/>
  <c r="A125" i="2"/>
  <c r="H192" i="2"/>
  <c r="B192" i="2"/>
  <c r="D192" i="2"/>
  <c r="A192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91" i="2"/>
  <c r="B191" i="2"/>
  <c r="D191" i="2"/>
  <c r="A19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90" i="2"/>
  <c r="B190" i="2"/>
  <c r="D190" i="2"/>
  <c r="A190" i="2"/>
  <c r="H115" i="2"/>
  <c r="B115" i="2"/>
  <c r="D115" i="2"/>
  <c r="A115" i="2"/>
  <c r="H114" i="2"/>
  <c r="B114" i="2"/>
  <c r="D114" i="2"/>
  <c r="A114" i="2"/>
  <c r="H189" i="2"/>
  <c r="B189" i="2"/>
  <c r="D189" i="2"/>
  <c r="A189" i="2"/>
  <c r="H113" i="2"/>
  <c r="B113" i="2"/>
  <c r="D113" i="2"/>
  <c r="A113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83" i="2"/>
  <c r="B183" i="2"/>
  <c r="D183" i="2"/>
  <c r="A18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182" i="2"/>
  <c r="B182" i="2"/>
  <c r="D182" i="2"/>
  <c r="A182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181" i="2"/>
  <c r="D181" i="2"/>
  <c r="B181" i="2"/>
  <c r="A18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180" i="2"/>
  <c r="D180" i="2"/>
  <c r="B180" i="2"/>
  <c r="A18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F46" i="2"/>
  <c r="D46" i="2"/>
  <c r="A46" i="2"/>
  <c r="H45" i="2"/>
  <c r="B45" i="2"/>
  <c r="F45" i="2"/>
  <c r="D45" i="2"/>
  <c r="A45" i="2"/>
  <c r="H44" i="2"/>
  <c r="F44" i="2"/>
  <c r="D44" i="2"/>
  <c r="B44" i="2"/>
  <c r="A44" i="2"/>
  <c r="H43" i="2"/>
  <c r="B43" i="2"/>
  <c r="F43" i="2"/>
  <c r="D43" i="2"/>
  <c r="A43" i="2"/>
  <c r="H42" i="2"/>
  <c r="B42" i="2"/>
  <c r="F42" i="2"/>
  <c r="D42" i="2"/>
  <c r="A42" i="2"/>
  <c r="H179" i="2"/>
  <c r="B179" i="2"/>
  <c r="D179" i="2"/>
  <c r="A179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29" i="2"/>
  <c r="B29" i="2"/>
  <c r="D29" i="2"/>
  <c r="A29" i="2"/>
  <c r="H175" i="2"/>
  <c r="B175" i="2"/>
  <c r="D175" i="2"/>
  <c r="A17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74" i="2"/>
  <c r="B174" i="2"/>
  <c r="D174" i="2"/>
  <c r="A174" i="2"/>
  <c r="H12" i="2"/>
  <c r="D12" i="2"/>
  <c r="B12" i="2"/>
  <c r="A12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1" i="2"/>
  <c r="B11" i="2"/>
  <c r="D11" i="2"/>
  <c r="A11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Q218" i="1"/>
  <c r="Q213" i="1"/>
  <c r="Q214" i="1"/>
  <c r="Q217" i="1"/>
  <c r="Q208" i="1"/>
  <c r="Q210" i="1"/>
  <c r="Q202" i="1"/>
  <c r="Q204" i="1"/>
  <c r="Q193" i="1"/>
  <c r="Q194" i="1"/>
  <c r="Q201" i="1"/>
  <c r="Q203" i="1"/>
  <c r="Q206" i="1"/>
  <c r="Q209" i="1"/>
  <c r="Q184" i="1"/>
  <c r="Q207" i="1"/>
  <c r="Q196" i="1"/>
  <c r="Q187" i="1"/>
  <c r="Q185" i="1"/>
  <c r="Q199" i="1"/>
  <c r="Q205" i="1"/>
  <c r="Q183" i="1"/>
  <c r="F16" i="1"/>
  <c r="C17" i="1"/>
  <c r="Q192" i="1"/>
  <c r="Q197" i="1"/>
  <c r="Q200" i="1"/>
  <c r="Q190" i="1"/>
  <c r="Q189" i="1"/>
  <c r="Q198" i="1"/>
  <c r="Q186" i="1"/>
  <c r="Q191" i="1"/>
  <c r="Q177" i="1"/>
  <c r="Q182" i="1"/>
  <c r="Q181" i="1"/>
  <c r="Q176" i="1"/>
  <c r="Q179" i="1"/>
  <c r="Q180" i="1"/>
  <c r="Q167" i="1"/>
  <c r="Q168" i="1"/>
  <c r="Q86" i="1"/>
  <c r="Q90" i="1"/>
  <c r="Q91" i="1"/>
  <c r="Q92" i="1"/>
  <c r="Q95" i="1"/>
  <c r="Q97" i="1"/>
  <c r="Q99" i="1"/>
  <c r="Q102" i="1"/>
  <c r="Q109" i="1"/>
  <c r="Q113" i="1"/>
  <c r="Q117" i="1"/>
  <c r="Q139" i="1"/>
  <c r="Q146" i="1"/>
  <c r="Q150" i="1"/>
  <c r="Q154" i="1"/>
  <c r="Q159" i="1"/>
  <c r="Q162" i="1"/>
  <c r="Q164" i="1"/>
  <c r="Q107" i="1"/>
  <c r="Q112" i="1"/>
  <c r="Q115" i="1"/>
  <c r="Q114" i="1"/>
  <c r="Q52" i="1"/>
  <c r="Q54" i="1"/>
  <c r="Q55" i="1"/>
  <c r="Q56" i="1"/>
  <c r="Q58" i="1"/>
  <c r="Q59" i="1"/>
  <c r="Q60" i="1"/>
  <c r="Q148" i="1"/>
  <c r="Q149" i="1"/>
  <c r="Q151" i="1"/>
  <c r="Q152" i="1"/>
  <c r="Q153" i="1"/>
  <c r="Q155" i="1"/>
  <c r="Q156" i="1"/>
  <c r="Q158" i="1"/>
  <c r="Q160" i="1"/>
  <c r="Q161" i="1"/>
  <c r="Q163" i="1"/>
  <c r="Q165" i="1"/>
  <c r="Q166" i="1"/>
  <c r="Q74" i="1"/>
  <c r="Q75" i="1"/>
  <c r="Q62" i="1"/>
  <c r="Q79" i="1"/>
  <c r="Q80" i="1"/>
  <c r="Q81" i="1"/>
  <c r="Q82" i="1"/>
  <c r="Q83" i="1"/>
  <c r="Q84" i="1"/>
  <c r="Q63" i="1"/>
  <c r="Q64" i="1"/>
  <c r="Q65" i="1"/>
  <c r="Q85" i="1"/>
  <c r="Q87" i="1"/>
  <c r="Q88" i="1"/>
  <c r="Q66" i="1"/>
  <c r="Q93" i="1"/>
  <c r="Q94" i="1"/>
  <c r="Q96" i="1"/>
  <c r="Q67" i="1"/>
  <c r="Q68" i="1"/>
  <c r="Q98" i="1"/>
  <c r="Q100" i="1"/>
  <c r="Q101" i="1"/>
  <c r="Q69" i="1"/>
  <c r="Q104" i="1"/>
  <c r="Q103" i="1"/>
  <c r="Q105" i="1"/>
  <c r="Q106" i="1"/>
  <c r="Q108" i="1"/>
  <c r="Q110" i="1"/>
  <c r="Q111" i="1"/>
  <c r="Q70" i="1"/>
  <c r="Q71" i="1"/>
  <c r="Q118" i="1"/>
  <c r="Q119" i="1"/>
  <c r="Q125" i="1"/>
  <c r="Q132" i="1"/>
  <c r="Q73" i="1"/>
  <c r="Q133" i="1"/>
  <c r="Q134" i="1"/>
  <c r="Q135" i="1"/>
  <c r="Q137" i="1"/>
  <c r="Q138" i="1"/>
  <c r="Q140" i="1"/>
  <c r="Q144" i="1"/>
  <c r="Q145" i="1"/>
  <c r="Q120" i="1"/>
  <c r="Q121" i="1"/>
  <c r="Q122" i="1"/>
  <c r="Q123" i="1"/>
  <c r="Q124" i="1"/>
  <c r="Q130" i="1"/>
  <c r="Q131" i="1"/>
  <c r="Q136" i="1"/>
  <c r="Q147" i="1"/>
  <c r="Q126" i="1"/>
  <c r="Q127" i="1"/>
  <c r="Q129" i="1"/>
  <c r="Q141" i="1"/>
  <c r="Q143" i="1"/>
  <c r="Q174" i="1"/>
  <c r="Q57" i="1"/>
  <c r="Q61" i="1"/>
  <c r="Q41" i="1"/>
  <c r="E45" i="1"/>
  <c r="F45" i="1" s="1"/>
  <c r="E201" i="1"/>
  <c r="F201" i="1" s="1"/>
  <c r="E167" i="1"/>
  <c r="E111" i="2" s="1"/>
  <c r="E90" i="1"/>
  <c r="F90" i="1" s="1"/>
  <c r="G90" i="1" s="1"/>
  <c r="I90" i="1" s="1"/>
  <c r="E56" i="1"/>
  <c r="F56" i="1" s="1"/>
  <c r="G56" i="1" s="1"/>
  <c r="I56" i="1" s="1"/>
  <c r="E66" i="1"/>
  <c r="F66" i="1" s="1"/>
  <c r="G66" i="1" s="1"/>
  <c r="I66" i="1" s="1"/>
  <c r="E130" i="1"/>
  <c r="F130" i="1" s="1"/>
  <c r="G130" i="1" s="1"/>
  <c r="I130" i="1" s="1"/>
  <c r="E169" i="1"/>
  <c r="F169" i="1" s="1"/>
  <c r="G169" i="1" s="1"/>
  <c r="K169" i="1" s="1"/>
  <c r="E29" i="1"/>
  <c r="F29" i="1" s="1"/>
  <c r="G29" i="1" s="1"/>
  <c r="H29" i="1" s="1"/>
  <c r="E126" i="1"/>
  <c r="F126" i="1" s="1"/>
  <c r="G126" i="1" s="1"/>
  <c r="J126" i="1" s="1"/>
  <c r="E200" i="1"/>
  <c r="F200" i="1" s="1"/>
  <c r="G200" i="1" s="1"/>
  <c r="J200" i="1" s="1"/>
  <c r="E89" i="1"/>
  <c r="F89" i="1" s="1"/>
  <c r="G89" i="1" s="1"/>
  <c r="I89" i="1" s="1"/>
  <c r="E99" i="1"/>
  <c r="F99" i="1" s="1"/>
  <c r="G99" i="1" s="1"/>
  <c r="I99" i="1" s="1"/>
  <c r="E107" i="1"/>
  <c r="F107" i="1" s="1"/>
  <c r="G107" i="1" s="1"/>
  <c r="I107" i="1" s="1"/>
  <c r="E119" i="1"/>
  <c r="F119" i="1" s="1"/>
  <c r="G119" i="1" s="1"/>
  <c r="I119" i="1" s="1"/>
  <c r="E57" i="1"/>
  <c r="F57" i="1" s="1"/>
  <c r="G57" i="1" s="1"/>
  <c r="I57" i="1" s="1"/>
  <c r="E69" i="1"/>
  <c r="F69" i="1" s="1"/>
  <c r="G69" i="1" s="1"/>
  <c r="I69" i="1" s="1"/>
  <c r="E150" i="1"/>
  <c r="F150" i="1" s="1"/>
  <c r="G150" i="1" s="1"/>
  <c r="I150" i="1" s="1"/>
  <c r="E203" i="1"/>
  <c r="E191" i="1"/>
  <c r="F191" i="1" s="1"/>
  <c r="G191" i="1" s="1"/>
  <c r="K191" i="1" s="1"/>
  <c r="E130" i="2"/>
  <c r="E95" i="2"/>
  <c r="E131" i="2" l="1"/>
  <c r="E134" i="2"/>
  <c r="E71" i="2"/>
  <c r="E26" i="2"/>
  <c r="E226" i="1"/>
  <c r="F226" i="1" s="1"/>
  <c r="G226" i="1" s="1"/>
  <c r="K226" i="1" s="1"/>
  <c r="E184" i="1"/>
  <c r="E67" i="1"/>
  <c r="E55" i="1"/>
  <c r="E117" i="1"/>
  <c r="E87" i="1"/>
  <c r="F87" i="1" s="1"/>
  <c r="G87" i="1" s="1"/>
  <c r="I87" i="1" s="1"/>
  <c r="E189" i="1"/>
  <c r="E207" i="1"/>
  <c r="E159" i="1"/>
  <c r="E54" i="1"/>
  <c r="E13" i="2" s="1"/>
  <c r="E118" i="1"/>
  <c r="E104" i="1"/>
  <c r="E88" i="1"/>
  <c r="E196" i="1"/>
  <c r="E143" i="1"/>
  <c r="F143" i="1" s="1"/>
  <c r="G143" i="1" s="1"/>
  <c r="J143" i="1" s="1"/>
  <c r="E137" i="1"/>
  <c r="E208" i="1"/>
  <c r="E158" i="1"/>
  <c r="E180" i="1"/>
  <c r="F180" i="1" s="1"/>
  <c r="G180" i="1" s="1"/>
  <c r="K180" i="1" s="1"/>
  <c r="E73" i="1"/>
  <c r="E75" i="1"/>
  <c r="E84" i="1"/>
  <c r="E78" i="1"/>
  <c r="E50" i="1"/>
  <c r="E39" i="1"/>
  <c r="E195" i="1"/>
  <c r="E164" i="1"/>
  <c r="E133" i="1"/>
  <c r="E223" i="1"/>
  <c r="F223" i="1" s="1"/>
  <c r="G223" i="1" s="1"/>
  <c r="K223" i="1" s="1"/>
  <c r="E60" i="2"/>
  <c r="E182" i="1"/>
  <c r="E170" i="1"/>
  <c r="E139" i="1"/>
  <c r="E65" i="1"/>
  <c r="E53" i="1"/>
  <c r="E115" i="1"/>
  <c r="E105" i="1"/>
  <c r="E97" i="1"/>
  <c r="E181" i="1"/>
  <c r="E202" i="1"/>
  <c r="E185" i="1"/>
  <c r="F185" i="1" s="1"/>
  <c r="U185" i="1" s="1"/>
  <c r="E154" i="1"/>
  <c r="E218" i="1"/>
  <c r="E64" i="1"/>
  <c r="E116" i="1"/>
  <c r="E102" i="1"/>
  <c r="E128" i="1"/>
  <c r="E43" i="1"/>
  <c r="E186" i="1"/>
  <c r="E80" i="1"/>
  <c r="E82" i="1"/>
  <c r="E49" i="1"/>
  <c r="E38" i="1"/>
  <c r="E27" i="1"/>
  <c r="E192" i="1"/>
  <c r="F192" i="1" s="1"/>
  <c r="G192" i="1" s="1"/>
  <c r="K192" i="1" s="1"/>
  <c r="E147" i="1"/>
  <c r="E131" i="1"/>
  <c r="E197" i="1"/>
  <c r="E167" i="2"/>
  <c r="E125" i="1"/>
  <c r="E177" i="1"/>
  <c r="E168" i="1"/>
  <c r="E175" i="1"/>
  <c r="E146" i="1"/>
  <c r="E114" i="1"/>
  <c r="E100" i="1"/>
  <c r="E86" i="1"/>
  <c r="E127" i="1"/>
  <c r="F127" i="1" s="1"/>
  <c r="G127" i="1" s="1"/>
  <c r="J127" i="1" s="1"/>
  <c r="E173" i="1"/>
  <c r="E193" i="1"/>
  <c r="E153" i="1"/>
  <c r="E163" i="2"/>
  <c r="F17" i="1"/>
  <c r="E153" i="2"/>
  <c r="E77" i="1"/>
  <c r="E48" i="1"/>
  <c r="E37" i="1"/>
  <c r="E25" i="1"/>
  <c r="E160" i="1"/>
  <c r="E124" i="2"/>
  <c r="E179" i="2"/>
  <c r="E23" i="2"/>
  <c r="E225" i="1"/>
  <c r="F225" i="1" s="1"/>
  <c r="G225" i="1" s="1"/>
  <c r="K225" i="1" s="1"/>
  <c r="E163" i="1"/>
  <c r="E215" i="1"/>
  <c r="E63" i="1"/>
  <c r="E123" i="1"/>
  <c r="E113" i="1"/>
  <c r="E103" i="1"/>
  <c r="E95" i="1"/>
  <c r="E214" i="1"/>
  <c r="E142" i="1"/>
  <c r="E162" i="1"/>
  <c r="E211" i="1"/>
  <c r="E212" i="1"/>
  <c r="F212" i="1" s="1"/>
  <c r="G212" i="1" s="1"/>
  <c r="K212" i="1" s="1"/>
  <c r="E62" i="1"/>
  <c r="E52" i="1"/>
  <c r="E112" i="1"/>
  <c r="F112" i="1" s="1"/>
  <c r="G112" i="1" s="1"/>
  <c r="I112" i="1" s="1"/>
  <c r="E98" i="1"/>
  <c r="E217" i="1"/>
  <c r="E190" i="1"/>
  <c r="E209" i="1"/>
  <c r="F209" i="1" s="1"/>
  <c r="G209" i="1" s="1"/>
  <c r="K209" i="1" s="1"/>
  <c r="E161" i="1"/>
  <c r="E132" i="1"/>
  <c r="E85" i="1"/>
  <c r="E47" i="1"/>
  <c r="E36" i="1"/>
  <c r="E24" i="1"/>
  <c r="E199" i="1"/>
  <c r="F199" i="1" s="1"/>
  <c r="U199" i="1" s="1"/>
  <c r="E188" i="1"/>
  <c r="E144" i="1"/>
  <c r="E229" i="1"/>
  <c r="F229" i="1" s="1"/>
  <c r="G229" i="1" s="1"/>
  <c r="K229" i="1" s="1"/>
  <c r="E51" i="2"/>
  <c r="F167" i="1"/>
  <c r="G167" i="1" s="1"/>
  <c r="J167" i="1" s="1"/>
  <c r="E61" i="1"/>
  <c r="F61" i="1" s="1"/>
  <c r="G61" i="1" s="1"/>
  <c r="I61" i="1" s="1"/>
  <c r="E149" i="1"/>
  <c r="E70" i="1"/>
  <c r="F70" i="1" s="1"/>
  <c r="G70" i="1" s="1"/>
  <c r="I70" i="1" s="1"/>
  <c r="E124" i="1"/>
  <c r="E110" i="1"/>
  <c r="E96" i="1"/>
  <c r="E187" i="1"/>
  <c r="E31" i="1"/>
  <c r="E198" i="1"/>
  <c r="E129" i="2" s="1"/>
  <c r="E28" i="1"/>
  <c r="E176" i="1"/>
  <c r="E145" i="1"/>
  <c r="E41" i="1"/>
  <c r="E81" i="1"/>
  <c r="E96" i="2"/>
  <c r="E76" i="1"/>
  <c r="E46" i="1"/>
  <c r="E168" i="2" s="1"/>
  <c r="E35" i="1"/>
  <c r="F35" i="1" s="1"/>
  <c r="G35" i="1" s="1"/>
  <c r="H35" i="1" s="1"/>
  <c r="E23" i="1"/>
  <c r="E179" i="1"/>
  <c r="F179" i="1" s="1"/>
  <c r="E157" i="1"/>
  <c r="E220" i="1"/>
  <c r="F220" i="1" s="1"/>
  <c r="G220" i="1" s="1"/>
  <c r="K220" i="1" s="1"/>
  <c r="E78" i="2"/>
  <c r="E227" i="1"/>
  <c r="F227" i="1" s="1"/>
  <c r="G227" i="1" s="1"/>
  <c r="K227" i="1" s="1"/>
  <c r="E33" i="1"/>
  <c r="E155" i="1"/>
  <c r="E71" i="1"/>
  <c r="E59" i="1"/>
  <c r="E121" i="1"/>
  <c r="E111" i="1"/>
  <c r="E101" i="1"/>
  <c r="E93" i="1"/>
  <c r="E210" i="1"/>
  <c r="E141" i="1"/>
  <c r="F141" i="1" s="1"/>
  <c r="G141" i="1" s="1"/>
  <c r="J141" i="1" s="1"/>
  <c r="E138" i="1"/>
  <c r="E194" i="1"/>
  <c r="E135" i="1"/>
  <c r="E68" i="1"/>
  <c r="E60" i="1"/>
  <c r="E122" i="1"/>
  <c r="E108" i="1"/>
  <c r="E94" i="1"/>
  <c r="F94" i="1" s="1"/>
  <c r="G94" i="1" s="1"/>
  <c r="I94" i="1" s="1"/>
  <c r="E26" i="1"/>
  <c r="G45" i="1"/>
  <c r="H45" i="1" s="1"/>
  <c r="E134" i="1"/>
  <c r="E74" i="1"/>
  <c r="E79" i="1"/>
  <c r="E83" i="1"/>
  <c r="E44" i="1"/>
  <c r="E22" i="1"/>
  <c r="E172" i="1"/>
  <c r="E156" i="1"/>
  <c r="E140" i="1"/>
  <c r="E219" i="1"/>
  <c r="F219" i="1" s="1"/>
  <c r="G219" i="1" s="1"/>
  <c r="K219" i="1" s="1"/>
  <c r="E184" i="2"/>
  <c r="E152" i="2"/>
  <c r="E221" i="1"/>
  <c r="F221" i="1" s="1"/>
  <c r="G221" i="1" s="1"/>
  <c r="K221" i="1" s="1"/>
  <c r="E205" i="1"/>
  <c r="F205" i="1" s="1"/>
  <c r="U205" i="1" s="1"/>
  <c r="E109" i="1"/>
  <c r="F109" i="1" s="1"/>
  <c r="G109" i="1" s="1"/>
  <c r="I109" i="1" s="1"/>
  <c r="E91" i="1"/>
  <c r="E129" i="1"/>
  <c r="F129" i="1" s="1"/>
  <c r="G129" i="1" s="1"/>
  <c r="J129" i="1" s="1"/>
  <c r="E34" i="1"/>
  <c r="F34" i="1" s="1"/>
  <c r="G34" i="1" s="1"/>
  <c r="H34" i="1" s="1"/>
  <c r="E178" i="1"/>
  <c r="E58" i="1"/>
  <c r="E120" i="1"/>
  <c r="E106" i="1"/>
  <c r="E92" i="1"/>
  <c r="E213" i="1"/>
  <c r="E174" i="1"/>
  <c r="G201" i="1"/>
  <c r="K201" i="1" s="1"/>
  <c r="E148" i="1"/>
  <c r="E183" i="1"/>
  <c r="F183" i="1" s="1"/>
  <c r="U183" i="1" s="1"/>
  <c r="E166" i="1"/>
  <c r="E42" i="2"/>
  <c r="E173" i="2"/>
  <c r="E109" i="2"/>
  <c r="E72" i="1"/>
  <c r="E42" i="1"/>
  <c r="E32" i="1"/>
  <c r="E21" i="1"/>
  <c r="E206" i="1"/>
  <c r="E171" i="1"/>
  <c r="E152" i="1"/>
  <c r="E136" i="1"/>
  <c r="E216" i="1"/>
  <c r="F216" i="1" s="1"/>
  <c r="G216" i="1" s="1"/>
  <c r="K216" i="1" s="1"/>
  <c r="E222" i="1"/>
  <c r="F222" i="1" s="1"/>
  <c r="G222" i="1" s="1"/>
  <c r="K222" i="1" s="1"/>
  <c r="E224" i="1"/>
  <c r="F224" i="1" s="1"/>
  <c r="G224" i="1" s="1"/>
  <c r="K224" i="1" s="1"/>
  <c r="F83" i="1"/>
  <c r="G83" i="1" s="1"/>
  <c r="I83" i="1" s="1"/>
  <c r="E36" i="2"/>
  <c r="F181" i="1"/>
  <c r="G181" i="1" s="1"/>
  <c r="J181" i="1" s="1"/>
  <c r="E117" i="2"/>
  <c r="E132" i="2"/>
  <c r="F202" i="1"/>
  <c r="G202" i="1" s="1"/>
  <c r="K202" i="1" s="1"/>
  <c r="E62" i="2"/>
  <c r="E133" i="2"/>
  <c r="F203" i="1"/>
  <c r="G203" i="1" s="1"/>
  <c r="K203" i="1" s="1"/>
  <c r="E172" i="2"/>
  <c r="F50" i="1"/>
  <c r="G50" i="1" s="1"/>
  <c r="I50" i="1" s="1"/>
  <c r="E162" i="2"/>
  <c r="F39" i="1"/>
  <c r="G39" i="1" s="1"/>
  <c r="H39" i="1" s="1"/>
  <c r="E160" i="2"/>
  <c r="F37" i="1"/>
  <c r="G37" i="1" s="1"/>
  <c r="H37" i="1" s="1"/>
  <c r="E157" i="2"/>
  <c r="F46" i="1"/>
  <c r="G46" i="1" s="1"/>
  <c r="H46" i="1" s="1"/>
  <c r="E158" i="2"/>
  <c r="E84" i="2"/>
  <c r="F136" i="1"/>
  <c r="G136" i="1" s="1"/>
  <c r="E65" i="2"/>
  <c r="E40" i="2"/>
  <c r="F54" i="1"/>
  <c r="G54" i="1" s="1"/>
  <c r="I54" i="1" s="1"/>
  <c r="E138" i="2"/>
  <c r="E15" i="2"/>
  <c r="E116" i="2"/>
  <c r="E46" i="2" l="1"/>
  <c r="F166" i="1"/>
  <c r="G166" i="1" s="1"/>
  <c r="I166" i="1" s="1"/>
  <c r="E110" i="2"/>
  <c r="F134" i="1"/>
  <c r="G134" i="1" s="1"/>
  <c r="I134" i="1" s="1"/>
  <c r="E82" i="2"/>
  <c r="E83" i="2"/>
  <c r="F135" i="1"/>
  <c r="G135" i="1" s="1"/>
  <c r="I135" i="1" s="1"/>
  <c r="E73" i="2"/>
  <c r="F121" i="1"/>
  <c r="G121" i="1" s="1"/>
  <c r="I121" i="1" s="1"/>
  <c r="E176" i="2"/>
  <c r="F76" i="1"/>
  <c r="G76" i="1" s="1"/>
  <c r="J76" i="1" s="1"/>
  <c r="E55" i="2"/>
  <c r="F103" i="1"/>
  <c r="G103" i="1" s="1"/>
  <c r="I103" i="1" s="1"/>
  <c r="E58" i="2"/>
  <c r="F105" i="1"/>
  <c r="G105" i="1" s="1"/>
  <c r="I105" i="1" s="1"/>
  <c r="F198" i="1"/>
  <c r="G198" i="1" s="1"/>
  <c r="K198" i="1" s="1"/>
  <c r="F171" i="1"/>
  <c r="G171" i="1" s="1"/>
  <c r="K171" i="1" s="1"/>
  <c r="E186" i="2"/>
  <c r="E59" i="2"/>
  <c r="F106" i="1"/>
  <c r="G106" i="1" s="1"/>
  <c r="I106" i="1" s="1"/>
  <c r="E30" i="2"/>
  <c r="F74" i="1"/>
  <c r="G74" i="1" s="1"/>
  <c r="I74" i="1" s="1"/>
  <c r="F68" i="1"/>
  <c r="G68" i="1" s="1"/>
  <c r="I68" i="1" s="1"/>
  <c r="E25" i="2"/>
  <c r="F111" i="1"/>
  <c r="G111" i="1" s="1"/>
  <c r="I111" i="1" s="1"/>
  <c r="E64" i="2"/>
  <c r="F28" i="1"/>
  <c r="G28" i="1" s="1"/>
  <c r="H28" i="1" s="1"/>
  <c r="E151" i="2"/>
  <c r="F124" i="1"/>
  <c r="G124" i="1" s="1"/>
  <c r="I124" i="1" s="1"/>
  <c r="E76" i="2"/>
  <c r="E38" i="2"/>
  <c r="F85" i="1"/>
  <c r="G85" i="1" s="1"/>
  <c r="I85" i="1" s="1"/>
  <c r="E47" i="2"/>
  <c r="F95" i="1"/>
  <c r="G95" i="1" s="1"/>
  <c r="I95" i="1" s="1"/>
  <c r="E104" i="2"/>
  <c r="F160" i="1"/>
  <c r="G160" i="1" s="1"/>
  <c r="I160" i="1" s="1"/>
  <c r="E98" i="2"/>
  <c r="F153" i="1"/>
  <c r="G153" i="1" s="1"/>
  <c r="I153" i="1" s="1"/>
  <c r="F146" i="1"/>
  <c r="G146" i="1" s="1"/>
  <c r="I146" i="1" s="1"/>
  <c r="E91" i="2"/>
  <c r="F131" i="1"/>
  <c r="G131" i="1" s="1"/>
  <c r="E79" i="2"/>
  <c r="E49" i="2"/>
  <c r="F97" i="1"/>
  <c r="G97" i="1" s="1"/>
  <c r="I97" i="1" s="1"/>
  <c r="E178" i="2"/>
  <c r="F78" i="1"/>
  <c r="G78" i="1" s="1"/>
  <c r="J78" i="1" s="1"/>
  <c r="F137" i="1"/>
  <c r="G137" i="1" s="1"/>
  <c r="I137" i="1" s="1"/>
  <c r="E85" i="2"/>
  <c r="E103" i="2"/>
  <c r="F159" i="1"/>
  <c r="G159" i="1" s="1"/>
  <c r="I159" i="1" s="1"/>
  <c r="E88" i="2"/>
  <c r="F140" i="1"/>
  <c r="G140" i="1" s="1"/>
  <c r="I140" i="1" s="1"/>
  <c r="E125" i="2"/>
  <c r="F193" i="1"/>
  <c r="G193" i="1" s="1"/>
  <c r="K193" i="1" s="1"/>
  <c r="E37" i="2"/>
  <c r="F84" i="1"/>
  <c r="G84" i="1" s="1"/>
  <c r="I84" i="1" s="1"/>
  <c r="F21" i="1"/>
  <c r="G21" i="1" s="1"/>
  <c r="H21" i="1" s="1"/>
  <c r="E144" i="2"/>
  <c r="E16" i="2"/>
  <c r="F58" i="1"/>
  <c r="G58" i="1" s="1"/>
  <c r="I58" i="1" s="1"/>
  <c r="F156" i="1"/>
  <c r="G156" i="1" s="1"/>
  <c r="I156" i="1" s="1"/>
  <c r="E101" i="2"/>
  <c r="F194" i="1"/>
  <c r="G194" i="1" s="1"/>
  <c r="K194" i="1" s="1"/>
  <c r="E126" i="2"/>
  <c r="E17" i="2"/>
  <c r="F59" i="1"/>
  <c r="G59" i="1" s="1"/>
  <c r="I59" i="1" s="1"/>
  <c r="F149" i="1"/>
  <c r="G149" i="1" s="1"/>
  <c r="I149" i="1" s="1"/>
  <c r="E94" i="2"/>
  <c r="F144" i="1"/>
  <c r="G144" i="1" s="1"/>
  <c r="I144" i="1" s="1"/>
  <c r="E89" i="2"/>
  <c r="E80" i="2"/>
  <c r="F132" i="1"/>
  <c r="G132" i="1" s="1"/>
  <c r="I132" i="1" s="1"/>
  <c r="E19" i="2"/>
  <c r="F62" i="1"/>
  <c r="G62" i="1" s="1"/>
  <c r="I62" i="1" s="1"/>
  <c r="E66" i="2"/>
  <c r="F113" i="1"/>
  <c r="G113" i="1" s="1"/>
  <c r="I113" i="1" s="1"/>
  <c r="F168" i="1"/>
  <c r="G168" i="1" s="1"/>
  <c r="J168" i="1" s="1"/>
  <c r="E112" i="2"/>
  <c r="F43" i="1"/>
  <c r="G43" i="1" s="1"/>
  <c r="H43" i="1" s="1"/>
  <c r="E165" i="2"/>
  <c r="E143" i="2"/>
  <c r="F218" i="1"/>
  <c r="G218" i="1" s="1"/>
  <c r="I218" i="1" s="1"/>
  <c r="F115" i="1"/>
  <c r="G115" i="1" s="1"/>
  <c r="I115" i="1" s="1"/>
  <c r="E68" i="2"/>
  <c r="F75" i="1"/>
  <c r="G75" i="1" s="1"/>
  <c r="I75" i="1" s="1"/>
  <c r="E31" i="2"/>
  <c r="F189" i="1"/>
  <c r="G189" i="1" s="1"/>
  <c r="J189" i="1" s="1"/>
  <c r="E122" i="2"/>
  <c r="F120" i="1"/>
  <c r="G120" i="1" s="1"/>
  <c r="I120" i="1" s="1"/>
  <c r="E72" i="2"/>
  <c r="F25" i="1"/>
  <c r="G25" i="1" s="1"/>
  <c r="H25" i="1" s="1"/>
  <c r="E148" i="2"/>
  <c r="F186" i="1"/>
  <c r="G186" i="1" s="1"/>
  <c r="K186" i="1" s="1"/>
  <c r="E120" i="2"/>
  <c r="E27" i="2"/>
  <c r="F32" i="1"/>
  <c r="G32" i="1" s="1"/>
  <c r="H32" i="1" s="1"/>
  <c r="E155" i="2"/>
  <c r="F148" i="1"/>
  <c r="G148" i="1" s="1"/>
  <c r="I148" i="1" s="1"/>
  <c r="E93" i="2"/>
  <c r="F178" i="1"/>
  <c r="G178" i="1" s="1"/>
  <c r="K178" i="1" s="1"/>
  <c r="E190" i="2"/>
  <c r="E187" i="2"/>
  <c r="F172" i="1"/>
  <c r="G172" i="1" s="1"/>
  <c r="K172" i="1" s="1"/>
  <c r="E149" i="2"/>
  <c r="F26" i="1"/>
  <c r="G26" i="1" s="1"/>
  <c r="H26" i="1" s="1"/>
  <c r="F138" i="1"/>
  <c r="G138" i="1" s="1"/>
  <c r="I138" i="1" s="1"/>
  <c r="E86" i="2"/>
  <c r="F71" i="1"/>
  <c r="G71" i="1" s="1"/>
  <c r="I71" i="1" s="1"/>
  <c r="E28" i="2"/>
  <c r="E34" i="2"/>
  <c r="F81" i="1"/>
  <c r="G81" i="1" s="1"/>
  <c r="I81" i="1" s="1"/>
  <c r="F31" i="1"/>
  <c r="G31" i="1" s="1"/>
  <c r="H31" i="1" s="1"/>
  <c r="E154" i="2"/>
  <c r="F188" i="1"/>
  <c r="G188" i="1" s="1"/>
  <c r="K188" i="1" s="1"/>
  <c r="E191" i="2"/>
  <c r="F161" i="1"/>
  <c r="G161" i="1" s="1"/>
  <c r="I161" i="1" s="1"/>
  <c r="E105" i="2"/>
  <c r="F123" i="1"/>
  <c r="G123" i="1" s="1"/>
  <c r="I123" i="1" s="1"/>
  <c r="E75" i="2"/>
  <c r="F48" i="1"/>
  <c r="G48" i="1" s="1"/>
  <c r="H48" i="1" s="1"/>
  <c r="E170" i="2"/>
  <c r="F173" i="1"/>
  <c r="G173" i="1" s="1"/>
  <c r="K173" i="1" s="1"/>
  <c r="E188" i="2"/>
  <c r="F177" i="1"/>
  <c r="G177" i="1" s="1"/>
  <c r="I177" i="1" s="1"/>
  <c r="E115" i="2"/>
  <c r="E150" i="2"/>
  <c r="F27" i="1"/>
  <c r="G27" i="1" s="1"/>
  <c r="H27" i="1" s="1"/>
  <c r="F154" i="1"/>
  <c r="G154" i="1" s="1"/>
  <c r="I154" i="1" s="1"/>
  <c r="E99" i="2"/>
  <c r="F53" i="1"/>
  <c r="G53" i="1" s="1"/>
  <c r="I53" i="1" s="1"/>
  <c r="E174" i="2"/>
  <c r="E81" i="2"/>
  <c r="F133" i="1"/>
  <c r="G133" i="1" s="1"/>
  <c r="I133" i="1" s="1"/>
  <c r="E29" i="2"/>
  <c r="F73" i="1"/>
  <c r="G73" i="1" s="1"/>
  <c r="I73" i="1" s="1"/>
  <c r="F196" i="1"/>
  <c r="G196" i="1" s="1"/>
  <c r="J196" i="1" s="1"/>
  <c r="E127" i="2"/>
  <c r="F206" i="1"/>
  <c r="G206" i="1" s="1"/>
  <c r="K206" i="1" s="1"/>
  <c r="E135" i="2"/>
  <c r="F42" i="1"/>
  <c r="G42" i="1" s="1"/>
  <c r="H42" i="1" s="1"/>
  <c r="E164" i="2"/>
  <c r="F22" i="1"/>
  <c r="G22" i="1" s="1"/>
  <c r="H22" i="1" s="1"/>
  <c r="E145" i="2"/>
  <c r="E100" i="2"/>
  <c r="F155" i="1"/>
  <c r="G155" i="1" s="1"/>
  <c r="I155" i="1" s="1"/>
  <c r="F157" i="1"/>
  <c r="G157" i="1" s="1"/>
  <c r="K157" i="1" s="1"/>
  <c r="E183" i="2"/>
  <c r="E11" i="2"/>
  <c r="F41" i="1"/>
  <c r="G41" i="1" s="1"/>
  <c r="H41" i="1" s="1"/>
  <c r="E121" i="2"/>
  <c r="F187" i="1"/>
  <c r="G187" i="1" s="1"/>
  <c r="J187" i="1" s="1"/>
  <c r="E194" i="2"/>
  <c r="F211" i="1"/>
  <c r="G211" i="1" s="1"/>
  <c r="K211" i="1" s="1"/>
  <c r="F63" i="1"/>
  <c r="G63" i="1" s="1"/>
  <c r="I63" i="1" s="1"/>
  <c r="E20" i="2"/>
  <c r="F77" i="1"/>
  <c r="G77" i="1" s="1"/>
  <c r="J77" i="1" s="1"/>
  <c r="E177" i="2"/>
  <c r="F125" i="1"/>
  <c r="G125" i="1" s="1"/>
  <c r="I125" i="1" s="1"/>
  <c r="E77" i="2"/>
  <c r="F38" i="1"/>
  <c r="G38" i="1" s="1"/>
  <c r="H38" i="1" s="1"/>
  <c r="E161" i="2"/>
  <c r="F128" i="1"/>
  <c r="G128" i="1" s="1"/>
  <c r="J128" i="1" s="1"/>
  <c r="E181" i="2"/>
  <c r="F65" i="1"/>
  <c r="G65" i="1" s="1"/>
  <c r="I65" i="1" s="1"/>
  <c r="E22" i="2"/>
  <c r="F164" i="1"/>
  <c r="G164" i="1" s="1"/>
  <c r="I164" i="1" s="1"/>
  <c r="E108" i="2"/>
  <c r="F88" i="1"/>
  <c r="G88" i="1" s="1"/>
  <c r="I88" i="1" s="1"/>
  <c r="E41" i="2"/>
  <c r="F117" i="1"/>
  <c r="G117" i="1" s="1"/>
  <c r="I117" i="1" s="1"/>
  <c r="E69" i="2"/>
  <c r="E92" i="2"/>
  <c r="F147" i="1"/>
  <c r="G147" i="1" s="1"/>
  <c r="I147" i="1" s="1"/>
  <c r="F72" i="1"/>
  <c r="G72" i="1" s="1"/>
  <c r="J72" i="1" s="1"/>
  <c r="E175" i="2"/>
  <c r="F174" i="1"/>
  <c r="G174" i="1" s="1"/>
  <c r="J174" i="1" s="1"/>
  <c r="E113" i="2"/>
  <c r="F44" i="1"/>
  <c r="G44" i="1" s="1"/>
  <c r="H44" i="1" s="1"/>
  <c r="E166" i="2"/>
  <c r="F108" i="1"/>
  <c r="G108" i="1" s="1"/>
  <c r="I108" i="1" s="1"/>
  <c r="E61" i="2"/>
  <c r="F210" i="1"/>
  <c r="G210" i="1" s="1"/>
  <c r="J210" i="1" s="1"/>
  <c r="E139" i="2"/>
  <c r="E156" i="2"/>
  <c r="F33" i="1"/>
  <c r="G33" i="1" s="1"/>
  <c r="H33" i="1" s="1"/>
  <c r="F24" i="1"/>
  <c r="G24" i="1" s="1"/>
  <c r="H24" i="1" s="1"/>
  <c r="E147" i="2"/>
  <c r="E123" i="2"/>
  <c r="F190" i="1"/>
  <c r="G190" i="1" s="1"/>
  <c r="J190" i="1" s="1"/>
  <c r="E106" i="2"/>
  <c r="F162" i="1"/>
  <c r="G162" i="1" s="1"/>
  <c r="I162" i="1" s="1"/>
  <c r="E195" i="2"/>
  <c r="F215" i="1"/>
  <c r="G215" i="1" s="1"/>
  <c r="K215" i="1" s="1"/>
  <c r="F86" i="1"/>
  <c r="G86" i="1" s="1"/>
  <c r="I86" i="1" s="1"/>
  <c r="E39" i="2"/>
  <c r="F49" i="1"/>
  <c r="G49" i="1" s="1"/>
  <c r="H49" i="1" s="1"/>
  <c r="E171" i="2"/>
  <c r="E87" i="2"/>
  <c r="F139" i="1"/>
  <c r="G139" i="1" s="1"/>
  <c r="I139" i="1" s="1"/>
  <c r="F195" i="1"/>
  <c r="G195" i="1" s="1"/>
  <c r="K195" i="1" s="1"/>
  <c r="E193" i="2"/>
  <c r="E102" i="2"/>
  <c r="F158" i="1"/>
  <c r="G158" i="1" s="1"/>
  <c r="I158" i="1" s="1"/>
  <c r="E56" i="2"/>
  <c r="E57" i="2"/>
  <c r="F104" i="1"/>
  <c r="G104" i="1" s="1"/>
  <c r="I104" i="1" s="1"/>
  <c r="E14" i="2"/>
  <c r="F55" i="1"/>
  <c r="G55" i="1" s="1"/>
  <c r="I55" i="1" s="1"/>
  <c r="E12" i="2"/>
  <c r="F52" i="1"/>
  <c r="G52" i="1" s="1"/>
  <c r="I52" i="1" s="1"/>
  <c r="F175" i="1"/>
  <c r="G175" i="1" s="1"/>
  <c r="K175" i="1" s="1"/>
  <c r="E189" i="2"/>
  <c r="E21" i="2"/>
  <c r="F64" i="1"/>
  <c r="G64" i="1" s="1"/>
  <c r="I64" i="1" s="1"/>
  <c r="F207" i="1"/>
  <c r="G207" i="1" s="1"/>
  <c r="K207" i="1" s="1"/>
  <c r="E136" i="2"/>
  <c r="E140" i="2"/>
  <c r="F213" i="1"/>
  <c r="G213" i="1" s="1"/>
  <c r="J213" i="1" s="1"/>
  <c r="F91" i="1"/>
  <c r="G91" i="1" s="1"/>
  <c r="I91" i="1" s="1"/>
  <c r="E43" i="2"/>
  <c r="F122" i="1"/>
  <c r="G122" i="1" s="1"/>
  <c r="I122" i="1" s="1"/>
  <c r="E74" i="2"/>
  <c r="F93" i="1"/>
  <c r="G93" i="1" s="1"/>
  <c r="I93" i="1" s="1"/>
  <c r="E45" i="2"/>
  <c r="F23" i="1"/>
  <c r="G23" i="1" s="1"/>
  <c r="H23" i="1" s="1"/>
  <c r="E146" i="2"/>
  <c r="E90" i="2"/>
  <c r="F145" i="1"/>
  <c r="G145" i="1" s="1"/>
  <c r="I145" i="1" s="1"/>
  <c r="F96" i="1"/>
  <c r="G96" i="1" s="1"/>
  <c r="I96" i="1" s="1"/>
  <c r="E48" i="2"/>
  <c r="F36" i="1"/>
  <c r="G36" i="1" s="1"/>
  <c r="H36" i="1" s="1"/>
  <c r="E159" i="2"/>
  <c r="F217" i="1"/>
  <c r="G217" i="1" s="1"/>
  <c r="J217" i="1" s="1"/>
  <c r="E142" i="2"/>
  <c r="E182" i="2"/>
  <c r="F142" i="1"/>
  <c r="G142" i="1" s="1"/>
  <c r="J142" i="1" s="1"/>
  <c r="E107" i="2"/>
  <c r="F163" i="1"/>
  <c r="G163" i="1" s="1"/>
  <c r="I163" i="1" s="1"/>
  <c r="E52" i="2"/>
  <c r="F100" i="1"/>
  <c r="G100" i="1" s="1"/>
  <c r="I100" i="1" s="1"/>
  <c r="E35" i="2"/>
  <c r="F82" i="1"/>
  <c r="G82" i="1" s="1"/>
  <c r="I82" i="1" s="1"/>
  <c r="F102" i="1"/>
  <c r="G102" i="1" s="1"/>
  <c r="I102" i="1" s="1"/>
  <c r="E54" i="2"/>
  <c r="F170" i="1"/>
  <c r="G170" i="1" s="1"/>
  <c r="K170" i="1" s="1"/>
  <c r="E185" i="2"/>
  <c r="E137" i="2"/>
  <c r="F208" i="1"/>
  <c r="G208" i="1" s="1"/>
  <c r="K208" i="1" s="1"/>
  <c r="E70" i="2"/>
  <c r="F118" i="1"/>
  <c r="G118" i="1" s="1"/>
  <c r="I118" i="1" s="1"/>
  <c r="E24" i="2"/>
  <c r="F67" i="1"/>
  <c r="G67" i="1" s="1"/>
  <c r="I67" i="1" s="1"/>
  <c r="F152" i="1"/>
  <c r="G152" i="1" s="1"/>
  <c r="I152" i="1" s="1"/>
  <c r="E97" i="2"/>
  <c r="F92" i="1"/>
  <c r="G92" i="1" s="1"/>
  <c r="I92" i="1" s="1"/>
  <c r="E44" i="2"/>
  <c r="E32" i="2"/>
  <c r="F79" i="1"/>
  <c r="G79" i="1" s="1"/>
  <c r="I79" i="1" s="1"/>
  <c r="F60" i="1"/>
  <c r="G60" i="1" s="1"/>
  <c r="I60" i="1" s="1"/>
  <c r="E18" i="2"/>
  <c r="E53" i="2"/>
  <c r="F101" i="1"/>
  <c r="G101" i="1" s="1"/>
  <c r="I101" i="1" s="1"/>
  <c r="F176" i="1"/>
  <c r="G176" i="1" s="1"/>
  <c r="K176" i="1" s="1"/>
  <c r="E114" i="2"/>
  <c r="F110" i="1"/>
  <c r="G110" i="1" s="1"/>
  <c r="I110" i="1" s="1"/>
  <c r="E63" i="2"/>
  <c r="F47" i="1"/>
  <c r="G47" i="1" s="1"/>
  <c r="H47" i="1" s="1"/>
  <c r="E169" i="2"/>
  <c r="F98" i="1"/>
  <c r="G98" i="1" s="1"/>
  <c r="I98" i="1" s="1"/>
  <c r="E50" i="2"/>
  <c r="F214" i="1"/>
  <c r="G214" i="1" s="1"/>
  <c r="J214" i="1" s="1"/>
  <c r="E141" i="2"/>
  <c r="F114" i="1"/>
  <c r="G114" i="1" s="1"/>
  <c r="I114" i="1" s="1"/>
  <c r="E67" i="2"/>
  <c r="F197" i="1"/>
  <c r="G197" i="1" s="1"/>
  <c r="K197" i="1" s="1"/>
  <c r="E128" i="2"/>
  <c r="E33" i="2"/>
  <c r="F80" i="1"/>
  <c r="G80" i="1" s="1"/>
  <c r="I80" i="1" s="1"/>
  <c r="F116" i="1"/>
  <c r="G116" i="1" s="1"/>
  <c r="I116" i="1" s="1"/>
  <c r="E180" i="2"/>
  <c r="E118" i="2"/>
  <c r="F182" i="1"/>
  <c r="G182" i="1" s="1"/>
  <c r="K182" i="1" s="1"/>
  <c r="F184" i="1"/>
  <c r="G184" i="1" s="1"/>
  <c r="I184" i="1" s="1"/>
  <c r="E119" i="2"/>
  <c r="I136" i="1"/>
  <c r="C11" i="1"/>
  <c r="C12" i="1"/>
  <c r="O230" i="1" l="1"/>
  <c r="O231" i="1"/>
  <c r="C16" i="1"/>
  <c r="D18" i="1" s="1"/>
  <c r="O151" i="1"/>
  <c r="O144" i="1"/>
  <c r="O196" i="1"/>
  <c r="O133" i="1"/>
  <c r="O55" i="1"/>
  <c r="O71" i="1"/>
  <c r="O142" i="1"/>
  <c r="O87" i="1"/>
  <c r="O170" i="1"/>
  <c r="O192" i="1"/>
  <c r="O96" i="1"/>
  <c r="O30" i="1"/>
  <c r="O67" i="1"/>
  <c r="O229" i="1"/>
  <c r="O216" i="1"/>
  <c r="O134" i="1"/>
  <c r="O159" i="1"/>
  <c r="O94" i="1"/>
  <c r="O59" i="1"/>
  <c r="O149" i="1"/>
  <c r="O143" i="1"/>
  <c r="O198" i="1"/>
  <c r="O68" i="1"/>
  <c r="O179" i="1"/>
  <c r="O125" i="1"/>
  <c r="O40" i="1"/>
  <c r="O119" i="1"/>
  <c r="O105" i="1"/>
  <c r="O95" i="1"/>
  <c r="O115" i="1"/>
  <c r="O158" i="1"/>
  <c r="O222" i="1"/>
  <c r="O176" i="1"/>
  <c r="O206" i="1"/>
  <c r="O109" i="1"/>
  <c r="O157" i="1"/>
  <c r="O47" i="1"/>
  <c r="O177" i="1"/>
  <c r="O32" i="1"/>
  <c r="O64" i="1"/>
  <c r="O62" i="1"/>
  <c r="O128" i="1"/>
  <c r="O121" i="1"/>
  <c r="O123" i="1"/>
  <c r="O44" i="1"/>
  <c r="O188" i="1"/>
  <c r="O224" i="1"/>
  <c r="O98" i="1"/>
  <c r="O88" i="1"/>
  <c r="O57" i="1"/>
  <c r="O136" i="1"/>
  <c r="O54" i="1"/>
  <c r="O146" i="1"/>
  <c r="O181" i="1"/>
  <c r="O218" i="1"/>
  <c r="O153" i="1"/>
  <c r="O135" i="1"/>
  <c r="O69" i="1"/>
  <c r="O173" i="1"/>
  <c r="O31" i="1"/>
  <c r="O91" i="1"/>
  <c r="O100" i="1"/>
  <c r="O35" i="1"/>
  <c r="O131" i="1"/>
  <c r="O46" i="1"/>
  <c r="O58" i="1"/>
  <c r="O39" i="1"/>
  <c r="O37" i="1"/>
  <c r="O209" i="1"/>
  <c r="O130" i="1"/>
  <c r="O217" i="1"/>
  <c r="O197" i="1"/>
  <c r="O113" i="1"/>
  <c r="O97" i="1"/>
  <c r="O28" i="1"/>
  <c r="O26" i="1"/>
  <c r="O106" i="1"/>
  <c r="O90" i="1"/>
  <c r="O22" i="1"/>
  <c r="O101" i="1"/>
  <c r="O213" i="1"/>
  <c r="O194" i="1"/>
  <c r="O163" i="1"/>
  <c r="O200" i="1"/>
  <c r="O24" i="1"/>
  <c r="O52" i="1"/>
  <c r="O172" i="1"/>
  <c r="O33" i="1"/>
  <c r="O74" i="1"/>
  <c r="O122" i="1"/>
  <c r="O93" i="1"/>
  <c r="O86" i="1"/>
  <c r="O137" i="1"/>
  <c r="O99" i="1"/>
  <c r="O174" i="1"/>
  <c r="O139" i="1"/>
  <c r="O227" i="1"/>
  <c r="O169" i="1"/>
  <c r="O49" i="1"/>
  <c r="O70" i="1"/>
  <c r="O78" i="1"/>
  <c r="O43" i="1"/>
  <c r="O161" i="1"/>
  <c r="C15" i="1"/>
  <c r="O165" i="1"/>
  <c r="O50" i="1"/>
  <c r="O83" i="1"/>
  <c r="O226" i="1"/>
  <c r="O34" i="1"/>
  <c r="O203" i="1"/>
  <c r="O162" i="1"/>
  <c r="O178" i="1"/>
  <c r="O126" i="1"/>
  <c r="O186" i="1"/>
  <c r="O118" i="1"/>
  <c r="O145" i="1"/>
  <c r="O61" i="1"/>
  <c r="O184" i="1"/>
  <c r="O147" i="1"/>
  <c r="O102" i="1"/>
  <c r="O21" i="1"/>
  <c r="O219" i="1"/>
  <c r="O210" i="1"/>
  <c r="O175" i="1"/>
  <c r="O85" i="1"/>
  <c r="O111" i="1"/>
  <c r="O120" i="1"/>
  <c r="O114" i="1"/>
  <c r="O124" i="1"/>
  <c r="O190" i="1"/>
  <c r="O150" i="1"/>
  <c r="O164" i="1"/>
  <c r="O191" i="1"/>
  <c r="O138" i="1"/>
  <c r="O183" i="1"/>
  <c r="O42" i="1"/>
  <c r="O140" i="1"/>
  <c r="O45" i="1"/>
  <c r="O65" i="1"/>
  <c r="O156" i="1"/>
  <c r="O152" i="1"/>
  <c r="O166" i="1"/>
  <c r="O154" i="1"/>
  <c r="O25" i="1"/>
  <c r="O89" i="1"/>
  <c r="O112" i="1"/>
  <c r="O36" i="1"/>
  <c r="O72" i="1"/>
  <c r="O193" i="1"/>
  <c r="O29" i="1"/>
  <c r="O185" i="1"/>
  <c r="O127" i="1"/>
  <c r="O92" i="1"/>
  <c r="O129" i="1"/>
  <c r="O221" i="1"/>
  <c r="O108" i="1"/>
  <c r="O80" i="1"/>
  <c r="O104" i="1"/>
  <c r="O82" i="1"/>
  <c r="O223" i="1"/>
  <c r="O201" i="1"/>
  <c r="O204" i="1"/>
  <c r="O168" i="1"/>
  <c r="O103" i="1"/>
  <c r="O76" i="1"/>
  <c r="O155" i="1"/>
  <c r="O211" i="1"/>
  <c r="O23" i="1"/>
  <c r="O182" i="1"/>
  <c r="O132" i="1"/>
  <c r="O107" i="1"/>
  <c r="O189" i="1"/>
  <c r="O81" i="1"/>
  <c r="O51" i="1"/>
  <c r="O110" i="1"/>
  <c r="O53" i="1"/>
  <c r="O225" i="1"/>
  <c r="O199" i="1"/>
  <c r="O66" i="1"/>
  <c r="O228" i="1"/>
  <c r="O117" i="1"/>
  <c r="O116" i="1"/>
  <c r="O38" i="1"/>
  <c r="O171" i="1"/>
  <c r="O75" i="1"/>
  <c r="O212" i="1"/>
  <c r="O79" i="1"/>
  <c r="O167" i="1"/>
  <c r="O195" i="1"/>
  <c r="O60" i="1"/>
  <c r="O56" i="1"/>
  <c r="O148" i="1"/>
  <c r="O73" i="1"/>
  <c r="O205" i="1"/>
  <c r="O180" i="1"/>
  <c r="O215" i="1"/>
  <c r="O207" i="1"/>
  <c r="O27" i="1"/>
  <c r="O84" i="1"/>
  <c r="O63" i="1"/>
  <c r="O48" i="1"/>
  <c r="O141" i="1"/>
  <c r="O202" i="1"/>
  <c r="O187" i="1"/>
  <c r="O160" i="1"/>
  <c r="O214" i="1"/>
  <c r="O220" i="1"/>
  <c r="O77" i="1"/>
  <c r="O208" i="1"/>
  <c r="I131" i="1"/>
  <c r="F18" i="1" l="1"/>
  <c r="F19" i="1" s="1"/>
  <c r="C18" i="1"/>
</calcChain>
</file>

<file path=xl/sharedStrings.xml><?xml version="1.0" encoding="utf-8"?>
<sst xmlns="http://schemas.openxmlformats.org/spreadsheetml/2006/main" count="2023" uniqueCount="821">
  <si>
    <t>JAVSO..45..121</t>
  </si>
  <si>
    <t>JAVSO..44..164</t>
  </si>
  <si>
    <t>JAVSO..43...77</t>
  </si>
  <si>
    <t>VSB-056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</si>
  <si>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</si>
  <si>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</si>
  <si>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</si>
  <si>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</si>
  <si>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</si>
  <si>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</si>
  <si>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</si>
  <si>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</si>
  <si>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</si>
  <si>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</si>
  <si>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</si>
  <si>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</si>
  <si>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</si>
  <si>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</si>
  <si>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</si>
  <si>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</si>
  <si>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</si>
  <si>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</si>
  <si>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</si>
  <si>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</si>
  <si>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</si>
  <si>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</si>
  <si>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</si>
  <si>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</si>
  <si>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</si>
  <si>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</si>
  <si>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</si>
  <si>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Diethelm R</t>
  </si>
  <si>
    <t>BBSAG Bull...18</t>
  </si>
  <si>
    <t>B</t>
  </si>
  <si>
    <t>Locher K</t>
  </si>
  <si>
    <t>BBSAG Bull...19</t>
  </si>
  <si>
    <t>v</t>
  </si>
  <si>
    <t>ORION 120</t>
  </si>
  <si>
    <t>K</t>
  </si>
  <si>
    <t>Peter H</t>
  </si>
  <si>
    <t>BBSAG Bull...25</t>
  </si>
  <si>
    <t>BBSAG Bull...29</t>
  </si>
  <si>
    <t>Mayer E</t>
  </si>
  <si>
    <t>ORION 128</t>
  </si>
  <si>
    <t>BBSAG Bull...33</t>
  </si>
  <si>
    <t>BBSAG Bull.2</t>
  </si>
  <si>
    <t>Germann R</t>
  </si>
  <si>
    <t>BBSAG Bull.3</t>
  </si>
  <si>
    <t>BBSAG Bull.4</t>
  </si>
  <si>
    <t>BBSAG Bull.5</t>
  </si>
  <si>
    <t>BBSAG Bull.6</t>
  </si>
  <si>
    <t>BBSAG Bull.8</t>
  </si>
  <si>
    <t>BBSAG Bull.9</t>
  </si>
  <si>
    <t>BBSAG Bull.15</t>
  </si>
  <si>
    <t>BBSAG Bull.16</t>
  </si>
  <si>
    <t>BBSAG Bull.21</t>
  </si>
  <si>
    <t>BBSAG Bull.26</t>
  </si>
  <si>
    <t>BBSAG Bull.28</t>
  </si>
  <si>
    <t>BBSAG Bull.30</t>
  </si>
  <si>
    <t>G. Samolyk</t>
  </si>
  <si>
    <t>AAVSO 4</t>
  </si>
  <si>
    <t>A</t>
  </si>
  <si>
    <t>BBSAG Bull.32</t>
  </si>
  <si>
    <t>D. Ruokonen</t>
  </si>
  <si>
    <t>BBSAG Bull.44</t>
  </si>
  <si>
    <t>G. Hanson</t>
  </si>
  <si>
    <t>BBSAG Bull.48</t>
  </si>
  <si>
    <t>BBSAG Bull.52</t>
  </si>
  <si>
    <t>BBSAG Bull.53</t>
  </si>
  <si>
    <t>BBSAG Bull.54</t>
  </si>
  <si>
    <t>BBSAG Bull.62</t>
  </si>
  <si>
    <t>BBSAG Bull.60</t>
  </si>
  <si>
    <t>BBSAG Bull.65</t>
  </si>
  <si>
    <t>BAAVSS 60,15</t>
  </si>
  <si>
    <t>BBSAG Bull.67</t>
  </si>
  <si>
    <t>BBSAG Bull.74</t>
  </si>
  <si>
    <t>Kohl M</t>
  </si>
  <si>
    <t>BBSAG Bull.75</t>
  </si>
  <si>
    <t>BAAVSS 61,14</t>
  </si>
  <si>
    <t>D. Williams</t>
  </si>
  <si>
    <t>BAV-M 50</t>
  </si>
  <si>
    <t>BAV-M 43</t>
  </si>
  <si>
    <t>:</t>
  </si>
  <si>
    <t>R. Hill</t>
  </si>
  <si>
    <t>BBSAG Bull.83</t>
  </si>
  <si>
    <t>BBSAG Bull.84</t>
  </si>
  <si>
    <t>BRNO 30</t>
  </si>
  <si>
    <t>BBSAG Bull.87</t>
  </si>
  <si>
    <t>S phe  U</t>
  </si>
  <si>
    <t>IBVS 3289</t>
  </si>
  <si>
    <t>S phe  B</t>
  </si>
  <si>
    <t>S phe  V</t>
  </si>
  <si>
    <t>BBSAG Bull.89</t>
  </si>
  <si>
    <t>BBSAG Bull.90</t>
  </si>
  <si>
    <t>BBSAG Bull.91</t>
  </si>
  <si>
    <t>BBSAG Bull.92</t>
  </si>
  <si>
    <t>BBSAG Bull.94</t>
  </si>
  <si>
    <t>phe  B</t>
  </si>
  <si>
    <t>IBVS 3615</t>
  </si>
  <si>
    <t>phe  V</t>
  </si>
  <si>
    <t>BBSAG Bull.95</t>
  </si>
  <si>
    <t>BBSAG Bull.98</t>
  </si>
  <si>
    <t>BRNO 31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</si>
  <si>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</si>
  <si>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</si>
  <si>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</si>
  <si>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</si>
  <si>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</si>
  <si>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</si>
  <si>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Bull.109</t>
  </si>
  <si>
    <t>ccd</t>
  </si>
  <si>
    <t>S. Cook</t>
  </si>
  <si>
    <t>BBSAG Bull.113</t>
  </si>
  <si>
    <t>BBSAG Bull.114</t>
  </si>
  <si>
    <t>BBSAG Bull.115</t>
  </si>
  <si>
    <t>IBVS 4912</t>
  </si>
  <si>
    <t>IBVS 5494</t>
  </si>
  <si>
    <t>II</t>
  </si>
  <si>
    <t>IBVS 5616</t>
  </si>
  <si>
    <t>I</t>
  </si>
  <si>
    <t>IBVS 5543</t>
  </si>
  <si>
    <t>IBVS 5643</t>
  </si>
  <si>
    <t>EA/D</t>
  </si>
  <si>
    <t xml:space="preserve">ZZ UMa / GSC 04144-00400 </t>
  </si>
  <si>
    <t># of data points:</t>
  </si>
  <si>
    <t>IBVS 5694</t>
  </si>
  <si>
    <t>IBVS 5438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</si>
  <si>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</si>
  <si>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</si>
  <si>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</si>
  <si>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</si>
  <si>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</si>
  <si>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</si>
  <si>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</si>
  <si>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5753</t>
  </si>
  <si>
    <t>IBVS 5820</t>
  </si>
  <si>
    <t>IBVS 5874</t>
  </si>
  <si>
    <t>IBVS 5887</t>
  </si>
  <si>
    <t>IBVS 5894</t>
  </si>
  <si>
    <t>OEJV 0094</t>
  </si>
  <si>
    <t>OEJV</t>
  </si>
  <si>
    <t>Add cycle</t>
  </si>
  <si>
    <t>Old Cycle</t>
  </si>
  <si>
    <t>IBVS 5929</t>
  </si>
  <si>
    <t>IBVS 5760</t>
  </si>
  <si>
    <t>IBVS 5933</t>
  </si>
  <si>
    <t>IBVS 5992</t>
  </si>
  <si>
    <t>OEJV 0003</t>
  </si>
  <si>
    <t>BAD</t>
  </si>
  <si>
    <t>IBVS 5731</t>
  </si>
  <si>
    <t>IBVS 5918</t>
  </si>
  <si>
    <t>.0003</t>
  </si>
  <si>
    <t>JAVSO..38...85</t>
  </si>
  <si>
    <t>JAVSO..39...94</t>
  </si>
  <si>
    <t>JAVSO..36..186</t>
  </si>
  <si>
    <t>JAVSO..38..183</t>
  </si>
  <si>
    <t>JAVSO..39..177</t>
  </si>
  <si>
    <t>IBVS 6029</t>
  </si>
  <si>
    <t>2013JAVSO..41..122</t>
  </si>
  <si>
    <t>IBVS 6084</t>
  </si>
  <si>
    <t>IBVS 6149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</si>
  <si>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</si>
  <si>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</si>
  <si>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</si>
  <si>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</si>
  <si>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</si>
  <si>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</si>
  <si>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</si>
  <si>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</si>
  <si>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</si>
  <si>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</si>
  <si>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</si>
  <si>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</si>
  <si>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</si>
  <si>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</si>
  <si>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2426248.631 </t>
  </si>
  <si>
    <t> 29.09.1930 03:08 </t>
  </si>
  <si>
    <t> 0.024 </t>
  </si>
  <si>
    <t>P </t>
  </si>
  <si>
    <t> M.Döppner </t>
  </si>
  <si>
    <t> MVS 631 </t>
  </si>
  <si>
    <t>2426531.439 </t>
  </si>
  <si>
    <t> 08.07.1931 22:32 </t>
  </si>
  <si>
    <t> 0.023 </t>
  </si>
  <si>
    <t> W.Strohmeier et al </t>
  </si>
  <si>
    <t> VB 5.15 </t>
  </si>
  <si>
    <t>2426738.325 </t>
  </si>
  <si>
    <t> 31.01.1932 19:48 </t>
  </si>
  <si>
    <t> -0.024 </t>
  </si>
  <si>
    <t>2426770.519 </t>
  </si>
  <si>
    <t> 04.03.1932 00:27 </t>
  </si>
  <si>
    <t> -0.020 </t>
  </si>
  <si>
    <t> R.Kippenhahn </t>
  </si>
  <si>
    <t> KVB 9.5 </t>
  </si>
  <si>
    <t>2426892.431 </t>
  </si>
  <si>
    <t> 03.07.1932 22:20 </t>
  </si>
  <si>
    <t> 0.031 </t>
  </si>
  <si>
    <t>2427039.567 </t>
  </si>
  <si>
    <t> 28.11.1932 01:36 </t>
  </si>
  <si>
    <t> 0.015 </t>
  </si>
  <si>
    <t>2427538.452 </t>
  </si>
  <si>
    <t> 10.04.1934 22:50 </t>
  </si>
  <si>
    <t> -0.040 </t>
  </si>
  <si>
    <t>2427568.401 </t>
  </si>
  <si>
    <t> 10.05.1934 21:37 </t>
  </si>
  <si>
    <t> 0.019 </t>
  </si>
  <si>
    <t>2428253.578 </t>
  </si>
  <si>
    <t> 26.03.1936 01:52 </t>
  </si>
  <si>
    <t> 0.016 </t>
  </si>
  <si>
    <t>2429168.634 </t>
  </si>
  <si>
    <t> 27.09.1938 03:12 </t>
  </si>
  <si>
    <t> -0.033 </t>
  </si>
  <si>
    <t>2430104.426 </t>
  </si>
  <si>
    <t> 19.04.1941 22:13 </t>
  </si>
  <si>
    <t>2430412.569 </t>
  </si>
  <si>
    <t> 22.02.1942 01:39 </t>
  </si>
  <si>
    <t> 0.002 </t>
  </si>
  <si>
    <t>2430704.556 </t>
  </si>
  <si>
    <t> 11.12.1942 01:20 </t>
  </si>
  <si>
    <t> -0.017 </t>
  </si>
  <si>
    <t>2431233.412 </t>
  </si>
  <si>
    <t> 22.05.1944 21:53 </t>
  </si>
  <si>
    <t> 0.010 </t>
  </si>
  <si>
    <t>2431909.417 </t>
  </si>
  <si>
    <t> 29.03.1946 22:00 </t>
  </si>
  <si>
    <t> 0.032 </t>
  </si>
  <si>
    <t>2433415.422 </t>
  </si>
  <si>
    <t> 13.05.1950 22:07 </t>
  </si>
  <si>
    <t> 0.022 </t>
  </si>
  <si>
    <t>2433645.349 </t>
  </si>
  <si>
    <t> 29.12.1950 20:22 </t>
  </si>
  <si>
    <t>2434829.374 </t>
  </si>
  <si>
    <t> 27.03.1954 20:58 </t>
  </si>
  <si>
    <t> -0.071 </t>
  </si>
  <si>
    <t>2435128.374 </t>
  </si>
  <si>
    <t> 20.01.1955 20:58 </t>
  </si>
  <si>
    <t> 0.025 </t>
  </si>
  <si>
    <t>2435305.424 </t>
  </si>
  <si>
    <t> 16.07.1955 22:10 </t>
  </si>
  <si>
    <t>2435951.484 </t>
  </si>
  <si>
    <t> 22.04.1957 23:36 </t>
  </si>
  <si>
    <t> 0.000 </t>
  </si>
  <si>
    <t>2435958.419 </t>
  </si>
  <si>
    <t> 29.04.1957 22:03 </t>
  </si>
  <si>
    <t> 0.037 </t>
  </si>
  <si>
    <t>2436289.480 </t>
  </si>
  <si>
    <t> 26.03.1958 23:31 </t>
  </si>
  <si>
    <t> 0.005 </t>
  </si>
  <si>
    <t>2436604.464 </t>
  </si>
  <si>
    <t> 04.02.1959 23:08 </t>
  </si>
  <si>
    <t> -0.010 </t>
  </si>
  <si>
    <t>2436613.669 </t>
  </si>
  <si>
    <t> 14.02.1959 04:03 </t>
  </si>
  <si>
    <t> -0.002 </t>
  </si>
  <si>
    <t>2436673.479 </t>
  </si>
  <si>
    <t> 14.04.1959 23:29 </t>
  </si>
  <si>
    <t> 0.027 </t>
  </si>
  <si>
    <t>2437018.401 </t>
  </si>
  <si>
    <t> 24.03.1960 21:37 </t>
  </si>
  <si>
    <t> 0.060 </t>
  </si>
  <si>
    <t>2437319.549 </t>
  </si>
  <si>
    <t> 20.01.1961 01:10 </t>
  </si>
  <si>
    <t>2437650.590 </t>
  </si>
  <si>
    <t> 17.12.1961 02:09 </t>
  </si>
  <si>
    <t> -0.047 </t>
  </si>
  <si>
    <t>2439055.485 </t>
  </si>
  <si>
    <t> 21.10.1965 23:38 </t>
  </si>
  <si>
    <t> -0.000 </t>
  </si>
  <si>
    <t>V </t>
  </si>
  <si>
    <t> W.Braune </t>
  </si>
  <si>
    <t>BAVM 18 </t>
  </si>
  <si>
    <t>2439055.486 </t>
  </si>
  <si>
    <t> 21.10.1965 23:39 </t>
  </si>
  <si>
    <t> 0.001 </t>
  </si>
  <si>
    <t> P.Lehmann </t>
  </si>
  <si>
    <t>2440322.376 </t>
  </si>
  <si>
    <t> 10.04.1969 21:01 </t>
  </si>
  <si>
    <t> -0.001 </t>
  </si>
  <si>
    <t> R.Diethelm </t>
  </si>
  <si>
    <t> ORI 113 </t>
  </si>
  <si>
    <t>2440347.667 </t>
  </si>
  <si>
    <t> 06.05.1969 04:00 </t>
  </si>
  <si>
    <t> L.Hazel </t>
  </si>
  <si>
    <t> AVSJ 3.69 </t>
  </si>
  <si>
    <t>2440354.559 </t>
  </si>
  <si>
    <t> 13.05.1969 01:24 </t>
  </si>
  <si>
    <t> -0.008 </t>
  </si>
  <si>
    <t>2440430.436 </t>
  </si>
  <si>
    <t> 27.07.1969 22:27 </t>
  </si>
  <si>
    <t> -0.006 </t>
  </si>
  <si>
    <t> K.Locher </t>
  </si>
  <si>
    <t> ORI 114 </t>
  </si>
  <si>
    <t>2440768.417 </t>
  </si>
  <si>
    <t> 30.06.1970 22:00 </t>
  </si>
  <si>
    <t> H.Peter </t>
  </si>
  <si>
    <t> ORI 120 </t>
  </si>
  <si>
    <t>2440991.460 </t>
  </si>
  <si>
    <t> 08.02.1971 23:02 </t>
  </si>
  <si>
    <t> ORI 124 </t>
  </si>
  <si>
    <t>2441000.652 </t>
  </si>
  <si>
    <t> 18.02.1971 03:38 </t>
  </si>
  <si>
    <t> -0.007 </t>
  </si>
  <si>
    <t> E.MAYER </t>
  </si>
  <si>
    <t>2441221.392 </t>
  </si>
  <si>
    <t> 26.09.1971 21:24 </t>
  </si>
  <si>
    <t> 0.004 </t>
  </si>
  <si>
    <t> ORI 129 </t>
  </si>
  <si>
    <t>2441352.455 </t>
  </si>
  <si>
    <t> 04.02.1972 22:55 </t>
  </si>
  <si>
    <t> 0.009 </t>
  </si>
  <si>
    <t> BBS 2 </t>
  </si>
  <si>
    <t>2441490.394 </t>
  </si>
  <si>
    <t> 21.06.1972 21:27 </t>
  </si>
  <si>
    <t> R.Germann </t>
  </si>
  <si>
    <t> BBS 3 </t>
  </si>
  <si>
    <t>2441490.397 </t>
  </si>
  <si>
    <t> 21.06.1972 21:31 </t>
  </si>
  <si>
    <t> -0.004 </t>
  </si>
  <si>
    <t>2441490.400 </t>
  </si>
  <si>
    <t> 21.06.1972 21:36 </t>
  </si>
  <si>
    <t>2441506.495 </t>
  </si>
  <si>
    <t> 07.07.1972 23:52 </t>
  </si>
  <si>
    <t> BBS 4 </t>
  </si>
  <si>
    <t>2441536.383 </t>
  </si>
  <si>
    <t> 06.08.1972 21:11 </t>
  </si>
  <si>
    <t> BBS 5 </t>
  </si>
  <si>
    <t>2441582.370 </t>
  </si>
  <si>
    <t> 21.09.1972 20:52 </t>
  </si>
  <si>
    <t>2441628.343 </t>
  </si>
  <si>
    <t> 06.11.1972 20:13 </t>
  </si>
  <si>
    <t> -0.014 </t>
  </si>
  <si>
    <t> BBS 6 </t>
  </si>
  <si>
    <t>2441743.316 </t>
  </si>
  <si>
    <t> 01.03.1973 19:35 </t>
  </si>
  <si>
    <t> BBS 8 </t>
  </si>
  <si>
    <t>2441766.318 </t>
  </si>
  <si>
    <t> 24.03.1973 19:37 </t>
  </si>
  <si>
    <t>2441798.4966 </t>
  </si>
  <si>
    <t> 25.04.1973 23:55 </t>
  </si>
  <si>
    <t> -0.0056 </t>
  </si>
  <si>
    <t>E </t>
  </si>
  <si>
    <t>?</t>
  </si>
  <si>
    <t> Lavrova&amp;Lavrov </t>
  </si>
  <si>
    <t> AC 1529.12 </t>
  </si>
  <si>
    <t>2441828.375 </t>
  </si>
  <si>
    <t> 25.05.1973 21:00 </t>
  </si>
  <si>
    <t> -0.018 </t>
  </si>
  <si>
    <t> BBS 9 </t>
  </si>
  <si>
    <t>2442143.391 </t>
  </si>
  <si>
    <t> 05.04.1974 21:23 </t>
  </si>
  <si>
    <t> BBS 15 </t>
  </si>
  <si>
    <t>2442251.449 </t>
  </si>
  <si>
    <t> 22.07.1974 22:46 </t>
  </si>
  <si>
    <t> BBS 16 </t>
  </si>
  <si>
    <t>2442357.2176 </t>
  </si>
  <si>
    <t> 05.11.1974 17:13 </t>
  </si>
  <si>
    <t> -0.0048 </t>
  </si>
  <si>
    <t>2442357.2180 </t>
  </si>
  <si>
    <t> -0.0044 </t>
  </si>
  <si>
    <t>2442426.1983 </t>
  </si>
  <si>
    <t> 13.01.1975 16:45 </t>
  </si>
  <si>
    <t> -0.0019 </t>
  </si>
  <si>
    <t>2442458.395 </t>
  </si>
  <si>
    <t> 14.02.1975 21:28 </t>
  </si>
  <si>
    <t> BBS 21 </t>
  </si>
  <si>
    <t>2442465.283 </t>
  </si>
  <si>
    <t> 21.02.1975 18:47 </t>
  </si>
  <si>
    <t> -0.005 </t>
  </si>
  <si>
    <t>2442796.370 </t>
  </si>
  <si>
    <t> 18.01.1976 20:52 </t>
  </si>
  <si>
    <t> -0.011 </t>
  </si>
  <si>
    <t> BBS 26 </t>
  </si>
  <si>
    <t>2442835.459 </t>
  </si>
  <si>
    <t> 26.02.1976 23:00 </t>
  </si>
  <si>
    <t> -0.009 </t>
  </si>
  <si>
    <t>2442888.333 </t>
  </si>
  <si>
    <t> 19.04.1976 19:59 </t>
  </si>
  <si>
    <t> BBS 28 </t>
  </si>
  <si>
    <t>2442904.445 </t>
  </si>
  <si>
    <t> 05.05.1976 22:40 </t>
  </si>
  <si>
    <t>2443028.605 </t>
  </si>
  <si>
    <t> 07.09.1976 02:31 </t>
  </si>
  <si>
    <t> BBS 30 </t>
  </si>
  <si>
    <t>2443083.784 </t>
  </si>
  <si>
    <t> 01.11.1976 06:48 </t>
  </si>
  <si>
    <t> G.Samolyk </t>
  </si>
  <si>
    <t> AOEB 4 </t>
  </si>
  <si>
    <t>2443203.351 </t>
  </si>
  <si>
    <t> 28.02.1977 20:25 </t>
  </si>
  <si>
    <t> BBS 32 </t>
  </si>
  <si>
    <t>2443203.361 </t>
  </si>
  <si>
    <t> 28.02.1977 20:39 </t>
  </si>
  <si>
    <t> 0.011 </t>
  </si>
  <si>
    <t>2443217.157 </t>
  </si>
  <si>
    <t> 14.03.1977 15:46 </t>
  </si>
  <si>
    <t> K.Hirosawa </t>
  </si>
  <si>
    <t>VSB 47 </t>
  </si>
  <si>
    <t>2443290.713 </t>
  </si>
  <si>
    <t> 27.05.1977 05:06 </t>
  </si>
  <si>
    <t> D.Ruokonen </t>
  </si>
  <si>
    <t>2443290.726 </t>
  </si>
  <si>
    <t> 27.05.1977 05:25 </t>
  </si>
  <si>
    <t>2443982.805 </t>
  </si>
  <si>
    <t> 19.04.1979 07:19 </t>
  </si>
  <si>
    <t> 0.006 </t>
  </si>
  <si>
    <t>2444033.391 </t>
  </si>
  <si>
    <t> 08.06.1979 21:23 </t>
  </si>
  <si>
    <t> 0.008 </t>
  </si>
  <si>
    <t> BBS 44 </t>
  </si>
  <si>
    <t>2444072.473 </t>
  </si>
  <si>
    <t> 17.07.1979 23:21 </t>
  </si>
  <si>
    <t> 0.003 </t>
  </si>
  <si>
    <t>2444281.716 </t>
  </si>
  <si>
    <t> 12.02.1980 05:11 </t>
  </si>
  <si>
    <t> 0.013 </t>
  </si>
  <si>
    <t> G.Hanson </t>
  </si>
  <si>
    <t>2444371.383 </t>
  </si>
  <si>
    <t> 11.05.1980 21:11 </t>
  </si>
  <si>
    <t> BBS 48 </t>
  </si>
  <si>
    <t>2444626.584 </t>
  </si>
  <si>
    <t> 22.01.1981 02:00 </t>
  </si>
  <si>
    <t>2444626.598 </t>
  </si>
  <si>
    <t> 22.01.1981 02:21 </t>
  </si>
  <si>
    <t> BBS 52 </t>
  </si>
  <si>
    <t>2444635.800 </t>
  </si>
  <si>
    <t> 31.01.1981 07:12 </t>
  </si>
  <si>
    <t>2444663.385 </t>
  </si>
  <si>
    <t> 27.02.1981 21:14 </t>
  </si>
  <si>
    <t> BBS 53 </t>
  </si>
  <si>
    <t>2444709.364 </t>
  </si>
  <si>
    <t> 14.04.1981 20:44 </t>
  </si>
  <si>
    <t> BBS 54 </t>
  </si>
  <si>
    <t>2445026.665 </t>
  </si>
  <si>
    <t> 26.02.1982 03:57 </t>
  </si>
  <si>
    <t>2445093.339 </t>
  </si>
  <si>
    <t> 03.05.1982 20:08 </t>
  </si>
  <si>
    <t> BBS 60 </t>
  </si>
  <si>
    <t>2445093.342 </t>
  </si>
  <si>
    <t> 03.05.1982 20:12 </t>
  </si>
  <si>
    <t>2445378.447 </t>
  </si>
  <si>
    <t> 12.02.1983 22:43 </t>
  </si>
  <si>
    <t> BBS 65 </t>
  </si>
  <si>
    <t>2445401.430 </t>
  </si>
  <si>
    <t> 07.03.1983 22:19 </t>
  </si>
  <si>
    <t> -0.013 </t>
  </si>
  <si>
    <t>2445440.525 </t>
  </si>
  <si>
    <t> 16.04.1983 00:36 </t>
  </si>
  <si>
    <t> T.Brelstaff </t>
  </si>
  <si>
    <t> VSSC 60.23 </t>
  </si>
  <si>
    <t>2445493.404 </t>
  </si>
  <si>
    <t> 07.06.1983 21:41 </t>
  </si>
  <si>
    <t> BBS 67 </t>
  </si>
  <si>
    <t>2445541.687 </t>
  </si>
  <si>
    <t> 26.07.1983 04:29 </t>
  </si>
  <si>
    <t>2445946.371 </t>
  </si>
  <si>
    <t> 02.09.1984 20:54 </t>
  </si>
  <si>
    <t> BBS 74 </t>
  </si>
  <si>
    <t>2446054.436 </t>
  </si>
  <si>
    <t> 19.12.1984 22:27 </t>
  </si>
  <si>
    <t> M.Kohl </t>
  </si>
  <si>
    <t> BBS 75 </t>
  </si>
  <si>
    <t>2446061.330 </t>
  </si>
  <si>
    <t> 26.12.1984 19:55 </t>
  </si>
  <si>
    <t> VSSC 61.20 </t>
  </si>
  <si>
    <t>2446240.675 </t>
  </si>
  <si>
    <t> 24.06.1985 04:12 </t>
  </si>
  <si>
    <t> D.Williams </t>
  </si>
  <si>
    <t>2446553.369 </t>
  </si>
  <si>
    <t> 02.05.1986 20:51 </t>
  </si>
  <si>
    <t> B.Zellin </t>
  </si>
  <si>
    <t>BAVM 50 </t>
  </si>
  <si>
    <t>2446553.385 </t>
  </si>
  <si>
    <t> 02.05.1986 21:14 </t>
  </si>
  <si>
    <t>BAVM 43 </t>
  </si>
  <si>
    <t>2446684.412 </t>
  </si>
  <si>
    <t> 10.09.1986 21:53 </t>
  </si>
  <si>
    <t> VSSC 68.36 </t>
  </si>
  <si>
    <t>2446893.667 </t>
  </si>
  <si>
    <t> 08.04.1987 04:00 </t>
  </si>
  <si>
    <t> R.Hill </t>
  </si>
  <si>
    <t>2446900.555 </t>
  </si>
  <si>
    <t> 15.04.1987 01:19 </t>
  </si>
  <si>
    <t> BBS 83 </t>
  </si>
  <si>
    <t>2446976.425 </t>
  </si>
  <si>
    <t> 29.06.1987 22:12 </t>
  </si>
  <si>
    <t> BBS 84 </t>
  </si>
  <si>
    <t>2446999.424 </t>
  </si>
  <si>
    <t> 22.07.1987 22:10 </t>
  </si>
  <si>
    <t> V.Svoboda </t>
  </si>
  <si>
    <t> BRNO 30 </t>
  </si>
  <si>
    <t>2446999.426 </t>
  </si>
  <si>
    <t> 22.07.1987 22:13 </t>
  </si>
  <si>
    <t> R.Brazda </t>
  </si>
  <si>
    <t>2446999.427 </t>
  </si>
  <si>
    <t> 22.07.1987 22:14 </t>
  </si>
  <si>
    <t> R.Vystavel </t>
  </si>
  <si>
    <t>2446999.434 </t>
  </si>
  <si>
    <t> 22.07.1987 22:24 </t>
  </si>
  <si>
    <t> P.Hajek </t>
  </si>
  <si>
    <t>2446999.435 </t>
  </si>
  <si>
    <t> 22.07.1987 22:26 </t>
  </si>
  <si>
    <t> 0.007 </t>
  </si>
  <si>
    <t> M.Lenz </t>
  </si>
  <si>
    <t>2447192.566 </t>
  </si>
  <si>
    <t> 01.02.1988 01:35 </t>
  </si>
  <si>
    <t> BBS 87 </t>
  </si>
  <si>
    <t>2447237.3994 </t>
  </si>
  <si>
    <t> 16.03.1988 21:35 </t>
  </si>
  <si>
    <t> -0.0023 </t>
  </si>
  <si>
    <t> E.Janiashvili &amp; al </t>
  </si>
  <si>
    <t>IBVS 3289 </t>
  </si>
  <si>
    <t>2447268.431 </t>
  </si>
  <si>
    <t> 16.04.1988 22:20 </t>
  </si>
  <si>
    <t> V.Wagner </t>
  </si>
  <si>
    <t>2447268.444 </t>
  </si>
  <si>
    <t> 16.04.1988 22:39 </t>
  </si>
  <si>
    <t> O.Rehacek </t>
  </si>
  <si>
    <t>2447353.504 </t>
  </si>
  <si>
    <t> 11.07.1988 00:05 </t>
  </si>
  <si>
    <t> BBS 89 </t>
  </si>
  <si>
    <t>2447523.659 </t>
  </si>
  <si>
    <t> 28.12.1988 03:48 </t>
  </si>
  <si>
    <t> BBS 90 </t>
  </si>
  <si>
    <t>2447590.334 </t>
  </si>
  <si>
    <t> 04.03.1989 20:00 </t>
  </si>
  <si>
    <t> BBS 91 </t>
  </si>
  <si>
    <t>2447613.337 </t>
  </si>
  <si>
    <t> 27.03.1989 20:05 </t>
  </si>
  <si>
    <t>2447675.406 </t>
  </si>
  <si>
    <t> 28.05.1989 21:44 </t>
  </si>
  <si>
    <t> A.Dedoch </t>
  </si>
  <si>
    <t>2447691.506 </t>
  </si>
  <si>
    <t> 14.06.1989 00:08 </t>
  </si>
  <si>
    <t> BBS 92 </t>
  </si>
  <si>
    <t>2447698.407 </t>
  </si>
  <si>
    <t> 20.06.1989 21:46 </t>
  </si>
  <si>
    <t>2447861.654 </t>
  </si>
  <si>
    <t> 01.12.1989 03:41 </t>
  </si>
  <si>
    <t>2447928.342 </t>
  </si>
  <si>
    <t> 05.02.1990 20:12 </t>
  </si>
  <si>
    <t> BBS 94 </t>
  </si>
  <si>
    <t>2447967.4134 </t>
  </si>
  <si>
    <t> 16.03.1990 21:55 </t>
  </si>
  <si>
    <t> -0.0034 </t>
  </si>
  <si>
    <t> D.Hanzl </t>
  </si>
  <si>
    <t>IBVS 3615 </t>
  </si>
  <si>
    <t>2448013.401 </t>
  </si>
  <si>
    <t> 01.05.1990 21:37 </t>
  </si>
  <si>
    <t> BBS 95/100 </t>
  </si>
  <si>
    <t>2448390.471 </t>
  </si>
  <si>
    <t> 13.05.1991 23:18 </t>
  </si>
  <si>
    <t> BBS 98 </t>
  </si>
  <si>
    <t>2448661.806 </t>
  </si>
  <si>
    <t> 09.02.1992 07:20 </t>
  </si>
  <si>
    <t>2448689.360 </t>
  </si>
  <si>
    <t> 07.03.1992 20:38 </t>
  </si>
  <si>
    <t> P.Stepan </t>
  </si>
  <si>
    <t> BRNO 31 </t>
  </si>
  <si>
    <t>2448689.393 </t>
  </si>
  <si>
    <t> 07.03.1992 21:25 </t>
  </si>
  <si>
    <t> BBS 101 </t>
  </si>
  <si>
    <t>2448712.385 </t>
  </si>
  <si>
    <t> 30.03.1992 21:14 </t>
  </si>
  <si>
    <t>2448976.796 </t>
  </si>
  <si>
    <t> 20.12.1992 07:06 </t>
  </si>
  <si>
    <t>2449057.288 </t>
  </si>
  <si>
    <t> 10.03.1993 18:54 </t>
  </si>
  <si>
    <t> BBS 103 </t>
  </si>
  <si>
    <t>2449158.428 </t>
  </si>
  <si>
    <t> 19.06.1993 22:16 </t>
  </si>
  <si>
    <t> BBS 104 </t>
  </si>
  <si>
    <t>2449236.600 </t>
  </si>
  <si>
    <t> 06.09.1993 02:24 </t>
  </si>
  <si>
    <t> BBS 105 </t>
  </si>
  <si>
    <t>2449397.554 </t>
  </si>
  <si>
    <t> 14.02.1994 01:17 </t>
  </si>
  <si>
    <t>2449473.424 </t>
  </si>
  <si>
    <t> 30.04.1994 22:10 </t>
  </si>
  <si>
    <t> BBS 106 </t>
  </si>
  <si>
    <t>2449519.414 </t>
  </si>
  <si>
    <t> 15.06.1994 21:56 </t>
  </si>
  <si>
    <t> BBS 107 </t>
  </si>
  <si>
    <t>2449749.3428 </t>
  </si>
  <si>
    <t> 31.01.1995 20:13 </t>
  </si>
  <si>
    <t> -0.0005 </t>
  </si>
  <si>
    <t> P.Sobotka </t>
  </si>
  <si>
    <t> BRNO 32 </t>
  </si>
  <si>
    <t>2449811.418 </t>
  </si>
  <si>
    <t> 03.04.1995 22:01 </t>
  </si>
  <si>
    <t> BBS 109 </t>
  </si>
  <si>
    <t>2450151.706 </t>
  </si>
  <si>
    <t> 09.03.1996 04:56 </t>
  </si>
  <si>
    <t>C </t>
  </si>
  <si>
    <t> S.Cook </t>
  </si>
  <si>
    <t>2450296.557 </t>
  </si>
  <si>
    <t> 01.08.1996 01:22 </t>
  </si>
  <si>
    <t> BBS 113 </t>
  </si>
  <si>
    <t>2450487.402 </t>
  </si>
  <si>
    <t> 07.02.1997 21:38 </t>
  </si>
  <si>
    <t> BBS 114 </t>
  </si>
  <si>
    <t>2450496.597 </t>
  </si>
  <si>
    <t> 17.02.1997 02:19 </t>
  </si>
  <si>
    <t>2450517.293 </t>
  </si>
  <si>
    <t> 09.03.1997 19:01 </t>
  </si>
  <si>
    <t>2450519.599 </t>
  </si>
  <si>
    <t> 12.03.1997 02:22 </t>
  </si>
  <si>
    <t>2450556.384 </t>
  </si>
  <si>
    <t> 17.04.1997 21:12 </t>
  </si>
  <si>
    <t> BBS 115 </t>
  </si>
  <si>
    <t>2450556.386 </t>
  </si>
  <si>
    <t> 17.04.1997 21:15 </t>
  </si>
  <si>
    <t>2451255.3560 </t>
  </si>
  <si>
    <t> 17.03.1999 20:32 </t>
  </si>
  <si>
    <t> -0.0026 </t>
  </si>
  <si>
    <t>o</t>
  </si>
  <si>
    <t> K.&amp; M.Rätz </t>
  </si>
  <si>
    <t>BAVM 128 </t>
  </si>
  <si>
    <t>2451278.3452 </t>
  </si>
  <si>
    <t> 09.04.1999 20:17 </t>
  </si>
  <si>
    <t> -0.0060 </t>
  </si>
  <si>
    <t>2451655.438 </t>
  </si>
  <si>
    <t> 20.04.2000 22:30 </t>
  </si>
  <si>
    <t> BBS 122 </t>
  </si>
  <si>
    <t>2451664.630 </t>
  </si>
  <si>
    <t> 30.04.2000 03:07 </t>
  </si>
  <si>
    <t> AOEB 12 </t>
  </si>
  <si>
    <t>2451864.662 </t>
  </si>
  <si>
    <t> 16.11.2000 03:53 </t>
  </si>
  <si>
    <t> BBS 124 </t>
  </si>
  <si>
    <t>2452209.550 </t>
  </si>
  <si>
    <t> 27.10.2001 01:12 </t>
  </si>
  <si>
    <t> BBS 126 </t>
  </si>
  <si>
    <t>2452287.729 </t>
  </si>
  <si>
    <t> 13.01.2002 05:29 </t>
  </si>
  <si>
    <t> BBS 127 </t>
  </si>
  <si>
    <t>2452308.4155 </t>
  </si>
  <si>
    <t> 02.02.2002 21:58 </t>
  </si>
  <si>
    <t> -0.0041 </t>
  </si>
  <si>
    <t>-I</t>
  </si>
  <si>
    <t>BAVM 158 </t>
  </si>
  <si>
    <t>2452356.703 </t>
  </si>
  <si>
    <t> 23.03.2002 04:52 </t>
  </si>
  <si>
    <t>7135</t>
  </si>
  <si>
    <t>2452695.846 </t>
  </si>
  <si>
    <t> 25.02.2003 08:18 </t>
  </si>
  <si>
    <t>7282.5</t>
  </si>
  <si>
    <t> Karska&amp;maciejewski </t>
  </si>
  <si>
    <t>IBVS 5494 </t>
  </si>
  <si>
    <t>2452715.389 </t>
  </si>
  <si>
    <t> 16.03.2003 21:20 </t>
  </si>
  <si>
    <t>7291</t>
  </si>
  <si>
    <t> BBS 129 </t>
  </si>
  <si>
    <t>2452763.669 </t>
  </si>
  <si>
    <t> 04.05.2003 04:03 </t>
  </si>
  <si>
    <t>7312</t>
  </si>
  <si>
    <t>2452901.626 </t>
  </si>
  <si>
    <t> 19.09.2003 03:01 </t>
  </si>
  <si>
    <t>7372</t>
  </si>
  <si>
    <t> BBS 130 </t>
  </si>
  <si>
    <t>2453069.4722 </t>
  </si>
  <si>
    <t> 04.03.2004 23:19 </t>
  </si>
  <si>
    <t>7445</t>
  </si>
  <si>
    <t> -0.0025 </t>
  </si>
  <si>
    <t> v.Poschinger </t>
  </si>
  <si>
    <t>BAVM 172 </t>
  </si>
  <si>
    <t>2453352.2813 </t>
  </si>
  <si>
    <t> 12.12.2004 18:45 </t>
  </si>
  <si>
    <t>7568</t>
  </si>
  <si>
    <t> -0.0024 </t>
  </si>
  <si>
    <t> C.-H.Kim et al. </t>
  </si>
  <si>
    <t>IBVS 5694 </t>
  </si>
  <si>
    <t>2453453.452 </t>
  </si>
  <si>
    <t> 23.03.2005 22:50 </t>
  </si>
  <si>
    <t>7612</t>
  </si>
  <si>
    <t>OEJV 0003 </t>
  </si>
  <si>
    <t>2453814.4329 </t>
  </si>
  <si>
    <t> 19.03.2006 22:23 </t>
  </si>
  <si>
    <t>7769</t>
  </si>
  <si>
    <t> -0.0020 </t>
  </si>
  <si>
    <t> I.B.Biro et al. </t>
  </si>
  <si>
    <t>IBVS 5753 </t>
  </si>
  <si>
    <t>2453814.4330 </t>
  </si>
  <si>
    <t> F.Agerer </t>
  </si>
  <si>
    <t>BAVM 178 </t>
  </si>
  <si>
    <t>2454108.7397 </t>
  </si>
  <si>
    <t> 08.01.2007 05:45 </t>
  </si>
  <si>
    <t>7897</t>
  </si>
  <si>
    <t>ns</t>
  </si>
  <si>
    <t> J.Bialozynski </t>
  </si>
  <si>
    <t>2454168.5188 </t>
  </si>
  <si>
    <t> 09.03.2007 00:27 </t>
  </si>
  <si>
    <t>7923</t>
  </si>
  <si>
    <t> -0.0022 </t>
  </si>
  <si>
    <t> M.&amp; C.Rätz </t>
  </si>
  <si>
    <t>BAVM 201 </t>
  </si>
  <si>
    <t>2454191.5114 </t>
  </si>
  <si>
    <t> 01.04.2007 00:16 </t>
  </si>
  <si>
    <t>7933</t>
  </si>
  <si>
    <t>2454455.9259 </t>
  </si>
  <si>
    <t> 21.12.2007 10:13 </t>
  </si>
  <si>
    <t>8048</t>
  </si>
  <si>
    <t>R</t>
  </si>
  <si>
    <t> R.Nelson </t>
  </si>
  <si>
    <t>IBVS 5820 </t>
  </si>
  <si>
    <t>2454499.6124 </t>
  </si>
  <si>
    <t> 03.02.2008 02:41 </t>
  </si>
  <si>
    <t>8067</t>
  </si>
  <si>
    <t> H.Kucáková </t>
  </si>
  <si>
    <t>OEJV 0094 </t>
  </si>
  <si>
    <t>2454538.7003 </t>
  </si>
  <si>
    <t> 13.03.2008 04:48 </t>
  </si>
  <si>
    <t>8084</t>
  </si>
  <si>
    <t> -0.0015 </t>
  </si>
  <si>
    <t>JAAVSO 36(2);186 </t>
  </si>
  <si>
    <t>2454554.7948 </t>
  </si>
  <si>
    <t> 29.03.2008 07:04 </t>
  </si>
  <si>
    <t>8091</t>
  </si>
  <si>
    <t>2454557.0922 </t>
  </si>
  <si>
    <t> 31.03.2008 14:12 </t>
  </si>
  <si>
    <t>8092</t>
  </si>
  <si>
    <t> -0.0037 </t>
  </si>
  <si>
    <t> H.Itoh </t>
  </si>
  <si>
    <t>VSB 48 </t>
  </si>
  <si>
    <t>2454844.5010 </t>
  </si>
  <si>
    <t> 13.01.2009 00:01 </t>
  </si>
  <si>
    <t>8217</t>
  </si>
  <si>
    <t>BAVM 209 </t>
  </si>
  <si>
    <t>2454862.8951 </t>
  </si>
  <si>
    <t> 31.01.2009 09:28 </t>
  </si>
  <si>
    <t>8225</t>
  </si>
  <si>
    <t>IBVS 5894 </t>
  </si>
  <si>
    <t>2454876.6902 </t>
  </si>
  <si>
    <t> 14.02.2009 04:33 </t>
  </si>
  <si>
    <t>8231</t>
  </si>
  <si>
    <t> -0.0029 </t>
  </si>
  <si>
    <t>IBVS 5929 </t>
  </si>
  <si>
    <t>2454920.3747 </t>
  </si>
  <si>
    <t> 29.03.2009 20:59 </t>
  </si>
  <si>
    <t>8250</t>
  </si>
  <si>
    <t> -0.0043 </t>
  </si>
  <si>
    <t>m</t>
  </si>
  <si>
    <t> L.Çelik &amp; H.Aslan </t>
  </si>
  <si>
    <t>IBVS 5887 </t>
  </si>
  <si>
    <t>2454922.6757 </t>
  </si>
  <si>
    <t> 01.04.2009 04:13 </t>
  </si>
  <si>
    <t>8251</t>
  </si>
  <si>
    <t> R.Poklar </t>
  </si>
  <si>
    <t> JAAVSO 38;120 </t>
  </si>
  <si>
    <t>2454945.6687 </t>
  </si>
  <si>
    <t> 24.04.2009 04:02 </t>
  </si>
  <si>
    <t>8261</t>
  </si>
  <si>
    <t> K.Menzies </t>
  </si>
  <si>
    <t> JAAVSO 38;85 </t>
  </si>
  <si>
    <t>2455223.8795 </t>
  </si>
  <si>
    <t> 27.01.2010 09:06 </t>
  </si>
  <si>
    <t>8382</t>
  </si>
  <si>
    <t> -0.0018 </t>
  </si>
  <si>
    <t>2455260.6661 </t>
  </si>
  <si>
    <t> 05.03.2010 03:59 </t>
  </si>
  <si>
    <t>8398</t>
  </si>
  <si>
    <t> JAAVSO 39;94 </t>
  </si>
  <si>
    <t>2455598.6593 </t>
  </si>
  <si>
    <t> 06.02.2011 03:49 </t>
  </si>
  <si>
    <t>8545</t>
  </si>
  <si>
    <t> -0.0014 </t>
  </si>
  <si>
    <t> JAAVSO 39;177 </t>
  </si>
  <si>
    <t>2455644.645 </t>
  </si>
  <si>
    <t> 24.03.2011 03:28 </t>
  </si>
  <si>
    <t>8565</t>
  </si>
  <si>
    <t>IBVS 5992 </t>
  </si>
  <si>
    <t>2455936.6487 </t>
  </si>
  <si>
    <t> 10.01.2012 03:34 </t>
  </si>
  <si>
    <t>8692</t>
  </si>
  <si>
    <t> -0.0032 </t>
  </si>
  <si>
    <t> JAAVSO 41;122 </t>
  </si>
  <si>
    <t>2455968.8402 </t>
  </si>
  <si>
    <t> 11.02.2012 08:09 </t>
  </si>
  <si>
    <t>8706</t>
  </si>
  <si>
    <t>IBVS 6029 </t>
  </si>
  <si>
    <t>2456012.5262 </t>
  </si>
  <si>
    <t> 26.03.2012 00:37 </t>
  </si>
  <si>
    <t>8725</t>
  </si>
  <si>
    <t> -0.0013 </t>
  </si>
  <si>
    <t> K. &amp; M.Rätz </t>
  </si>
  <si>
    <t>BAVM 232 </t>
  </si>
  <si>
    <t>2456332.1235 </t>
  </si>
  <si>
    <t> 08.02.2013 14:57 </t>
  </si>
  <si>
    <t>8864</t>
  </si>
  <si>
    <t> -0.0011 </t>
  </si>
  <si>
    <t>VSB 56 </t>
  </si>
  <si>
    <t>2456725.2961 </t>
  </si>
  <si>
    <t> 08.03.2014 19:06 </t>
  </si>
  <si>
    <t>9035</t>
  </si>
  <si>
    <t>BAVM 238 </t>
  </si>
  <si>
    <t>2456727.5946 </t>
  </si>
  <si>
    <t> 11.03.2014 02:16 </t>
  </si>
  <si>
    <t>9036</t>
  </si>
  <si>
    <t> -0.0028 </t>
  </si>
  <si>
    <t>2456998.9086 </t>
  </si>
  <si>
    <t> 07.12.2014 09:48 </t>
  </si>
  <si>
    <t>9154</t>
  </si>
  <si>
    <t> JAAVSO 43-1 </t>
  </si>
  <si>
    <t>2457035.6959 </t>
  </si>
  <si>
    <t> 13.01.2015 04:42 </t>
  </si>
  <si>
    <t>9170</t>
  </si>
  <si>
    <t>BAVM 239 </t>
  </si>
  <si>
    <t>2457118.470 </t>
  </si>
  <si>
    <t> 05.04.2015 23:16 </t>
  </si>
  <si>
    <t>9206</t>
  </si>
  <si>
    <t> A.Paschke </t>
  </si>
  <si>
    <t>OEJV 0172 </t>
  </si>
  <si>
    <t>RHN 2021</t>
  </si>
  <si>
    <t>JAVSO..46..184</t>
  </si>
  <si>
    <t>JAVSO..47..263</t>
  </si>
  <si>
    <t>JAVSO..48…87</t>
  </si>
  <si>
    <t>OEJV 0211</t>
  </si>
  <si>
    <t>JAVSO 49, 256</t>
  </si>
  <si>
    <t>JBAV, 60</t>
  </si>
  <si>
    <t>JAAVSO 51, 134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</si>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</sst>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7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90102503562600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8258375776667"/>
          <c:y val="0.14678942920199375"/>
          <c:w val="0.816595047243232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33D-9180-600B4099B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33D-9180-600B4099B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D-433D-9180-600B4099B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D-433D-9180-600B4099B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D-433D-9180-600B4099B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D-433D-9180-600B4099B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D-433D-9180-600B4099B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3.8365189998220223E-2</c:v>
                </c:pt>
                <c:pt idx="1">
                  <c:v>3.7906000147920241E-2</c:v>
                </c:pt>
                <c:pt idx="2">
                  <c:v>3.7570007574530002E-2</c:v>
                </c:pt>
                <c:pt idx="3">
                  <c:v>3.7517742063113743E-2</c:v>
                </c:pt>
                <c:pt idx="4">
                  <c:v>3.7319879769895051E-2</c:v>
                </c:pt>
                <c:pt idx="5">
                  <c:v>3.7080951717706437E-2</c:v>
                </c:pt>
                <c:pt idx="6">
                  <c:v>3.6270836290754428E-2</c:v>
                </c:pt>
                <c:pt idx="7">
                  <c:v>3.6222304030153619E-2</c:v>
                </c:pt>
                <c:pt idx="8">
                  <c:v>3.51097952871504E-2</c:v>
                </c:pt>
                <c:pt idx="9">
                  <c:v>3.3623961462602471E-2</c:v>
                </c:pt>
                <c:pt idx="10">
                  <c:v>3.2104528380715522E-2</c:v>
                </c:pt>
                <c:pt idx="11">
                  <c:v>3.1604272771445618E-2</c:v>
                </c:pt>
                <c:pt idx="12">
                  <c:v>3.1130149917883841E-2</c:v>
                </c:pt>
                <c:pt idx="13">
                  <c:v>3.0271502230331017E-2</c:v>
                </c:pt>
                <c:pt idx="14">
                  <c:v>2.9173926490589586E-2</c:v>
                </c:pt>
                <c:pt idx="15">
                  <c:v>2.6728647206471768E-2</c:v>
                </c:pt>
                <c:pt idx="16">
                  <c:v>2.6355322124927062E-2</c:v>
                </c:pt>
                <c:pt idx="17">
                  <c:v>2.4432697954971831E-2</c:v>
                </c:pt>
                <c:pt idx="18">
                  <c:v>2.3947375348963715E-2</c:v>
                </c:pt>
                <c:pt idx="19">
                  <c:v>2.3659915036174293E-2</c:v>
                </c:pt>
                <c:pt idx="21">
                  <c:v>2.2599671804587329E-2</c:v>
                </c:pt>
                <c:pt idx="22">
                  <c:v>2.2062083687162955E-2</c:v>
                </c:pt>
                <c:pt idx="23">
                  <c:v>2.1550628325446707E-2</c:v>
                </c:pt>
                <c:pt idx="24">
                  <c:v>2.1535695322184918E-2</c:v>
                </c:pt>
                <c:pt idx="25">
                  <c:v>2.1438630800983297E-2</c:v>
                </c:pt>
                <c:pt idx="26">
                  <c:v>2.087864317866624E-2</c:v>
                </c:pt>
                <c:pt idx="27">
                  <c:v>2.0389587321842675E-2</c:v>
                </c:pt>
                <c:pt idx="28">
                  <c:v>1.98519992044183E-2</c:v>
                </c:pt>
                <c:pt idx="29">
                  <c:v>1.7570982956180151E-2</c:v>
                </c:pt>
                <c:pt idx="30">
                  <c:v>1.7570982956180151E-2</c:v>
                </c:pt>
                <c:pt idx="31">
                  <c:v>1.5513961756868828E-2</c:v>
                </c:pt>
                <c:pt idx="32">
                  <c:v>1.547289599789891E-2</c:v>
                </c:pt>
                <c:pt idx="33">
                  <c:v>1.5461696245452568E-2</c:v>
                </c:pt>
                <c:pt idx="34">
                  <c:v>1.5338498968542814E-2</c:v>
                </c:pt>
                <c:pt idx="35">
                  <c:v>1.4789711098672099E-2</c:v>
                </c:pt>
                <c:pt idx="36">
                  <c:v>1.4789711098672099E-2</c:v>
                </c:pt>
                <c:pt idx="37">
                  <c:v>1.4427585769573734E-2</c:v>
                </c:pt>
                <c:pt idx="38">
                  <c:v>1.4412652766311948E-2</c:v>
                </c:pt>
                <c:pt idx="39">
                  <c:v>1.405426068802903E-2</c:v>
                </c:pt>
                <c:pt idx="40">
                  <c:v>1.405426068802903E-2</c:v>
                </c:pt>
                <c:pt idx="41">
                  <c:v>1.3841465391548548E-2</c:v>
                </c:pt>
                <c:pt idx="42">
                  <c:v>1.3617470342621726E-2</c:v>
                </c:pt>
                <c:pt idx="43">
                  <c:v>1.3617470342621726E-2</c:v>
                </c:pt>
                <c:pt idx="44">
                  <c:v>1.3617470342621726E-2</c:v>
                </c:pt>
                <c:pt idx="45">
                  <c:v>1.3591337586913596E-2</c:v>
                </c:pt>
                <c:pt idx="46">
                  <c:v>1.3542805326312784E-2</c:v>
                </c:pt>
                <c:pt idx="47">
                  <c:v>1.3468140310003844E-2</c:v>
                </c:pt>
                <c:pt idx="48">
                  <c:v>1.3393475293694902E-2</c:v>
                </c:pt>
                <c:pt idx="49">
                  <c:v>1.3206812752922549E-2</c:v>
                </c:pt>
                <c:pt idx="50">
                  <c:v>1.316948024476808E-2</c:v>
                </c:pt>
                <c:pt idx="51">
                  <c:v>1.3117214733351821E-2</c:v>
                </c:pt>
                <c:pt idx="52">
                  <c:v>1.3068682472751008E-2</c:v>
                </c:pt>
                <c:pt idx="53">
                  <c:v>1.2557227111034762E-2</c:v>
                </c:pt>
                <c:pt idx="54">
                  <c:v>1.2381764322708752E-2</c:v>
                </c:pt>
                <c:pt idx="55">
                  <c:v>1.2210034785198188E-2</c:v>
                </c:pt>
                <c:pt idx="56">
                  <c:v>1.2210034785198188E-2</c:v>
                </c:pt>
                <c:pt idx="57">
                  <c:v>1.2098037260734775E-2</c:v>
                </c:pt>
                <c:pt idx="58">
                  <c:v>1.2045771749318517E-2</c:v>
                </c:pt>
                <c:pt idx="59">
                  <c:v>1.2034571996872176E-2</c:v>
                </c:pt>
                <c:pt idx="60">
                  <c:v>1.14969838794478E-2</c:v>
                </c:pt>
                <c:pt idx="61">
                  <c:v>1.1433518615585201E-2</c:v>
                </c:pt>
                <c:pt idx="62">
                  <c:v>1.1347653846829918E-2</c:v>
                </c:pt>
                <c:pt idx="63">
                  <c:v>1.1321521091121788E-2</c:v>
                </c:pt>
                <c:pt idx="64">
                  <c:v>1.1119925547087649E-2</c:v>
                </c:pt>
                <c:pt idx="65">
                  <c:v>1.1030327527516919E-2</c:v>
                </c:pt>
                <c:pt idx="66">
                  <c:v>1.0836198485113671E-2</c:v>
                </c:pt>
                <c:pt idx="67">
                  <c:v>1.0836198485113671E-2</c:v>
                </c:pt>
                <c:pt idx="68">
                  <c:v>1.0813798980220991E-2</c:v>
                </c:pt>
                <c:pt idx="69">
                  <c:v>1.0694334954126684E-2</c:v>
                </c:pt>
                <c:pt idx="70">
                  <c:v>1.0694334954126684E-2</c:v>
                </c:pt>
                <c:pt idx="71">
                  <c:v>9.5706264586771228E-3</c:v>
                </c:pt>
                <c:pt idx="72">
                  <c:v>9.4884949407372868E-3</c:v>
                </c:pt>
                <c:pt idx="73">
                  <c:v>9.4250296768746879E-3</c:v>
                </c:pt>
                <c:pt idx="74">
                  <c:v>9.085303852669006E-3</c:v>
                </c:pt>
                <c:pt idx="75">
                  <c:v>8.9397070708665712E-3</c:v>
                </c:pt>
                <c:pt idx="76">
                  <c:v>8.5253162303519474E-3</c:v>
                </c:pt>
                <c:pt idx="77">
                  <c:v>8.5253162303519474E-3</c:v>
                </c:pt>
                <c:pt idx="78">
                  <c:v>8.510383227090159E-3</c:v>
                </c:pt>
                <c:pt idx="79">
                  <c:v>8.4655842173047956E-3</c:v>
                </c:pt>
                <c:pt idx="80">
                  <c:v>8.3909192009958538E-3</c:v>
                </c:pt>
                <c:pt idx="81">
                  <c:v>7.8757305884641603E-3</c:v>
                </c:pt>
                <c:pt idx="82">
                  <c:v>7.7674663148161963E-3</c:v>
                </c:pt>
                <c:pt idx="83">
                  <c:v>7.7674663148161963E-3</c:v>
                </c:pt>
                <c:pt idx="84">
                  <c:v>7.3045432137007621E-3</c:v>
                </c:pt>
                <c:pt idx="85">
                  <c:v>7.2672107055462912E-3</c:v>
                </c:pt>
                <c:pt idx="86">
                  <c:v>7.2037454416836923E-3</c:v>
                </c:pt>
                <c:pt idx="87">
                  <c:v>7.1178806729284092E-3</c:v>
                </c:pt>
                <c:pt idx="88">
                  <c:v>7.039482405804022E-3</c:v>
                </c:pt>
                <c:pt idx="89">
                  <c:v>6.3824302622853407E-3</c:v>
                </c:pt>
                <c:pt idx="90">
                  <c:v>6.2069674739593308E-3</c:v>
                </c:pt>
                <c:pt idx="91">
                  <c:v>6.1957677215129896E-3</c:v>
                </c:pt>
                <c:pt idx="92">
                  <c:v>5.9045741579081198E-3</c:v>
                </c:pt>
                <c:pt idx="93">
                  <c:v>5.3968520470073188E-3</c:v>
                </c:pt>
                <c:pt idx="94">
                  <c:v>5.3968520470073188E-3</c:v>
                </c:pt>
                <c:pt idx="95">
                  <c:v>5.184056750526838E-3</c:v>
                </c:pt>
                <c:pt idx="96">
                  <c:v>4.8443309263211561E-3</c:v>
                </c:pt>
                <c:pt idx="97">
                  <c:v>4.8331311738748148E-3</c:v>
                </c:pt>
                <c:pt idx="98">
                  <c:v>4.7099338969650607E-3</c:v>
                </c:pt>
                <c:pt idx="99">
                  <c:v>4.6726013888105898E-3</c:v>
                </c:pt>
                <c:pt idx="100">
                  <c:v>4.6726013888105898E-3</c:v>
                </c:pt>
                <c:pt idx="101">
                  <c:v>4.6726013888105898E-3</c:v>
                </c:pt>
                <c:pt idx="102">
                  <c:v>4.6726013888105898E-3</c:v>
                </c:pt>
                <c:pt idx="103">
                  <c:v>4.6726013888105898E-3</c:v>
                </c:pt>
                <c:pt idx="104">
                  <c:v>4.3590083203130375E-3</c:v>
                </c:pt>
                <c:pt idx="105">
                  <c:v>4.286209929411821E-3</c:v>
                </c:pt>
                <c:pt idx="106">
                  <c:v>4.286209929411821E-3</c:v>
                </c:pt>
                <c:pt idx="107">
                  <c:v>4.286209929411821E-3</c:v>
                </c:pt>
                <c:pt idx="108">
                  <c:v>4.286209929411821E-3</c:v>
                </c:pt>
                <c:pt idx="109">
                  <c:v>4.235811043403287E-3</c:v>
                </c:pt>
                <c:pt idx="110">
                  <c:v>4.235811043403287E-3</c:v>
                </c:pt>
                <c:pt idx="111">
                  <c:v>4.0976807632317445E-3</c:v>
                </c:pt>
                <c:pt idx="112">
                  <c:v>3.8214202028886632E-3</c:v>
                </c:pt>
                <c:pt idx="113">
                  <c:v>3.713155929240701E-3</c:v>
                </c:pt>
                <c:pt idx="114">
                  <c:v>3.6758234210862301E-3</c:v>
                </c:pt>
                <c:pt idx="115">
                  <c:v>3.5750256490691586E-3</c:v>
                </c:pt>
                <c:pt idx="116">
                  <c:v>3.5488928933610289E-3</c:v>
                </c:pt>
                <c:pt idx="117">
                  <c:v>3.5376931409146876E-3</c:v>
                </c:pt>
                <c:pt idx="118">
                  <c:v>3.2726323330179476E-3</c:v>
                </c:pt>
                <c:pt idx="119">
                  <c:v>3.1643680593699819E-3</c:v>
                </c:pt>
                <c:pt idx="120">
                  <c:v>3.1009027955073848E-3</c:v>
                </c:pt>
                <c:pt idx="121">
                  <c:v>3.1009027955073848E-3</c:v>
                </c:pt>
                <c:pt idx="122">
                  <c:v>3.1009027955073848E-3</c:v>
                </c:pt>
                <c:pt idx="123">
                  <c:v>3.0262377791984429E-3</c:v>
                </c:pt>
                <c:pt idx="124">
                  <c:v>2.4139846454651268E-3</c:v>
                </c:pt>
                <c:pt idx="125">
                  <c:v>1.9734610492423733E-3</c:v>
                </c:pt>
                <c:pt idx="126">
                  <c:v>1.9286620394570082E-3</c:v>
                </c:pt>
                <c:pt idx="127">
                  <c:v>1.9286620394570082E-3</c:v>
                </c:pt>
                <c:pt idx="128">
                  <c:v>1.8913295313025373E-3</c:v>
                </c:pt>
                <c:pt idx="129">
                  <c:v>1.4620056875261286E-3</c:v>
                </c:pt>
                <c:pt idx="130">
                  <c:v>1.3313419089854804E-3</c:v>
                </c:pt>
                <c:pt idx="131">
                  <c:v>1.1670788731058118E-3</c:v>
                </c:pt>
                <c:pt idx="132">
                  <c:v>1.0401483453806107E-3</c:v>
                </c:pt>
                <c:pt idx="133">
                  <c:v>7.788207882993177E-4</c:v>
                </c:pt>
                <c:pt idx="134">
                  <c:v>6.5562351138956365E-4</c:v>
                </c:pt>
                <c:pt idx="135">
                  <c:v>5.8095849508062528E-4</c:v>
                </c:pt>
                <c:pt idx="136">
                  <c:v>2.0763341353591952E-4</c:v>
                </c:pt>
                <c:pt idx="137">
                  <c:v>1.0683564151884803E-4</c:v>
                </c:pt>
                <c:pt idx="138">
                  <c:v>-4.4568547916731469E-4</c:v>
                </c:pt>
                <c:pt idx="139">
                  <c:v>-6.8088028054047803E-4</c:v>
                </c:pt>
                <c:pt idx="140">
                  <c:v>-9.9074009822258322E-4</c:v>
                </c:pt>
                <c:pt idx="141">
                  <c:v>-1.0056731014843716E-3</c:v>
                </c:pt>
                <c:pt idx="142">
                  <c:v>-1.0392723588233954E-3</c:v>
                </c:pt>
                <c:pt idx="143">
                  <c:v>-1.0430056096388425E-3</c:v>
                </c:pt>
                <c:pt idx="144">
                  <c:v>-1.102737622685996E-3</c:v>
                </c:pt>
                <c:pt idx="145">
                  <c:v>-1.102737622685996E-3</c:v>
                </c:pt>
                <c:pt idx="146">
                  <c:v>-2.2376458705818981E-3</c:v>
                </c:pt>
                <c:pt idx="147">
                  <c:v>-2.2749783787363691E-3</c:v>
                </c:pt>
                <c:pt idx="148">
                  <c:v>-2.8872315124696853E-3</c:v>
                </c:pt>
                <c:pt idx="149">
                  <c:v>-2.9021645157314736E-3</c:v>
                </c:pt>
                <c:pt idx="150">
                  <c:v>-3.2269573366753672E-3</c:v>
                </c:pt>
                <c:pt idx="151">
                  <c:v>-3.7869449589924241E-3</c:v>
                </c:pt>
                <c:pt idx="152">
                  <c:v>-3.9138754867176252E-3</c:v>
                </c:pt>
                <c:pt idx="153">
                  <c:v>-3.9474747440566491E-3</c:v>
                </c:pt>
                <c:pt idx="154">
                  <c:v>-4.025873011181038E-3</c:v>
                </c:pt>
                <c:pt idx="155">
                  <c:v>-4.5765275064594754E-3</c:v>
                </c:pt>
                <c:pt idx="156">
                  <c:v>-4.6082601383907774E-3</c:v>
                </c:pt>
                <c:pt idx="157">
                  <c:v>-4.6866584055151664E-3</c:v>
                </c:pt>
                <c:pt idx="158">
                  <c:v>-4.7239909136696338E-3</c:v>
                </c:pt>
                <c:pt idx="159">
                  <c:v>-4.9106534544419884E-3</c:v>
                </c:pt>
                <c:pt idx="160">
                  <c:v>-5.1831807639696227E-3</c:v>
                </c:pt>
                <c:pt idx="161">
                  <c:v>-5.6423706142696081E-3</c:v>
                </c:pt>
                <c:pt idx="162">
                  <c:v>-5.7002360019090398E-3</c:v>
                </c:pt>
                <c:pt idx="163">
                  <c:v>-5.8066336501492802E-3</c:v>
                </c:pt>
                <c:pt idx="164">
                  <c:v>-6.3815542757281254E-3</c:v>
                </c:pt>
                <c:pt idx="165">
                  <c:v>-6.3927540281744667E-3</c:v>
                </c:pt>
                <c:pt idx="166">
                  <c:v>-6.3927540281744667E-3</c:v>
                </c:pt>
                <c:pt idx="167">
                  <c:v>-6.8706101325516911E-3</c:v>
                </c:pt>
                <c:pt idx="168">
                  <c:v>-6.967674653753312E-3</c:v>
                </c:pt>
                <c:pt idx="169">
                  <c:v>-7.0050071619077829E-3</c:v>
                </c:pt>
                <c:pt idx="170">
                  <c:v>-7.4343310056841951E-3</c:v>
                </c:pt>
                <c:pt idx="171">
                  <c:v>-7.5052627711776863E-3</c:v>
                </c:pt>
                <c:pt idx="172">
                  <c:v>-7.5687280350402869E-3</c:v>
                </c:pt>
                <c:pt idx="173">
                  <c:v>-7.5948607907484166E-3</c:v>
                </c:pt>
                <c:pt idx="174">
                  <c:v>-7.5985940415638636E-3</c:v>
                </c:pt>
                <c:pt idx="175">
                  <c:v>-8.0652503934947467E-3</c:v>
                </c:pt>
                <c:pt idx="176">
                  <c:v>-8.0951164000183234E-3</c:v>
                </c:pt>
                <c:pt idx="177">
                  <c:v>-8.117515904911006E-3</c:v>
                </c:pt>
                <c:pt idx="178">
                  <c:v>-8.1735146671427089E-3</c:v>
                </c:pt>
                <c:pt idx="179">
                  <c:v>-8.1884476704044973E-3</c:v>
                </c:pt>
                <c:pt idx="180">
                  <c:v>-8.1921809212199444E-3</c:v>
                </c:pt>
                <c:pt idx="181">
                  <c:v>-8.2295134293744153E-3</c:v>
                </c:pt>
                <c:pt idx="182">
                  <c:v>-8.68123677804351E-3</c:v>
                </c:pt>
                <c:pt idx="183">
                  <c:v>-8.7409687910906635E-3</c:v>
                </c:pt>
                <c:pt idx="184">
                  <c:v>-9.2486909019914611E-3</c:v>
                </c:pt>
                <c:pt idx="185">
                  <c:v>-9.2897566609613756E-3</c:v>
                </c:pt>
                <c:pt idx="186">
                  <c:v>-9.3644216772703175E-3</c:v>
                </c:pt>
                <c:pt idx="187">
                  <c:v>-9.8385445308320947E-3</c:v>
                </c:pt>
                <c:pt idx="188">
                  <c:v>-9.890810042248354E-3</c:v>
                </c:pt>
                <c:pt idx="189">
                  <c:v>-9.9617418077418453E-3</c:v>
                </c:pt>
                <c:pt idx="190">
                  <c:v>-1.0480663671088988E-2</c:v>
                </c:pt>
                <c:pt idx="191">
                  <c:v>-1.0480663671088988E-2</c:v>
                </c:pt>
                <c:pt idx="192">
                  <c:v>-1.111904956053043E-2</c:v>
                </c:pt>
                <c:pt idx="193">
                  <c:v>-1.1122782811345881E-2</c:v>
                </c:pt>
                <c:pt idx="194">
                  <c:v>-1.1563306407568631E-2</c:v>
                </c:pt>
                <c:pt idx="195">
                  <c:v>-1.1563306407568631E-2</c:v>
                </c:pt>
                <c:pt idx="196">
                  <c:v>-1.1623038420615784E-2</c:v>
                </c:pt>
                <c:pt idx="197">
                  <c:v>-1.1757435449971879E-2</c:v>
                </c:pt>
                <c:pt idx="198">
                  <c:v>-1.2395821339413322E-2</c:v>
                </c:pt>
                <c:pt idx="199">
                  <c:v>-1.2698214655464533E-2</c:v>
                </c:pt>
                <c:pt idx="200">
                  <c:v>-1.2903543450314126E-2</c:v>
                </c:pt>
                <c:pt idx="201">
                  <c:v>-1.3530729587309231E-2</c:v>
                </c:pt>
                <c:pt idx="202">
                  <c:v>-1.3631527359326299E-2</c:v>
                </c:pt>
                <c:pt idx="203">
                  <c:v>-1.4101916962072625E-2</c:v>
                </c:pt>
                <c:pt idx="204">
                  <c:v>-1.4505108050140911E-2</c:v>
                </c:pt>
                <c:pt idx="205">
                  <c:v>-1.4568573314003509E-2</c:v>
                </c:pt>
                <c:pt idx="206">
                  <c:v>-1.5229358708337633E-2</c:v>
                </c:pt>
                <c:pt idx="207">
                  <c:v>-1.5261091340268939E-2</c:v>
                </c:pt>
                <c:pt idx="208">
                  <c:v>-1.531522347709292E-2</c:v>
                </c:pt>
                <c:pt idx="209">
                  <c:v>-1.5684815307822179E-2</c:v>
                </c:pt>
                <c:pt idx="210">
                  <c:v>-1.6289601939924601E-2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D-433D-9180-600B4099B4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7D-433D-9180-600B4099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280"/>
        <c:axId val="1"/>
      </c:scatterChart>
      <c:valAx>
        <c:axId val="10244142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850435726101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283987973119"/>
          <c:y val="0.9204921861831491"/>
          <c:w val="0.7409035442622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634168126798494"/>
          <c:w val="0.8255819812735490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C39-B396-60F5108615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C39-B396-60F5108615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C39-B396-60F5108615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C39-B396-60F5108615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C39-B396-60F5108615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C39-B396-60F5108615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C39-B396-60F5108615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3.8365189998220223E-2</c:v>
                </c:pt>
                <c:pt idx="1">
                  <c:v>3.7906000147920241E-2</c:v>
                </c:pt>
                <c:pt idx="2">
                  <c:v>3.7570007574530002E-2</c:v>
                </c:pt>
                <c:pt idx="3">
                  <c:v>3.7517742063113743E-2</c:v>
                </c:pt>
                <c:pt idx="4">
                  <c:v>3.7319879769895051E-2</c:v>
                </c:pt>
                <c:pt idx="5">
                  <c:v>3.7080951717706437E-2</c:v>
                </c:pt>
                <c:pt idx="6">
                  <c:v>3.6270836290754428E-2</c:v>
                </c:pt>
                <c:pt idx="7">
                  <c:v>3.6222304030153619E-2</c:v>
                </c:pt>
                <c:pt idx="8">
                  <c:v>3.51097952871504E-2</c:v>
                </c:pt>
                <c:pt idx="9">
                  <c:v>3.3623961462602471E-2</c:v>
                </c:pt>
                <c:pt idx="10">
                  <c:v>3.2104528380715522E-2</c:v>
                </c:pt>
                <c:pt idx="11">
                  <c:v>3.1604272771445618E-2</c:v>
                </c:pt>
                <c:pt idx="12">
                  <c:v>3.1130149917883841E-2</c:v>
                </c:pt>
                <c:pt idx="13">
                  <c:v>3.0271502230331017E-2</c:v>
                </c:pt>
                <c:pt idx="14">
                  <c:v>2.9173926490589586E-2</c:v>
                </c:pt>
                <c:pt idx="15">
                  <c:v>2.6728647206471768E-2</c:v>
                </c:pt>
                <c:pt idx="16">
                  <c:v>2.6355322124927062E-2</c:v>
                </c:pt>
                <c:pt idx="17">
                  <c:v>2.4432697954971831E-2</c:v>
                </c:pt>
                <c:pt idx="18">
                  <c:v>2.3947375348963715E-2</c:v>
                </c:pt>
                <c:pt idx="19">
                  <c:v>2.3659915036174293E-2</c:v>
                </c:pt>
                <c:pt idx="21">
                  <c:v>2.2599671804587329E-2</c:v>
                </c:pt>
                <c:pt idx="22">
                  <c:v>2.2062083687162955E-2</c:v>
                </c:pt>
                <c:pt idx="23">
                  <c:v>2.1550628325446707E-2</c:v>
                </c:pt>
                <c:pt idx="24">
                  <c:v>2.1535695322184918E-2</c:v>
                </c:pt>
                <c:pt idx="25">
                  <c:v>2.1438630800983297E-2</c:v>
                </c:pt>
                <c:pt idx="26">
                  <c:v>2.087864317866624E-2</c:v>
                </c:pt>
                <c:pt idx="27">
                  <c:v>2.0389587321842675E-2</c:v>
                </c:pt>
                <c:pt idx="28">
                  <c:v>1.98519992044183E-2</c:v>
                </c:pt>
                <c:pt idx="29">
                  <c:v>1.7570982956180151E-2</c:v>
                </c:pt>
                <c:pt idx="30">
                  <c:v>1.7570982956180151E-2</c:v>
                </c:pt>
                <c:pt idx="31">
                  <c:v>1.5513961756868828E-2</c:v>
                </c:pt>
                <c:pt idx="32">
                  <c:v>1.547289599789891E-2</c:v>
                </c:pt>
                <c:pt idx="33">
                  <c:v>1.5461696245452568E-2</c:v>
                </c:pt>
                <c:pt idx="34">
                  <c:v>1.5338498968542814E-2</c:v>
                </c:pt>
                <c:pt idx="35">
                  <c:v>1.4789711098672099E-2</c:v>
                </c:pt>
                <c:pt idx="36">
                  <c:v>1.4789711098672099E-2</c:v>
                </c:pt>
                <c:pt idx="37">
                  <c:v>1.4427585769573734E-2</c:v>
                </c:pt>
                <c:pt idx="38">
                  <c:v>1.4412652766311948E-2</c:v>
                </c:pt>
                <c:pt idx="39">
                  <c:v>1.405426068802903E-2</c:v>
                </c:pt>
                <c:pt idx="40">
                  <c:v>1.405426068802903E-2</c:v>
                </c:pt>
                <c:pt idx="41">
                  <c:v>1.3841465391548548E-2</c:v>
                </c:pt>
                <c:pt idx="42">
                  <c:v>1.3617470342621726E-2</c:v>
                </c:pt>
                <c:pt idx="43">
                  <c:v>1.3617470342621726E-2</c:v>
                </c:pt>
                <c:pt idx="44">
                  <c:v>1.3617470342621726E-2</c:v>
                </c:pt>
                <c:pt idx="45">
                  <c:v>1.3591337586913596E-2</c:v>
                </c:pt>
                <c:pt idx="46">
                  <c:v>1.3542805326312784E-2</c:v>
                </c:pt>
                <c:pt idx="47">
                  <c:v>1.3468140310003844E-2</c:v>
                </c:pt>
                <c:pt idx="48">
                  <c:v>1.3393475293694902E-2</c:v>
                </c:pt>
                <c:pt idx="49">
                  <c:v>1.3206812752922549E-2</c:v>
                </c:pt>
                <c:pt idx="50">
                  <c:v>1.316948024476808E-2</c:v>
                </c:pt>
                <c:pt idx="51">
                  <c:v>1.3117214733351821E-2</c:v>
                </c:pt>
                <c:pt idx="52">
                  <c:v>1.3068682472751008E-2</c:v>
                </c:pt>
                <c:pt idx="53">
                  <c:v>1.2557227111034762E-2</c:v>
                </c:pt>
                <c:pt idx="54">
                  <c:v>1.2381764322708752E-2</c:v>
                </c:pt>
                <c:pt idx="55">
                  <c:v>1.2210034785198188E-2</c:v>
                </c:pt>
                <c:pt idx="56">
                  <c:v>1.2210034785198188E-2</c:v>
                </c:pt>
                <c:pt idx="57">
                  <c:v>1.2098037260734775E-2</c:v>
                </c:pt>
                <c:pt idx="58">
                  <c:v>1.2045771749318517E-2</c:v>
                </c:pt>
                <c:pt idx="59">
                  <c:v>1.2034571996872176E-2</c:v>
                </c:pt>
                <c:pt idx="60">
                  <c:v>1.14969838794478E-2</c:v>
                </c:pt>
                <c:pt idx="61">
                  <c:v>1.1433518615585201E-2</c:v>
                </c:pt>
                <c:pt idx="62">
                  <c:v>1.1347653846829918E-2</c:v>
                </c:pt>
                <c:pt idx="63">
                  <c:v>1.1321521091121788E-2</c:v>
                </c:pt>
                <c:pt idx="64">
                  <c:v>1.1119925547087649E-2</c:v>
                </c:pt>
                <c:pt idx="65">
                  <c:v>1.1030327527516919E-2</c:v>
                </c:pt>
                <c:pt idx="66">
                  <c:v>1.0836198485113671E-2</c:v>
                </c:pt>
                <c:pt idx="67">
                  <c:v>1.0836198485113671E-2</c:v>
                </c:pt>
                <c:pt idx="68">
                  <c:v>1.0813798980220991E-2</c:v>
                </c:pt>
                <c:pt idx="69">
                  <c:v>1.0694334954126684E-2</c:v>
                </c:pt>
                <c:pt idx="70">
                  <c:v>1.0694334954126684E-2</c:v>
                </c:pt>
                <c:pt idx="71">
                  <c:v>9.5706264586771228E-3</c:v>
                </c:pt>
                <c:pt idx="72">
                  <c:v>9.4884949407372868E-3</c:v>
                </c:pt>
                <c:pt idx="73">
                  <c:v>9.4250296768746879E-3</c:v>
                </c:pt>
                <c:pt idx="74">
                  <c:v>9.085303852669006E-3</c:v>
                </c:pt>
                <c:pt idx="75">
                  <c:v>8.9397070708665712E-3</c:v>
                </c:pt>
                <c:pt idx="76">
                  <c:v>8.5253162303519474E-3</c:v>
                </c:pt>
                <c:pt idx="77">
                  <c:v>8.5253162303519474E-3</c:v>
                </c:pt>
                <c:pt idx="78">
                  <c:v>8.510383227090159E-3</c:v>
                </c:pt>
                <c:pt idx="79">
                  <c:v>8.4655842173047956E-3</c:v>
                </c:pt>
                <c:pt idx="80">
                  <c:v>8.3909192009958538E-3</c:v>
                </c:pt>
                <c:pt idx="81">
                  <c:v>7.8757305884641603E-3</c:v>
                </c:pt>
                <c:pt idx="82">
                  <c:v>7.7674663148161963E-3</c:v>
                </c:pt>
                <c:pt idx="83">
                  <c:v>7.7674663148161963E-3</c:v>
                </c:pt>
                <c:pt idx="84">
                  <c:v>7.3045432137007621E-3</c:v>
                </c:pt>
                <c:pt idx="85">
                  <c:v>7.2672107055462912E-3</c:v>
                </c:pt>
                <c:pt idx="86">
                  <c:v>7.2037454416836923E-3</c:v>
                </c:pt>
                <c:pt idx="87">
                  <c:v>7.1178806729284092E-3</c:v>
                </c:pt>
                <c:pt idx="88">
                  <c:v>7.039482405804022E-3</c:v>
                </c:pt>
                <c:pt idx="89">
                  <c:v>6.3824302622853407E-3</c:v>
                </c:pt>
                <c:pt idx="90">
                  <c:v>6.2069674739593308E-3</c:v>
                </c:pt>
                <c:pt idx="91">
                  <c:v>6.1957677215129896E-3</c:v>
                </c:pt>
                <c:pt idx="92">
                  <c:v>5.9045741579081198E-3</c:v>
                </c:pt>
                <c:pt idx="93">
                  <c:v>5.3968520470073188E-3</c:v>
                </c:pt>
                <c:pt idx="94">
                  <c:v>5.3968520470073188E-3</c:v>
                </c:pt>
                <c:pt idx="95">
                  <c:v>5.184056750526838E-3</c:v>
                </c:pt>
                <c:pt idx="96">
                  <c:v>4.8443309263211561E-3</c:v>
                </c:pt>
                <c:pt idx="97">
                  <c:v>4.8331311738748148E-3</c:v>
                </c:pt>
                <c:pt idx="98">
                  <c:v>4.7099338969650607E-3</c:v>
                </c:pt>
                <c:pt idx="99">
                  <c:v>4.6726013888105898E-3</c:v>
                </c:pt>
                <c:pt idx="100">
                  <c:v>4.6726013888105898E-3</c:v>
                </c:pt>
                <c:pt idx="101">
                  <c:v>4.6726013888105898E-3</c:v>
                </c:pt>
                <c:pt idx="102">
                  <c:v>4.6726013888105898E-3</c:v>
                </c:pt>
                <c:pt idx="103">
                  <c:v>4.6726013888105898E-3</c:v>
                </c:pt>
                <c:pt idx="104">
                  <c:v>4.3590083203130375E-3</c:v>
                </c:pt>
                <c:pt idx="105">
                  <c:v>4.286209929411821E-3</c:v>
                </c:pt>
                <c:pt idx="106">
                  <c:v>4.286209929411821E-3</c:v>
                </c:pt>
                <c:pt idx="107">
                  <c:v>4.286209929411821E-3</c:v>
                </c:pt>
                <c:pt idx="108">
                  <c:v>4.286209929411821E-3</c:v>
                </c:pt>
                <c:pt idx="109">
                  <c:v>4.235811043403287E-3</c:v>
                </c:pt>
                <c:pt idx="110">
                  <c:v>4.235811043403287E-3</c:v>
                </c:pt>
                <c:pt idx="111">
                  <c:v>4.0976807632317445E-3</c:v>
                </c:pt>
                <c:pt idx="112">
                  <c:v>3.8214202028886632E-3</c:v>
                </c:pt>
                <c:pt idx="113">
                  <c:v>3.713155929240701E-3</c:v>
                </c:pt>
                <c:pt idx="114">
                  <c:v>3.6758234210862301E-3</c:v>
                </c:pt>
                <c:pt idx="115">
                  <c:v>3.5750256490691586E-3</c:v>
                </c:pt>
                <c:pt idx="116">
                  <c:v>3.5488928933610289E-3</c:v>
                </c:pt>
                <c:pt idx="117">
                  <c:v>3.5376931409146876E-3</c:v>
                </c:pt>
                <c:pt idx="118">
                  <c:v>3.2726323330179476E-3</c:v>
                </c:pt>
                <c:pt idx="119">
                  <c:v>3.1643680593699819E-3</c:v>
                </c:pt>
                <c:pt idx="120">
                  <c:v>3.1009027955073848E-3</c:v>
                </c:pt>
                <c:pt idx="121">
                  <c:v>3.1009027955073848E-3</c:v>
                </c:pt>
                <c:pt idx="122">
                  <c:v>3.1009027955073848E-3</c:v>
                </c:pt>
                <c:pt idx="123">
                  <c:v>3.0262377791984429E-3</c:v>
                </c:pt>
                <c:pt idx="124">
                  <c:v>2.4139846454651268E-3</c:v>
                </c:pt>
                <c:pt idx="125">
                  <c:v>1.9734610492423733E-3</c:v>
                </c:pt>
                <c:pt idx="126">
                  <c:v>1.9286620394570082E-3</c:v>
                </c:pt>
                <c:pt idx="127">
                  <c:v>1.9286620394570082E-3</c:v>
                </c:pt>
                <c:pt idx="128">
                  <c:v>1.8913295313025373E-3</c:v>
                </c:pt>
                <c:pt idx="129">
                  <c:v>1.4620056875261286E-3</c:v>
                </c:pt>
                <c:pt idx="130">
                  <c:v>1.3313419089854804E-3</c:v>
                </c:pt>
                <c:pt idx="131">
                  <c:v>1.1670788731058118E-3</c:v>
                </c:pt>
                <c:pt idx="132">
                  <c:v>1.0401483453806107E-3</c:v>
                </c:pt>
                <c:pt idx="133">
                  <c:v>7.788207882993177E-4</c:v>
                </c:pt>
                <c:pt idx="134">
                  <c:v>6.5562351138956365E-4</c:v>
                </c:pt>
                <c:pt idx="135">
                  <c:v>5.8095849508062528E-4</c:v>
                </c:pt>
                <c:pt idx="136">
                  <c:v>2.0763341353591952E-4</c:v>
                </c:pt>
                <c:pt idx="137">
                  <c:v>1.0683564151884803E-4</c:v>
                </c:pt>
                <c:pt idx="138">
                  <c:v>-4.4568547916731469E-4</c:v>
                </c:pt>
                <c:pt idx="139">
                  <c:v>-6.8088028054047803E-4</c:v>
                </c:pt>
                <c:pt idx="140">
                  <c:v>-9.9074009822258322E-4</c:v>
                </c:pt>
                <c:pt idx="141">
                  <c:v>-1.0056731014843716E-3</c:v>
                </c:pt>
                <c:pt idx="142">
                  <c:v>-1.0392723588233954E-3</c:v>
                </c:pt>
                <c:pt idx="143">
                  <c:v>-1.0430056096388425E-3</c:v>
                </c:pt>
                <c:pt idx="144">
                  <c:v>-1.102737622685996E-3</c:v>
                </c:pt>
                <c:pt idx="145">
                  <c:v>-1.102737622685996E-3</c:v>
                </c:pt>
                <c:pt idx="146">
                  <c:v>-2.2376458705818981E-3</c:v>
                </c:pt>
                <c:pt idx="147">
                  <c:v>-2.2749783787363691E-3</c:v>
                </c:pt>
                <c:pt idx="148">
                  <c:v>-2.8872315124696853E-3</c:v>
                </c:pt>
                <c:pt idx="149">
                  <c:v>-2.9021645157314736E-3</c:v>
                </c:pt>
                <c:pt idx="150">
                  <c:v>-3.2269573366753672E-3</c:v>
                </c:pt>
                <c:pt idx="151">
                  <c:v>-3.7869449589924241E-3</c:v>
                </c:pt>
                <c:pt idx="152">
                  <c:v>-3.9138754867176252E-3</c:v>
                </c:pt>
                <c:pt idx="153">
                  <c:v>-3.9474747440566491E-3</c:v>
                </c:pt>
                <c:pt idx="154">
                  <c:v>-4.025873011181038E-3</c:v>
                </c:pt>
                <c:pt idx="155">
                  <c:v>-4.5765275064594754E-3</c:v>
                </c:pt>
                <c:pt idx="156">
                  <c:v>-4.6082601383907774E-3</c:v>
                </c:pt>
                <c:pt idx="157">
                  <c:v>-4.6866584055151664E-3</c:v>
                </c:pt>
                <c:pt idx="158">
                  <c:v>-4.7239909136696338E-3</c:v>
                </c:pt>
                <c:pt idx="159">
                  <c:v>-4.9106534544419884E-3</c:v>
                </c:pt>
                <c:pt idx="160">
                  <c:v>-5.1831807639696227E-3</c:v>
                </c:pt>
                <c:pt idx="161">
                  <c:v>-5.6423706142696081E-3</c:v>
                </c:pt>
                <c:pt idx="162">
                  <c:v>-5.7002360019090398E-3</c:v>
                </c:pt>
                <c:pt idx="163">
                  <c:v>-5.8066336501492802E-3</c:v>
                </c:pt>
                <c:pt idx="164">
                  <c:v>-6.3815542757281254E-3</c:v>
                </c:pt>
                <c:pt idx="165">
                  <c:v>-6.3927540281744667E-3</c:v>
                </c:pt>
                <c:pt idx="166">
                  <c:v>-6.3927540281744667E-3</c:v>
                </c:pt>
                <c:pt idx="167">
                  <c:v>-6.8706101325516911E-3</c:v>
                </c:pt>
                <c:pt idx="168">
                  <c:v>-6.967674653753312E-3</c:v>
                </c:pt>
                <c:pt idx="169">
                  <c:v>-7.0050071619077829E-3</c:v>
                </c:pt>
                <c:pt idx="170">
                  <c:v>-7.4343310056841951E-3</c:v>
                </c:pt>
                <c:pt idx="171">
                  <c:v>-7.5052627711776863E-3</c:v>
                </c:pt>
                <c:pt idx="172">
                  <c:v>-7.5687280350402869E-3</c:v>
                </c:pt>
                <c:pt idx="173">
                  <c:v>-7.5948607907484166E-3</c:v>
                </c:pt>
                <c:pt idx="174">
                  <c:v>-7.5985940415638636E-3</c:v>
                </c:pt>
                <c:pt idx="175">
                  <c:v>-8.0652503934947467E-3</c:v>
                </c:pt>
                <c:pt idx="176">
                  <c:v>-8.0951164000183234E-3</c:v>
                </c:pt>
                <c:pt idx="177">
                  <c:v>-8.117515904911006E-3</c:v>
                </c:pt>
                <c:pt idx="178">
                  <c:v>-8.1735146671427089E-3</c:v>
                </c:pt>
                <c:pt idx="179">
                  <c:v>-8.1884476704044973E-3</c:v>
                </c:pt>
                <c:pt idx="180">
                  <c:v>-8.1921809212199444E-3</c:v>
                </c:pt>
                <c:pt idx="181">
                  <c:v>-8.2295134293744153E-3</c:v>
                </c:pt>
                <c:pt idx="182">
                  <c:v>-8.68123677804351E-3</c:v>
                </c:pt>
                <c:pt idx="183">
                  <c:v>-8.7409687910906635E-3</c:v>
                </c:pt>
                <c:pt idx="184">
                  <c:v>-9.2486909019914611E-3</c:v>
                </c:pt>
                <c:pt idx="185">
                  <c:v>-9.2897566609613756E-3</c:v>
                </c:pt>
                <c:pt idx="186">
                  <c:v>-9.3644216772703175E-3</c:v>
                </c:pt>
                <c:pt idx="187">
                  <c:v>-9.8385445308320947E-3</c:v>
                </c:pt>
                <c:pt idx="188">
                  <c:v>-9.890810042248354E-3</c:v>
                </c:pt>
                <c:pt idx="189">
                  <c:v>-9.9617418077418453E-3</c:v>
                </c:pt>
                <c:pt idx="190">
                  <c:v>-1.0480663671088988E-2</c:v>
                </c:pt>
                <c:pt idx="191">
                  <c:v>-1.0480663671088988E-2</c:v>
                </c:pt>
                <c:pt idx="192">
                  <c:v>-1.111904956053043E-2</c:v>
                </c:pt>
                <c:pt idx="193">
                  <c:v>-1.1122782811345881E-2</c:v>
                </c:pt>
                <c:pt idx="194">
                  <c:v>-1.1563306407568631E-2</c:v>
                </c:pt>
                <c:pt idx="195">
                  <c:v>-1.1563306407568631E-2</c:v>
                </c:pt>
                <c:pt idx="196">
                  <c:v>-1.1623038420615784E-2</c:v>
                </c:pt>
                <c:pt idx="197">
                  <c:v>-1.1757435449971879E-2</c:v>
                </c:pt>
                <c:pt idx="198">
                  <c:v>-1.2395821339413322E-2</c:v>
                </c:pt>
                <c:pt idx="199">
                  <c:v>-1.2698214655464533E-2</c:v>
                </c:pt>
                <c:pt idx="200">
                  <c:v>-1.2903543450314126E-2</c:v>
                </c:pt>
                <c:pt idx="201">
                  <c:v>-1.3530729587309231E-2</c:v>
                </c:pt>
                <c:pt idx="202">
                  <c:v>-1.3631527359326299E-2</c:v>
                </c:pt>
                <c:pt idx="203">
                  <c:v>-1.4101916962072625E-2</c:v>
                </c:pt>
                <c:pt idx="204">
                  <c:v>-1.4505108050140911E-2</c:v>
                </c:pt>
                <c:pt idx="205">
                  <c:v>-1.4568573314003509E-2</c:v>
                </c:pt>
                <c:pt idx="206">
                  <c:v>-1.5229358708337633E-2</c:v>
                </c:pt>
                <c:pt idx="207">
                  <c:v>-1.5261091340268939E-2</c:v>
                </c:pt>
                <c:pt idx="208">
                  <c:v>-1.531522347709292E-2</c:v>
                </c:pt>
                <c:pt idx="209">
                  <c:v>-1.5684815307822179E-2</c:v>
                </c:pt>
                <c:pt idx="210">
                  <c:v>-1.6289601939924601E-2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C39-B396-60F5108615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C39-B396-60F51086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6526887627417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634168126798494"/>
          <c:w val="0.8343029176954528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A-45AA-A0F3-E6F48E9AA1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A-45AA-A0F3-E6F48E9AA1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A-45AA-A0F3-E6F48E9AA1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A-45AA-A0F3-E6F48E9AA1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A-45AA-A0F3-E6F48E9AA1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A-45AA-A0F3-E6F48E9AA1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A-45AA-A0F3-E6F48E9AA1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3.8365189998220223E-2</c:v>
                </c:pt>
                <c:pt idx="1">
                  <c:v>3.7906000147920241E-2</c:v>
                </c:pt>
                <c:pt idx="2">
                  <c:v>3.7570007574530002E-2</c:v>
                </c:pt>
                <c:pt idx="3">
                  <c:v>3.7517742063113743E-2</c:v>
                </c:pt>
                <c:pt idx="4">
                  <c:v>3.7319879769895051E-2</c:v>
                </c:pt>
                <c:pt idx="5">
                  <c:v>3.7080951717706437E-2</c:v>
                </c:pt>
                <c:pt idx="6">
                  <c:v>3.6270836290754428E-2</c:v>
                </c:pt>
                <c:pt idx="7">
                  <c:v>3.6222304030153619E-2</c:v>
                </c:pt>
                <c:pt idx="8">
                  <c:v>3.51097952871504E-2</c:v>
                </c:pt>
                <c:pt idx="9">
                  <c:v>3.3623961462602471E-2</c:v>
                </c:pt>
                <c:pt idx="10">
                  <c:v>3.2104528380715522E-2</c:v>
                </c:pt>
                <c:pt idx="11">
                  <c:v>3.1604272771445618E-2</c:v>
                </c:pt>
                <c:pt idx="12">
                  <c:v>3.1130149917883841E-2</c:v>
                </c:pt>
                <c:pt idx="13">
                  <c:v>3.0271502230331017E-2</c:v>
                </c:pt>
                <c:pt idx="14">
                  <c:v>2.9173926490589586E-2</c:v>
                </c:pt>
                <c:pt idx="15">
                  <c:v>2.6728647206471768E-2</c:v>
                </c:pt>
                <c:pt idx="16">
                  <c:v>2.6355322124927062E-2</c:v>
                </c:pt>
                <c:pt idx="17">
                  <c:v>2.4432697954971831E-2</c:v>
                </c:pt>
                <c:pt idx="18">
                  <c:v>2.3947375348963715E-2</c:v>
                </c:pt>
                <c:pt idx="19">
                  <c:v>2.3659915036174293E-2</c:v>
                </c:pt>
                <c:pt idx="21">
                  <c:v>2.2599671804587329E-2</c:v>
                </c:pt>
                <c:pt idx="22">
                  <c:v>2.2062083687162955E-2</c:v>
                </c:pt>
                <c:pt idx="23">
                  <c:v>2.1550628325446707E-2</c:v>
                </c:pt>
                <c:pt idx="24">
                  <c:v>2.1535695322184918E-2</c:v>
                </c:pt>
                <c:pt idx="25">
                  <c:v>2.1438630800983297E-2</c:v>
                </c:pt>
                <c:pt idx="26">
                  <c:v>2.087864317866624E-2</c:v>
                </c:pt>
                <c:pt idx="27">
                  <c:v>2.0389587321842675E-2</c:v>
                </c:pt>
                <c:pt idx="28">
                  <c:v>1.98519992044183E-2</c:v>
                </c:pt>
                <c:pt idx="29">
                  <c:v>1.7570982956180151E-2</c:v>
                </c:pt>
                <c:pt idx="30">
                  <c:v>1.7570982956180151E-2</c:v>
                </c:pt>
                <c:pt idx="31">
                  <c:v>1.5513961756868828E-2</c:v>
                </c:pt>
                <c:pt idx="32">
                  <c:v>1.547289599789891E-2</c:v>
                </c:pt>
                <c:pt idx="33">
                  <c:v>1.5461696245452568E-2</c:v>
                </c:pt>
                <c:pt idx="34">
                  <c:v>1.5338498968542814E-2</c:v>
                </c:pt>
                <c:pt idx="35">
                  <c:v>1.4789711098672099E-2</c:v>
                </c:pt>
                <c:pt idx="36">
                  <c:v>1.4789711098672099E-2</c:v>
                </c:pt>
                <c:pt idx="37">
                  <c:v>1.4427585769573734E-2</c:v>
                </c:pt>
                <c:pt idx="38">
                  <c:v>1.4412652766311948E-2</c:v>
                </c:pt>
                <c:pt idx="39">
                  <c:v>1.405426068802903E-2</c:v>
                </c:pt>
                <c:pt idx="40">
                  <c:v>1.405426068802903E-2</c:v>
                </c:pt>
                <c:pt idx="41">
                  <c:v>1.3841465391548548E-2</c:v>
                </c:pt>
                <c:pt idx="42">
                  <c:v>1.3617470342621726E-2</c:v>
                </c:pt>
                <c:pt idx="43">
                  <c:v>1.3617470342621726E-2</c:v>
                </c:pt>
                <c:pt idx="44">
                  <c:v>1.3617470342621726E-2</c:v>
                </c:pt>
                <c:pt idx="45">
                  <c:v>1.3591337586913596E-2</c:v>
                </c:pt>
                <c:pt idx="46">
                  <c:v>1.3542805326312784E-2</c:v>
                </c:pt>
                <c:pt idx="47">
                  <c:v>1.3468140310003844E-2</c:v>
                </c:pt>
                <c:pt idx="48">
                  <c:v>1.3393475293694902E-2</c:v>
                </c:pt>
                <c:pt idx="49">
                  <c:v>1.3206812752922549E-2</c:v>
                </c:pt>
                <c:pt idx="50">
                  <c:v>1.316948024476808E-2</c:v>
                </c:pt>
                <c:pt idx="51">
                  <c:v>1.3117214733351821E-2</c:v>
                </c:pt>
                <c:pt idx="52">
                  <c:v>1.3068682472751008E-2</c:v>
                </c:pt>
                <c:pt idx="53">
                  <c:v>1.2557227111034762E-2</c:v>
                </c:pt>
                <c:pt idx="54">
                  <c:v>1.2381764322708752E-2</c:v>
                </c:pt>
                <c:pt idx="55">
                  <c:v>1.2210034785198188E-2</c:v>
                </c:pt>
                <c:pt idx="56">
                  <c:v>1.2210034785198188E-2</c:v>
                </c:pt>
                <c:pt idx="57">
                  <c:v>1.2098037260734775E-2</c:v>
                </c:pt>
                <c:pt idx="58">
                  <c:v>1.2045771749318517E-2</c:v>
                </c:pt>
                <c:pt idx="59">
                  <c:v>1.2034571996872176E-2</c:v>
                </c:pt>
                <c:pt idx="60">
                  <c:v>1.14969838794478E-2</c:v>
                </c:pt>
                <c:pt idx="61">
                  <c:v>1.1433518615585201E-2</c:v>
                </c:pt>
                <c:pt idx="62">
                  <c:v>1.1347653846829918E-2</c:v>
                </c:pt>
                <c:pt idx="63">
                  <c:v>1.1321521091121788E-2</c:v>
                </c:pt>
                <c:pt idx="64">
                  <c:v>1.1119925547087649E-2</c:v>
                </c:pt>
                <c:pt idx="65">
                  <c:v>1.1030327527516919E-2</c:v>
                </c:pt>
                <c:pt idx="66">
                  <c:v>1.0836198485113671E-2</c:v>
                </c:pt>
                <c:pt idx="67">
                  <c:v>1.0836198485113671E-2</c:v>
                </c:pt>
                <c:pt idx="68">
                  <c:v>1.0813798980220991E-2</c:v>
                </c:pt>
                <c:pt idx="69">
                  <c:v>1.0694334954126684E-2</c:v>
                </c:pt>
                <c:pt idx="70">
                  <c:v>1.0694334954126684E-2</c:v>
                </c:pt>
                <c:pt idx="71">
                  <c:v>9.5706264586771228E-3</c:v>
                </c:pt>
                <c:pt idx="72">
                  <c:v>9.4884949407372868E-3</c:v>
                </c:pt>
                <c:pt idx="73">
                  <c:v>9.4250296768746879E-3</c:v>
                </c:pt>
                <c:pt idx="74">
                  <c:v>9.085303852669006E-3</c:v>
                </c:pt>
                <c:pt idx="75">
                  <c:v>8.9397070708665712E-3</c:v>
                </c:pt>
                <c:pt idx="76">
                  <c:v>8.5253162303519474E-3</c:v>
                </c:pt>
                <c:pt idx="77">
                  <c:v>8.5253162303519474E-3</c:v>
                </c:pt>
                <c:pt idx="78">
                  <c:v>8.510383227090159E-3</c:v>
                </c:pt>
                <c:pt idx="79">
                  <c:v>8.4655842173047956E-3</c:v>
                </c:pt>
                <c:pt idx="80">
                  <c:v>8.3909192009958538E-3</c:v>
                </c:pt>
                <c:pt idx="81">
                  <c:v>7.8757305884641603E-3</c:v>
                </c:pt>
                <c:pt idx="82">
                  <c:v>7.7674663148161963E-3</c:v>
                </c:pt>
                <c:pt idx="83">
                  <c:v>7.7674663148161963E-3</c:v>
                </c:pt>
                <c:pt idx="84">
                  <c:v>7.3045432137007621E-3</c:v>
                </c:pt>
                <c:pt idx="85">
                  <c:v>7.2672107055462912E-3</c:v>
                </c:pt>
                <c:pt idx="86">
                  <c:v>7.2037454416836923E-3</c:v>
                </c:pt>
                <c:pt idx="87">
                  <c:v>7.1178806729284092E-3</c:v>
                </c:pt>
                <c:pt idx="88">
                  <c:v>7.039482405804022E-3</c:v>
                </c:pt>
                <c:pt idx="89">
                  <c:v>6.3824302622853407E-3</c:v>
                </c:pt>
                <c:pt idx="90">
                  <c:v>6.2069674739593308E-3</c:v>
                </c:pt>
                <c:pt idx="91">
                  <c:v>6.1957677215129896E-3</c:v>
                </c:pt>
                <c:pt idx="92">
                  <c:v>5.9045741579081198E-3</c:v>
                </c:pt>
                <c:pt idx="93">
                  <c:v>5.3968520470073188E-3</c:v>
                </c:pt>
                <c:pt idx="94">
                  <c:v>5.3968520470073188E-3</c:v>
                </c:pt>
                <c:pt idx="95">
                  <c:v>5.184056750526838E-3</c:v>
                </c:pt>
                <c:pt idx="96">
                  <c:v>4.8443309263211561E-3</c:v>
                </c:pt>
                <c:pt idx="97">
                  <c:v>4.8331311738748148E-3</c:v>
                </c:pt>
                <c:pt idx="98">
                  <c:v>4.7099338969650607E-3</c:v>
                </c:pt>
                <c:pt idx="99">
                  <c:v>4.6726013888105898E-3</c:v>
                </c:pt>
                <c:pt idx="100">
                  <c:v>4.6726013888105898E-3</c:v>
                </c:pt>
                <c:pt idx="101">
                  <c:v>4.6726013888105898E-3</c:v>
                </c:pt>
                <c:pt idx="102">
                  <c:v>4.6726013888105898E-3</c:v>
                </c:pt>
                <c:pt idx="103">
                  <c:v>4.6726013888105898E-3</c:v>
                </c:pt>
                <c:pt idx="104">
                  <c:v>4.3590083203130375E-3</c:v>
                </c:pt>
                <c:pt idx="105">
                  <c:v>4.286209929411821E-3</c:v>
                </c:pt>
                <c:pt idx="106">
                  <c:v>4.286209929411821E-3</c:v>
                </c:pt>
                <c:pt idx="107">
                  <c:v>4.286209929411821E-3</c:v>
                </c:pt>
                <c:pt idx="108">
                  <c:v>4.286209929411821E-3</c:v>
                </c:pt>
                <c:pt idx="109">
                  <c:v>4.235811043403287E-3</c:v>
                </c:pt>
                <c:pt idx="110">
                  <c:v>4.235811043403287E-3</c:v>
                </c:pt>
                <c:pt idx="111">
                  <c:v>4.0976807632317445E-3</c:v>
                </c:pt>
                <c:pt idx="112">
                  <c:v>3.8214202028886632E-3</c:v>
                </c:pt>
                <c:pt idx="113">
                  <c:v>3.713155929240701E-3</c:v>
                </c:pt>
                <c:pt idx="114">
                  <c:v>3.6758234210862301E-3</c:v>
                </c:pt>
                <c:pt idx="115">
                  <c:v>3.5750256490691586E-3</c:v>
                </c:pt>
                <c:pt idx="116">
                  <c:v>3.5488928933610289E-3</c:v>
                </c:pt>
                <c:pt idx="117">
                  <c:v>3.5376931409146876E-3</c:v>
                </c:pt>
                <c:pt idx="118">
                  <c:v>3.2726323330179476E-3</c:v>
                </c:pt>
                <c:pt idx="119">
                  <c:v>3.1643680593699819E-3</c:v>
                </c:pt>
                <c:pt idx="120">
                  <c:v>3.1009027955073848E-3</c:v>
                </c:pt>
                <c:pt idx="121">
                  <c:v>3.1009027955073848E-3</c:v>
                </c:pt>
                <c:pt idx="122">
                  <c:v>3.1009027955073848E-3</c:v>
                </c:pt>
                <c:pt idx="123">
                  <c:v>3.0262377791984429E-3</c:v>
                </c:pt>
                <c:pt idx="124">
                  <c:v>2.4139846454651268E-3</c:v>
                </c:pt>
                <c:pt idx="125">
                  <c:v>1.9734610492423733E-3</c:v>
                </c:pt>
                <c:pt idx="126">
                  <c:v>1.9286620394570082E-3</c:v>
                </c:pt>
                <c:pt idx="127">
                  <c:v>1.9286620394570082E-3</c:v>
                </c:pt>
                <c:pt idx="128">
                  <c:v>1.8913295313025373E-3</c:v>
                </c:pt>
                <c:pt idx="129">
                  <c:v>1.4620056875261286E-3</c:v>
                </c:pt>
                <c:pt idx="130">
                  <c:v>1.3313419089854804E-3</c:v>
                </c:pt>
                <c:pt idx="131">
                  <c:v>1.1670788731058118E-3</c:v>
                </c:pt>
                <c:pt idx="132">
                  <c:v>1.0401483453806107E-3</c:v>
                </c:pt>
                <c:pt idx="133">
                  <c:v>7.788207882993177E-4</c:v>
                </c:pt>
                <c:pt idx="134">
                  <c:v>6.5562351138956365E-4</c:v>
                </c:pt>
                <c:pt idx="135">
                  <c:v>5.8095849508062528E-4</c:v>
                </c:pt>
                <c:pt idx="136">
                  <c:v>2.0763341353591952E-4</c:v>
                </c:pt>
                <c:pt idx="137">
                  <c:v>1.0683564151884803E-4</c:v>
                </c:pt>
                <c:pt idx="138">
                  <c:v>-4.4568547916731469E-4</c:v>
                </c:pt>
                <c:pt idx="139">
                  <c:v>-6.8088028054047803E-4</c:v>
                </c:pt>
                <c:pt idx="140">
                  <c:v>-9.9074009822258322E-4</c:v>
                </c:pt>
                <c:pt idx="141">
                  <c:v>-1.0056731014843716E-3</c:v>
                </c:pt>
                <c:pt idx="142">
                  <c:v>-1.0392723588233954E-3</c:v>
                </c:pt>
                <c:pt idx="143">
                  <c:v>-1.0430056096388425E-3</c:v>
                </c:pt>
                <c:pt idx="144">
                  <c:v>-1.102737622685996E-3</c:v>
                </c:pt>
                <c:pt idx="145">
                  <c:v>-1.102737622685996E-3</c:v>
                </c:pt>
                <c:pt idx="146">
                  <c:v>-2.2376458705818981E-3</c:v>
                </c:pt>
                <c:pt idx="147">
                  <c:v>-2.2749783787363691E-3</c:v>
                </c:pt>
                <c:pt idx="148">
                  <c:v>-2.8872315124696853E-3</c:v>
                </c:pt>
                <c:pt idx="149">
                  <c:v>-2.9021645157314736E-3</c:v>
                </c:pt>
                <c:pt idx="150">
                  <c:v>-3.2269573366753672E-3</c:v>
                </c:pt>
                <c:pt idx="151">
                  <c:v>-3.7869449589924241E-3</c:v>
                </c:pt>
                <c:pt idx="152">
                  <c:v>-3.9138754867176252E-3</c:v>
                </c:pt>
                <c:pt idx="153">
                  <c:v>-3.9474747440566491E-3</c:v>
                </c:pt>
                <c:pt idx="154">
                  <c:v>-4.025873011181038E-3</c:v>
                </c:pt>
                <c:pt idx="155">
                  <c:v>-4.5765275064594754E-3</c:v>
                </c:pt>
                <c:pt idx="156">
                  <c:v>-4.6082601383907774E-3</c:v>
                </c:pt>
                <c:pt idx="157">
                  <c:v>-4.6866584055151664E-3</c:v>
                </c:pt>
                <c:pt idx="158">
                  <c:v>-4.7239909136696338E-3</c:v>
                </c:pt>
                <c:pt idx="159">
                  <c:v>-4.9106534544419884E-3</c:v>
                </c:pt>
                <c:pt idx="160">
                  <c:v>-5.1831807639696227E-3</c:v>
                </c:pt>
                <c:pt idx="161">
                  <c:v>-5.6423706142696081E-3</c:v>
                </c:pt>
                <c:pt idx="162">
                  <c:v>-5.7002360019090398E-3</c:v>
                </c:pt>
                <c:pt idx="163">
                  <c:v>-5.8066336501492802E-3</c:v>
                </c:pt>
                <c:pt idx="164">
                  <c:v>-6.3815542757281254E-3</c:v>
                </c:pt>
                <c:pt idx="165">
                  <c:v>-6.3927540281744667E-3</c:v>
                </c:pt>
                <c:pt idx="166">
                  <c:v>-6.3927540281744667E-3</c:v>
                </c:pt>
                <c:pt idx="167">
                  <c:v>-6.8706101325516911E-3</c:v>
                </c:pt>
                <c:pt idx="168">
                  <c:v>-6.967674653753312E-3</c:v>
                </c:pt>
                <c:pt idx="169">
                  <c:v>-7.0050071619077829E-3</c:v>
                </c:pt>
                <c:pt idx="170">
                  <c:v>-7.4343310056841951E-3</c:v>
                </c:pt>
                <c:pt idx="171">
                  <c:v>-7.5052627711776863E-3</c:v>
                </c:pt>
                <c:pt idx="172">
                  <c:v>-7.5687280350402869E-3</c:v>
                </c:pt>
                <c:pt idx="173">
                  <c:v>-7.5948607907484166E-3</c:v>
                </c:pt>
                <c:pt idx="174">
                  <c:v>-7.5985940415638636E-3</c:v>
                </c:pt>
                <c:pt idx="175">
                  <c:v>-8.0652503934947467E-3</c:v>
                </c:pt>
                <c:pt idx="176">
                  <c:v>-8.0951164000183234E-3</c:v>
                </c:pt>
                <c:pt idx="177">
                  <c:v>-8.117515904911006E-3</c:v>
                </c:pt>
                <c:pt idx="178">
                  <c:v>-8.1735146671427089E-3</c:v>
                </c:pt>
                <c:pt idx="179">
                  <c:v>-8.1884476704044973E-3</c:v>
                </c:pt>
                <c:pt idx="180">
                  <c:v>-8.1921809212199444E-3</c:v>
                </c:pt>
                <c:pt idx="181">
                  <c:v>-8.2295134293744153E-3</c:v>
                </c:pt>
                <c:pt idx="182">
                  <c:v>-8.68123677804351E-3</c:v>
                </c:pt>
                <c:pt idx="183">
                  <c:v>-8.7409687910906635E-3</c:v>
                </c:pt>
                <c:pt idx="184">
                  <c:v>-9.2486909019914611E-3</c:v>
                </c:pt>
                <c:pt idx="185">
                  <c:v>-9.2897566609613756E-3</c:v>
                </c:pt>
                <c:pt idx="186">
                  <c:v>-9.3644216772703175E-3</c:v>
                </c:pt>
                <c:pt idx="187">
                  <c:v>-9.8385445308320947E-3</c:v>
                </c:pt>
                <c:pt idx="188">
                  <c:v>-9.890810042248354E-3</c:v>
                </c:pt>
                <c:pt idx="189">
                  <c:v>-9.9617418077418453E-3</c:v>
                </c:pt>
                <c:pt idx="190">
                  <c:v>-1.0480663671088988E-2</c:v>
                </c:pt>
                <c:pt idx="191">
                  <c:v>-1.0480663671088988E-2</c:v>
                </c:pt>
                <c:pt idx="192">
                  <c:v>-1.111904956053043E-2</c:v>
                </c:pt>
                <c:pt idx="193">
                  <c:v>-1.1122782811345881E-2</c:v>
                </c:pt>
                <c:pt idx="194">
                  <c:v>-1.1563306407568631E-2</c:v>
                </c:pt>
                <c:pt idx="195">
                  <c:v>-1.1563306407568631E-2</c:v>
                </c:pt>
                <c:pt idx="196">
                  <c:v>-1.1623038420615784E-2</c:v>
                </c:pt>
                <c:pt idx="197">
                  <c:v>-1.1757435449971879E-2</c:v>
                </c:pt>
                <c:pt idx="198">
                  <c:v>-1.2395821339413322E-2</c:v>
                </c:pt>
                <c:pt idx="199">
                  <c:v>-1.2698214655464533E-2</c:v>
                </c:pt>
                <c:pt idx="200">
                  <c:v>-1.2903543450314126E-2</c:v>
                </c:pt>
                <c:pt idx="201">
                  <c:v>-1.3530729587309231E-2</c:v>
                </c:pt>
                <c:pt idx="202">
                  <c:v>-1.3631527359326299E-2</c:v>
                </c:pt>
                <c:pt idx="203">
                  <c:v>-1.4101916962072625E-2</c:v>
                </c:pt>
                <c:pt idx="204">
                  <c:v>-1.4505108050140911E-2</c:v>
                </c:pt>
                <c:pt idx="205">
                  <c:v>-1.4568573314003509E-2</c:v>
                </c:pt>
                <c:pt idx="206">
                  <c:v>-1.5229358708337633E-2</c:v>
                </c:pt>
                <c:pt idx="207">
                  <c:v>-1.5261091340268939E-2</c:v>
                </c:pt>
                <c:pt idx="208">
                  <c:v>-1.531522347709292E-2</c:v>
                </c:pt>
                <c:pt idx="209">
                  <c:v>-1.5684815307822179E-2</c:v>
                </c:pt>
                <c:pt idx="210">
                  <c:v>-1.6289601939924601E-2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A-45AA-A0F3-E6F48E9AA1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3A-45AA-A0F3-E6F48E9A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496"/>
        <c:axId val="1"/>
      </c:scatterChart>
      <c:valAx>
        <c:axId val="10244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5131538790209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17</xdr:col>
      <xdr:colOff>219075</xdr:colOff>
      <xdr:row>18</xdr:row>
      <xdr:rowOff>47625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C2A50A62-580A-09D3-2A01-3FD9140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161925</xdr:colOff>
      <xdr:row>18</xdr:row>
      <xdr:rowOff>38100</xdr:rowOff>
    </xdr:to>
    <xdr:graphicFrame macro="">
      <xdr:nvGraphicFramePr>
        <xdr:cNvPr id="1039" name="Chart 6">
          <a:extLst>
            <a:ext uri="{FF2B5EF4-FFF2-40B4-BE49-F238E27FC236}">
              <a16:creationId xmlns:a16="http://schemas.microsoft.com/office/drawing/2014/main" id="{84E73339-4A89-EC88-30D9-3111CD62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552450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5AE199F-86EC-E13B-7C08-9A2228A2C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3289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820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232" TargetMode="External"/><Relationship Id="rId35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338"/>
  <sheetViews>
    <sheetView tabSelected="1" workbookViewId="0">
      <pane xSplit="14" ySplit="21" topLeftCell="O20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123</v>
      </c>
      <c r="C1" s="4"/>
    </row>
    <row r="2" spans="1:6" s="35" customFormat="1" ht="12.95" customHeight="1" x14ac:dyDescent="0.2">
      <c r="A2" s="35" t="s">
        <v>28</v>
      </c>
      <c r="B2" s="36" t="s">
        <v>122</v>
      </c>
    </row>
    <row r="3" spans="1:6" s="35" customFormat="1" ht="12.95" customHeight="1" thickBot="1" x14ac:dyDescent="0.25"/>
    <row r="4" spans="1:6" s="35" customFormat="1" ht="12.95" customHeight="1" thickTop="1" thickBot="1" x14ac:dyDescent="0.25">
      <c r="A4" s="37" t="s">
        <v>4</v>
      </c>
      <c r="C4" s="38">
        <v>35951.483999999997</v>
      </c>
      <c r="D4" s="39">
        <v>2.2992599999999999</v>
      </c>
    </row>
    <row r="5" spans="1:6" s="35" customFormat="1" ht="12.95" customHeight="1" thickTop="1" x14ac:dyDescent="0.2">
      <c r="A5" s="40" t="s">
        <v>128</v>
      </c>
      <c r="C5" s="41">
        <v>-9.5</v>
      </c>
      <c r="D5" s="35" t="s">
        <v>129</v>
      </c>
    </row>
    <row r="6" spans="1:6" s="35" customFormat="1" ht="12.95" customHeight="1" x14ac:dyDescent="0.2">
      <c r="A6" s="37" t="s">
        <v>5</v>
      </c>
    </row>
    <row r="7" spans="1:6" s="35" customFormat="1" ht="12.95" customHeight="1" x14ac:dyDescent="0.2">
      <c r="A7" s="35" t="s">
        <v>6</v>
      </c>
      <c r="C7" s="35">
        <f>+C4</f>
        <v>35951.483999999997</v>
      </c>
    </row>
    <row r="8" spans="1:6" s="35" customFormat="1" ht="12.95" customHeight="1" x14ac:dyDescent="0.2">
      <c r="A8" s="35" t="s">
        <v>7</v>
      </c>
      <c r="C8" s="35">
        <f>+D4</f>
        <v>2.2992599999999999</v>
      </c>
    </row>
    <row r="9" spans="1:6" s="35" customFormat="1" ht="12.95" customHeight="1" x14ac:dyDescent="0.2">
      <c r="A9" s="42" t="s">
        <v>133</v>
      </c>
      <c r="B9" s="43">
        <v>129</v>
      </c>
      <c r="C9" s="44" t="str">
        <f>"F"&amp;B9</f>
        <v>F129</v>
      </c>
      <c r="D9" s="45" t="str">
        <f>"G"&amp;B9</f>
        <v>G129</v>
      </c>
    </row>
    <row r="10" spans="1:6" s="35" customFormat="1" ht="12.95" customHeight="1" thickBot="1" x14ac:dyDescent="0.25">
      <c r="C10" s="46" t="s">
        <v>24</v>
      </c>
      <c r="D10" s="46" t="s">
        <v>25</v>
      </c>
    </row>
    <row r="11" spans="1:6" s="35" customFormat="1" ht="12.95" customHeight="1" x14ac:dyDescent="0.2">
      <c r="A11" s="35" t="s">
        <v>20</v>
      </c>
      <c r="C11" s="45">
        <f ca="1">INTERCEPT(INDIRECT($D$9):G988,INDIRECT($C$9):F988)</f>
        <v>2.261087155703367E-2</v>
      </c>
      <c r="D11" s="47"/>
    </row>
    <row r="12" spans="1:6" s="35" customFormat="1" ht="12.95" customHeight="1" x14ac:dyDescent="0.2">
      <c r="A12" s="35" t="s">
        <v>21</v>
      </c>
      <c r="C12" s="45">
        <f ca="1">SLOPE(INDIRECT($D$9):G988,INDIRECT($C$9):F988)</f>
        <v>-3.7332508154470507E-6</v>
      </c>
      <c r="D12" s="47"/>
    </row>
    <row r="13" spans="1:6" s="35" customFormat="1" ht="12.95" customHeight="1" x14ac:dyDescent="0.2">
      <c r="A13" s="35" t="s">
        <v>23</v>
      </c>
      <c r="C13" s="47" t="s">
        <v>18</v>
      </c>
    </row>
    <row r="14" spans="1:6" s="35" customFormat="1" ht="12.95" customHeight="1" x14ac:dyDescent="0.2"/>
    <row r="15" spans="1:6" s="35" customFormat="1" ht="12.95" customHeight="1" x14ac:dyDescent="0.2">
      <c r="A15" s="48" t="s">
        <v>22</v>
      </c>
      <c r="C15" s="49">
        <f ca="1">(C7+C11)+(C8+C12)*INT(MAX(F21:F3529))</f>
        <v>59909.75691039805</v>
      </c>
      <c r="E15" s="50" t="s">
        <v>141</v>
      </c>
      <c r="F15" s="41">
        <v>1</v>
      </c>
    </row>
    <row r="16" spans="1:6" s="35" customFormat="1" ht="12.95" customHeight="1" x14ac:dyDescent="0.2">
      <c r="A16" s="37" t="s">
        <v>8</v>
      </c>
      <c r="C16" s="51">
        <f ca="1">+C8+C12</f>
        <v>2.2992562667491843</v>
      </c>
      <c r="E16" s="50" t="s">
        <v>130</v>
      </c>
      <c r="F16" s="52">
        <f ca="1">NOW()+15018.5+$C$5/24</f>
        <v>60312.712803124996</v>
      </c>
    </row>
    <row r="17" spans="1:21" s="35" customFormat="1" ht="12.95" customHeight="1" thickBot="1" x14ac:dyDescent="0.25">
      <c r="A17" s="50" t="s">
        <v>124</v>
      </c>
      <c r="C17" s="35">
        <f>COUNT(C21:C2187)</f>
        <v>211</v>
      </c>
      <c r="E17" s="50" t="s">
        <v>142</v>
      </c>
      <c r="F17" s="52">
        <f ca="1">ROUND(2*(F16-$C$7)/$C$8,0)/2+F15</f>
        <v>10596</v>
      </c>
    </row>
    <row r="18" spans="1:21" s="35" customFormat="1" ht="12.95" customHeight="1" thickTop="1" thickBot="1" x14ac:dyDescent="0.25">
      <c r="A18" s="37" t="s">
        <v>9</v>
      </c>
      <c r="C18" s="38">
        <f ca="1">+C15</f>
        <v>59909.75691039805</v>
      </c>
      <c r="D18" s="39">
        <f ca="1">+C16</f>
        <v>2.2992562667491843</v>
      </c>
      <c r="E18" s="50" t="s">
        <v>131</v>
      </c>
      <c r="F18" s="45">
        <f ca="1">ROUND(2*(F16-$C$15)/$C$16,0)/2+F15</f>
        <v>176.5</v>
      </c>
    </row>
    <row r="19" spans="1:21" s="35" customFormat="1" ht="12.95" customHeight="1" thickTop="1" x14ac:dyDescent="0.2">
      <c r="E19" s="50" t="s">
        <v>132</v>
      </c>
      <c r="F19" s="53">
        <f ca="1">+$C$15+$C$16*F18-15018.5-$C$5/24</f>
        <v>45297.471474812613</v>
      </c>
    </row>
    <row r="20" spans="1:21" s="35" customFormat="1" ht="12.95" customHeight="1" thickBot="1" x14ac:dyDescent="0.25">
      <c r="A20" s="46" t="s">
        <v>10</v>
      </c>
      <c r="B20" s="46" t="s">
        <v>11</v>
      </c>
      <c r="C20" s="46" t="s">
        <v>12</v>
      </c>
      <c r="D20" s="46" t="s">
        <v>17</v>
      </c>
      <c r="E20" s="46" t="s">
        <v>13</v>
      </c>
      <c r="F20" s="46" t="s">
        <v>14</v>
      </c>
      <c r="G20" s="46" t="s">
        <v>15</v>
      </c>
      <c r="H20" s="54" t="s">
        <v>170</v>
      </c>
      <c r="I20" s="54" t="s">
        <v>173</v>
      </c>
      <c r="J20" s="54" t="s">
        <v>167</v>
      </c>
      <c r="K20" s="54" t="s">
        <v>165</v>
      </c>
      <c r="L20" s="54" t="s">
        <v>127</v>
      </c>
      <c r="M20" s="54" t="s">
        <v>140</v>
      </c>
      <c r="N20" s="54" t="s">
        <v>29</v>
      </c>
      <c r="O20" s="54" t="s">
        <v>27</v>
      </c>
      <c r="P20" s="55" t="s">
        <v>26</v>
      </c>
      <c r="Q20" s="46" t="s">
        <v>19</v>
      </c>
      <c r="S20" s="84" t="s">
        <v>820</v>
      </c>
      <c r="U20" s="56" t="s">
        <v>148</v>
      </c>
    </row>
    <row r="21" spans="1:21" s="35" customFormat="1" ht="12.95" customHeight="1" x14ac:dyDescent="0.2">
      <c r="A21" s="57" t="s">
        <v>180</v>
      </c>
      <c r="B21" s="58" t="s">
        <v>119</v>
      </c>
      <c r="C21" s="57">
        <v>26248.631000000001</v>
      </c>
      <c r="D21" s="59"/>
      <c r="E21" s="35">
        <f t="shared" ref="E21:E84" si="0">+(C21-C$7)/C$8</f>
        <v>-4219.9894748745228</v>
      </c>
      <c r="F21" s="35">
        <f t="shared" ref="F21:F84" si="1">ROUND(2*E21,0)/2</f>
        <v>-4220</v>
      </c>
      <c r="G21" s="35">
        <f t="shared" ref="G21:G52" si="2">+C21-(C$7+F21*C$8)</f>
        <v>2.4200000003474997E-2</v>
      </c>
      <c r="H21" s="35">
        <f t="shared" ref="H21:H40" si="3">G21</f>
        <v>2.4200000003474997E-2</v>
      </c>
      <c r="O21" s="35">
        <f t="shared" ref="O21:O40" ca="1" si="4">+C$11+C$12*F21</f>
        <v>3.8365189998220223E-2</v>
      </c>
      <c r="Q21" s="60">
        <f t="shared" ref="Q21:Q84" si="5">+C21-15018.5</f>
        <v>11230.131000000001</v>
      </c>
    </row>
    <row r="22" spans="1:21" s="35" customFormat="1" ht="12.95" customHeight="1" x14ac:dyDescent="0.2">
      <c r="A22" s="57" t="s">
        <v>185</v>
      </c>
      <c r="B22" s="58" t="s">
        <v>119</v>
      </c>
      <c r="C22" s="57">
        <v>26531.438999999998</v>
      </c>
      <c r="D22" s="59"/>
      <c r="E22" s="35">
        <f t="shared" si="0"/>
        <v>-4096.9899010986137</v>
      </c>
      <c r="F22" s="35">
        <f t="shared" si="1"/>
        <v>-4097</v>
      </c>
      <c r="G22" s="35">
        <f t="shared" si="2"/>
        <v>2.3220000002766028E-2</v>
      </c>
      <c r="H22" s="35">
        <f t="shared" si="3"/>
        <v>2.3220000002766028E-2</v>
      </c>
      <c r="O22" s="35">
        <f t="shared" ca="1" si="4"/>
        <v>3.7906000147920241E-2</v>
      </c>
      <c r="Q22" s="60">
        <f t="shared" si="5"/>
        <v>11512.938999999998</v>
      </c>
    </row>
    <row r="23" spans="1:21" s="35" customFormat="1" ht="12.95" customHeight="1" x14ac:dyDescent="0.2">
      <c r="A23" s="57" t="s">
        <v>180</v>
      </c>
      <c r="B23" s="58" t="s">
        <v>119</v>
      </c>
      <c r="C23" s="57">
        <v>26738.325000000001</v>
      </c>
      <c r="D23" s="59"/>
      <c r="E23" s="35">
        <f t="shared" si="0"/>
        <v>-4007.010516427023</v>
      </c>
      <c r="F23" s="35">
        <f t="shared" si="1"/>
        <v>-4007</v>
      </c>
      <c r="G23" s="35">
        <f t="shared" si="2"/>
        <v>-2.4179999996704282E-2</v>
      </c>
      <c r="H23" s="35">
        <f t="shared" si="3"/>
        <v>-2.4179999996704282E-2</v>
      </c>
      <c r="O23" s="35">
        <f t="shared" ca="1" si="4"/>
        <v>3.7570007574530002E-2</v>
      </c>
      <c r="Q23" s="60">
        <f t="shared" si="5"/>
        <v>11719.825000000001</v>
      </c>
    </row>
    <row r="24" spans="1:21" s="35" customFormat="1" ht="12.95" customHeight="1" x14ac:dyDescent="0.2">
      <c r="A24" s="57" t="s">
        <v>193</v>
      </c>
      <c r="B24" s="58" t="s">
        <v>119</v>
      </c>
      <c r="C24" s="57">
        <v>26770.519</v>
      </c>
      <c r="D24" s="59"/>
      <c r="E24" s="35">
        <f t="shared" si="0"/>
        <v>-3993.0086201647473</v>
      </c>
      <c r="F24" s="35">
        <f t="shared" si="1"/>
        <v>-3993</v>
      </c>
      <c r="G24" s="35">
        <f t="shared" si="2"/>
        <v>-1.9819999997707782E-2</v>
      </c>
      <c r="H24" s="35">
        <f t="shared" si="3"/>
        <v>-1.9819999997707782E-2</v>
      </c>
      <c r="O24" s="35">
        <f t="shared" ca="1" si="4"/>
        <v>3.7517742063113743E-2</v>
      </c>
      <c r="Q24" s="60">
        <f t="shared" si="5"/>
        <v>11752.019</v>
      </c>
    </row>
    <row r="25" spans="1:21" s="35" customFormat="1" ht="12.95" customHeight="1" x14ac:dyDescent="0.2">
      <c r="A25" s="57" t="s">
        <v>185</v>
      </c>
      <c r="B25" s="58" t="s">
        <v>119</v>
      </c>
      <c r="C25" s="57">
        <v>26892.431</v>
      </c>
      <c r="D25" s="59"/>
      <c r="E25" s="35">
        <f t="shared" si="0"/>
        <v>-3939.9863434322333</v>
      </c>
      <c r="F25" s="35">
        <f t="shared" si="1"/>
        <v>-3940</v>
      </c>
      <c r="G25" s="35">
        <f t="shared" si="2"/>
        <v>3.1400000003486639E-2</v>
      </c>
      <c r="H25" s="35">
        <f t="shared" si="3"/>
        <v>3.1400000003486639E-2</v>
      </c>
      <c r="O25" s="35">
        <f t="shared" ca="1" si="4"/>
        <v>3.7319879769895051E-2</v>
      </c>
      <c r="Q25" s="60">
        <f t="shared" si="5"/>
        <v>11873.931</v>
      </c>
    </row>
    <row r="26" spans="1:21" s="35" customFormat="1" ht="12.95" customHeight="1" x14ac:dyDescent="0.2">
      <c r="A26" s="57" t="s">
        <v>180</v>
      </c>
      <c r="B26" s="58" t="s">
        <v>119</v>
      </c>
      <c r="C26" s="57">
        <v>27039.566999999999</v>
      </c>
      <c r="D26" s="59"/>
      <c r="E26" s="35">
        <f t="shared" si="0"/>
        <v>-3875.9935805433042</v>
      </c>
      <c r="F26" s="35">
        <f t="shared" si="1"/>
        <v>-3876</v>
      </c>
      <c r="G26" s="35">
        <f t="shared" si="2"/>
        <v>1.4760000001842855E-2</v>
      </c>
      <c r="H26" s="35">
        <f t="shared" si="3"/>
        <v>1.4760000001842855E-2</v>
      </c>
      <c r="O26" s="35">
        <f t="shared" ca="1" si="4"/>
        <v>3.7080951717706437E-2</v>
      </c>
      <c r="Q26" s="60">
        <f t="shared" si="5"/>
        <v>12021.066999999999</v>
      </c>
    </row>
    <row r="27" spans="1:21" s="35" customFormat="1" ht="12.95" customHeight="1" x14ac:dyDescent="0.2">
      <c r="A27" s="57" t="s">
        <v>185</v>
      </c>
      <c r="B27" s="58" t="s">
        <v>119</v>
      </c>
      <c r="C27" s="57">
        <v>27538.452000000001</v>
      </c>
      <c r="D27" s="59"/>
      <c r="E27" s="35">
        <f t="shared" si="0"/>
        <v>-3659.0172490279465</v>
      </c>
      <c r="F27" s="35">
        <f t="shared" si="1"/>
        <v>-3659</v>
      </c>
      <c r="G27" s="35">
        <f t="shared" si="2"/>
        <v>-3.9659999998548301E-2</v>
      </c>
      <c r="H27" s="35">
        <f t="shared" si="3"/>
        <v>-3.9659999998548301E-2</v>
      </c>
      <c r="O27" s="35">
        <f t="shared" ca="1" si="4"/>
        <v>3.6270836290754428E-2</v>
      </c>
      <c r="Q27" s="60">
        <f t="shared" si="5"/>
        <v>12519.952000000001</v>
      </c>
    </row>
    <row r="28" spans="1:21" s="35" customFormat="1" ht="12.95" customHeight="1" x14ac:dyDescent="0.2">
      <c r="A28" s="57" t="s">
        <v>193</v>
      </c>
      <c r="B28" s="58" t="s">
        <v>119</v>
      </c>
      <c r="C28" s="57">
        <v>27568.401000000002</v>
      </c>
      <c r="D28" s="59"/>
      <c r="E28" s="35">
        <f t="shared" si="0"/>
        <v>-3645.9917538686341</v>
      </c>
      <c r="F28" s="35">
        <f t="shared" si="1"/>
        <v>-3646</v>
      </c>
      <c r="G28" s="35">
        <f t="shared" si="2"/>
        <v>1.8960000004881294E-2</v>
      </c>
      <c r="H28" s="35">
        <f t="shared" si="3"/>
        <v>1.8960000004881294E-2</v>
      </c>
      <c r="O28" s="35">
        <f t="shared" ca="1" si="4"/>
        <v>3.6222304030153619E-2</v>
      </c>
      <c r="Q28" s="60">
        <f t="shared" si="5"/>
        <v>12549.901000000002</v>
      </c>
    </row>
    <row r="29" spans="1:21" s="35" customFormat="1" ht="12.95" customHeight="1" x14ac:dyDescent="0.2">
      <c r="A29" s="57" t="s">
        <v>193</v>
      </c>
      <c r="B29" s="58" t="s">
        <v>119</v>
      </c>
      <c r="C29" s="57">
        <v>28253.578000000001</v>
      </c>
      <c r="D29" s="59"/>
      <c r="E29" s="35">
        <f t="shared" si="0"/>
        <v>-3347.9928324765342</v>
      </c>
      <c r="F29" s="35">
        <f t="shared" si="1"/>
        <v>-3348</v>
      </c>
      <c r="G29" s="35">
        <f t="shared" si="2"/>
        <v>1.6480000005685724E-2</v>
      </c>
      <c r="H29" s="35">
        <f t="shared" si="3"/>
        <v>1.6480000005685724E-2</v>
      </c>
      <c r="O29" s="35">
        <f t="shared" ca="1" si="4"/>
        <v>3.51097952871504E-2</v>
      </c>
      <c r="Q29" s="60">
        <f t="shared" si="5"/>
        <v>13235.078000000001</v>
      </c>
    </row>
    <row r="30" spans="1:21" s="35" customFormat="1" ht="12.95" customHeight="1" x14ac:dyDescent="0.2">
      <c r="A30" s="57" t="s">
        <v>185</v>
      </c>
      <c r="B30" s="58" t="s">
        <v>119</v>
      </c>
      <c r="C30" s="57">
        <v>29168.633999999998</v>
      </c>
      <c r="D30" s="59"/>
      <c r="E30" s="35">
        <f t="shared" si="0"/>
        <v>-2950.0143524438295</v>
      </c>
      <c r="F30" s="35">
        <f t="shared" si="1"/>
        <v>-2950</v>
      </c>
      <c r="G30" s="35">
        <f t="shared" si="2"/>
        <v>-3.2999999999447027E-2</v>
      </c>
      <c r="H30" s="35">
        <f t="shared" si="3"/>
        <v>-3.2999999999447027E-2</v>
      </c>
      <c r="O30" s="35">
        <f t="shared" ca="1" si="4"/>
        <v>3.3623961462602471E-2</v>
      </c>
      <c r="Q30" s="60">
        <f t="shared" si="5"/>
        <v>14150.133999999998</v>
      </c>
    </row>
    <row r="31" spans="1:21" s="35" customFormat="1" ht="12.95" customHeight="1" x14ac:dyDescent="0.2">
      <c r="A31" s="57" t="s">
        <v>180</v>
      </c>
      <c r="B31" s="58" t="s">
        <v>119</v>
      </c>
      <c r="C31" s="57">
        <v>30104.425999999999</v>
      </c>
      <c r="D31" s="59"/>
      <c r="E31" s="35">
        <f t="shared" si="0"/>
        <v>-2543.0173186155534</v>
      </c>
      <c r="F31" s="35">
        <f t="shared" si="1"/>
        <v>-2543</v>
      </c>
      <c r="G31" s="35">
        <f t="shared" si="2"/>
        <v>-3.981999999814434E-2</v>
      </c>
      <c r="H31" s="35">
        <f t="shared" si="3"/>
        <v>-3.981999999814434E-2</v>
      </c>
      <c r="O31" s="35">
        <f t="shared" ca="1" si="4"/>
        <v>3.2104528380715522E-2</v>
      </c>
      <c r="Q31" s="60">
        <f t="shared" si="5"/>
        <v>15085.925999999999</v>
      </c>
    </row>
    <row r="32" spans="1:21" s="35" customFormat="1" ht="12.95" customHeight="1" x14ac:dyDescent="0.2">
      <c r="A32" s="57" t="s">
        <v>180</v>
      </c>
      <c r="B32" s="58" t="s">
        <v>119</v>
      </c>
      <c r="C32" s="57">
        <v>30412.569</v>
      </c>
      <c r="D32" s="59"/>
      <c r="E32" s="35">
        <f t="shared" si="0"/>
        <v>-2408.9989822812545</v>
      </c>
      <c r="F32" s="35">
        <f t="shared" si="1"/>
        <v>-2409</v>
      </c>
      <c r="G32" s="35">
        <f t="shared" si="2"/>
        <v>2.3400000027322676E-3</v>
      </c>
      <c r="H32" s="35">
        <f t="shared" si="3"/>
        <v>2.3400000027322676E-3</v>
      </c>
      <c r="O32" s="35">
        <f t="shared" ca="1" si="4"/>
        <v>3.1604272771445618E-2</v>
      </c>
      <c r="Q32" s="60">
        <f t="shared" si="5"/>
        <v>15394.069</v>
      </c>
    </row>
    <row r="33" spans="1:17" s="35" customFormat="1" ht="12.95" customHeight="1" x14ac:dyDescent="0.2">
      <c r="A33" s="57" t="s">
        <v>180</v>
      </c>
      <c r="B33" s="58" t="s">
        <v>119</v>
      </c>
      <c r="C33" s="57">
        <v>30704.556</v>
      </c>
      <c r="D33" s="59"/>
      <c r="E33" s="35">
        <f t="shared" si="0"/>
        <v>-2282.0072545079706</v>
      </c>
      <c r="F33" s="35">
        <f t="shared" si="1"/>
        <v>-2282</v>
      </c>
      <c r="G33" s="35">
        <f t="shared" si="2"/>
        <v>-1.6679999996995321E-2</v>
      </c>
      <c r="H33" s="35">
        <f t="shared" si="3"/>
        <v>-1.6679999996995321E-2</v>
      </c>
      <c r="O33" s="35">
        <f t="shared" ca="1" si="4"/>
        <v>3.1130149917883841E-2</v>
      </c>
      <c r="Q33" s="60">
        <f t="shared" si="5"/>
        <v>15686.056</v>
      </c>
    </row>
    <row r="34" spans="1:17" s="35" customFormat="1" ht="12.95" customHeight="1" x14ac:dyDescent="0.2">
      <c r="A34" s="57" t="s">
        <v>180</v>
      </c>
      <c r="B34" s="58" t="s">
        <v>119</v>
      </c>
      <c r="C34" s="57">
        <v>31233.412</v>
      </c>
      <c r="D34" s="59"/>
      <c r="E34" s="35">
        <f t="shared" si="0"/>
        <v>-2051.9958595374151</v>
      </c>
      <c r="F34" s="35">
        <f t="shared" si="1"/>
        <v>-2052</v>
      </c>
      <c r="G34" s="35">
        <f t="shared" si="2"/>
        <v>9.5200000032491516E-3</v>
      </c>
      <c r="H34" s="35">
        <f t="shared" si="3"/>
        <v>9.5200000032491516E-3</v>
      </c>
      <c r="O34" s="35">
        <f t="shared" ca="1" si="4"/>
        <v>3.0271502230331017E-2</v>
      </c>
      <c r="Q34" s="60">
        <f t="shared" si="5"/>
        <v>16214.912</v>
      </c>
    </row>
    <row r="35" spans="1:17" s="35" customFormat="1" ht="12.95" customHeight="1" x14ac:dyDescent="0.2">
      <c r="A35" s="57" t="s">
        <v>180</v>
      </c>
      <c r="B35" s="58" t="s">
        <v>119</v>
      </c>
      <c r="C35" s="57">
        <v>31909.417000000001</v>
      </c>
      <c r="D35" s="59"/>
      <c r="E35" s="35">
        <f t="shared" si="0"/>
        <v>-1757.9860476849055</v>
      </c>
      <c r="F35" s="35">
        <f t="shared" si="1"/>
        <v>-1758</v>
      </c>
      <c r="G35" s="35">
        <f t="shared" si="2"/>
        <v>3.2080000004498288E-2</v>
      </c>
      <c r="H35" s="35">
        <f t="shared" si="3"/>
        <v>3.2080000004498288E-2</v>
      </c>
      <c r="O35" s="35">
        <f t="shared" ca="1" si="4"/>
        <v>2.9173926490589586E-2</v>
      </c>
      <c r="Q35" s="60">
        <f t="shared" si="5"/>
        <v>16890.917000000001</v>
      </c>
    </row>
    <row r="36" spans="1:17" s="35" customFormat="1" ht="12.95" customHeight="1" x14ac:dyDescent="0.2">
      <c r="A36" s="57" t="s">
        <v>180</v>
      </c>
      <c r="B36" s="58" t="s">
        <v>119</v>
      </c>
      <c r="C36" s="57">
        <v>33415.421999999999</v>
      </c>
      <c r="D36" s="59"/>
      <c r="E36" s="35">
        <f t="shared" si="0"/>
        <v>-1102.9905273870716</v>
      </c>
      <c r="F36" s="35">
        <f t="shared" si="1"/>
        <v>-1103</v>
      </c>
      <c r="G36" s="35">
        <f t="shared" si="2"/>
        <v>2.17800000027637E-2</v>
      </c>
      <c r="H36" s="35">
        <f t="shared" si="3"/>
        <v>2.17800000027637E-2</v>
      </c>
      <c r="O36" s="35">
        <f t="shared" ca="1" si="4"/>
        <v>2.6728647206471768E-2</v>
      </c>
      <c r="Q36" s="60">
        <f t="shared" si="5"/>
        <v>18396.921999999999</v>
      </c>
    </row>
    <row r="37" spans="1:17" s="35" customFormat="1" ht="12.95" customHeight="1" x14ac:dyDescent="0.2">
      <c r="A37" s="57" t="s">
        <v>180</v>
      </c>
      <c r="B37" s="58" t="s">
        <v>119</v>
      </c>
      <c r="C37" s="57">
        <v>33645.349000000002</v>
      </c>
      <c r="D37" s="59"/>
      <c r="E37" s="35">
        <f t="shared" si="0"/>
        <v>-1002.9900924645299</v>
      </c>
      <c r="F37" s="35">
        <f t="shared" si="1"/>
        <v>-1003</v>
      </c>
      <c r="G37" s="35">
        <f t="shared" si="2"/>
        <v>2.2780000006605405E-2</v>
      </c>
      <c r="H37" s="35">
        <f t="shared" si="3"/>
        <v>2.2780000006605405E-2</v>
      </c>
      <c r="O37" s="35">
        <f t="shared" ca="1" si="4"/>
        <v>2.6355322124927062E-2</v>
      </c>
      <c r="Q37" s="60">
        <f t="shared" si="5"/>
        <v>18626.849000000002</v>
      </c>
    </row>
    <row r="38" spans="1:17" s="35" customFormat="1" ht="12.95" customHeight="1" x14ac:dyDescent="0.2">
      <c r="A38" s="57" t="s">
        <v>180</v>
      </c>
      <c r="B38" s="58" t="s">
        <v>119</v>
      </c>
      <c r="C38" s="57">
        <v>34829.374000000003</v>
      </c>
      <c r="D38" s="59"/>
      <c r="E38" s="35">
        <f t="shared" si="0"/>
        <v>-488.03093169106296</v>
      </c>
      <c r="F38" s="35">
        <f t="shared" si="1"/>
        <v>-488</v>
      </c>
      <c r="G38" s="35">
        <f t="shared" si="2"/>
        <v>-7.1119999993243255E-2</v>
      </c>
      <c r="H38" s="35">
        <f t="shared" si="3"/>
        <v>-7.1119999993243255E-2</v>
      </c>
      <c r="O38" s="35">
        <f t="shared" ca="1" si="4"/>
        <v>2.4432697954971831E-2</v>
      </c>
      <c r="Q38" s="60">
        <f t="shared" si="5"/>
        <v>19810.874000000003</v>
      </c>
    </row>
    <row r="39" spans="1:17" s="35" customFormat="1" ht="12.95" customHeight="1" x14ac:dyDescent="0.2">
      <c r="A39" s="57" t="s">
        <v>180</v>
      </c>
      <c r="B39" s="58" t="s">
        <v>119</v>
      </c>
      <c r="C39" s="57">
        <v>35128.374000000003</v>
      </c>
      <c r="D39" s="59"/>
      <c r="E39" s="35">
        <f t="shared" si="0"/>
        <v>-357.9890921426865</v>
      </c>
      <c r="F39" s="35">
        <f t="shared" si="1"/>
        <v>-358</v>
      </c>
      <c r="G39" s="35">
        <f t="shared" si="2"/>
        <v>2.5080000006710179E-2</v>
      </c>
      <c r="H39" s="35">
        <f t="shared" si="3"/>
        <v>2.5080000006710179E-2</v>
      </c>
      <c r="O39" s="35">
        <f t="shared" ca="1" si="4"/>
        <v>2.3947375348963715E-2</v>
      </c>
      <c r="Q39" s="60">
        <f t="shared" si="5"/>
        <v>20109.874000000003</v>
      </c>
    </row>
    <row r="40" spans="1:17" s="35" customFormat="1" ht="12.95" customHeight="1" x14ac:dyDescent="0.2">
      <c r="A40" s="57" t="s">
        <v>180</v>
      </c>
      <c r="B40" s="58" t="s">
        <v>119</v>
      </c>
      <c r="C40" s="57">
        <v>35305.423999999999</v>
      </c>
      <c r="D40" s="59"/>
      <c r="E40" s="35">
        <f t="shared" si="0"/>
        <v>-280.98605638335715</v>
      </c>
      <c r="F40" s="35">
        <f t="shared" si="1"/>
        <v>-281</v>
      </c>
      <c r="G40" s="35">
        <f t="shared" si="2"/>
        <v>3.2060000005003531E-2</v>
      </c>
      <c r="H40" s="35">
        <f t="shared" si="3"/>
        <v>3.2060000005003531E-2</v>
      </c>
      <c r="O40" s="35">
        <f t="shared" ca="1" si="4"/>
        <v>2.3659915036174293E-2</v>
      </c>
      <c r="Q40" s="60">
        <f t="shared" si="5"/>
        <v>20286.923999999999</v>
      </c>
    </row>
    <row r="41" spans="1:17" s="35" customFormat="1" ht="12.95" customHeight="1" x14ac:dyDescent="0.2">
      <c r="A41" s="61" t="s">
        <v>16</v>
      </c>
      <c r="C41" s="59">
        <v>35951.483999999997</v>
      </c>
      <c r="D41" s="59" t="s">
        <v>18</v>
      </c>
      <c r="E41" s="35">
        <f t="shared" si="0"/>
        <v>0</v>
      </c>
      <c r="F41" s="35">
        <f t="shared" si="1"/>
        <v>0</v>
      </c>
      <c r="G41" s="35">
        <f t="shared" si="2"/>
        <v>0</v>
      </c>
      <c r="H41" s="35">
        <f>+G41</f>
        <v>0</v>
      </c>
      <c r="Q41" s="60">
        <f t="shared" si="5"/>
        <v>20932.983999999997</v>
      </c>
    </row>
    <row r="42" spans="1:17" s="35" customFormat="1" ht="12.95" customHeight="1" x14ac:dyDescent="0.2">
      <c r="A42" s="57" t="s">
        <v>180</v>
      </c>
      <c r="B42" s="58" t="s">
        <v>119</v>
      </c>
      <c r="C42" s="57">
        <v>35958.419000000002</v>
      </c>
      <c r="D42" s="59"/>
      <c r="E42" s="35">
        <f t="shared" si="0"/>
        <v>3.0161878169519531</v>
      </c>
      <c r="F42" s="35">
        <f t="shared" si="1"/>
        <v>3</v>
      </c>
      <c r="G42" s="35">
        <f t="shared" si="2"/>
        <v>3.7220000005618203E-2</v>
      </c>
      <c r="H42" s="35">
        <f t="shared" ref="H42:H49" si="6">G42</f>
        <v>3.7220000005618203E-2</v>
      </c>
      <c r="O42" s="35">
        <f t="shared" ref="O42:O73" ca="1" si="7">+C$11+C$12*F42</f>
        <v>2.2599671804587329E-2</v>
      </c>
      <c r="Q42" s="60">
        <f t="shared" si="5"/>
        <v>20939.919000000002</v>
      </c>
    </row>
    <row r="43" spans="1:17" s="35" customFormat="1" ht="12.95" customHeight="1" x14ac:dyDescent="0.2">
      <c r="A43" s="57" t="s">
        <v>180</v>
      </c>
      <c r="B43" s="58" t="s">
        <v>119</v>
      </c>
      <c r="C43" s="57">
        <v>36289.480000000003</v>
      </c>
      <c r="D43" s="59"/>
      <c r="E43" s="35">
        <f t="shared" si="0"/>
        <v>147.00207892974544</v>
      </c>
      <c r="F43" s="35">
        <f t="shared" si="1"/>
        <v>147</v>
      </c>
      <c r="G43" s="35">
        <f t="shared" si="2"/>
        <v>4.7800000029383227E-3</v>
      </c>
      <c r="H43" s="35">
        <f t="shared" si="6"/>
        <v>4.7800000029383227E-3</v>
      </c>
      <c r="O43" s="35">
        <f t="shared" ca="1" si="7"/>
        <v>2.2062083687162955E-2</v>
      </c>
      <c r="Q43" s="60">
        <f t="shared" si="5"/>
        <v>21270.980000000003</v>
      </c>
    </row>
    <row r="44" spans="1:17" s="35" customFormat="1" ht="12.95" customHeight="1" x14ac:dyDescent="0.2">
      <c r="A44" s="57" t="s">
        <v>180</v>
      </c>
      <c r="B44" s="58" t="s">
        <v>119</v>
      </c>
      <c r="C44" s="57">
        <v>36604.464</v>
      </c>
      <c r="D44" s="59"/>
      <c r="E44" s="35">
        <f t="shared" si="0"/>
        <v>283.99572036220491</v>
      </c>
      <c r="F44" s="35">
        <f t="shared" si="1"/>
        <v>284</v>
      </c>
      <c r="G44" s="35">
        <f t="shared" si="2"/>
        <v>-9.8399999988032505E-3</v>
      </c>
      <c r="H44" s="35">
        <f t="shared" si="6"/>
        <v>-9.8399999988032505E-3</v>
      </c>
      <c r="O44" s="35">
        <f t="shared" ca="1" si="7"/>
        <v>2.1550628325446707E-2</v>
      </c>
      <c r="Q44" s="60">
        <f t="shared" si="5"/>
        <v>21585.964</v>
      </c>
    </row>
    <row r="45" spans="1:17" s="35" customFormat="1" ht="12.95" customHeight="1" x14ac:dyDescent="0.2">
      <c r="A45" s="57" t="s">
        <v>180</v>
      </c>
      <c r="B45" s="58" t="s">
        <v>119</v>
      </c>
      <c r="C45" s="57">
        <v>36613.669000000002</v>
      </c>
      <c r="D45" s="59"/>
      <c r="E45" s="35">
        <f t="shared" si="0"/>
        <v>287.99918234562642</v>
      </c>
      <c r="F45" s="35">
        <f t="shared" si="1"/>
        <v>288</v>
      </c>
      <c r="G45" s="35">
        <f t="shared" si="2"/>
        <v>-1.879999996162951E-3</v>
      </c>
      <c r="H45" s="35">
        <f t="shared" si="6"/>
        <v>-1.879999996162951E-3</v>
      </c>
      <c r="O45" s="35">
        <f t="shared" ca="1" si="7"/>
        <v>2.1535695322184918E-2</v>
      </c>
      <c r="Q45" s="60">
        <f t="shared" si="5"/>
        <v>21595.169000000002</v>
      </c>
    </row>
    <row r="46" spans="1:17" s="35" customFormat="1" ht="12.95" customHeight="1" x14ac:dyDescent="0.2">
      <c r="A46" s="57" t="s">
        <v>180</v>
      </c>
      <c r="B46" s="58" t="s">
        <v>119</v>
      </c>
      <c r="C46" s="57">
        <v>36673.478999999999</v>
      </c>
      <c r="D46" s="59"/>
      <c r="E46" s="35">
        <f t="shared" si="0"/>
        <v>314.01189948070362</v>
      </c>
      <c r="F46" s="35">
        <f t="shared" si="1"/>
        <v>314</v>
      </c>
      <c r="G46" s="35">
        <f t="shared" si="2"/>
        <v>2.7360000000044238E-2</v>
      </c>
      <c r="H46" s="35">
        <f t="shared" si="6"/>
        <v>2.7360000000044238E-2</v>
      </c>
      <c r="O46" s="35">
        <f t="shared" ca="1" si="7"/>
        <v>2.1438630800983297E-2</v>
      </c>
      <c r="Q46" s="60">
        <f t="shared" si="5"/>
        <v>21654.978999999999</v>
      </c>
    </row>
    <row r="47" spans="1:17" s="35" customFormat="1" ht="12.95" customHeight="1" x14ac:dyDescent="0.2">
      <c r="A47" s="57" t="s">
        <v>185</v>
      </c>
      <c r="B47" s="58" t="s">
        <v>119</v>
      </c>
      <c r="C47" s="57">
        <v>37018.400999999998</v>
      </c>
      <c r="D47" s="59"/>
      <c r="E47" s="35">
        <f t="shared" si="0"/>
        <v>464.0262519245328</v>
      </c>
      <c r="F47" s="35">
        <f t="shared" si="1"/>
        <v>464</v>
      </c>
      <c r="G47" s="35">
        <f t="shared" si="2"/>
        <v>6.0360000003129244E-2</v>
      </c>
      <c r="H47" s="35">
        <f t="shared" si="6"/>
        <v>6.0360000003129244E-2</v>
      </c>
      <c r="O47" s="35">
        <f t="shared" ca="1" si="7"/>
        <v>2.087864317866624E-2</v>
      </c>
      <c r="Q47" s="60">
        <f t="shared" si="5"/>
        <v>21999.900999999998</v>
      </c>
    </row>
    <row r="48" spans="1:17" s="35" customFormat="1" ht="12.95" customHeight="1" x14ac:dyDescent="0.2">
      <c r="A48" s="57" t="s">
        <v>180</v>
      </c>
      <c r="B48" s="58" t="s">
        <v>119</v>
      </c>
      <c r="C48" s="57">
        <v>37319.548999999999</v>
      </c>
      <c r="D48" s="59"/>
      <c r="E48" s="35">
        <f t="shared" si="0"/>
        <v>595.00230508946458</v>
      </c>
      <c r="F48" s="35">
        <f t="shared" si="1"/>
        <v>595</v>
      </c>
      <c r="G48" s="35">
        <f t="shared" si="2"/>
        <v>5.300000004353933E-3</v>
      </c>
      <c r="H48" s="35">
        <f t="shared" si="6"/>
        <v>5.300000004353933E-3</v>
      </c>
      <c r="O48" s="35">
        <f t="shared" ca="1" si="7"/>
        <v>2.0389587321842675E-2</v>
      </c>
      <c r="Q48" s="60">
        <f t="shared" si="5"/>
        <v>22301.048999999999</v>
      </c>
    </row>
    <row r="49" spans="1:32" s="35" customFormat="1" ht="12.95" customHeight="1" x14ac:dyDescent="0.2">
      <c r="A49" s="57" t="s">
        <v>180</v>
      </c>
      <c r="B49" s="58" t="s">
        <v>119</v>
      </c>
      <c r="C49" s="57">
        <v>37650.589999999997</v>
      </c>
      <c r="D49" s="59"/>
      <c r="E49" s="35">
        <f t="shared" si="0"/>
        <v>738.97949775145037</v>
      </c>
      <c r="F49" s="35">
        <f t="shared" si="1"/>
        <v>739</v>
      </c>
      <c r="G49" s="35">
        <f t="shared" si="2"/>
        <v>-4.7140000002400484E-2</v>
      </c>
      <c r="H49" s="35">
        <f t="shared" si="6"/>
        <v>-4.7140000002400484E-2</v>
      </c>
      <c r="O49" s="35">
        <f t="shared" ca="1" si="7"/>
        <v>1.98519992044183E-2</v>
      </c>
      <c r="Q49" s="60">
        <f t="shared" si="5"/>
        <v>22632.089999999997</v>
      </c>
    </row>
    <row r="50" spans="1:32" s="35" customFormat="1" ht="12.95" customHeight="1" x14ac:dyDescent="0.2">
      <c r="A50" s="57" t="s">
        <v>270</v>
      </c>
      <c r="B50" s="58" t="s">
        <v>119</v>
      </c>
      <c r="C50" s="57">
        <v>39055.485000000001</v>
      </c>
      <c r="D50" s="59"/>
      <c r="E50" s="35">
        <f t="shared" si="0"/>
        <v>1350.0000000000018</v>
      </c>
      <c r="F50" s="35">
        <f t="shared" si="1"/>
        <v>1350</v>
      </c>
      <c r="G50" s="35">
        <f t="shared" si="2"/>
        <v>0</v>
      </c>
      <c r="I50" s="35">
        <f t="shared" ref="I50:I71" si="8">G50</f>
        <v>0</v>
      </c>
      <c r="O50" s="35">
        <f t="shared" ca="1" si="7"/>
        <v>1.7570982956180151E-2</v>
      </c>
      <c r="Q50" s="60">
        <f t="shared" si="5"/>
        <v>24036.985000000001</v>
      </c>
    </row>
    <row r="51" spans="1:32" s="35" customFormat="1" ht="12.95" customHeight="1" x14ac:dyDescent="0.2">
      <c r="A51" s="57" t="s">
        <v>270</v>
      </c>
      <c r="B51" s="58" t="s">
        <v>119</v>
      </c>
      <c r="C51" s="57">
        <v>39055.485999999997</v>
      </c>
      <c r="D51" s="59"/>
      <c r="E51" s="35">
        <f t="shared" si="0"/>
        <v>1350.0004349225405</v>
      </c>
      <c r="F51" s="35">
        <f t="shared" si="1"/>
        <v>1350</v>
      </c>
      <c r="G51" s="35">
        <f t="shared" si="2"/>
        <v>1.0000000038417056E-3</v>
      </c>
      <c r="I51" s="35">
        <f t="shared" si="8"/>
        <v>1.0000000038417056E-3</v>
      </c>
      <c r="O51" s="35">
        <f t="shared" ca="1" si="7"/>
        <v>1.7570982956180151E-2</v>
      </c>
      <c r="Q51" s="60">
        <f t="shared" si="5"/>
        <v>24036.985999999997</v>
      </c>
    </row>
    <row r="52" spans="1:32" s="35" customFormat="1" ht="12.95" customHeight="1" x14ac:dyDescent="0.2">
      <c r="A52" s="61" t="s">
        <v>32</v>
      </c>
      <c r="C52" s="59">
        <v>40322.375999999997</v>
      </c>
      <c r="D52" s="59"/>
      <c r="E52" s="35">
        <f t="shared" si="0"/>
        <v>1900.9994519975992</v>
      </c>
      <c r="F52" s="35">
        <f t="shared" si="1"/>
        <v>1901</v>
      </c>
      <c r="G52" s="35">
        <f t="shared" si="2"/>
        <v>-1.2599999972735532E-3</v>
      </c>
      <c r="I52" s="35">
        <f t="shared" si="8"/>
        <v>-1.2599999972735532E-3</v>
      </c>
      <c r="O52" s="35">
        <f t="shared" ca="1" si="7"/>
        <v>1.5513961756868828E-2</v>
      </c>
      <c r="Q52" s="60">
        <f t="shared" si="5"/>
        <v>25303.875999999997</v>
      </c>
      <c r="AB52" s="35">
        <v>10</v>
      </c>
      <c r="AD52" s="35" t="s">
        <v>31</v>
      </c>
      <c r="AF52" s="35" t="s">
        <v>33</v>
      </c>
    </row>
    <row r="53" spans="1:32" s="35" customFormat="1" ht="12.95" customHeight="1" x14ac:dyDescent="0.2">
      <c r="A53" s="57" t="s">
        <v>283</v>
      </c>
      <c r="B53" s="58" t="s">
        <v>119</v>
      </c>
      <c r="C53" s="57">
        <v>40347.667000000001</v>
      </c>
      <c r="D53" s="59"/>
      <c r="E53" s="35">
        <f t="shared" si="0"/>
        <v>1911.9990779642167</v>
      </c>
      <c r="F53" s="35">
        <f t="shared" si="1"/>
        <v>1912</v>
      </c>
      <c r="G53" s="35">
        <f t="shared" ref="G53:G84" si="9">+C53-(C$7+F53*C$8)</f>
        <v>-2.1199999973759986E-3</v>
      </c>
      <c r="I53" s="35">
        <f t="shared" si="8"/>
        <v>-2.1199999973759986E-3</v>
      </c>
      <c r="O53" s="35">
        <f t="shared" ca="1" si="7"/>
        <v>1.547289599789891E-2</v>
      </c>
      <c r="Q53" s="60">
        <f t="shared" si="5"/>
        <v>25329.167000000001</v>
      </c>
    </row>
    <row r="54" spans="1:32" s="35" customFormat="1" ht="12.95" customHeight="1" x14ac:dyDescent="0.2">
      <c r="A54" s="61" t="s">
        <v>32</v>
      </c>
      <c r="C54" s="59">
        <v>40354.559000000001</v>
      </c>
      <c r="D54" s="59"/>
      <c r="E54" s="35">
        <f t="shared" si="0"/>
        <v>1914.9965641119336</v>
      </c>
      <c r="F54" s="35">
        <f t="shared" si="1"/>
        <v>1915</v>
      </c>
      <c r="G54" s="35">
        <f t="shared" si="9"/>
        <v>-7.8999999968800694E-3</v>
      </c>
      <c r="I54" s="35">
        <f t="shared" si="8"/>
        <v>-7.8999999968800694E-3</v>
      </c>
      <c r="O54" s="35">
        <f t="shared" ca="1" si="7"/>
        <v>1.5461696245452568E-2</v>
      </c>
      <c r="Q54" s="60">
        <f t="shared" si="5"/>
        <v>25336.059000000001</v>
      </c>
      <c r="AB54" s="35">
        <v>9</v>
      </c>
      <c r="AD54" s="35" t="s">
        <v>31</v>
      </c>
      <c r="AF54" s="35" t="s">
        <v>33</v>
      </c>
    </row>
    <row r="55" spans="1:32" s="35" customFormat="1" ht="12.95" customHeight="1" x14ac:dyDescent="0.2">
      <c r="A55" s="61" t="s">
        <v>35</v>
      </c>
      <c r="C55" s="59">
        <v>40430.436000000002</v>
      </c>
      <c r="D55" s="59"/>
      <c r="E55" s="35">
        <f t="shared" si="0"/>
        <v>1947.9971817019411</v>
      </c>
      <c r="F55" s="35">
        <f t="shared" si="1"/>
        <v>1948</v>
      </c>
      <c r="G55" s="35">
        <f t="shared" si="9"/>
        <v>-6.4799999963724986E-3</v>
      </c>
      <c r="I55" s="35">
        <f t="shared" si="8"/>
        <v>-6.4799999963724986E-3</v>
      </c>
      <c r="O55" s="35">
        <f t="shared" ca="1" si="7"/>
        <v>1.5338498968542814E-2</v>
      </c>
      <c r="Q55" s="60">
        <f t="shared" si="5"/>
        <v>25411.936000000002</v>
      </c>
      <c r="AB55" s="35">
        <v>9</v>
      </c>
      <c r="AD55" s="35" t="s">
        <v>34</v>
      </c>
      <c r="AF55" s="35" t="s">
        <v>33</v>
      </c>
    </row>
    <row r="56" spans="1:32" s="35" customFormat="1" ht="12.95" customHeight="1" x14ac:dyDescent="0.2">
      <c r="A56" s="61" t="s">
        <v>40</v>
      </c>
      <c r="C56" s="59">
        <v>40768.417000000001</v>
      </c>
      <c r="D56" s="59"/>
      <c r="E56" s="35">
        <f t="shared" si="0"/>
        <v>2094.9927367935793</v>
      </c>
      <c r="F56" s="35">
        <f t="shared" si="1"/>
        <v>2095</v>
      </c>
      <c r="G56" s="35">
        <f t="shared" si="9"/>
        <v>-1.6699999992852099E-2</v>
      </c>
      <c r="I56" s="35">
        <f t="shared" si="8"/>
        <v>-1.6699999992852099E-2</v>
      </c>
      <c r="O56" s="35">
        <f t="shared" ca="1" si="7"/>
        <v>1.4789711098672099E-2</v>
      </c>
      <c r="Q56" s="60">
        <f t="shared" si="5"/>
        <v>25749.917000000001</v>
      </c>
      <c r="AB56" s="35">
        <v>14</v>
      </c>
      <c r="AD56" s="35" t="s">
        <v>39</v>
      </c>
      <c r="AF56" s="35" t="s">
        <v>33</v>
      </c>
    </row>
    <row r="57" spans="1:32" s="35" customFormat="1" ht="12.95" customHeight="1" x14ac:dyDescent="0.2">
      <c r="A57" s="61" t="s">
        <v>37</v>
      </c>
      <c r="C57" s="59">
        <v>40768.417000000001</v>
      </c>
      <c r="D57" s="59"/>
      <c r="E57" s="35">
        <f t="shared" si="0"/>
        <v>2094.9927367935793</v>
      </c>
      <c r="F57" s="35">
        <f t="shared" si="1"/>
        <v>2095</v>
      </c>
      <c r="G57" s="35">
        <f t="shared" si="9"/>
        <v>-1.6699999992852099E-2</v>
      </c>
      <c r="I57" s="35">
        <f t="shared" si="8"/>
        <v>-1.6699999992852099E-2</v>
      </c>
      <c r="O57" s="35">
        <f t="shared" ca="1" si="7"/>
        <v>1.4789711098672099E-2</v>
      </c>
      <c r="Q57" s="60">
        <f t="shared" si="5"/>
        <v>25749.917000000001</v>
      </c>
      <c r="AA57" s="35" t="s">
        <v>36</v>
      </c>
      <c r="AF57" s="35" t="s">
        <v>38</v>
      </c>
    </row>
    <row r="58" spans="1:32" s="35" customFormat="1" ht="12.95" customHeight="1" x14ac:dyDescent="0.2">
      <c r="A58" s="61" t="s">
        <v>41</v>
      </c>
      <c r="C58" s="59">
        <v>40991.46</v>
      </c>
      <c r="D58" s="59"/>
      <c r="E58" s="35">
        <f t="shared" si="0"/>
        <v>2191.9991649487238</v>
      </c>
      <c r="F58" s="35">
        <f t="shared" si="1"/>
        <v>2192</v>
      </c>
      <c r="G58" s="35">
        <f t="shared" si="9"/>
        <v>-1.919999995152466E-3</v>
      </c>
      <c r="I58" s="35">
        <f t="shared" si="8"/>
        <v>-1.919999995152466E-3</v>
      </c>
      <c r="O58" s="35">
        <f t="shared" ca="1" si="7"/>
        <v>1.4427585769573734E-2</v>
      </c>
      <c r="Q58" s="60">
        <f t="shared" si="5"/>
        <v>25972.959999999999</v>
      </c>
      <c r="AB58" s="35">
        <v>15</v>
      </c>
      <c r="AD58" s="35" t="s">
        <v>39</v>
      </c>
      <c r="AF58" s="35" t="s">
        <v>33</v>
      </c>
    </row>
    <row r="59" spans="1:32" s="35" customFormat="1" ht="12.95" customHeight="1" x14ac:dyDescent="0.2">
      <c r="A59" s="61" t="s">
        <v>41</v>
      </c>
      <c r="C59" s="59">
        <v>41000.652000000002</v>
      </c>
      <c r="D59" s="59"/>
      <c r="E59" s="35">
        <f t="shared" si="0"/>
        <v>2195.9969729391219</v>
      </c>
      <c r="F59" s="35">
        <f t="shared" si="1"/>
        <v>2196</v>
      </c>
      <c r="G59" s="35">
        <f t="shared" si="9"/>
        <v>-6.9599999915226363E-3</v>
      </c>
      <c r="I59" s="35">
        <f t="shared" si="8"/>
        <v>-6.9599999915226363E-3</v>
      </c>
      <c r="O59" s="35">
        <f t="shared" ca="1" si="7"/>
        <v>1.4412652766311948E-2</v>
      </c>
      <c r="Q59" s="60">
        <f t="shared" si="5"/>
        <v>25982.152000000002</v>
      </c>
      <c r="AB59" s="35">
        <v>15</v>
      </c>
      <c r="AD59" s="35" t="s">
        <v>42</v>
      </c>
      <c r="AF59" s="35" t="s">
        <v>33</v>
      </c>
    </row>
    <row r="60" spans="1:32" s="35" customFormat="1" ht="12.95" customHeight="1" x14ac:dyDescent="0.2">
      <c r="A60" s="61" t="s">
        <v>44</v>
      </c>
      <c r="C60" s="59">
        <v>41221.392</v>
      </c>
      <c r="D60" s="59"/>
      <c r="E60" s="35">
        <f t="shared" si="0"/>
        <v>2292.0017744839661</v>
      </c>
      <c r="F60" s="35">
        <f t="shared" si="1"/>
        <v>2292</v>
      </c>
      <c r="G60" s="35">
        <f t="shared" si="9"/>
        <v>4.0800000060698949E-3</v>
      </c>
      <c r="I60" s="35">
        <f t="shared" si="8"/>
        <v>4.0800000060698949E-3</v>
      </c>
      <c r="O60" s="35">
        <f t="shared" ca="1" si="7"/>
        <v>1.405426068802903E-2</v>
      </c>
      <c r="Q60" s="60">
        <f t="shared" si="5"/>
        <v>26202.892</v>
      </c>
      <c r="AB60" s="35">
        <v>14</v>
      </c>
      <c r="AD60" s="35" t="s">
        <v>39</v>
      </c>
      <c r="AF60" s="35" t="s">
        <v>33</v>
      </c>
    </row>
    <row r="61" spans="1:32" s="35" customFormat="1" ht="12.95" customHeight="1" x14ac:dyDescent="0.2">
      <c r="A61" s="61" t="s">
        <v>43</v>
      </c>
      <c r="C61" s="59">
        <v>41221.392</v>
      </c>
      <c r="D61" s="59"/>
      <c r="E61" s="35">
        <f t="shared" si="0"/>
        <v>2292.0017744839661</v>
      </c>
      <c r="F61" s="35">
        <f t="shared" si="1"/>
        <v>2292</v>
      </c>
      <c r="G61" s="35">
        <f t="shared" si="9"/>
        <v>4.0800000060698949E-3</v>
      </c>
      <c r="I61" s="35">
        <f t="shared" si="8"/>
        <v>4.0800000060698949E-3</v>
      </c>
      <c r="O61" s="35">
        <f t="shared" ca="1" si="7"/>
        <v>1.405426068802903E-2</v>
      </c>
      <c r="Q61" s="60">
        <f t="shared" si="5"/>
        <v>26202.892</v>
      </c>
      <c r="AA61" s="35" t="s">
        <v>36</v>
      </c>
      <c r="AF61" s="35" t="s">
        <v>38</v>
      </c>
    </row>
    <row r="62" spans="1:32" s="35" customFormat="1" ht="12.95" customHeight="1" x14ac:dyDescent="0.2">
      <c r="A62" s="61" t="s">
        <v>45</v>
      </c>
      <c r="C62" s="59">
        <v>41352.455000000002</v>
      </c>
      <c r="D62" s="59"/>
      <c r="E62" s="35">
        <f t="shared" si="0"/>
        <v>2349.0040273827253</v>
      </c>
      <c r="F62" s="35">
        <f t="shared" si="1"/>
        <v>2349</v>
      </c>
      <c r="G62" s="35">
        <f t="shared" si="9"/>
        <v>9.2600000061793253E-3</v>
      </c>
      <c r="I62" s="35">
        <f t="shared" si="8"/>
        <v>9.2600000061793253E-3</v>
      </c>
      <c r="O62" s="35">
        <f t="shared" ca="1" si="7"/>
        <v>1.3841465391548548E-2</v>
      </c>
      <c r="Q62" s="60">
        <f t="shared" si="5"/>
        <v>26333.955000000002</v>
      </c>
      <c r="AA62" s="35" t="s">
        <v>36</v>
      </c>
      <c r="AB62" s="35">
        <v>12</v>
      </c>
      <c r="AD62" s="35" t="s">
        <v>39</v>
      </c>
      <c r="AF62" s="35" t="s">
        <v>33</v>
      </c>
    </row>
    <row r="63" spans="1:32" s="35" customFormat="1" ht="12.95" customHeight="1" x14ac:dyDescent="0.2">
      <c r="A63" s="61" t="s">
        <v>47</v>
      </c>
      <c r="C63" s="59">
        <v>41490.394</v>
      </c>
      <c r="D63" s="59"/>
      <c r="E63" s="35">
        <f t="shared" si="0"/>
        <v>2408.9968076685559</v>
      </c>
      <c r="F63" s="35">
        <f t="shared" si="1"/>
        <v>2409</v>
      </c>
      <c r="G63" s="35">
        <f t="shared" si="9"/>
        <v>-7.3399999964749441E-3</v>
      </c>
      <c r="I63" s="35">
        <f t="shared" si="8"/>
        <v>-7.3399999964749441E-3</v>
      </c>
      <c r="O63" s="35">
        <f t="shared" ca="1" si="7"/>
        <v>1.3617470342621726E-2</v>
      </c>
      <c r="Q63" s="60">
        <f t="shared" si="5"/>
        <v>26471.894</v>
      </c>
      <c r="AA63" s="35" t="s">
        <v>36</v>
      </c>
      <c r="AB63" s="35">
        <v>8</v>
      </c>
      <c r="AD63" s="35" t="s">
        <v>46</v>
      </c>
      <c r="AF63" s="35" t="s">
        <v>33</v>
      </c>
    </row>
    <row r="64" spans="1:32" s="35" customFormat="1" ht="12.95" customHeight="1" x14ac:dyDescent="0.2">
      <c r="A64" s="61" t="s">
        <v>47</v>
      </c>
      <c r="C64" s="59">
        <v>41490.396999999997</v>
      </c>
      <c r="D64" s="59"/>
      <c r="E64" s="35">
        <f t="shared" si="0"/>
        <v>2408.9981124361757</v>
      </c>
      <c r="F64" s="35">
        <f t="shared" si="1"/>
        <v>2409</v>
      </c>
      <c r="G64" s="35">
        <f t="shared" si="9"/>
        <v>-4.3399999995017424E-3</v>
      </c>
      <c r="I64" s="35">
        <f t="shared" si="8"/>
        <v>-4.3399999995017424E-3</v>
      </c>
      <c r="O64" s="35">
        <f t="shared" ca="1" si="7"/>
        <v>1.3617470342621726E-2</v>
      </c>
      <c r="Q64" s="60">
        <f t="shared" si="5"/>
        <v>26471.896999999997</v>
      </c>
      <c r="AA64" s="35" t="s">
        <v>36</v>
      </c>
      <c r="AB64" s="35">
        <v>12</v>
      </c>
      <c r="AD64" s="35" t="s">
        <v>39</v>
      </c>
      <c r="AF64" s="35" t="s">
        <v>33</v>
      </c>
    </row>
    <row r="65" spans="1:32" s="35" customFormat="1" ht="12.95" customHeight="1" x14ac:dyDescent="0.2">
      <c r="A65" s="61" t="s">
        <v>47</v>
      </c>
      <c r="C65" s="59">
        <v>41490.400000000001</v>
      </c>
      <c r="D65" s="59"/>
      <c r="E65" s="35">
        <f t="shared" si="0"/>
        <v>2408.9994172037982</v>
      </c>
      <c r="F65" s="35">
        <f t="shared" si="1"/>
        <v>2409</v>
      </c>
      <c r="G65" s="35">
        <f t="shared" si="9"/>
        <v>-1.3399999952525832E-3</v>
      </c>
      <c r="I65" s="35">
        <f t="shared" si="8"/>
        <v>-1.3399999952525832E-3</v>
      </c>
      <c r="O65" s="35">
        <f t="shared" ca="1" si="7"/>
        <v>1.3617470342621726E-2</v>
      </c>
      <c r="Q65" s="60">
        <f t="shared" si="5"/>
        <v>26471.9</v>
      </c>
      <c r="AA65" s="35" t="s">
        <v>36</v>
      </c>
      <c r="AB65" s="35">
        <v>7</v>
      </c>
      <c r="AD65" s="35" t="s">
        <v>31</v>
      </c>
      <c r="AF65" s="35" t="s">
        <v>33</v>
      </c>
    </row>
    <row r="66" spans="1:32" s="35" customFormat="1" ht="12.95" customHeight="1" x14ac:dyDescent="0.2">
      <c r="A66" s="61" t="s">
        <v>48</v>
      </c>
      <c r="C66" s="59">
        <v>41506.495000000003</v>
      </c>
      <c r="D66" s="59"/>
      <c r="E66" s="35">
        <f t="shared" si="0"/>
        <v>2415.9994954898561</v>
      </c>
      <c r="F66" s="35">
        <f t="shared" si="1"/>
        <v>2416</v>
      </c>
      <c r="G66" s="35">
        <f t="shared" si="9"/>
        <v>-1.159999992523808E-3</v>
      </c>
      <c r="I66" s="35">
        <f t="shared" si="8"/>
        <v>-1.159999992523808E-3</v>
      </c>
      <c r="O66" s="35">
        <f t="shared" ca="1" si="7"/>
        <v>1.3591337586913596E-2</v>
      </c>
      <c r="Q66" s="60">
        <f t="shared" si="5"/>
        <v>26487.995000000003</v>
      </c>
      <c r="AA66" s="35" t="s">
        <v>36</v>
      </c>
      <c r="AB66" s="35">
        <v>9</v>
      </c>
      <c r="AD66" s="35" t="s">
        <v>39</v>
      </c>
      <c r="AF66" s="35" t="s">
        <v>33</v>
      </c>
    </row>
    <row r="67" spans="1:32" s="35" customFormat="1" ht="12.95" customHeight="1" x14ac:dyDescent="0.2">
      <c r="A67" s="61" t="s">
        <v>49</v>
      </c>
      <c r="C67" s="59">
        <v>41536.383000000002</v>
      </c>
      <c r="D67" s="59"/>
      <c r="E67" s="35">
        <f t="shared" si="0"/>
        <v>2428.9984603742096</v>
      </c>
      <c r="F67" s="35">
        <f t="shared" si="1"/>
        <v>2429</v>
      </c>
      <c r="G67" s="35">
        <f t="shared" si="9"/>
        <v>-3.5399999978835694E-3</v>
      </c>
      <c r="I67" s="35">
        <f t="shared" si="8"/>
        <v>-3.5399999978835694E-3</v>
      </c>
      <c r="O67" s="35">
        <f t="shared" ca="1" si="7"/>
        <v>1.3542805326312784E-2</v>
      </c>
      <c r="Q67" s="60">
        <f t="shared" si="5"/>
        <v>26517.883000000002</v>
      </c>
      <c r="AA67" s="35" t="s">
        <v>36</v>
      </c>
      <c r="AB67" s="35">
        <v>11</v>
      </c>
      <c r="AD67" s="35" t="s">
        <v>34</v>
      </c>
      <c r="AF67" s="35" t="s">
        <v>33</v>
      </c>
    </row>
    <row r="68" spans="1:32" s="35" customFormat="1" ht="12.95" customHeight="1" x14ac:dyDescent="0.2">
      <c r="A68" s="61" t="s">
        <v>49</v>
      </c>
      <c r="C68" s="59">
        <v>41582.370000000003</v>
      </c>
      <c r="D68" s="59"/>
      <c r="E68" s="35">
        <f t="shared" si="0"/>
        <v>2448.9992432347826</v>
      </c>
      <c r="F68" s="35">
        <f t="shared" si="1"/>
        <v>2449</v>
      </c>
      <c r="G68" s="35">
        <f t="shared" si="9"/>
        <v>-1.7399999924236909E-3</v>
      </c>
      <c r="I68" s="35">
        <f t="shared" si="8"/>
        <v>-1.7399999924236909E-3</v>
      </c>
      <c r="O68" s="35">
        <f t="shared" ca="1" si="7"/>
        <v>1.3468140310003844E-2</v>
      </c>
      <c r="Q68" s="60">
        <f t="shared" si="5"/>
        <v>26563.870000000003</v>
      </c>
      <c r="AA68" s="35" t="s">
        <v>36</v>
      </c>
      <c r="AB68" s="35">
        <v>13</v>
      </c>
      <c r="AD68" s="35" t="s">
        <v>39</v>
      </c>
      <c r="AF68" s="35" t="s">
        <v>33</v>
      </c>
    </row>
    <row r="69" spans="1:32" s="35" customFormat="1" ht="12.95" customHeight="1" x14ac:dyDescent="0.2">
      <c r="A69" s="61" t="s">
        <v>50</v>
      </c>
      <c r="C69" s="59">
        <v>41628.343000000001</v>
      </c>
      <c r="D69" s="59"/>
      <c r="E69" s="35">
        <f t="shared" si="0"/>
        <v>2468.99393717979</v>
      </c>
      <c r="F69" s="35">
        <f t="shared" si="1"/>
        <v>2469</v>
      </c>
      <c r="G69" s="35">
        <f t="shared" si="9"/>
        <v>-1.3939999997091945E-2</v>
      </c>
      <c r="I69" s="35">
        <f t="shared" si="8"/>
        <v>-1.3939999997091945E-2</v>
      </c>
      <c r="O69" s="35">
        <f t="shared" ca="1" si="7"/>
        <v>1.3393475293694902E-2</v>
      </c>
      <c r="Q69" s="60">
        <f t="shared" si="5"/>
        <v>26609.843000000001</v>
      </c>
      <c r="AA69" s="35" t="s">
        <v>36</v>
      </c>
      <c r="AB69" s="35">
        <v>7</v>
      </c>
      <c r="AD69" s="35" t="s">
        <v>31</v>
      </c>
      <c r="AF69" s="35" t="s">
        <v>33</v>
      </c>
    </row>
    <row r="70" spans="1:32" s="35" customFormat="1" ht="12.95" customHeight="1" x14ac:dyDescent="0.2">
      <c r="A70" s="61" t="s">
        <v>51</v>
      </c>
      <c r="C70" s="59">
        <v>41743.315999999999</v>
      </c>
      <c r="D70" s="59"/>
      <c r="E70" s="35">
        <f t="shared" si="0"/>
        <v>2518.9982864051922</v>
      </c>
      <c r="F70" s="35">
        <f t="shared" si="1"/>
        <v>2519</v>
      </c>
      <c r="G70" s="35">
        <f t="shared" si="9"/>
        <v>-3.9399999950546771E-3</v>
      </c>
      <c r="I70" s="35">
        <f t="shared" si="8"/>
        <v>-3.9399999950546771E-3</v>
      </c>
      <c r="O70" s="35">
        <f t="shared" ca="1" si="7"/>
        <v>1.3206812752922549E-2</v>
      </c>
      <c r="Q70" s="60">
        <f t="shared" si="5"/>
        <v>26724.815999999999</v>
      </c>
      <c r="AA70" s="35" t="s">
        <v>36</v>
      </c>
      <c r="AB70" s="35">
        <v>7</v>
      </c>
      <c r="AD70" s="35" t="s">
        <v>31</v>
      </c>
      <c r="AF70" s="35" t="s">
        <v>33</v>
      </c>
    </row>
    <row r="71" spans="1:32" s="35" customFormat="1" ht="12.95" customHeight="1" x14ac:dyDescent="0.2">
      <c r="A71" s="61" t="s">
        <v>51</v>
      </c>
      <c r="C71" s="59">
        <v>41766.317999999999</v>
      </c>
      <c r="D71" s="59"/>
      <c r="E71" s="35">
        <f t="shared" si="0"/>
        <v>2529.0023746770712</v>
      </c>
      <c r="F71" s="35">
        <f t="shared" si="1"/>
        <v>2529</v>
      </c>
      <c r="G71" s="35">
        <f t="shared" si="9"/>
        <v>5.4600000003119931E-3</v>
      </c>
      <c r="I71" s="35">
        <f t="shared" si="8"/>
        <v>5.4600000003119931E-3</v>
      </c>
      <c r="O71" s="35">
        <f t="shared" ca="1" si="7"/>
        <v>1.316948024476808E-2</v>
      </c>
      <c r="Q71" s="60">
        <f t="shared" si="5"/>
        <v>26747.817999999999</v>
      </c>
      <c r="AA71" s="35" t="s">
        <v>36</v>
      </c>
      <c r="AB71" s="35">
        <v>12</v>
      </c>
      <c r="AD71" s="35" t="s">
        <v>39</v>
      </c>
      <c r="AF71" s="35" t="s">
        <v>33</v>
      </c>
    </row>
    <row r="72" spans="1:32" s="35" customFormat="1" ht="12.95" customHeight="1" x14ac:dyDescent="0.2">
      <c r="A72" s="57" t="s">
        <v>343</v>
      </c>
      <c r="B72" s="58" t="s">
        <v>119</v>
      </c>
      <c r="C72" s="57">
        <v>41798.496599999999</v>
      </c>
      <c r="D72" s="59"/>
      <c r="E72" s="35">
        <f t="shared" si="0"/>
        <v>2542.9975731322261</v>
      </c>
      <c r="F72" s="35">
        <f t="shared" si="1"/>
        <v>2543</v>
      </c>
      <c r="G72" s="35">
        <f t="shared" si="9"/>
        <v>-5.5799999972805381E-3</v>
      </c>
      <c r="J72" s="35">
        <f>G72</f>
        <v>-5.5799999972805381E-3</v>
      </c>
      <c r="O72" s="35">
        <f t="shared" ca="1" si="7"/>
        <v>1.3117214733351821E-2</v>
      </c>
      <c r="Q72" s="60">
        <f t="shared" si="5"/>
        <v>26779.996599999999</v>
      </c>
    </row>
    <row r="73" spans="1:32" s="35" customFormat="1" ht="12.95" customHeight="1" x14ac:dyDescent="0.2">
      <c r="A73" s="61" t="s">
        <v>52</v>
      </c>
      <c r="C73" s="59">
        <v>41828.375</v>
      </c>
      <c r="D73" s="59"/>
      <c r="E73" s="35">
        <f t="shared" si="0"/>
        <v>2555.9923627601938</v>
      </c>
      <c r="F73" s="35">
        <f t="shared" si="1"/>
        <v>2556</v>
      </c>
      <c r="G73" s="35">
        <f t="shared" si="9"/>
        <v>-1.7559999992954545E-2</v>
      </c>
      <c r="I73" s="35">
        <f>G73</f>
        <v>-1.7559999992954545E-2</v>
      </c>
      <c r="O73" s="35">
        <f t="shared" ca="1" si="7"/>
        <v>1.3068682472751008E-2</v>
      </c>
      <c r="Q73" s="60">
        <f t="shared" si="5"/>
        <v>26809.875</v>
      </c>
      <c r="AA73" s="35" t="s">
        <v>36</v>
      </c>
      <c r="AB73" s="35">
        <v>7</v>
      </c>
      <c r="AD73" s="35" t="s">
        <v>46</v>
      </c>
      <c r="AF73" s="35" t="s">
        <v>33</v>
      </c>
    </row>
    <row r="74" spans="1:32" s="35" customFormat="1" ht="12.95" customHeight="1" x14ac:dyDescent="0.2">
      <c r="A74" s="61" t="s">
        <v>53</v>
      </c>
      <c r="C74" s="59">
        <v>42143.391000000003</v>
      </c>
      <c r="D74" s="59"/>
      <c r="E74" s="35">
        <f t="shared" si="0"/>
        <v>2692.9999217139457</v>
      </c>
      <c r="F74" s="35">
        <f t="shared" si="1"/>
        <v>2693</v>
      </c>
      <c r="G74" s="35">
        <f t="shared" si="9"/>
        <v>-1.7999999545281753E-4</v>
      </c>
      <c r="I74" s="35">
        <f>G74</f>
        <v>-1.7999999545281753E-4</v>
      </c>
      <c r="O74" s="35">
        <f t="shared" ref="O74:O105" ca="1" si="10">+C$11+C$12*F74</f>
        <v>1.2557227111034762E-2</v>
      </c>
      <c r="Q74" s="60">
        <f t="shared" si="5"/>
        <v>27124.891000000003</v>
      </c>
      <c r="AA74" s="35" t="s">
        <v>36</v>
      </c>
      <c r="AB74" s="35">
        <v>7</v>
      </c>
      <c r="AD74" s="35" t="s">
        <v>34</v>
      </c>
      <c r="AF74" s="35" t="s">
        <v>33</v>
      </c>
    </row>
    <row r="75" spans="1:32" s="35" customFormat="1" ht="12.95" customHeight="1" x14ac:dyDescent="0.2">
      <c r="A75" s="61" t="s">
        <v>54</v>
      </c>
      <c r="C75" s="59">
        <v>42251.449000000001</v>
      </c>
      <c r="D75" s="59"/>
      <c r="E75" s="35">
        <f t="shared" si="0"/>
        <v>2739.9967815732034</v>
      </c>
      <c r="F75" s="35">
        <f t="shared" si="1"/>
        <v>2740</v>
      </c>
      <c r="G75" s="35">
        <f t="shared" si="9"/>
        <v>-7.3999999949592166E-3</v>
      </c>
      <c r="I75" s="35">
        <f>G75</f>
        <v>-7.3999999949592166E-3</v>
      </c>
      <c r="O75" s="35">
        <f t="shared" ca="1" si="10"/>
        <v>1.2381764322708752E-2</v>
      </c>
      <c r="Q75" s="60">
        <f t="shared" si="5"/>
        <v>27232.949000000001</v>
      </c>
      <c r="AA75" s="35" t="s">
        <v>36</v>
      </c>
      <c r="AB75" s="35">
        <v>10</v>
      </c>
      <c r="AD75" s="35" t="s">
        <v>31</v>
      </c>
      <c r="AF75" s="35" t="s">
        <v>33</v>
      </c>
    </row>
    <row r="76" spans="1:32" s="35" customFormat="1" ht="12.95" customHeight="1" x14ac:dyDescent="0.2">
      <c r="A76" s="57" t="s">
        <v>343</v>
      </c>
      <c r="B76" s="58" t="s">
        <v>119</v>
      </c>
      <c r="C76" s="57">
        <v>42357.217600000004</v>
      </c>
      <c r="D76" s="59"/>
      <c r="E76" s="35">
        <f t="shared" si="0"/>
        <v>2785.9979297687114</v>
      </c>
      <c r="F76" s="35">
        <f t="shared" si="1"/>
        <v>2786</v>
      </c>
      <c r="G76" s="35">
        <f t="shared" si="9"/>
        <v>-4.7599999961676076E-3</v>
      </c>
      <c r="J76" s="35">
        <f>G76</f>
        <v>-4.7599999961676076E-3</v>
      </c>
      <c r="O76" s="35">
        <f t="shared" ca="1" si="10"/>
        <v>1.2210034785198188E-2</v>
      </c>
      <c r="Q76" s="60">
        <f t="shared" si="5"/>
        <v>27338.717600000004</v>
      </c>
    </row>
    <row r="77" spans="1:32" s="35" customFormat="1" ht="12.95" customHeight="1" x14ac:dyDescent="0.2">
      <c r="A77" s="57" t="s">
        <v>343</v>
      </c>
      <c r="B77" s="58" t="s">
        <v>119</v>
      </c>
      <c r="C77" s="57">
        <v>42357.218000000001</v>
      </c>
      <c r="D77" s="59"/>
      <c r="E77" s="35">
        <f t="shared" si="0"/>
        <v>2785.9981037377261</v>
      </c>
      <c r="F77" s="35">
        <f t="shared" si="1"/>
        <v>2786</v>
      </c>
      <c r="G77" s="35">
        <f t="shared" si="9"/>
        <v>-4.3599999989964999E-3</v>
      </c>
      <c r="J77" s="35">
        <f>G77</f>
        <v>-4.3599999989964999E-3</v>
      </c>
      <c r="O77" s="35">
        <f t="shared" ca="1" si="10"/>
        <v>1.2210034785198188E-2</v>
      </c>
      <c r="Q77" s="60">
        <f t="shared" si="5"/>
        <v>27338.718000000001</v>
      </c>
    </row>
    <row r="78" spans="1:32" s="35" customFormat="1" ht="12.95" customHeight="1" x14ac:dyDescent="0.2">
      <c r="A78" s="57" t="s">
        <v>343</v>
      </c>
      <c r="B78" s="58" t="s">
        <v>119</v>
      </c>
      <c r="C78" s="57">
        <v>42426.198299999996</v>
      </c>
      <c r="D78" s="59"/>
      <c r="E78" s="35">
        <f t="shared" si="0"/>
        <v>2815.9991910440749</v>
      </c>
      <c r="F78" s="35">
        <f t="shared" si="1"/>
        <v>2816</v>
      </c>
      <c r="G78" s="35">
        <f t="shared" si="9"/>
        <v>-1.8599999966681935E-3</v>
      </c>
      <c r="J78" s="35">
        <f>G78</f>
        <v>-1.8599999966681935E-3</v>
      </c>
      <c r="O78" s="35">
        <f t="shared" ca="1" si="10"/>
        <v>1.2098037260734775E-2</v>
      </c>
      <c r="Q78" s="60">
        <f t="shared" si="5"/>
        <v>27407.698299999996</v>
      </c>
    </row>
    <row r="79" spans="1:32" s="35" customFormat="1" ht="12.95" customHeight="1" x14ac:dyDescent="0.2">
      <c r="A79" s="61" t="s">
        <v>55</v>
      </c>
      <c r="C79" s="59">
        <v>42458.394999999997</v>
      </c>
      <c r="D79" s="59"/>
      <c r="E79" s="35">
        <f t="shared" si="0"/>
        <v>2830.0022615972098</v>
      </c>
      <c r="F79" s="35">
        <f t="shared" si="1"/>
        <v>2830</v>
      </c>
      <c r="G79" s="35">
        <f t="shared" si="9"/>
        <v>5.1999999996041879E-3</v>
      </c>
      <c r="I79" s="35">
        <f t="shared" ref="I79:I125" si="11">G79</f>
        <v>5.1999999996041879E-3</v>
      </c>
      <c r="O79" s="35">
        <f t="shared" ca="1" si="10"/>
        <v>1.2045771749318517E-2</v>
      </c>
      <c r="Q79" s="60">
        <f t="shared" si="5"/>
        <v>27439.894999999997</v>
      </c>
      <c r="AA79" s="35" t="s">
        <v>36</v>
      </c>
      <c r="AB79" s="35">
        <v>11</v>
      </c>
      <c r="AD79" s="35" t="s">
        <v>39</v>
      </c>
      <c r="AF79" s="35" t="s">
        <v>33</v>
      </c>
    </row>
    <row r="80" spans="1:32" s="35" customFormat="1" ht="12.95" customHeight="1" x14ac:dyDescent="0.2">
      <c r="A80" s="61" t="s">
        <v>55</v>
      </c>
      <c r="C80" s="59">
        <v>42465.283000000003</v>
      </c>
      <c r="D80" s="59"/>
      <c r="E80" s="35">
        <f t="shared" si="0"/>
        <v>2832.9980080547684</v>
      </c>
      <c r="F80" s="35">
        <f t="shared" si="1"/>
        <v>2833</v>
      </c>
      <c r="G80" s="35">
        <f t="shared" si="9"/>
        <v>-4.5799999934388325E-3</v>
      </c>
      <c r="I80" s="35">
        <f t="shared" si="11"/>
        <v>-4.5799999934388325E-3</v>
      </c>
      <c r="O80" s="35">
        <f t="shared" ca="1" si="10"/>
        <v>1.2034571996872176E-2</v>
      </c>
      <c r="Q80" s="60">
        <f t="shared" si="5"/>
        <v>27446.783000000003</v>
      </c>
      <c r="AA80" s="35" t="s">
        <v>36</v>
      </c>
      <c r="AB80" s="35">
        <v>7</v>
      </c>
      <c r="AD80" s="35" t="s">
        <v>46</v>
      </c>
      <c r="AF80" s="35" t="s">
        <v>33</v>
      </c>
    </row>
    <row r="81" spans="1:32" s="35" customFormat="1" ht="12.95" customHeight="1" x14ac:dyDescent="0.2">
      <c r="A81" s="61" t="s">
        <v>56</v>
      </c>
      <c r="C81" s="59">
        <v>42796.37</v>
      </c>
      <c r="D81" s="59"/>
      <c r="E81" s="35">
        <f t="shared" si="0"/>
        <v>2976.9952071536086</v>
      </c>
      <c r="F81" s="35">
        <f t="shared" si="1"/>
        <v>2977</v>
      </c>
      <c r="G81" s="35">
        <f t="shared" si="9"/>
        <v>-1.1019999990821816E-2</v>
      </c>
      <c r="I81" s="35">
        <f t="shared" si="11"/>
        <v>-1.1019999990821816E-2</v>
      </c>
      <c r="O81" s="35">
        <f t="shared" ca="1" si="10"/>
        <v>1.14969838794478E-2</v>
      </c>
      <c r="Q81" s="60">
        <f t="shared" si="5"/>
        <v>27777.870000000003</v>
      </c>
      <c r="AA81" s="35" t="s">
        <v>36</v>
      </c>
      <c r="AB81" s="35">
        <v>6</v>
      </c>
      <c r="AD81" s="35" t="s">
        <v>34</v>
      </c>
      <c r="AF81" s="35" t="s">
        <v>33</v>
      </c>
    </row>
    <row r="82" spans="1:32" s="35" customFormat="1" ht="12.95" customHeight="1" x14ac:dyDescent="0.2">
      <c r="A82" s="61" t="s">
        <v>56</v>
      </c>
      <c r="C82" s="59">
        <v>42835.459000000003</v>
      </c>
      <c r="D82" s="59"/>
      <c r="E82" s="35">
        <f t="shared" si="0"/>
        <v>2993.9958943312222</v>
      </c>
      <c r="F82" s="35">
        <f t="shared" si="1"/>
        <v>2994</v>
      </c>
      <c r="G82" s="35">
        <f t="shared" si="9"/>
        <v>-9.4399999943561852E-3</v>
      </c>
      <c r="I82" s="35">
        <f t="shared" si="11"/>
        <v>-9.4399999943561852E-3</v>
      </c>
      <c r="O82" s="35">
        <f t="shared" ca="1" si="10"/>
        <v>1.1433518615585201E-2</v>
      </c>
      <c r="Q82" s="60">
        <f t="shared" si="5"/>
        <v>27816.959000000003</v>
      </c>
      <c r="AA82" s="35" t="s">
        <v>36</v>
      </c>
      <c r="AB82" s="35">
        <v>9</v>
      </c>
      <c r="AD82" s="35" t="s">
        <v>39</v>
      </c>
      <c r="AF82" s="35" t="s">
        <v>33</v>
      </c>
    </row>
    <row r="83" spans="1:32" s="35" customFormat="1" ht="12.95" customHeight="1" x14ac:dyDescent="0.2">
      <c r="A83" s="61" t="s">
        <v>57</v>
      </c>
      <c r="C83" s="59">
        <v>42888.332999999999</v>
      </c>
      <c r="D83" s="59"/>
      <c r="E83" s="35">
        <f t="shared" si="0"/>
        <v>3016.9919887268088</v>
      </c>
      <c r="F83" s="35">
        <f t="shared" si="1"/>
        <v>3017</v>
      </c>
      <c r="G83" s="35">
        <f t="shared" si="9"/>
        <v>-1.8420000000332948E-2</v>
      </c>
      <c r="I83" s="35">
        <f t="shared" si="11"/>
        <v>-1.8420000000332948E-2</v>
      </c>
      <c r="O83" s="35">
        <f t="shared" ca="1" si="10"/>
        <v>1.1347653846829918E-2</v>
      </c>
      <c r="Q83" s="60">
        <f t="shared" si="5"/>
        <v>27869.832999999999</v>
      </c>
      <c r="AA83" s="35" t="s">
        <v>36</v>
      </c>
      <c r="AB83" s="35">
        <v>8</v>
      </c>
      <c r="AD83" s="35" t="s">
        <v>46</v>
      </c>
      <c r="AF83" s="35" t="s">
        <v>33</v>
      </c>
    </row>
    <row r="84" spans="1:32" s="35" customFormat="1" ht="12.95" customHeight="1" x14ac:dyDescent="0.2">
      <c r="A84" s="61" t="s">
        <v>57</v>
      </c>
      <c r="C84" s="59">
        <v>42904.445</v>
      </c>
      <c r="D84" s="59"/>
      <c r="E84" s="35">
        <f t="shared" si="0"/>
        <v>3023.9994606960513</v>
      </c>
      <c r="F84" s="35">
        <f t="shared" si="1"/>
        <v>3024</v>
      </c>
      <c r="G84" s="35">
        <f t="shared" si="9"/>
        <v>-1.2399999977787957E-3</v>
      </c>
      <c r="I84" s="35">
        <f t="shared" si="11"/>
        <v>-1.2399999977787957E-3</v>
      </c>
      <c r="O84" s="35">
        <f t="shared" ca="1" si="10"/>
        <v>1.1321521091121788E-2</v>
      </c>
      <c r="Q84" s="60">
        <f t="shared" si="5"/>
        <v>27885.945</v>
      </c>
      <c r="AA84" s="35" t="s">
        <v>36</v>
      </c>
      <c r="AB84" s="35">
        <v>9</v>
      </c>
      <c r="AD84" s="35" t="s">
        <v>39</v>
      </c>
      <c r="AF84" s="35" t="s">
        <v>33</v>
      </c>
    </row>
    <row r="85" spans="1:32" s="35" customFormat="1" ht="12.95" customHeight="1" x14ac:dyDescent="0.2">
      <c r="A85" s="61" t="s">
        <v>58</v>
      </c>
      <c r="C85" s="59">
        <v>43028.605000000003</v>
      </c>
      <c r="D85" s="59"/>
      <c r="E85" s="35">
        <f t="shared" ref="E85:E148" si="12">+(C85-C$7)/C$8</f>
        <v>3077.9994432991516</v>
      </c>
      <c r="F85" s="35">
        <f t="shared" ref="F85:F148" si="13">ROUND(2*E85,0)/2</f>
        <v>3078</v>
      </c>
      <c r="G85" s="35">
        <f t="shared" ref="G85:G116" si="14">+C85-(C$7+F85*C$8)</f>
        <v>-1.2799999894923531E-3</v>
      </c>
      <c r="I85" s="35">
        <f t="shared" si="11"/>
        <v>-1.2799999894923531E-3</v>
      </c>
      <c r="O85" s="35">
        <f t="shared" ca="1" si="10"/>
        <v>1.1119925547087649E-2</v>
      </c>
      <c r="Q85" s="60">
        <f t="shared" ref="Q85:Q148" si="15">+C85-15018.5</f>
        <v>28010.105000000003</v>
      </c>
      <c r="AB85" s="35">
        <v>8</v>
      </c>
      <c r="AD85" s="35" t="s">
        <v>34</v>
      </c>
      <c r="AF85" s="35" t="s">
        <v>33</v>
      </c>
    </row>
    <row r="86" spans="1:32" s="35" customFormat="1" ht="12.95" customHeight="1" x14ac:dyDescent="0.2">
      <c r="A86" s="61" t="s">
        <v>60</v>
      </c>
      <c r="C86" s="59">
        <v>43083.784</v>
      </c>
      <c r="D86" s="59"/>
      <c r="E86" s="35">
        <f t="shared" si="12"/>
        <v>3101.9980341501191</v>
      </c>
      <c r="F86" s="35">
        <f t="shared" si="13"/>
        <v>3102</v>
      </c>
      <c r="G86" s="35">
        <f t="shared" si="14"/>
        <v>-4.51999999495456E-3</v>
      </c>
      <c r="I86" s="35">
        <f t="shared" si="11"/>
        <v>-4.51999999495456E-3</v>
      </c>
      <c r="O86" s="35">
        <f t="shared" ca="1" si="10"/>
        <v>1.1030327527516919E-2</v>
      </c>
      <c r="Q86" s="60">
        <f t="shared" si="15"/>
        <v>28065.284</v>
      </c>
      <c r="AA86" s="35" t="s">
        <v>36</v>
      </c>
      <c r="AB86" s="35">
        <v>10</v>
      </c>
      <c r="AD86" s="35" t="s">
        <v>59</v>
      </c>
      <c r="AF86" s="35" t="s">
        <v>61</v>
      </c>
    </row>
    <row r="87" spans="1:32" s="35" customFormat="1" ht="12.95" customHeight="1" x14ac:dyDescent="0.2">
      <c r="A87" s="61" t="s">
        <v>62</v>
      </c>
      <c r="C87" s="59">
        <v>43203.351000000002</v>
      </c>
      <c r="D87" s="59"/>
      <c r="E87" s="35">
        <f t="shared" si="12"/>
        <v>3154.0004175256413</v>
      </c>
      <c r="F87" s="35">
        <f t="shared" si="13"/>
        <v>3154</v>
      </c>
      <c r="G87" s="35">
        <f t="shared" si="14"/>
        <v>9.6000000485219061E-4</v>
      </c>
      <c r="I87" s="35">
        <f t="shared" si="11"/>
        <v>9.6000000485219061E-4</v>
      </c>
      <c r="O87" s="35">
        <f t="shared" ca="1" si="10"/>
        <v>1.0836198485113671E-2</v>
      </c>
      <c r="Q87" s="60">
        <f t="shared" si="15"/>
        <v>28184.851000000002</v>
      </c>
      <c r="AA87" s="35" t="s">
        <v>36</v>
      </c>
      <c r="AB87" s="35">
        <v>8</v>
      </c>
      <c r="AD87" s="35" t="s">
        <v>46</v>
      </c>
      <c r="AF87" s="35" t="s">
        <v>33</v>
      </c>
    </row>
    <row r="88" spans="1:32" s="35" customFormat="1" ht="12.95" customHeight="1" x14ac:dyDescent="0.2">
      <c r="A88" s="61" t="s">
        <v>62</v>
      </c>
      <c r="C88" s="59">
        <v>43203.360999999997</v>
      </c>
      <c r="D88" s="59"/>
      <c r="E88" s="35">
        <f t="shared" si="12"/>
        <v>3154.0047667510421</v>
      </c>
      <c r="F88" s="35">
        <f t="shared" si="13"/>
        <v>3154</v>
      </c>
      <c r="G88" s="35">
        <f t="shared" si="14"/>
        <v>1.0959999999613501E-2</v>
      </c>
      <c r="I88" s="35">
        <f t="shared" si="11"/>
        <v>1.0959999999613501E-2</v>
      </c>
      <c r="O88" s="35">
        <f t="shared" ca="1" si="10"/>
        <v>1.0836198485113671E-2</v>
      </c>
      <c r="Q88" s="60">
        <f t="shared" si="15"/>
        <v>28184.860999999997</v>
      </c>
      <c r="AA88" s="35" t="s">
        <v>36</v>
      </c>
      <c r="AB88" s="35">
        <v>9</v>
      </c>
      <c r="AD88" s="35" t="s">
        <v>39</v>
      </c>
      <c r="AF88" s="35" t="s">
        <v>33</v>
      </c>
    </row>
    <row r="89" spans="1:32" s="35" customFormat="1" ht="12.95" customHeight="1" x14ac:dyDescent="0.2">
      <c r="A89" s="57" t="s">
        <v>396</v>
      </c>
      <c r="B89" s="58" t="s">
        <v>119</v>
      </c>
      <c r="C89" s="57">
        <v>43217.156999999999</v>
      </c>
      <c r="D89" s="59"/>
      <c r="E89" s="35">
        <f t="shared" si="12"/>
        <v>3160.0049581169606</v>
      </c>
      <c r="F89" s="35">
        <f t="shared" si="13"/>
        <v>3160</v>
      </c>
      <c r="G89" s="35">
        <f t="shared" si="14"/>
        <v>1.1400000003050081E-2</v>
      </c>
      <c r="I89" s="35">
        <f t="shared" si="11"/>
        <v>1.1400000003050081E-2</v>
      </c>
      <c r="O89" s="35">
        <f t="shared" ca="1" si="10"/>
        <v>1.0813798980220991E-2</v>
      </c>
      <c r="Q89" s="60">
        <f t="shared" si="15"/>
        <v>28198.656999999999</v>
      </c>
    </row>
    <row r="90" spans="1:32" s="35" customFormat="1" ht="12.95" customHeight="1" x14ac:dyDescent="0.2">
      <c r="A90" s="61" t="s">
        <v>60</v>
      </c>
      <c r="C90" s="59">
        <v>43290.713000000003</v>
      </c>
      <c r="D90" s="59"/>
      <c r="E90" s="35">
        <f t="shared" si="12"/>
        <v>3191.9961204909437</v>
      </c>
      <c r="F90" s="35">
        <f t="shared" si="13"/>
        <v>3192</v>
      </c>
      <c r="G90" s="35">
        <f t="shared" si="14"/>
        <v>-8.9199999929405749E-3</v>
      </c>
      <c r="I90" s="35">
        <f t="shared" si="11"/>
        <v>-8.9199999929405749E-3</v>
      </c>
      <c r="O90" s="35">
        <f t="shared" ca="1" si="10"/>
        <v>1.0694334954126684E-2</v>
      </c>
      <c r="Q90" s="60">
        <f t="shared" si="15"/>
        <v>28272.213000000003</v>
      </c>
      <c r="AA90" s="35" t="s">
        <v>36</v>
      </c>
      <c r="AB90" s="35">
        <v>9</v>
      </c>
      <c r="AD90" s="35" t="s">
        <v>63</v>
      </c>
      <c r="AF90" s="35" t="s">
        <v>61</v>
      </c>
    </row>
    <row r="91" spans="1:32" s="35" customFormat="1" ht="12.95" customHeight="1" x14ac:dyDescent="0.2">
      <c r="A91" s="61" t="s">
        <v>60</v>
      </c>
      <c r="C91" s="59">
        <v>43290.726000000002</v>
      </c>
      <c r="D91" s="59"/>
      <c r="E91" s="35">
        <f t="shared" si="12"/>
        <v>3192.001774483967</v>
      </c>
      <c r="F91" s="35">
        <f t="shared" si="13"/>
        <v>3192</v>
      </c>
      <c r="G91" s="35">
        <f t="shared" si="14"/>
        <v>4.0800000060698949E-3</v>
      </c>
      <c r="I91" s="35">
        <f t="shared" si="11"/>
        <v>4.0800000060698949E-3</v>
      </c>
      <c r="O91" s="35">
        <f t="shared" ca="1" si="10"/>
        <v>1.0694334954126684E-2</v>
      </c>
      <c r="Q91" s="60">
        <f t="shared" si="15"/>
        <v>28272.226000000002</v>
      </c>
      <c r="AA91" s="35" t="s">
        <v>36</v>
      </c>
      <c r="AB91" s="35">
        <v>12</v>
      </c>
      <c r="AD91" s="35" t="s">
        <v>59</v>
      </c>
      <c r="AF91" s="35" t="s">
        <v>61</v>
      </c>
    </row>
    <row r="92" spans="1:32" s="35" customFormat="1" ht="12.95" customHeight="1" x14ac:dyDescent="0.2">
      <c r="A92" s="61" t="s">
        <v>60</v>
      </c>
      <c r="C92" s="59">
        <v>43982.805</v>
      </c>
      <c r="D92" s="59"/>
      <c r="E92" s="35">
        <f t="shared" si="12"/>
        <v>3493.0025312491862</v>
      </c>
      <c r="F92" s="35">
        <f t="shared" si="13"/>
        <v>3493</v>
      </c>
      <c r="G92" s="35">
        <f t="shared" si="14"/>
        <v>5.8200000057695433E-3</v>
      </c>
      <c r="I92" s="35">
        <f t="shared" si="11"/>
        <v>5.8200000057695433E-3</v>
      </c>
      <c r="O92" s="35">
        <f t="shared" ca="1" si="10"/>
        <v>9.5706264586771228E-3</v>
      </c>
      <c r="Q92" s="60">
        <f t="shared" si="15"/>
        <v>28964.305</v>
      </c>
      <c r="AA92" s="35" t="s">
        <v>36</v>
      </c>
      <c r="AB92" s="35">
        <v>16</v>
      </c>
      <c r="AD92" s="35" t="s">
        <v>59</v>
      </c>
      <c r="AF92" s="35" t="s">
        <v>61</v>
      </c>
    </row>
    <row r="93" spans="1:32" s="35" customFormat="1" ht="12.95" customHeight="1" x14ac:dyDescent="0.2">
      <c r="A93" s="61" t="s">
        <v>64</v>
      </c>
      <c r="C93" s="59">
        <v>44033.391000000003</v>
      </c>
      <c r="D93" s="59"/>
      <c r="E93" s="35">
        <f t="shared" si="12"/>
        <v>3515.0035228725797</v>
      </c>
      <c r="F93" s="35">
        <f t="shared" si="13"/>
        <v>3515</v>
      </c>
      <c r="G93" s="35">
        <f t="shared" si="14"/>
        <v>8.1000000063795596E-3</v>
      </c>
      <c r="I93" s="35">
        <f t="shared" si="11"/>
        <v>8.1000000063795596E-3</v>
      </c>
      <c r="O93" s="35">
        <f t="shared" ca="1" si="10"/>
        <v>9.4884949407372868E-3</v>
      </c>
      <c r="Q93" s="60">
        <f t="shared" si="15"/>
        <v>29014.891000000003</v>
      </c>
      <c r="AA93" s="35" t="s">
        <v>36</v>
      </c>
      <c r="AB93" s="35">
        <v>8</v>
      </c>
      <c r="AD93" s="35" t="s">
        <v>46</v>
      </c>
      <c r="AF93" s="35" t="s">
        <v>33</v>
      </c>
    </row>
    <row r="94" spans="1:32" s="35" customFormat="1" ht="12.95" customHeight="1" x14ac:dyDescent="0.2">
      <c r="A94" s="61" t="s">
        <v>64</v>
      </c>
      <c r="C94" s="59">
        <v>44072.472999999998</v>
      </c>
      <c r="D94" s="59"/>
      <c r="E94" s="35">
        <f t="shared" si="12"/>
        <v>3532.0011655924086</v>
      </c>
      <c r="F94" s="35">
        <f t="shared" si="13"/>
        <v>3532</v>
      </c>
      <c r="G94" s="35">
        <f t="shared" si="14"/>
        <v>2.6800000050570816E-3</v>
      </c>
      <c r="I94" s="35">
        <f t="shared" si="11"/>
        <v>2.6800000050570816E-3</v>
      </c>
      <c r="O94" s="35">
        <f t="shared" ca="1" si="10"/>
        <v>9.4250296768746879E-3</v>
      </c>
      <c r="Q94" s="60">
        <f t="shared" si="15"/>
        <v>29053.972999999998</v>
      </c>
      <c r="AA94" s="35" t="s">
        <v>36</v>
      </c>
      <c r="AB94" s="35">
        <v>8</v>
      </c>
      <c r="AD94" s="35" t="s">
        <v>39</v>
      </c>
      <c r="AF94" s="35" t="s">
        <v>33</v>
      </c>
    </row>
    <row r="95" spans="1:32" s="35" customFormat="1" ht="12.95" customHeight="1" x14ac:dyDescent="0.2">
      <c r="A95" s="61" t="s">
        <v>60</v>
      </c>
      <c r="C95" s="59">
        <v>44281.716</v>
      </c>
      <c r="D95" s="59"/>
      <c r="E95" s="35">
        <f t="shared" si="12"/>
        <v>3623.0056626914766</v>
      </c>
      <c r="F95" s="35">
        <f t="shared" si="13"/>
        <v>3623</v>
      </c>
      <c r="G95" s="35">
        <f t="shared" si="14"/>
        <v>1.3020000005781185E-2</v>
      </c>
      <c r="I95" s="35">
        <f t="shared" si="11"/>
        <v>1.3020000005781185E-2</v>
      </c>
      <c r="O95" s="35">
        <f t="shared" ca="1" si="10"/>
        <v>9.085303852669006E-3</v>
      </c>
      <c r="Q95" s="60">
        <f t="shared" si="15"/>
        <v>29263.216</v>
      </c>
      <c r="AA95" s="35" t="s">
        <v>36</v>
      </c>
      <c r="AB95" s="35">
        <v>12</v>
      </c>
      <c r="AD95" s="35" t="s">
        <v>65</v>
      </c>
      <c r="AF95" s="35" t="s">
        <v>61</v>
      </c>
    </row>
    <row r="96" spans="1:32" s="35" customFormat="1" ht="12.95" customHeight="1" x14ac:dyDescent="0.2">
      <c r="A96" s="61" t="s">
        <v>66</v>
      </c>
      <c r="C96" s="59">
        <v>44371.383000000002</v>
      </c>
      <c r="D96" s="59"/>
      <c r="E96" s="35">
        <f t="shared" si="12"/>
        <v>3662.0038621121603</v>
      </c>
      <c r="F96" s="35">
        <f t="shared" si="13"/>
        <v>3662</v>
      </c>
      <c r="G96" s="35">
        <f t="shared" si="14"/>
        <v>8.8800000085029751E-3</v>
      </c>
      <c r="I96" s="35">
        <f t="shared" si="11"/>
        <v>8.8800000085029751E-3</v>
      </c>
      <c r="O96" s="35">
        <f t="shared" ca="1" si="10"/>
        <v>8.9397070708665712E-3</v>
      </c>
      <c r="Q96" s="60">
        <f t="shared" si="15"/>
        <v>29352.883000000002</v>
      </c>
      <c r="AA96" s="35" t="s">
        <v>36</v>
      </c>
      <c r="AB96" s="35">
        <v>6</v>
      </c>
      <c r="AD96" s="35" t="s">
        <v>46</v>
      </c>
      <c r="AF96" s="35" t="s">
        <v>33</v>
      </c>
    </row>
    <row r="97" spans="1:32" s="35" customFormat="1" ht="12.95" customHeight="1" x14ac:dyDescent="0.2">
      <c r="A97" s="61" t="s">
        <v>60</v>
      </c>
      <c r="C97" s="59">
        <v>44626.584000000003</v>
      </c>
      <c r="D97" s="59"/>
      <c r="E97" s="35">
        <f t="shared" si="12"/>
        <v>3772.9965293181313</v>
      </c>
      <c r="F97" s="35">
        <f t="shared" si="13"/>
        <v>3773</v>
      </c>
      <c r="G97" s="35">
        <f t="shared" si="14"/>
        <v>-7.9799999948590994E-3</v>
      </c>
      <c r="I97" s="35">
        <f t="shared" si="11"/>
        <v>-7.9799999948590994E-3</v>
      </c>
      <c r="O97" s="35">
        <f t="shared" ca="1" si="10"/>
        <v>8.5253162303519474E-3</v>
      </c>
      <c r="Q97" s="60">
        <f t="shared" si="15"/>
        <v>29608.084000000003</v>
      </c>
      <c r="AA97" s="35" t="s">
        <v>36</v>
      </c>
      <c r="AB97" s="35">
        <v>14</v>
      </c>
      <c r="AD97" s="35" t="s">
        <v>65</v>
      </c>
      <c r="AF97" s="35" t="s">
        <v>61</v>
      </c>
    </row>
    <row r="98" spans="1:32" s="35" customFormat="1" ht="12.95" customHeight="1" x14ac:dyDescent="0.2">
      <c r="A98" s="61" t="s">
        <v>67</v>
      </c>
      <c r="C98" s="59">
        <v>44626.597999999998</v>
      </c>
      <c r="D98" s="59"/>
      <c r="E98" s="35">
        <f t="shared" si="12"/>
        <v>3773.0026182336933</v>
      </c>
      <c r="F98" s="35">
        <f t="shared" si="13"/>
        <v>3773</v>
      </c>
      <c r="G98" s="35">
        <f t="shared" si="14"/>
        <v>6.0200000007171184E-3</v>
      </c>
      <c r="I98" s="35">
        <f t="shared" si="11"/>
        <v>6.0200000007171184E-3</v>
      </c>
      <c r="O98" s="35">
        <f t="shared" ca="1" si="10"/>
        <v>8.5253162303519474E-3</v>
      </c>
      <c r="Q98" s="60">
        <f t="shared" si="15"/>
        <v>29608.097999999998</v>
      </c>
      <c r="AA98" s="35" t="s">
        <v>36</v>
      </c>
      <c r="AB98" s="35">
        <v>6</v>
      </c>
      <c r="AD98" s="35" t="s">
        <v>34</v>
      </c>
      <c r="AF98" s="35" t="s">
        <v>33</v>
      </c>
    </row>
    <row r="99" spans="1:32" s="35" customFormat="1" ht="12.95" customHeight="1" x14ac:dyDescent="0.2">
      <c r="A99" s="61" t="s">
        <v>60</v>
      </c>
      <c r="C99" s="59">
        <v>44635.8</v>
      </c>
      <c r="D99" s="59"/>
      <c r="E99" s="35">
        <f t="shared" si="12"/>
        <v>3777.0047754494954</v>
      </c>
      <c r="F99" s="35">
        <f t="shared" si="13"/>
        <v>3777</v>
      </c>
      <c r="G99" s="35">
        <f t="shared" si="14"/>
        <v>1.0980000006384216E-2</v>
      </c>
      <c r="I99" s="35">
        <f t="shared" si="11"/>
        <v>1.0980000006384216E-2</v>
      </c>
      <c r="O99" s="35">
        <f t="shared" ca="1" si="10"/>
        <v>8.510383227090159E-3</v>
      </c>
      <c r="Q99" s="60">
        <f t="shared" si="15"/>
        <v>29617.300000000003</v>
      </c>
      <c r="AA99" s="35" t="s">
        <v>36</v>
      </c>
      <c r="AB99" s="35">
        <v>17</v>
      </c>
      <c r="AD99" s="35" t="s">
        <v>59</v>
      </c>
      <c r="AF99" s="35" t="s">
        <v>61</v>
      </c>
    </row>
    <row r="100" spans="1:32" s="35" customFormat="1" ht="12.95" customHeight="1" x14ac:dyDescent="0.2">
      <c r="A100" s="61" t="s">
        <v>68</v>
      </c>
      <c r="C100" s="59">
        <v>44663.385000000002</v>
      </c>
      <c r="D100" s="59"/>
      <c r="E100" s="35">
        <f t="shared" si="12"/>
        <v>3789.0021137235485</v>
      </c>
      <c r="F100" s="35">
        <f t="shared" si="13"/>
        <v>3789</v>
      </c>
      <c r="G100" s="35">
        <f t="shared" si="14"/>
        <v>4.8600000081933104E-3</v>
      </c>
      <c r="I100" s="35">
        <f t="shared" si="11"/>
        <v>4.8600000081933104E-3</v>
      </c>
      <c r="O100" s="35">
        <f t="shared" ca="1" si="10"/>
        <v>8.4655842173047956E-3</v>
      </c>
      <c r="Q100" s="60">
        <f t="shared" si="15"/>
        <v>29644.885000000002</v>
      </c>
      <c r="AA100" s="35" t="s">
        <v>36</v>
      </c>
      <c r="AB100" s="35">
        <v>7</v>
      </c>
      <c r="AD100" s="35" t="s">
        <v>39</v>
      </c>
      <c r="AF100" s="35" t="s">
        <v>33</v>
      </c>
    </row>
    <row r="101" spans="1:32" s="35" customFormat="1" ht="12.95" customHeight="1" x14ac:dyDescent="0.2">
      <c r="A101" s="61" t="s">
        <v>69</v>
      </c>
      <c r="C101" s="59">
        <v>44709.364000000001</v>
      </c>
      <c r="D101" s="59"/>
      <c r="E101" s="35">
        <f t="shared" si="12"/>
        <v>3808.9994172037982</v>
      </c>
      <c r="F101" s="35">
        <f t="shared" si="13"/>
        <v>3809</v>
      </c>
      <c r="G101" s="35">
        <f t="shared" si="14"/>
        <v>-1.3399999952525832E-3</v>
      </c>
      <c r="I101" s="35">
        <f t="shared" si="11"/>
        <v>-1.3399999952525832E-3</v>
      </c>
      <c r="O101" s="35">
        <f t="shared" ca="1" si="10"/>
        <v>8.3909192009958538E-3</v>
      </c>
      <c r="Q101" s="60">
        <f t="shared" si="15"/>
        <v>29690.864000000001</v>
      </c>
      <c r="AA101" s="35" t="s">
        <v>36</v>
      </c>
      <c r="AB101" s="35">
        <v>12</v>
      </c>
      <c r="AD101" s="35" t="s">
        <v>39</v>
      </c>
      <c r="AF101" s="35" t="s">
        <v>33</v>
      </c>
    </row>
    <row r="102" spans="1:32" s="35" customFormat="1" ht="12.95" customHeight="1" x14ac:dyDescent="0.2">
      <c r="A102" s="61" t="s">
        <v>60</v>
      </c>
      <c r="C102" s="59">
        <v>45026.665000000001</v>
      </c>
      <c r="D102" s="59"/>
      <c r="E102" s="35">
        <f t="shared" si="12"/>
        <v>3947.0007741621239</v>
      </c>
      <c r="F102" s="35">
        <f t="shared" si="13"/>
        <v>3947</v>
      </c>
      <c r="G102" s="35">
        <f t="shared" si="14"/>
        <v>1.7800000059651211E-3</v>
      </c>
      <c r="I102" s="35">
        <f t="shared" si="11"/>
        <v>1.7800000059651211E-3</v>
      </c>
      <c r="O102" s="35">
        <f t="shared" ca="1" si="10"/>
        <v>7.8757305884641603E-3</v>
      </c>
      <c r="Q102" s="60">
        <f t="shared" si="15"/>
        <v>30008.165000000001</v>
      </c>
      <c r="AA102" s="35" t="s">
        <v>36</v>
      </c>
      <c r="AB102" s="35">
        <v>14</v>
      </c>
      <c r="AD102" s="35" t="s">
        <v>59</v>
      </c>
      <c r="AF102" s="35" t="s">
        <v>61</v>
      </c>
    </row>
    <row r="103" spans="1:32" s="35" customFormat="1" ht="12.95" customHeight="1" x14ac:dyDescent="0.2">
      <c r="A103" s="61" t="s">
        <v>70</v>
      </c>
      <c r="C103" s="59">
        <v>45093.339</v>
      </c>
      <c r="D103" s="59"/>
      <c r="E103" s="35">
        <f t="shared" si="12"/>
        <v>3975.9987996137902</v>
      </c>
      <c r="F103" s="35">
        <f t="shared" si="13"/>
        <v>3976</v>
      </c>
      <c r="G103" s="35">
        <f t="shared" si="14"/>
        <v>-2.759999995760154E-3</v>
      </c>
      <c r="I103" s="35">
        <f t="shared" si="11"/>
        <v>-2.759999995760154E-3</v>
      </c>
      <c r="O103" s="35">
        <f t="shared" ca="1" si="10"/>
        <v>7.7674663148161963E-3</v>
      </c>
      <c r="Q103" s="60">
        <f t="shared" si="15"/>
        <v>30074.839</v>
      </c>
      <c r="AA103" s="35" t="s">
        <v>36</v>
      </c>
      <c r="AB103" s="35">
        <v>6</v>
      </c>
      <c r="AD103" s="35" t="s">
        <v>46</v>
      </c>
      <c r="AF103" s="35" t="s">
        <v>33</v>
      </c>
    </row>
    <row r="104" spans="1:32" s="35" customFormat="1" ht="12.95" customHeight="1" x14ac:dyDescent="0.2">
      <c r="A104" s="61" t="s">
        <v>71</v>
      </c>
      <c r="C104" s="59">
        <v>45093.341999999997</v>
      </c>
      <c r="D104" s="59"/>
      <c r="E104" s="35">
        <f t="shared" si="12"/>
        <v>3976.00010438141</v>
      </c>
      <c r="F104" s="35">
        <f t="shared" si="13"/>
        <v>3976</v>
      </c>
      <c r="G104" s="35">
        <f t="shared" si="14"/>
        <v>2.4000000121304765E-4</v>
      </c>
      <c r="I104" s="35">
        <f t="shared" si="11"/>
        <v>2.4000000121304765E-4</v>
      </c>
      <c r="O104" s="35">
        <f t="shared" ca="1" si="10"/>
        <v>7.7674663148161963E-3</v>
      </c>
      <c r="Q104" s="60">
        <f t="shared" si="15"/>
        <v>30074.841999999997</v>
      </c>
      <c r="AA104" s="35" t="s">
        <v>36</v>
      </c>
      <c r="AB104" s="35">
        <v>8</v>
      </c>
      <c r="AD104" s="35" t="s">
        <v>34</v>
      </c>
      <c r="AF104" s="35" t="s">
        <v>33</v>
      </c>
    </row>
    <row r="105" spans="1:32" s="35" customFormat="1" ht="12.95" customHeight="1" x14ac:dyDescent="0.2">
      <c r="A105" s="61" t="s">
        <v>72</v>
      </c>
      <c r="C105" s="59">
        <v>45378.447</v>
      </c>
      <c r="D105" s="59"/>
      <c r="E105" s="35">
        <f t="shared" si="12"/>
        <v>4099.9986952323807</v>
      </c>
      <c r="F105" s="35">
        <f t="shared" si="13"/>
        <v>4100</v>
      </c>
      <c r="G105" s="35">
        <f t="shared" si="14"/>
        <v>-2.9999999969732016E-3</v>
      </c>
      <c r="I105" s="35">
        <f t="shared" si="11"/>
        <v>-2.9999999969732016E-3</v>
      </c>
      <c r="O105" s="35">
        <f t="shared" ca="1" si="10"/>
        <v>7.3045432137007621E-3</v>
      </c>
      <c r="Q105" s="60">
        <f t="shared" si="15"/>
        <v>30359.947</v>
      </c>
      <c r="AA105" s="35" t="s">
        <v>36</v>
      </c>
      <c r="AB105" s="35">
        <v>6</v>
      </c>
      <c r="AD105" s="35" t="s">
        <v>34</v>
      </c>
      <c r="AF105" s="35" t="s">
        <v>33</v>
      </c>
    </row>
    <row r="106" spans="1:32" s="35" customFormat="1" ht="12.95" customHeight="1" x14ac:dyDescent="0.2">
      <c r="A106" s="61" t="s">
        <v>72</v>
      </c>
      <c r="C106" s="59">
        <v>45401.43</v>
      </c>
      <c r="D106" s="59"/>
      <c r="E106" s="35">
        <f t="shared" si="12"/>
        <v>4109.9945199759941</v>
      </c>
      <c r="F106" s="35">
        <f t="shared" si="13"/>
        <v>4110</v>
      </c>
      <c r="G106" s="35">
        <f t="shared" si="14"/>
        <v>-1.2599999994563404E-2</v>
      </c>
      <c r="I106" s="35">
        <f t="shared" si="11"/>
        <v>-1.2599999994563404E-2</v>
      </c>
      <c r="O106" s="35">
        <f t="shared" ref="O106:O137" ca="1" si="16">+C$11+C$12*F106</f>
        <v>7.2672107055462912E-3</v>
      </c>
      <c r="Q106" s="60">
        <f t="shared" si="15"/>
        <v>30382.93</v>
      </c>
      <c r="AA106" s="35" t="s">
        <v>36</v>
      </c>
      <c r="AB106" s="35">
        <v>10</v>
      </c>
      <c r="AD106" s="35" t="s">
        <v>39</v>
      </c>
      <c r="AF106" s="35" t="s">
        <v>33</v>
      </c>
    </row>
    <row r="107" spans="1:32" s="35" customFormat="1" ht="12.95" customHeight="1" x14ac:dyDescent="0.2">
      <c r="A107" s="61" t="s">
        <v>73</v>
      </c>
      <c r="C107" s="59">
        <v>45440.525000000001</v>
      </c>
      <c r="D107" s="59"/>
      <c r="E107" s="35">
        <f t="shared" si="12"/>
        <v>4126.9978166888504</v>
      </c>
      <c r="F107" s="35">
        <f t="shared" si="13"/>
        <v>4127</v>
      </c>
      <c r="G107" s="35">
        <f t="shared" si="14"/>
        <v>-5.0199999968754128E-3</v>
      </c>
      <c r="I107" s="35">
        <f t="shared" si="11"/>
        <v>-5.0199999968754128E-3</v>
      </c>
      <c r="O107" s="35">
        <f t="shared" ca="1" si="16"/>
        <v>7.2037454416836923E-3</v>
      </c>
      <c r="Q107" s="60">
        <f t="shared" si="15"/>
        <v>30422.025000000001</v>
      </c>
      <c r="AA107" s="35" t="s">
        <v>36</v>
      </c>
      <c r="AF107" s="35" t="s">
        <v>38</v>
      </c>
    </row>
    <row r="108" spans="1:32" s="35" customFormat="1" ht="12.95" customHeight="1" x14ac:dyDescent="0.2">
      <c r="A108" s="61" t="s">
        <v>74</v>
      </c>
      <c r="C108" s="59">
        <v>45493.404000000002</v>
      </c>
      <c r="D108" s="59"/>
      <c r="E108" s="35">
        <f t="shared" si="12"/>
        <v>4149.9960856971402</v>
      </c>
      <c r="F108" s="35">
        <f t="shared" si="13"/>
        <v>4150</v>
      </c>
      <c r="G108" s="35">
        <f t="shared" si="14"/>
        <v>-8.9999999981955625E-3</v>
      </c>
      <c r="I108" s="35">
        <f t="shared" si="11"/>
        <v>-8.9999999981955625E-3</v>
      </c>
      <c r="O108" s="35">
        <f t="shared" ca="1" si="16"/>
        <v>7.1178806729284092E-3</v>
      </c>
      <c r="Q108" s="60">
        <f t="shared" si="15"/>
        <v>30474.904000000002</v>
      </c>
      <c r="AA108" s="35" t="s">
        <v>36</v>
      </c>
      <c r="AB108" s="35">
        <v>5</v>
      </c>
      <c r="AD108" s="35" t="s">
        <v>46</v>
      </c>
      <c r="AF108" s="35" t="s">
        <v>33</v>
      </c>
    </row>
    <row r="109" spans="1:32" s="35" customFormat="1" ht="12.95" customHeight="1" x14ac:dyDescent="0.2">
      <c r="A109" s="61" t="s">
        <v>60</v>
      </c>
      <c r="C109" s="59">
        <v>45541.686999999998</v>
      </c>
      <c r="D109" s="59"/>
      <c r="E109" s="35">
        <f t="shared" si="12"/>
        <v>4170.9954507102293</v>
      </c>
      <c r="F109" s="35">
        <f t="shared" si="13"/>
        <v>4171</v>
      </c>
      <c r="G109" s="35">
        <f t="shared" si="14"/>
        <v>-1.0459999997692648E-2</v>
      </c>
      <c r="I109" s="35">
        <f t="shared" si="11"/>
        <v>-1.0459999997692648E-2</v>
      </c>
      <c r="O109" s="35">
        <f t="shared" ca="1" si="16"/>
        <v>7.039482405804022E-3</v>
      </c>
      <c r="Q109" s="60">
        <f t="shared" si="15"/>
        <v>30523.186999999998</v>
      </c>
      <c r="AA109" s="35" t="s">
        <v>36</v>
      </c>
      <c r="AB109" s="35">
        <v>15</v>
      </c>
      <c r="AD109" s="35" t="s">
        <v>59</v>
      </c>
      <c r="AF109" s="35" t="s">
        <v>61</v>
      </c>
    </row>
    <row r="110" spans="1:32" s="35" customFormat="1" ht="12.95" customHeight="1" x14ac:dyDescent="0.2">
      <c r="A110" s="61" t="s">
        <v>75</v>
      </c>
      <c r="C110" s="59">
        <v>45946.370999999999</v>
      </c>
      <c r="D110" s="59"/>
      <c r="E110" s="35">
        <f t="shared" si="12"/>
        <v>4347.001644007204</v>
      </c>
      <c r="F110" s="35">
        <f t="shared" si="13"/>
        <v>4347</v>
      </c>
      <c r="G110" s="35">
        <f t="shared" si="14"/>
        <v>3.7799999990966171E-3</v>
      </c>
      <c r="I110" s="35">
        <f t="shared" si="11"/>
        <v>3.7799999990966171E-3</v>
      </c>
      <c r="O110" s="35">
        <f t="shared" ca="1" si="16"/>
        <v>6.3824302622853407E-3</v>
      </c>
      <c r="Q110" s="60">
        <f t="shared" si="15"/>
        <v>30927.870999999999</v>
      </c>
      <c r="AA110" s="35" t="s">
        <v>36</v>
      </c>
      <c r="AB110" s="35">
        <v>6</v>
      </c>
      <c r="AD110" s="35" t="s">
        <v>39</v>
      </c>
      <c r="AF110" s="35" t="s">
        <v>33</v>
      </c>
    </row>
    <row r="111" spans="1:32" s="35" customFormat="1" ht="12.95" customHeight="1" x14ac:dyDescent="0.2">
      <c r="A111" s="61" t="s">
        <v>77</v>
      </c>
      <c r="C111" s="59">
        <v>46054.436000000002</v>
      </c>
      <c r="D111" s="59"/>
      <c r="E111" s="35">
        <f t="shared" si="12"/>
        <v>4394.001548324246</v>
      </c>
      <c r="F111" s="35">
        <f t="shared" si="13"/>
        <v>4394</v>
      </c>
      <c r="G111" s="35">
        <f t="shared" si="14"/>
        <v>3.5600000046542846E-3</v>
      </c>
      <c r="I111" s="35">
        <f t="shared" si="11"/>
        <v>3.5600000046542846E-3</v>
      </c>
      <c r="O111" s="35">
        <f t="shared" ca="1" si="16"/>
        <v>6.2069674739593308E-3</v>
      </c>
      <c r="Q111" s="60">
        <f t="shared" si="15"/>
        <v>31035.936000000002</v>
      </c>
      <c r="AA111" s="35" t="s">
        <v>36</v>
      </c>
      <c r="AB111" s="35">
        <v>5</v>
      </c>
      <c r="AD111" s="35" t="s">
        <v>76</v>
      </c>
      <c r="AF111" s="35" t="s">
        <v>33</v>
      </c>
    </row>
    <row r="112" spans="1:32" s="35" customFormat="1" ht="12.95" customHeight="1" x14ac:dyDescent="0.2">
      <c r="A112" s="61" t="s">
        <v>78</v>
      </c>
      <c r="C112" s="59">
        <v>46061.33</v>
      </c>
      <c r="D112" s="59"/>
      <c r="E112" s="35">
        <f t="shared" si="12"/>
        <v>4396.9999043170437</v>
      </c>
      <c r="F112" s="35">
        <f t="shared" si="13"/>
        <v>4397</v>
      </c>
      <c r="G112" s="35">
        <f t="shared" si="14"/>
        <v>-2.1999999444233254E-4</v>
      </c>
      <c r="I112" s="35">
        <f t="shared" si="11"/>
        <v>-2.1999999444233254E-4</v>
      </c>
      <c r="O112" s="35">
        <f t="shared" ca="1" si="16"/>
        <v>6.1957677215129896E-3</v>
      </c>
      <c r="Q112" s="60">
        <f t="shared" si="15"/>
        <v>31042.83</v>
      </c>
      <c r="AA112" s="35" t="s">
        <v>36</v>
      </c>
      <c r="AF112" s="35" t="s">
        <v>38</v>
      </c>
    </row>
    <row r="113" spans="1:32" s="35" customFormat="1" ht="12.95" customHeight="1" x14ac:dyDescent="0.2">
      <c r="A113" s="61" t="s">
        <v>60</v>
      </c>
      <c r="C113" s="59">
        <v>46240.675000000003</v>
      </c>
      <c r="D113" s="59"/>
      <c r="E113" s="35">
        <f t="shared" si="12"/>
        <v>4475.0010873063538</v>
      </c>
      <c r="F113" s="35">
        <f t="shared" si="13"/>
        <v>4475</v>
      </c>
      <c r="G113" s="35">
        <f t="shared" si="14"/>
        <v>2.5000000023283064E-3</v>
      </c>
      <c r="I113" s="35">
        <f t="shared" si="11"/>
        <v>2.5000000023283064E-3</v>
      </c>
      <c r="O113" s="35">
        <f t="shared" ca="1" si="16"/>
        <v>5.9045741579081198E-3</v>
      </c>
      <c r="Q113" s="60">
        <f t="shared" si="15"/>
        <v>31222.175000000003</v>
      </c>
      <c r="AA113" s="35" t="s">
        <v>36</v>
      </c>
      <c r="AB113" s="35">
        <v>9</v>
      </c>
      <c r="AD113" s="35" t="s">
        <v>79</v>
      </c>
      <c r="AF113" s="35" t="s">
        <v>61</v>
      </c>
    </row>
    <row r="114" spans="1:32" s="35" customFormat="1" ht="12.95" customHeight="1" x14ac:dyDescent="0.2">
      <c r="A114" s="61" t="s">
        <v>80</v>
      </c>
      <c r="C114" s="59">
        <v>46553.368999999999</v>
      </c>
      <c r="D114" s="59"/>
      <c r="E114" s="35">
        <f t="shared" si="12"/>
        <v>4610.9987561215357</v>
      </c>
      <c r="F114" s="35">
        <f t="shared" si="13"/>
        <v>4611</v>
      </c>
      <c r="G114" s="35">
        <f t="shared" si="14"/>
        <v>-2.8600000005098991E-3</v>
      </c>
      <c r="I114" s="35">
        <f t="shared" si="11"/>
        <v>-2.8600000005098991E-3</v>
      </c>
      <c r="O114" s="35">
        <f t="shared" ca="1" si="16"/>
        <v>5.3968520470073188E-3</v>
      </c>
      <c r="Q114" s="60">
        <f t="shared" si="15"/>
        <v>31534.868999999999</v>
      </c>
      <c r="AA114" s="35" t="s">
        <v>36</v>
      </c>
      <c r="AF114" s="35" t="s">
        <v>38</v>
      </c>
    </row>
    <row r="115" spans="1:32" s="35" customFormat="1" ht="12.95" customHeight="1" x14ac:dyDescent="0.2">
      <c r="A115" s="61" t="s">
        <v>81</v>
      </c>
      <c r="C115" s="59">
        <v>46553.385000000002</v>
      </c>
      <c r="D115" s="59"/>
      <c r="E115" s="35">
        <f t="shared" si="12"/>
        <v>4611.0057148821825</v>
      </c>
      <c r="F115" s="35">
        <f t="shared" si="13"/>
        <v>4611</v>
      </c>
      <c r="G115" s="35">
        <f t="shared" si="14"/>
        <v>1.314000000274973E-2</v>
      </c>
      <c r="I115" s="35">
        <f t="shared" si="11"/>
        <v>1.314000000274973E-2</v>
      </c>
      <c r="O115" s="35">
        <f t="shared" ca="1" si="16"/>
        <v>5.3968520470073188E-3</v>
      </c>
      <c r="Q115" s="60">
        <f t="shared" si="15"/>
        <v>31534.885000000002</v>
      </c>
      <c r="AA115" s="35" t="s">
        <v>36</v>
      </c>
      <c r="AF115" s="35" t="s">
        <v>38</v>
      </c>
    </row>
    <row r="116" spans="1:32" s="35" customFormat="1" ht="12.95" customHeight="1" x14ac:dyDescent="0.2">
      <c r="A116" s="57" t="s">
        <v>476</v>
      </c>
      <c r="B116" s="58" t="s">
        <v>119</v>
      </c>
      <c r="C116" s="57">
        <v>46684.411999999997</v>
      </c>
      <c r="D116" s="59"/>
      <c r="E116" s="35">
        <f t="shared" si="12"/>
        <v>4667.9923105694879</v>
      </c>
      <c r="F116" s="35">
        <f t="shared" si="13"/>
        <v>4668</v>
      </c>
      <c r="G116" s="35">
        <f t="shared" si="14"/>
        <v>-1.7679999997199047E-2</v>
      </c>
      <c r="I116" s="35">
        <f t="shared" si="11"/>
        <v>-1.7679999997199047E-2</v>
      </c>
      <c r="O116" s="35">
        <f t="shared" ca="1" si="16"/>
        <v>5.184056750526838E-3</v>
      </c>
      <c r="Q116" s="60">
        <f t="shared" si="15"/>
        <v>31665.911999999997</v>
      </c>
    </row>
    <row r="117" spans="1:32" s="35" customFormat="1" ht="12.95" customHeight="1" x14ac:dyDescent="0.2">
      <c r="A117" s="61" t="s">
        <v>60</v>
      </c>
      <c r="C117" s="59">
        <v>46893.667000000001</v>
      </c>
      <c r="D117" s="59" t="s">
        <v>82</v>
      </c>
      <c r="E117" s="35">
        <f t="shared" si="12"/>
        <v>4759.00202673904</v>
      </c>
      <c r="F117" s="35">
        <f t="shared" si="13"/>
        <v>4759</v>
      </c>
      <c r="G117" s="35">
        <f t="shared" ref="G117:G148" si="17">+C117-(C$7+F117*C$8)</f>
        <v>4.6600000059697777E-3</v>
      </c>
      <c r="I117" s="35">
        <f t="shared" si="11"/>
        <v>4.6600000059697777E-3</v>
      </c>
      <c r="O117" s="35">
        <f t="shared" ca="1" si="16"/>
        <v>4.8443309263211561E-3</v>
      </c>
      <c r="Q117" s="60">
        <f t="shared" si="15"/>
        <v>31875.167000000001</v>
      </c>
      <c r="AA117" s="35" t="s">
        <v>36</v>
      </c>
      <c r="AB117" s="35">
        <v>6</v>
      </c>
      <c r="AD117" s="35" t="s">
        <v>83</v>
      </c>
      <c r="AF117" s="35" t="s">
        <v>61</v>
      </c>
    </row>
    <row r="118" spans="1:32" s="35" customFormat="1" ht="12.95" customHeight="1" x14ac:dyDescent="0.2">
      <c r="A118" s="61" t="s">
        <v>84</v>
      </c>
      <c r="C118" s="59">
        <v>46900.555</v>
      </c>
      <c r="D118" s="59"/>
      <c r="E118" s="35">
        <f t="shared" si="12"/>
        <v>4761.9977731965955</v>
      </c>
      <c r="F118" s="35">
        <f t="shared" si="13"/>
        <v>4762</v>
      </c>
      <c r="G118" s="35">
        <f t="shared" si="17"/>
        <v>-5.1199999943492003E-3</v>
      </c>
      <c r="I118" s="35">
        <f t="shared" si="11"/>
        <v>-5.1199999943492003E-3</v>
      </c>
      <c r="O118" s="35">
        <f t="shared" ca="1" si="16"/>
        <v>4.8331311738748148E-3</v>
      </c>
      <c r="Q118" s="60">
        <f t="shared" si="15"/>
        <v>31882.055</v>
      </c>
      <c r="AA118" s="35" t="s">
        <v>36</v>
      </c>
      <c r="AB118" s="35">
        <v>6</v>
      </c>
      <c r="AD118" s="35" t="s">
        <v>34</v>
      </c>
      <c r="AF118" s="35" t="s">
        <v>33</v>
      </c>
    </row>
    <row r="119" spans="1:32" s="35" customFormat="1" ht="12.95" customHeight="1" x14ac:dyDescent="0.2">
      <c r="A119" s="61" t="s">
        <v>85</v>
      </c>
      <c r="C119" s="59">
        <v>46976.425000000003</v>
      </c>
      <c r="D119" s="59"/>
      <c r="E119" s="35">
        <f t="shared" si="12"/>
        <v>4794.9953463288221</v>
      </c>
      <c r="F119" s="35">
        <f t="shared" si="13"/>
        <v>4795</v>
      </c>
      <c r="G119" s="35">
        <f t="shared" si="17"/>
        <v>-1.0699999991629738E-2</v>
      </c>
      <c r="I119" s="35">
        <f t="shared" si="11"/>
        <v>-1.0699999991629738E-2</v>
      </c>
      <c r="O119" s="35">
        <f t="shared" ca="1" si="16"/>
        <v>4.7099338969650607E-3</v>
      </c>
      <c r="Q119" s="60">
        <f t="shared" si="15"/>
        <v>31957.925000000003</v>
      </c>
      <c r="AA119" s="35" t="s">
        <v>36</v>
      </c>
      <c r="AB119" s="35">
        <v>10</v>
      </c>
      <c r="AD119" s="35" t="s">
        <v>39</v>
      </c>
      <c r="AF119" s="35" t="s">
        <v>33</v>
      </c>
    </row>
    <row r="120" spans="1:32" s="35" customFormat="1" ht="12.95" customHeight="1" x14ac:dyDescent="0.2">
      <c r="A120" s="61" t="s">
        <v>86</v>
      </c>
      <c r="C120" s="59">
        <v>46999.423999999999</v>
      </c>
      <c r="D120" s="59"/>
      <c r="E120" s="35">
        <f t="shared" si="12"/>
        <v>4804.9981298330777</v>
      </c>
      <c r="F120" s="35">
        <f t="shared" si="13"/>
        <v>4805</v>
      </c>
      <c r="G120" s="35">
        <f t="shared" si="17"/>
        <v>-4.3000000005122274E-3</v>
      </c>
      <c r="I120" s="35">
        <f t="shared" si="11"/>
        <v>-4.3000000005122274E-3</v>
      </c>
      <c r="O120" s="35">
        <f t="shared" ca="1" si="16"/>
        <v>4.6726013888105898E-3</v>
      </c>
      <c r="Q120" s="60">
        <f t="shared" si="15"/>
        <v>31980.923999999999</v>
      </c>
      <c r="AA120" s="35" t="s">
        <v>36</v>
      </c>
      <c r="AF120" s="35" t="s">
        <v>38</v>
      </c>
    </row>
    <row r="121" spans="1:32" s="35" customFormat="1" ht="12.95" customHeight="1" x14ac:dyDescent="0.2">
      <c r="A121" s="61" t="s">
        <v>86</v>
      </c>
      <c r="C121" s="59">
        <v>46999.425999999999</v>
      </c>
      <c r="D121" s="59"/>
      <c r="E121" s="35">
        <f t="shared" si="12"/>
        <v>4804.9989996781587</v>
      </c>
      <c r="F121" s="35">
        <f t="shared" si="13"/>
        <v>4805</v>
      </c>
      <c r="G121" s="35">
        <f t="shared" si="17"/>
        <v>-2.3000000001047738E-3</v>
      </c>
      <c r="I121" s="35">
        <f t="shared" si="11"/>
        <v>-2.3000000001047738E-3</v>
      </c>
      <c r="O121" s="35">
        <f t="shared" ca="1" si="16"/>
        <v>4.6726013888105898E-3</v>
      </c>
      <c r="Q121" s="60">
        <f t="shared" si="15"/>
        <v>31980.925999999999</v>
      </c>
      <c r="AA121" s="35" t="s">
        <v>36</v>
      </c>
      <c r="AF121" s="35" t="s">
        <v>38</v>
      </c>
    </row>
    <row r="122" spans="1:32" s="35" customFormat="1" ht="12.95" customHeight="1" x14ac:dyDescent="0.2">
      <c r="A122" s="61" t="s">
        <v>86</v>
      </c>
      <c r="C122" s="59">
        <v>46999.427000000003</v>
      </c>
      <c r="D122" s="59"/>
      <c r="E122" s="35">
        <f t="shared" si="12"/>
        <v>4804.9994346007006</v>
      </c>
      <c r="F122" s="35">
        <f t="shared" si="13"/>
        <v>4805</v>
      </c>
      <c r="G122" s="35">
        <f t="shared" si="17"/>
        <v>-1.2999999962630682E-3</v>
      </c>
      <c r="I122" s="35">
        <f t="shared" si="11"/>
        <v>-1.2999999962630682E-3</v>
      </c>
      <c r="O122" s="35">
        <f t="shared" ca="1" si="16"/>
        <v>4.6726013888105898E-3</v>
      </c>
      <c r="Q122" s="60">
        <f t="shared" si="15"/>
        <v>31980.927000000003</v>
      </c>
      <c r="AA122" s="35" t="s">
        <v>36</v>
      </c>
      <c r="AF122" s="35" t="s">
        <v>38</v>
      </c>
    </row>
    <row r="123" spans="1:32" s="35" customFormat="1" ht="12.95" customHeight="1" x14ac:dyDescent="0.2">
      <c r="A123" s="61" t="s">
        <v>86</v>
      </c>
      <c r="C123" s="59">
        <v>46999.434000000001</v>
      </c>
      <c r="D123" s="59"/>
      <c r="E123" s="35">
        <f t="shared" si="12"/>
        <v>4805.0024790584821</v>
      </c>
      <c r="F123" s="35">
        <f t="shared" si="13"/>
        <v>4805</v>
      </c>
      <c r="G123" s="35">
        <f t="shared" si="17"/>
        <v>5.7000000015250407E-3</v>
      </c>
      <c r="I123" s="35">
        <f t="shared" si="11"/>
        <v>5.7000000015250407E-3</v>
      </c>
      <c r="O123" s="35">
        <f t="shared" ca="1" si="16"/>
        <v>4.6726013888105898E-3</v>
      </c>
      <c r="Q123" s="60">
        <f t="shared" si="15"/>
        <v>31980.934000000001</v>
      </c>
      <c r="AA123" s="35" t="s">
        <v>36</v>
      </c>
      <c r="AF123" s="35" t="s">
        <v>38</v>
      </c>
    </row>
    <row r="124" spans="1:32" s="35" customFormat="1" ht="12.95" customHeight="1" x14ac:dyDescent="0.2">
      <c r="A124" s="61" t="s">
        <v>86</v>
      </c>
      <c r="C124" s="59">
        <v>46999.434999999998</v>
      </c>
      <c r="D124" s="59"/>
      <c r="E124" s="35">
        <f t="shared" si="12"/>
        <v>4805.0029139810204</v>
      </c>
      <c r="F124" s="35">
        <f t="shared" si="13"/>
        <v>4805</v>
      </c>
      <c r="G124" s="35">
        <f t="shared" si="17"/>
        <v>6.6999999980907887E-3</v>
      </c>
      <c r="I124" s="35">
        <f t="shared" si="11"/>
        <v>6.6999999980907887E-3</v>
      </c>
      <c r="O124" s="35">
        <f t="shared" ca="1" si="16"/>
        <v>4.6726013888105898E-3</v>
      </c>
      <c r="Q124" s="60">
        <f t="shared" si="15"/>
        <v>31980.934999999998</v>
      </c>
      <c r="AA124" s="35" t="s">
        <v>36</v>
      </c>
      <c r="AF124" s="35" t="s">
        <v>38</v>
      </c>
    </row>
    <row r="125" spans="1:32" s="35" customFormat="1" ht="12.95" customHeight="1" x14ac:dyDescent="0.2">
      <c r="A125" s="61" t="s">
        <v>87</v>
      </c>
      <c r="C125" s="59">
        <v>47192.565999999999</v>
      </c>
      <c r="D125" s="59"/>
      <c r="E125" s="35">
        <f t="shared" si="12"/>
        <v>4888.9999391108458</v>
      </c>
      <c r="F125" s="35">
        <f t="shared" si="13"/>
        <v>4889</v>
      </c>
      <c r="G125" s="35">
        <f t="shared" si="17"/>
        <v>-1.3999999646330252E-4</v>
      </c>
      <c r="I125" s="35">
        <f t="shared" si="11"/>
        <v>-1.3999999646330252E-4</v>
      </c>
      <c r="O125" s="35">
        <f t="shared" ca="1" si="16"/>
        <v>4.3590083203130375E-3</v>
      </c>
      <c r="Q125" s="60">
        <f t="shared" si="15"/>
        <v>32174.065999999999</v>
      </c>
      <c r="AA125" s="35" t="s">
        <v>36</v>
      </c>
      <c r="AB125" s="35">
        <v>6</v>
      </c>
      <c r="AD125" s="35" t="s">
        <v>34</v>
      </c>
      <c r="AF125" s="35" t="s">
        <v>33</v>
      </c>
    </row>
    <row r="126" spans="1:32" s="35" customFormat="1" ht="12.95" customHeight="1" x14ac:dyDescent="0.2">
      <c r="A126" s="61" t="s">
        <v>89</v>
      </c>
      <c r="C126" s="59">
        <v>47237.398999999998</v>
      </c>
      <c r="D126" s="59"/>
      <c r="E126" s="35">
        <f t="shared" si="12"/>
        <v>4908.4988213599163</v>
      </c>
      <c r="F126" s="35">
        <f t="shared" si="13"/>
        <v>4908.5</v>
      </c>
      <c r="G126" s="35">
        <f t="shared" si="17"/>
        <v>-2.710000000661239E-3</v>
      </c>
      <c r="J126" s="35">
        <f>G126</f>
        <v>-2.710000000661239E-3</v>
      </c>
      <c r="O126" s="35">
        <f t="shared" ca="1" si="16"/>
        <v>4.286209929411821E-3</v>
      </c>
      <c r="Q126" s="60">
        <f t="shared" si="15"/>
        <v>32218.898999999998</v>
      </c>
      <c r="AA126" s="35" t="s">
        <v>88</v>
      </c>
      <c r="AF126" s="35" t="s">
        <v>38</v>
      </c>
    </row>
    <row r="127" spans="1:32" s="35" customFormat="1" ht="12.95" customHeight="1" x14ac:dyDescent="0.2">
      <c r="A127" s="61" t="s">
        <v>89</v>
      </c>
      <c r="C127" s="59">
        <v>47237.3992</v>
      </c>
      <c r="D127" s="59"/>
      <c r="E127" s="35">
        <f t="shared" si="12"/>
        <v>4908.4989083444252</v>
      </c>
      <c r="F127" s="35">
        <f t="shared" si="13"/>
        <v>4908.5</v>
      </c>
      <c r="G127" s="35">
        <f t="shared" si="17"/>
        <v>-2.5099999984377064E-3</v>
      </c>
      <c r="J127" s="35">
        <f>G127</f>
        <v>-2.5099999984377064E-3</v>
      </c>
      <c r="O127" s="35">
        <f t="shared" ca="1" si="16"/>
        <v>4.286209929411821E-3</v>
      </c>
      <c r="Q127" s="60">
        <f t="shared" si="15"/>
        <v>32218.8992</v>
      </c>
      <c r="AA127" s="35" t="s">
        <v>90</v>
      </c>
      <c r="AF127" s="35" t="s">
        <v>38</v>
      </c>
    </row>
    <row r="128" spans="1:32" s="35" customFormat="1" ht="12.95" customHeight="1" x14ac:dyDescent="0.2">
      <c r="A128" s="57" t="s">
        <v>89</v>
      </c>
      <c r="B128" s="58" t="s">
        <v>117</v>
      </c>
      <c r="C128" s="57">
        <v>47237.399400000002</v>
      </c>
      <c r="D128" s="59"/>
      <c r="E128" s="35">
        <f t="shared" si="12"/>
        <v>4908.4989953289341</v>
      </c>
      <c r="F128" s="35">
        <f t="shared" si="13"/>
        <v>4908.5</v>
      </c>
      <c r="G128" s="35">
        <f t="shared" si="17"/>
        <v>-2.3099999962141737E-3</v>
      </c>
      <c r="J128" s="35">
        <f>G128</f>
        <v>-2.3099999962141737E-3</v>
      </c>
      <c r="O128" s="35">
        <f t="shared" ca="1" si="16"/>
        <v>4.286209929411821E-3</v>
      </c>
      <c r="Q128" s="60">
        <f t="shared" si="15"/>
        <v>32218.899400000002</v>
      </c>
    </row>
    <row r="129" spans="1:32" s="35" customFormat="1" ht="12.95" customHeight="1" x14ac:dyDescent="0.2">
      <c r="A129" s="61" t="s">
        <v>89</v>
      </c>
      <c r="C129" s="59">
        <v>47237.399899999997</v>
      </c>
      <c r="D129" s="59"/>
      <c r="E129" s="35">
        <f t="shared" si="12"/>
        <v>4908.4992127902024</v>
      </c>
      <c r="F129" s="35">
        <f t="shared" si="13"/>
        <v>4908.5</v>
      </c>
      <c r="G129" s="35">
        <f t="shared" si="17"/>
        <v>-1.8100000015692785E-3</v>
      </c>
      <c r="J129" s="35">
        <f>G129</f>
        <v>-1.8100000015692785E-3</v>
      </c>
      <c r="O129" s="35">
        <f t="shared" ca="1" si="16"/>
        <v>4.286209929411821E-3</v>
      </c>
      <c r="Q129" s="60">
        <f t="shared" si="15"/>
        <v>32218.899899999997</v>
      </c>
      <c r="AA129" s="35" t="s">
        <v>91</v>
      </c>
      <c r="AF129" s="35" t="s">
        <v>38</v>
      </c>
    </row>
    <row r="130" spans="1:32" s="35" customFormat="1" ht="12.95" customHeight="1" x14ac:dyDescent="0.2">
      <c r="A130" s="61" t="s">
        <v>86</v>
      </c>
      <c r="C130" s="59">
        <v>47268.430999999997</v>
      </c>
      <c r="D130" s="59"/>
      <c r="E130" s="35">
        <f t="shared" si="12"/>
        <v>4921.9953376303683</v>
      </c>
      <c r="F130" s="35">
        <f t="shared" si="13"/>
        <v>4922</v>
      </c>
      <c r="G130" s="35">
        <f t="shared" si="17"/>
        <v>-1.0719999998400453E-2</v>
      </c>
      <c r="I130" s="35">
        <f t="shared" ref="I130:I140" si="18">G130</f>
        <v>-1.0719999998400453E-2</v>
      </c>
      <c r="O130" s="35">
        <f t="shared" ca="1" si="16"/>
        <v>4.235811043403287E-3</v>
      </c>
      <c r="Q130" s="60">
        <f t="shared" si="15"/>
        <v>32249.930999999997</v>
      </c>
      <c r="AA130" s="35" t="s">
        <v>36</v>
      </c>
      <c r="AF130" s="35" t="s">
        <v>38</v>
      </c>
    </row>
    <row r="131" spans="1:32" s="35" customFormat="1" ht="12.95" customHeight="1" x14ac:dyDescent="0.2">
      <c r="A131" s="61" t="s">
        <v>86</v>
      </c>
      <c r="C131" s="59">
        <v>47268.444000000003</v>
      </c>
      <c r="D131" s="59"/>
      <c r="E131" s="35">
        <f t="shared" si="12"/>
        <v>4922.0009916233948</v>
      </c>
      <c r="F131" s="35">
        <f t="shared" si="13"/>
        <v>4922</v>
      </c>
      <c r="G131" s="35">
        <f t="shared" si="17"/>
        <v>2.2800000078859739E-3</v>
      </c>
      <c r="I131" s="35">
        <f t="shared" si="18"/>
        <v>2.2800000078859739E-3</v>
      </c>
      <c r="O131" s="35">
        <f t="shared" ca="1" si="16"/>
        <v>4.235811043403287E-3</v>
      </c>
      <c r="Q131" s="60">
        <f t="shared" si="15"/>
        <v>32249.944000000003</v>
      </c>
      <c r="AA131" s="35" t="s">
        <v>36</v>
      </c>
      <c r="AF131" s="35" t="s">
        <v>38</v>
      </c>
    </row>
    <row r="132" spans="1:32" s="35" customFormat="1" ht="12.95" customHeight="1" x14ac:dyDescent="0.2">
      <c r="A132" s="61" t="s">
        <v>92</v>
      </c>
      <c r="C132" s="59">
        <v>47353.504000000001</v>
      </c>
      <c r="D132" s="59"/>
      <c r="E132" s="35">
        <f t="shared" si="12"/>
        <v>4958.9955029009352</v>
      </c>
      <c r="F132" s="35">
        <f t="shared" si="13"/>
        <v>4959</v>
      </c>
      <c r="G132" s="35">
        <f t="shared" si="17"/>
        <v>-1.0339999993448146E-2</v>
      </c>
      <c r="I132" s="35">
        <f t="shared" si="18"/>
        <v>-1.0339999993448146E-2</v>
      </c>
      <c r="O132" s="35">
        <f t="shared" ca="1" si="16"/>
        <v>4.0976807632317445E-3</v>
      </c>
      <c r="Q132" s="60">
        <f t="shared" si="15"/>
        <v>32335.004000000001</v>
      </c>
      <c r="AA132" s="35" t="s">
        <v>36</v>
      </c>
      <c r="AB132" s="35">
        <v>8</v>
      </c>
      <c r="AD132" s="35" t="s">
        <v>76</v>
      </c>
      <c r="AF132" s="35" t="s">
        <v>33</v>
      </c>
    </row>
    <row r="133" spans="1:32" s="35" customFormat="1" ht="12.95" customHeight="1" x14ac:dyDescent="0.2">
      <c r="A133" s="61" t="s">
        <v>93</v>
      </c>
      <c r="C133" s="59">
        <v>47523.659</v>
      </c>
      <c r="D133" s="59"/>
      <c r="E133" s="35">
        <f t="shared" si="12"/>
        <v>5032.9997477449278</v>
      </c>
      <c r="F133" s="35">
        <f t="shared" si="13"/>
        <v>5033</v>
      </c>
      <c r="G133" s="35">
        <f t="shared" si="17"/>
        <v>-5.7999999262392521E-4</v>
      </c>
      <c r="I133" s="35">
        <f t="shared" si="18"/>
        <v>-5.7999999262392521E-4</v>
      </c>
      <c r="O133" s="35">
        <f t="shared" ca="1" si="16"/>
        <v>3.8214202028886632E-3</v>
      </c>
      <c r="Q133" s="60">
        <f t="shared" si="15"/>
        <v>32505.159</v>
      </c>
      <c r="AA133" s="35" t="s">
        <v>36</v>
      </c>
      <c r="AB133" s="35">
        <v>4</v>
      </c>
      <c r="AD133" s="35" t="s">
        <v>34</v>
      </c>
      <c r="AF133" s="35" t="s">
        <v>33</v>
      </c>
    </row>
    <row r="134" spans="1:32" s="35" customFormat="1" ht="12.95" customHeight="1" x14ac:dyDescent="0.2">
      <c r="A134" s="61" t="s">
        <v>94</v>
      </c>
      <c r="C134" s="59">
        <v>47590.334000000003</v>
      </c>
      <c r="D134" s="59"/>
      <c r="E134" s="35">
        <f t="shared" si="12"/>
        <v>5061.9982081191365</v>
      </c>
      <c r="F134" s="35">
        <f t="shared" si="13"/>
        <v>5062</v>
      </c>
      <c r="G134" s="35">
        <f t="shared" si="17"/>
        <v>-4.1199999977834523E-3</v>
      </c>
      <c r="I134" s="35">
        <f t="shared" si="18"/>
        <v>-4.1199999977834523E-3</v>
      </c>
      <c r="O134" s="35">
        <f t="shared" ca="1" si="16"/>
        <v>3.713155929240701E-3</v>
      </c>
      <c r="Q134" s="60">
        <f t="shared" si="15"/>
        <v>32571.834000000003</v>
      </c>
      <c r="AA134" s="35" t="s">
        <v>36</v>
      </c>
      <c r="AB134" s="35">
        <v>7</v>
      </c>
      <c r="AD134" s="35" t="s">
        <v>39</v>
      </c>
      <c r="AF134" s="35" t="s">
        <v>33</v>
      </c>
    </row>
    <row r="135" spans="1:32" s="35" customFormat="1" ht="12.95" customHeight="1" x14ac:dyDescent="0.2">
      <c r="A135" s="61" t="s">
        <v>94</v>
      </c>
      <c r="C135" s="59">
        <v>47613.337</v>
      </c>
      <c r="D135" s="59"/>
      <c r="E135" s="35">
        <f t="shared" si="12"/>
        <v>5072.0027313135542</v>
      </c>
      <c r="F135" s="35">
        <f t="shared" si="13"/>
        <v>5072</v>
      </c>
      <c r="G135" s="35">
        <f t="shared" si="17"/>
        <v>6.2800000014249235E-3</v>
      </c>
      <c r="I135" s="35">
        <f t="shared" si="18"/>
        <v>6.2800000014249235E-3</v>
      </c>
      <c r="O135" s="35">
        <f t="shared" ca="1" si="16"/>
        <v>3.6758234210862301E-3</v>
      </c>
      <c r="Q135" s="60">
        <f t="shared" si="15"/>
        <v>32594.837</v>
      </c>
      <c r="AA135" s="35" t="s">
        <v>36</v>
      </c>
      <c r="AB135" s="35">
        <v>7</v>
      </c>
      <c r="AD135" s="35" t="s">
        <v>39</v>
      </c>
      <c r="AF135" s="35" t="s">
        <v>33</v>
      </c>
    </row>
    <row r="136" spans="1:32" s="35" customFormat="1" ht="12.95" customHeight="1" x14ac:dyDescent="0.2">
      <c r="A136" s="61" t="s">
        <v>86</v>
      </c>
      <c r="C136" s="59">
        <v>47675.406000000003</v>
      </c>
      <c r="D136" s="59"/>
      <c r="E136" s="35">
        <f t="shared" si="12"/>
        <v>5098.9979384671615</v>
      </c>
      <c r="F136" s="35">
        <f t="shared" si="13"/>
        <v>5099</v>
      </c>
      <c r="G136" s="35">
        <f t="shared" si="17"/>
        <v>-4.7399999893968925E-3</v>
      </c>
      <c r="I136" s="35">
        <f t="shared" si="18"/>
        <v>-4.7399999893968925E-3</v>
      </c>
      <c r="O136" s="35">
        <f t="shared" ca="1" si="16"/>
        <v>3.5750256490691586E-3</v>
      </c>
      <c r="Q136" s="60">
        <f t="shared" si="15"/>
        <v>32656.906000000003</v>
      </c>
      <c r="AA136" s="35" t="s">
        <v>36</v>
      </c>
      <c r="AF136" s="35" t="s">
        <v>38</v>
      </c>
    </row>
    <row r="137" spans="1:32" s="35" customFormat="1" ht="12.95" customHeight="1" x14ac:dyDescent="0.2">
      <c r="A137" s="61" t="s">
        <v>95</v>
      </c>
      <c r="C137" s="59">
        <v>47691.506000000001</v>
      </c>
      <c r="D137" s="59"/>
      <c r="E137" s="35">
        <f t="shared" si="12"/>
        <v>5106.0001913659198</v>
      </c>
      <c r="F137" s="35">
        <f t="shared" si="13"/>
        <v>5106</v>
      </c>
      <c r="G137" s="35">
        <f t="shared" si="17"/>
        <v>4.400000034365803E-4</v>
      </c>
      <c r="I137" s="35">
        <f t="shared" si="18"/>
        <v>4.400000034365803E-4</v>
      </c>
      <c r="O137" s="35">
        <f t="shared" ca="1" si="16"/>
        <v>3.5488928933610289E-3</v>
      </c>
      <c r="Q137" s="60">
        <f t="shared" si="15"/>
        <v>32673.006000000001</v>
      </c>
      <c r="AA137" s="35" t="s">
        <v>36</v>
      </c>
      <c r="AB137" s="35">
        <v>9</v>
      </c>
      <c r="AD137" s="35" t="s">
        <v>39</v>
      </c>
      <c r="AF137" s="35" t="s">
        <v>33</v>
      </c>
    </row>
    <row r="138" spans="1:32" s="35" customFormat="1" ht="12.95" customHeight="1" x14ac:dyDescent="0.2">
      <c r="A138" s="61" t="s">
        <v>95</v>
      </c>
      <c r="C138" s="62">
        <v>47698.406999999999</v>
      </c>
      <c r="D138" s="59"/>
      <c r="E138" s="35">
        <f t="shared" si="12"/>
        <v>5109.0015918164991</v>
      </c>
      <c r="F138" s="35">
        <f t="shared" si="13"/>
        <v>5109</v>
      </c>
      <c r="G138" s="35">
        <f t="shared" si="17"/>
        <v>3.6600000021280721E-3</v>
      </c>
      <c r="I138" s="35">
        <f t="shared" si="18"/>
        <v>3.6600000021280721E-3</v>
      </c>
      <c r="O138" s="35">
        <f t="shared" ref="O138:O169" ca="1" si="19">+C$11+C$12*F138</f>
        <v>3.5376931409146876E-3</v>
      </c>
      <c r="Q138" s="60">
        <f t="shared" si="15"/>
        <v>32679.906999999999</v>
      </c>
      <c r="AA138" s="35" t="s">
        <v>36</v>
      </c>
      <c r="AB138" s="35">
        <v>7</v>
      </c>
      <c r="AD138" s="35" t="s">
        <v>39</v>
      </c>
      <c r="AF138" s="35" t="s">
        <v>33</v>
      </c>
    </row>
    <row r="139" spans="1:32" s="35" customFormat="1" ht="12.95" customHeight="1" x14ac:dyDescent="0.2">
      <c r="A139" s="61" t="s">
        <v>60</v>
      </c>
      <c r="C139" s="59">
        <v>47861.654000000002</v>
      </c>
      <c r="D139" s="59"/>
      <c r="E139" s="35">
        <f t="shared" si="12"/>
        <v>5180.0013917521319</v>
      </c>
      <c r="F139" s="35">
        <f t="shared" si="13"/>
        <v>5180</v>
      </c>
      <c r="G139" s="35">
        <f t="shared" si="17"/>
        <v>3.2000000064726919E-3</v>
      </c>
      <c r="I139" s="35">
        <f t="shared" si="18"/>
        <v>3.2000000064726919E-3</v>
      </c>
      <c r="O139" s="35">
        <f t="shared" ca="1" si="19"/>
        <v>3.2726323330179476E-3</v>
      </c>
      <c r="Q139" s="60">
        <f t="shared" si="15"/>
        <v>32843.154000000002</v>
      </c>
      <c r="AA139" s="35" t="s">
        <v>36</v>
      </c>
      <c r="AB139" s="35">
        <v>14</v>
      </c>
      <c r="AD139" s="35" t="s">
        <v>59</v>
      </c>
      <c r="AF139" s="35" t="s">
        <v>61</v>
      </c>
    </row>
    <row r="140" spans="1:32" s="35" customFormat="1" ht="12.95" customHeight="1" x14ac:dyDescent="0.2">
      <c r="A140" s="61" t="s">
        <v>96</v>
      </c>
      <c r="C140" s="59">
        <v>47928.341999999997</v>
      </c>
      <c r="D140" s="59"/>
      <c r="E140" s="35">
        <f t="shared" si="12"/>
        <v>5209.0055061193607</v>
      </c>
      <c r="F140" s="35">
        <f t="shared" si="13"/>
        <v>5209</v>
      </c>
      <c r="G140" s="35">
        <f t="shared" si="17"/>
        <v>1.2660000000323635E-2</v>
      </c>
      <c r="I140" s="35">
        <f t="shared" si="18"/>
        <v>1.2660000000323635E-2</v>
      </c>
      <c r="O140" s="35">
        <f t="shared" ca="1" si="19"/>
        <v>3.1643680593699819E-3</v>
      </c>
      <c r="Q140" s="60">
        <f t="shared" si="15"/>
        <v>32909.841999999997</v>
      </c>
      <c r="AA140" s="35" t="s">
        <v>36</v>
      </c>
      <c r="AB140" s="35">
        <v>7</v>
      </c>
      <c r="AD140" s="35" t="s">
        <v>39</v>
      </c>
      <c r="AF140" s="35" t="s">
        <v>33</v>
      </c>
    </row>
    <row r="141" spans="1:32" s="35" customFormat="1" ht="12.95" customHeight="1" x14ac:dyDescent="0.2">
      <c r="A141" s="61" t="s">
        <v>98</v>
      </c>
      <c r="C141" s="59">
        <v>47967.413</v>
      </c>
      <c r="D141" s="59"/>
      <c r="E141" s="35">
        <f t="shared" si="12"/>
        <v>5225.9983646912506</v>
      </c>
      <c r="F141" s="35">
        <f t="shared" si="13"/>
        <v>5226</v>
      </c>
      <c r="G141" s="35">
        <f t="shared" si="17"/>
        <v>-3.759999992325902E-3</v>
      </c>
      <c r="J141" s="35">
        <f>G141</f>
        <v>-3.759999992325902E-3</v>
      </c>
      <c r="O141" s="35">
        <f t="shared" ca="1" si="19"/>
        <v>3.1009027955073848E-3</v>
      </c>
      <c r="Q141" s="60">
        <f t="shared" si="15"/>
        <v>32948.913</v>
      </c>
      <c r="AA141" s="35" t="s">
        <v>97</v>
      </c>
      <c r="AF141" s="35" t="s">
        <v>38</v>
      </c>
    </row>
    <row r="142" spans="1:32" s="35" customFormat="1" ht="12.95" customHeight="1" x14ac:dyDescent="0.2">
      <c r="A142" s="57" t="s">
        <v>98</v>
      </c>
      <c r="B142" s="58" t="s">
        <v>119</v>
      </c>
      <c r="C142" s="57">
        <v>47967.413399999998</v>
      </c>
      <c r="D142" s="59"/>
      <c r="E142" s="35">
        <f t="shared" si="12"/>
        <v>5225.9985386602657</v>
      </c>
      <c r="F142" s="35">
        <f t="shared" si="13"/>
        <v>5226</v>
      </c>
      <c r="G142" s="35">
        <f t="shared" si="17"/>
        <v>-3.3599999951547943E-3</v>
      </c>
      <c r="J142" s="35">
        <f>G142</f>
        <v>-3.3599999951547943E-3</v>
      </c>
      <c r="O142" s="35">
        <f t="shared" ca="1" si="19"/>
        <v>3.1009027955073848E-3</v>
      </c>
      <c r="Q142" s="60">
        <f t="shared" si="15"/>
        <v>32948.913399999998</v>
      </c>
    </row>
    <row r="143" spans="1:32" s="35" customFormat="1" ht="12.95" customHeight="1" x14ac:dyDescent="0.2">
      <c r="A143" s="61" t="s">
        <v>98</v>
      </c>
      <c r="C143" s="59">
        <v>47967.413699999997</v>
      </c>
      <c r="D143" s="59"/>
      <c r="E143" s="35">
        <f t="shared" si="12"/>
        <v>5225.9986691370277</v>
      </c>
      <c r="F143" s="35">
        <f t="shared" si="13"/>
        <v>5226</v>
      </c>
      <c r="G143" s="35">
        <f t="shared" si="17"/>
        <v>-3.0599999954574741E-3</v>
      </c>
      <c r="J143" s="35">
        <f>G143</f>
        <v>-3.0599999954574741E-3</v>
      </c>
      <c r="O143" s="35">
        <f t="shared" ca="1" si="19"/>
        <v>3.1009027955073848E-3</v>
      </c>
      <c r="Q143" s="60">
        <f t="shared" si="15"/>
        <v>32948.913699999997</v>
      </c>
      <c r="AA143" s="35" t="s">
        <v>99</v>
      </c>
      <c r="AF143" s="35" t="s">
        <v>38</v>
      </c>
    </row>
    <row r="144" spans="1:32" s="35" customFormat="1" ht="12.95" customHeight="1" x14ac:dyDescent="0.2">
      <c r="A144" s="61" t="s">
        <v>100</v>
      </c>
      <c r="C144" s="59">
        <v>48013.400999999998</v>
      </c>
      <c r="D144" s="59"/>
      <c r="E144" s="35">
        <f t="shared" si="12"/>
        <v>5245.9995824743619</v>
      </c>
      <c r="F144" s="35">
        <f t="shared" si="13"/>
        <v>5246</v>
      </c>
      <c r="G144" s="35">
        <f t="shared" si="17"/>
        <v>-9.59999997576233E-4</v>
      </c>
      <c r="I144" s="35">
        <f t="shared" ref="I144:I156" si="20">G144</f>
        <v>-9.59999997576233E-4</v>
      </c>
      <c r="O144" s="35">
        <f t="shared" ca="1" si="19"/>
        <v>3.0262377791984429E-3</v>
      </c>
      <c r="Q144" s="60">
        <f t="shared" si="15"/>
        <v>32994.900999999998</v>
      </c>
      <c r="AA144" s="35" t="s">
        <v>36</v>
      </c>
      <c r="AB144" s="35">
        <v>6</v>
      </c>
      <c r="AD144" s="35" t="s">
        <v>39</v>
      </c>
      <c r="AF144" s="35" t="s">
        <v>33</v>
      </c>
    </row>
    <row r="145" spans="1:32" s="35" customFormat="1" ht="12.95" customHeight="1" x14ac:dyDescent="0.2">
      <c r="A145" s="61" t="s">
        <v>101</v>
      </c>
      <c r="C145" s="59">
        <v>48390.470999999998</v>
      </c>
      <c r="D145" s="59">
        <v>3.0000000000000001E-3</v>
      </c>
      <c r="E145" s="35">
        <f t="shared" si="12"/>
        <v>5409.9958247436143</v>
      </c>
      <c r="F145" s="35">
        <f t="shared" si="13"/>
        <v>5410</v>
      </c>
      <c r="G145" s="35">
        <f t="shared" si="17"/>
        <v>-9.5999999975902028E-3</v>
      </c>
      <c r="I145" s="35">
        <f t="shared" si="20"/>
        <v>-9.5999999975902028E-3</v>
      </c>
      <c r="O145" s="35">
        <f t="shared" ca="1" si="19"/>
        <v>2.4139846454651268E-3</v>
      </c>
      <c r="Q145" s="60">
        <f t="shared" si="15"/>
        <v>33371.970999999998</v>
      </c>
      <c r="AA145" s="35" t="s">
        <v>36</v>
      </c>
      <c r="AB145" s="35">
        <v>6</v>
      </c>
      <c r="AD145" s="35" t="s">
        <v>39</v>
      </c>
      <c r="AF145" s="35" t="s">
        <v>33</v>
      </c>
    </row>
    <row r="146" spans="1:32" s="35" customFormat="1" ht="12.95" customHeight="1" x14ac:dyDescent="0.2">
      <c r="A146" s="61" t="s">
        <v>60</v>
      </c>
      <c r="C146" s="59">
        <v>48661.805999999997</v>
      </c>
      <c r="D146" s="59"/>
      <c r="E146" s="35">
        <f t="shared" si="12"/>
        <v>5528.0055322147127</v>
      </c>
      <c r="F146" s="35">
        <f t="shared" si="13"/>
        <v>5528</v>
      </c>
      <c r="G146" s="35">
        <f t="shared" si="17"/>
        <v>1.2719999998807907E-2</v>
      </c>
      <c r="I146" s="35">
        <f t="shared" si="20"/>
        <v>1.2719999998807907E-2</v>
      </c>
      <c r="O146" s="35">
        <f t="shared" ca="1" si="19"/>
        <v>1.9734610492423733E-3</v>
      </c>
      <c r="Q146" s="60">
        <f t="shared" si="15"/>
        <v>33643.305999999997</v>
      </c>
      <c r="AA146" s="35" t="s">
        <v>36</v>
      </c>
      <c r="AB146" s="35">
        <v>15</v>
      </c>
      <c r="AD146" s="35" t="s">
        <v>59</v>
      </c>
      <c r="AF146" s="35" t="s">
        <v>61</v>
      </c>
    </row>
    <row r="147" spans="1:32" s="35" customFormat="1" ht="12.95" customHeight="1" x14ac:dyDescent="0.2">
      <c r="A147" s="61" t="s">
        <v>102</v>
      </c>
      <c r="C147" s="59">
        <v>48689.36</v>
      </c>
      <c r="D147" s="59"/>
      <c r="E147" s="35">
        <f t="shared" si="12"/>
        <v>5539.9893878900184</v>
      </c>
      <c r="F147" s="35">
        <f t="shared" si="13"/>
        <v>5540</v>
      </c>
      <c r="G147" s="35">
        <f t="shared" si="17"/>
        <v>-2.4399999994784594E-2</v>
      </c>
      <c r="I147" s="35">
        <f t="shared" si="20"/>
        <v>-2.4399999994784594E-2</v>
      </c>
      <c r="O147" s="35">
        <f t="shared" ca="1" si="19"/>
        <v>1.9286620394570082E-3</v>
      </c>
      <c r="Q147" s="60">
        <f t="shared" si="15"/>
        <v>33670.86</v>
      </c>
      <c r="AA147" s="35" t="s">
        <v>36</v>
      </c>
      <c r="AF147" s="35" t="s">
        <v>38</v>
      </c>
    </row>
    <row r="148" spans="1:32" s="35" customFormat="1" ht="12.95" customHeight="1" x14ac:dyDescent="0.2">
      <c r="A148" s="61" t="s">
        <v>103</v>
      </c>
      <c r="C148" s="59">
        <v>48689.392999999996</v>
      </c>
      <c r="D148" s="59">
        <v>5.0000000000000001E-3</v>
      </c>
      <c r="E148" s="35">
        <f t="shared" si="12"/>
        <v>5540.0037403338465</v>
      </c>
      <c r="F148" s="35">
        <f t="shared" si="13"/>
        <v>5540</v>
      </c>
      <c r="G148" s="35">
        <f t="shared" si="17"/>
        <v>8.6000000010244548E-3</v>
      </c>
      <c r="I148" s="35">
        <f t="shared" si="20"/>
        <v>8.6000000010244548E-3</v>
      </c>
      <c r="O148" s="35">
        <f t="shared" ca="1" si="19"/>
        <v>1.9286620394570082E-3</v>
      </c>
      <c r="Q148" s="60">
        <f t="shared" si="15"/>
        <v>33670.892999999996</v>
      </c>
      <c r="AA148" s="35" t="s">
        <v>36</v>
      </c>
      <c r="AB148" s="35">
        <v>8</v>
      </c>
      <c r="AD148" s="35" t="s">
        <v>39</v>
      </c>
      <c r="AF148" s="35" t="s">
        <v>33</v>
      </c>
    </row>
    <row r="149" spans="1:32" s="35" customFormat="1" ht="12.95" customHeight="1" x14ac:dyDescent="0.2">
      <c r="A149" s="61" t="s">
        <v>103</v>
      </c>
      <c r="C149" s="59">
        <v>48712.385000000002</v>
      </c>
      <c r="D149" s="59">
        <v>5.0000000000000001E-3</v>
      </c>
      <c r="E149" s="35">
        <f t="shared" ref="E149:E212" si="21">+(C149-C$7)/C$8</f>
        <v>5550.0034793803252</v>
      </c>
      <c r="F149" s="35">
        <f t="shared" ref="F149:F212" si="22">ROUND(2*E149,0)/2</f>
        <v>5550</v>
      </c>
      <c r="G149" s="35">
        <f t="shared" ref="G149:G180" si="23">+C149-(C$7+F149*C$8)</f>
        <v>8.0000000089057721E-3</v>
      </c>
      <c r="I149" s="35">
        <f t="shared" si="20"/>
        <v>8.0000000089057721E-3</v>
      </c>
      <c r="O149" s="35">
        <f t="shared" ca="1" si="19"/>
        <v>1.8913295313025373E-3</v>
      </c>
      <c r="Q149" s="60">
        <f t="shared" ref="Q149:Q212" si="24">+C149-15018.5</f>
        <v>33693.885000000002</v>
      </c>
      <c r="AA149" s="35" t="s">
        <v>36</v>
      </c>
      <c r="AB149" s="35">
        <v>8</v>
      </c>
      <c r="AD149" s="35" t="s">
        <v>39</v>
      </c>
      <c r="AF149" s="35" t="s">
        <v>33</v>
      </c>
    </row>
    <row r="150" spans="1:32" s="35" customFormat="1" ht="12.95" customHeight="1" x14ac:dyDescent="0.2">
      <c r="A150" s="61" t="s">
        <v>60</v>
      </c>
      <c r="C150" s="59">
        <v>48976.796000000002</v>
      </c>
      <c r="D150" s="59"/>
      <c r="E150" s="35">
        <f t="shared" si="21"/>
        <v>5665.001783182418</v>
      </c>
      <c r="F150" s="35">
        <f t="shared" si="22"/>
        <v>5665</v>
      </c>
      <c r="G150" s="35">
        <f t="shared" si="23"/>
        <v>4.1000000055646524E-3</v>
      </c>
      <c r="I150" s="35">
        <f t="shared" si="20"/>
        <v>4.1000000055646524E-3</v>
      </c>
      <c r="O150" s="35">
        <f t="shared" ca="1" si="19"/>
        <v>1.4620056875261286E-3</v>
      </c>
      <c r="Q150" s="60">
        <f t="shared" si="24"/>
        <v>33958.296000000002</v>
      </c>
      <c r="AA150" s="35" t="s">
        <v>36</v>
      </c>
      <c r="AB150" s="35">
        <v>18</v>
      </c>
      <c r="AD150" s="35" t="s">
        <v>59</v>
      </c>
      <c r="AF150" s="35" t="s">
        <v>61</v>
      </c>
    </row>
    <row r="151" spans="1:32" s="35" customFormat="1" ht="12.95" customHeight="1" x14ac:dyDescent="0.2">
      <c r="A151" s="61" t="s">
        <v>104</v>
      </c>
      <c r="C151" s="59">
        <v>49057.288</v>
      </c>
      <c r="D151" s="59">
        <v>6.0000000000000001E-3</v>
      </c>
      <c r="E151" s="35">
        <f t="shared" si="21"/>
        <v>5700.0095682958881</v>
      </c>
      <c r="F151" s="35">
        <f t="shared" si="22"/>
        <v>5700</v>
      </c>
      <c r="G151" s="35">
        <f t="shared" si="23"/>
        <v>2.200000000448199E-2</v>
      </c>
      <c r="I151" s="35">
        <f t="shared" si="20"/>
        <v>2.200000000448199E-2</v>
      </c>
      <c r="O151" s="35">
        <f t="shared" ca="1" si="19"/>
        <v>1.3313419089854804E-3</v>
      </c>
      <c r="Q151" s="60">
        <f t="shared" si="24"/>
        <v>34038.788</v>
      </c>
      <c r="AA151" s="35" t="s">
        <v>36</v>
      </c>
      <c r="AB151" s="35">
        <v>6</v>
      </c>
      <c r="AD151" s="35" t="s">
        <v>39</v>
      </c>
      <c r="AF151" s="35" t="s">
        <v>33</v>
      </c>
    </row>
    <row r="152" spans="1:32" s="35" customFormat="1" ht="12.95" customHeight="1" x14ac:dyDescent="0.2">
      <c r="A152" s="61" t="s">
        <v>105</v>
      </c>
      <c r="C152" s="59">
        <v>49158.428</v>
      </c>
      <c r="D152" s="59">
        <v>7.0000000000000001E-3</v>
      </c>
      <c r="E152" s="35">
        <f t="shared" si="21"/>
        <v>5743.9976340213825</v>
      </c>
      <c r="F152" s="35">
        <f t="shared" si="22"/>
        <v>5744</v>
      </c>
      <c r="G152" s="35">
        <f t="shared" si="23"/>
        <v>-5.4399999935412779E-3</v>
      </c>
      <c r="I152" s="35">
        <f t="shared" si="20"/>
        <v>-5.4399999935412779E-3</v>
      </c>
      <c r="O152" s="35">
        <f t="shared" ca="1" si="19"/>
        <v>1.1670788731058118E-3</v>
      </c>
      <c r="Q152" s="60">
        <f t="shared" si="24"/>
        <v>34139.928</v>
      </c>
      <c r="AA152" s="35" t="s">
        <v>36</v>
      </c>
      <c r="AB152" s="35">
        <v>7</v>
      </c>
      <c r="AD152" s="35" t="s">
        <v>39</v>
      </c>
      <c r="AF152" s="35" t="s">
        <v>33</v>
      </c>
    </row>
    <row r="153" spans="1:32" s="35" customFormat="1" ht="12.95" customHeight="1" x14ac:dyDescent="0.2">
      <c r="A153" s="61" t="s">
        <v>106</v>
      </c>
      <c r="C153" s="59">
        <v>49236.6</v>
      </c>
      <c r="D153" s="59">
        <v>3.0000000000000001E-3</v>
      </c>
      <c r="E153" s="35">
        <f t="shared" si="21"/>
        <v>5777.9963988413674</v>
      </c>
      <c r="F153" s="35">
        <f t="shared" si="22"/>
        <v>5778</v>
      </c>
      <c r="G153" s="35">
        <f t="shared" si="23"/>
        <v>-8.2800000018323772E-3</v>
      </c>
      <c r="I153" s="35">
        <f t="shared" si="20"/>
        <v>-8.2800000018323772E-3</v>
      </c>
      <c r="O153" s="35">
        <f t="shared" ca="1" si="19"/>
        <v>1.0401483453806107E-3</v>
      </c>
      <c r="Q153" s="60">
        <f t="shared" si="24"/>
        <v>34218.1</v>
      </c>
      <c r="AA153" s="35" t="s">
        <v>36</v>
      </c>
      <c r="AB153" s="35">
        <v>6</v>
      </c>
      <c r="AD153" s="35" t="s">
        <v>34</v>
      </c>
      <c r="AF153" s="35" t="s">
        <v>33</v>
      </c>
    </row>
    <row r="154" spans="1:32" s="35" customFormat="1" ht="12.95" customHeight="1" x14ac:dyDescent="0.2">
      <c r="A154" s="61" t="s">
        <v>60</v>
      </c>
      <c r="C154" s="59">
        <v>49397.553999999996</v>
      </c>
      <c r="D154" s="59"/>
      <c r="E154" s="35">
        <f t="shared" si="21"/>
        <v>5847.9989213920999</v>
      </c>
      <c r="F154" s="35">
        <f t="shared" si="22"/>
        <v>5848</v>
      </c>
      <c r="G154" s="35">
        <f t="shared" si="23"/>
        <v>-2.4800000028335489E-3</v>
      </c>
      <c r="I154" s="35">
        <f t="shared" si="20"/>
        <v>-2.4800000028335489E-3</v>
      </c>
      <c r="O154" s="35">
        <f t="shared" ca="1" si="19"/>
        <v>7.788207882993177E-4</v>
      </c>
      <c r="Q154" s="60">
        <f t="shared" si="24"/>
        <v>34379.053999999996</v>
      </c>
      <c r="AA154" s="35" t="s">
        <v>36</v>
      </c>
      <c r="AB154" s="35">
        <v>10</v>
      </c>
      <c r="AD154" s="35" t="s">
        <v>59</v>
      </c>
      <c r="AF154" s="35" t="s">
        <v>61</v>
      </c>
    </row>
    <row r="155" spans="1:32" s="35" customFormat="1" ht="12.95" customHeight="1" x14ac:dyDescent="0.2">
      <c r="A155" s="61" t="s">
        <v>107</v>
      </c>
      <c r="C155" s="59">
        <v>49473.423999999999</v>
      </c>
      <c r="D155" s="59"/>
      <c r="E155" s="35">
        <f t="shared" si="21"/>
        <v>5880.9964945243264</v>
      </c>
      <c r="F155" s="35">
        <f t="shared" si="22"/>
        <v>5881</v>
      </c>
      <c r="G155" s="35">
        <f t="shared" si="23"/>
        <v>-8.0599999928381294E-3</v>
      </c>
      <c r="I155" s="35">
        <f t="shared" si="20"/>
        <v>-8.0599999928381294E-3</v>
      </c>
      <c r="O155" s="35">
        <f t="shared" ca="1" si="19"/>
        <v>6.5562351138956365E-4</v>
      </c>
      <c r="Q155" s="60">
        <f t="shared" si="24"/>
        <v>34454.923999999999</v>
      </c>
      <c r="AA155" s="35" t="s">
        <v>36</v>
      </c>
      <c r="AB155" s="35">
        <v>12</v>
      </c>
      <c r="AD155" s="35" t="s">
        <v>39</v>
      </c>
      <c r="AF155" s="35" t="s">
        <v>33</v>
      </c>
    </row>
    <row r="156" spans="1:32" s="35" customFormat="1" ht="12.95" customHeight="1" x14ac:dyDescent="0.2">
      <c r="A156" s="61" t="s">
        <v>108</v>
      </c>
      <c r="C156" s="59">
        <v>49519.413999999997</v>
      </c>
      <c r="D156" s="59">
        <v>5.0000000000000001E-3</v>
      </c>
      <c r="E156" s="35">
        <f t="shared" si="21"/>
        <v>5900.9985821525188</v>
      </c>
      <c r="F156" s="35">
        <f t="shared" si="22"/>
        <v>5901</v>
      </c>
      <c r="G156" s="35">
        <f t="shared" si="23"/>
        <v>-3.2599999976810068E-3</v>
      </c>
      <c r="I156" s="35">
        <f t="shared" si="20"/>
        <v>-3.2599999976810068E-3</v>
      </c>
      <c r="O156" s="35">
        <f t="shared" ca="1" si="19"/>
        <v>5.8095849508062528E-4</v>
      </c>
      <c r="Q156" s="60">
        <f t="shared" si="24"/>
        <v>34500.913999999997</v>
      </c>
      <c r="AA156" s="35" t="s">
        <v>36</v>
      </c>
      <c r="AB156" s="35">
        <v>8</v>
      </c>
      <c r="AD156" s="35" t="s">
        <v>39</v>
      </c>
      <c r="AF156" s="35" t="s">
        <v>33</v>
      </c>
    </row>
    <row r="157" spans="1:32" s="35" customFormat="1" ht="12.95" customHeight="1" x14ac:dyDescent="0.2">
      <c r="A157" s="57" t="s">
        <v>586</v>
      </c>
      <c r="B157" s="58" t="s">
        <v>119</v>
      </c>
      <c r="C157" s="57">
        <v>49749.342799999999</v>
      </c>
      <c r="D157" s="59"/>
      <c r="E157" s="35">
        <f t="shared" si="21"/>
        <v>6000.9997999356328</v>
      </c>
      <c r="F157" s="35">
        <f t="shared" si="22"/>
        <v>6001</v>
      </c>
      <c r="G157" s="35">
        <f t="shared" si="23"/>
        <v>-4.5999999565538019E-4</v>
      </c>
      <c r="K157" s="35">
        <f>G157</f>
        <v>-4.5999999565538019E-4</v>
      </c>
      <c r="O157" s="35">
        <f t="shared" ca="1" si="19"/>
        <v>2.0763341353591952E-4</v>
      </c>
      <c r="Q157" s="60">
        <f t="shared" si="24"/>
        <v>34730.842799999999</v>
      </c>
    </row>
    <row r="158" spans="1:32" s="35" customFormat="1" ht="12.95" customHeight="1" x14ac:dyDescent="0.2">
      <c r="A158" s="61" t="s">
        <v>109</v>
      </c>
      <c r="C158" s="59">
        <v>49811.417999999998</v>
      </c>
      <c r="D158" s="59">
        <v>4.0000000000000001E-3</v>
      </c>
      <c r="E158" s="35">
        <f t="shared" si="21"/>
        <v>6027.9977036089876</v>
      </c>
      <c r="F158" s="35">
        <f t="shared" si="22"/>
        <v>6028</v>
      </c>
      <c r="G158" s="35">
        <f t="shared" si="23"/>
        <v>-5.2799999975832179E-3</v>
      </c>
      <c r="I158" s="35">
        <f t="shared" ref="I158:I166" si="25">G158</f>
        <v>-5.2799999975832179E-3</v>
      </c>
      <c r="O158" s="35">
        <f t="shared" ca="1" si="19"/>
        <v>1.0683564151884803E-4</v>
      </c>
      <c r="Q158" s="60">
        <f t="shared" si="24"/>
        <v>34792.917999999998</v>
      </c>
      <c r="AA158" s="35" t="s">
        <v>36</v>
      </c>
      <c r="AB158" s="35">
        <v>7</v>
      </c>
      <c r="AD158" s="35" t="s">
        <v>39</v>
      </c>
      <c r="AF158" s="35" t="s">
        <v>33</v>
      </c>
    </row>
    <row r="159" spans="1:32" s="35" customFormat="1" ht="12.95" customHeight="1" x14ac:dyDescent="0.2">
      <c r="A159" s="61" t="s">
        <v>60</v>
      </c>
      <c r="C159" s="59">
        <v>50151.705999999998</v>
      </c>
      <c r="D159" s="59"/>
      <c r="E159" s="35">
        <f t="shared" si="21"/>
        <v>6175.9966250010884</v>
      </c>
      <c r="F159" s="35">
        <f t="shared" si="22"/>
        <v>6176</v>
      </c>
      <c r="G159" s="35">
        <f t="shared" si="23"/>
        <v>-7.7600000004167669E-3</v>
      </c>
      <c r="I159" s="35">
        <f t="shared" si="25"/>
        <v>-7.7600000004167669E-3</v>
      </c>
      <c r="O159" s="35">
        <f t="shared" ca="1" si="19"/>
        <v>-4.4568547916731469E-4</v>
      </c>
      <c r="Q159" s="60">
        <f t="shared" si="24"/>
        <v>35133.205999999998</v>
      </c>
      <c r="AA159" s="35" t="s">
        <v>110</v>
      </c>
      <c r="AB159" s="35">
        <v>18</v>
      </c>
      <c r="AD159" s="35" t="s">
        <v>111</v>
      </c>
      <c r="AF159" s="35" t="s">
        <v>61</v>
      </c>
    </row>
    <row r="160" spans="1:32" s="35" customFormat="1" ht="12.95" customHeight="1" x14ac:dyDescent="0.2">
      <c r="A160" s="61" t="s">
        <v>112</v>
      </c>
      <c r="C160" s="59">
        <v>50296.557000000001</v>
      </c>
      <c r="D160" s="59">
        <v>8.0000000000000002E-3</v>
      </c>
      <c r="E160" s="35">
        <f t="shared" si="21"/>
        <v>6238.9955898854432</v>
      </c>
      <c r="F160" s="35">
        <f t="shared" si="22"/>
        <v>6239</v>
      </c>
      <c r="G160" s="35">
        <f t="shared" si="23"/>
        <v>-1.0139999998500571E-2</v>
      </c>
      <c r="I160" s="35">
        <f t="shared" si="25"/>
        <v>-1.0139999998500571E-2</v>
      </c>
      <c r="O160" s="35">
        <f t="shared" ca="1" si="19"/>
        <v>-6.8088028054047803E-4</v>
      </c>
      <c r="Q160" s="60">
        <f t="shared" si="24"/>
        <v>35278.057000000001</v>
      </c>
      <c r="AA160" s="35" t="s">
        <v>36</v>
      </c>
      <c r="AB160" s="35">
        <v>7</v>
      </c>
      <c r="AD160" s="35" t="s">
        <v>34</v>
      </c>
      <c r="AF160" s="35" t="s">
        <v>33</v>
      </c>
    </row>
    <row r="161" spans="1:32" s="35" customFormat="1" ht="12.95" customHeight="1" x14ac:dyDescent="0.2">
      <c r="A161" s="61" t="s">
        <v>113</v>
      </c>
      <c r="C161" s="59">
        <v>50487.402000000002</v>
      </c>
      <c r="D161" s="59">
        <v>5.0000000000000001E-3</v>
      </c>
      <c r="E161" s="35">
        <f t="shared" si="21"/>
        <v>6321.9983820881525</v>
      </c>
      <c r="F161" s="35">
        <f t="shared" si="22"/>
        <v>6322</v>
      </c>
      <c r="G161" s="35">
        <f t="shared" si="23"/>
        <v>-3.719999993336387E-3</v>
      </c>
      <c r="I161" s="35">
        <f t="shared" si="25"/>
        <v>-3.719999993336387E-3</v>
      </c>
      <c r="O161" s="35">
        <f t="shared" ca="1" si="19"/>
        <v>-9.9074009822258322E-4</v>
      </c>
      <c r="Q161" s="60">
        <f t="shared" si="24"/>
        <v>35468.902000000002</v>
      </c>
      <c r="AA161" s="35" t="s">
        <v>36</v>
      </c>
      <c r="AB161" s="35">
        <v>7</v>
      </c>
      <c r="AD161" s="35" t="s">
        <v>39</v>
      </c>
      <c r="AF161" s="35" t="s">
        <v>33</v>
      </c>
    </row>
    <row r="162" spans="1:32" s="35" customFormat="1" ht="12.95" customHeight="1" x14ac:dyDescent="0.2">
      <c r="A162" s="61" t="s">
        <v>60</v>
      </c>
      <c r="C162" s="59">
        <v>50496.597000000002</v>
      </c>
      <c r="D162" s="59"/>
      <c r="E162" s="35">
        <f t="shared" si="21"/>
        <v>6325.9974948461704</v>
      </c>
      <c r="F162" s="35">
        <f t="shared" si="22"/>
        <v>6326</v>
      </c>
      <c r="G162" s="35">
        <f t="shared" si="23"/>
        <v>-5.7599999927333556E-3</v>
      </c>
      <c r="I162" s="35">
        <f t="shared" si="25"/>
        <v>-5.7599999927333556E-3</v>
      </c>
      <c r="O162" s="35">
        <f t="shared" ca="1" si="19"/>
        <v>-1.0056731014843716E-3</v>
      </c>
      <c r="Q162" s="60">
        <f t="shared" si="24"/>
        <v>35478.097000000002</v>
      </c>
      <c r="AA162" s="35" t="s">
        <v>110</v>
      </c>
      <c r="AB162" s="35">
        <v>15</v>
      </c>
      <c r="AD162" s="35" t="s">
        <v>111</v>
      </c>
      <c r="AF162" s="35" t="s">
        <v>61</v>
      </c>
    </row>
    <row r="163" spans="1:32" s="35" customFormat="1" ht="12.95" customHeight="1" x14ac:dyDescent="0.2">
      <c r="A163" s="61" t="s">
        <v>113</v>
      </c>
      <c r="C163" s="59">
        <v>50517.292999999998</v>
      </c>
      <c r="D163" s="59">
        <v>4.0000000000000001E-3</v>
      </c>
      <c r="E163" s="35">
        <f t="shared" si="21"/>
        <v>6334.9986517401258</v>
      </c>
      <c r="F163" s="35">
        <f t="shared" si="22"/>
        <v>6335</v>
      </c>
      <c r="G163" s="35">
        <f t="shared" si="23"/>
        <v>-3.0999999944469891E-3</v>
      </c>
      <c r="I163" s="35">
        <f t="shared" si="25"/>
        <v>-3.0999999944469891E-3</v>
      </c>
      <c r="O163" s="35">
        <f t="shared" ca="1" si="19"/>
        <v>-1.0392723588233954E-3</v>
      </c>
      <c r="Q163" s="60">
        <f t="shared" si="24"/>
        <v>35498.792999999998</v>
      </c>
      <c r="AA163" s="35" t="s">
        <v>36</v>
      </c>
      <c r="AB163" s="35">
        <v>6</v>
      </c>
      <c r="AD163" s="35" t="s">
        <v>34</v>
      </c>
      <c r="AF163" s="35" t="s">
        <v>33</v>
      </c>
    </row>
    <row r="164" spans="1:32" s="35" customFormat="1" ht="12.95" customHeight="1" x14ac:dyDescent="0.2">
      <c r="A164" s="61" t="s">
        <v>60</v>
      </c>
      <c r="C164" s="59">
        <v>50519.599000000002</v>
      </c>
      <c r="D164" s="59"/>
      <c r="E164" s="35">
        <f t="shared" si="21"/>
        <v>6336.001583118049</v>
      </c>
      <c r="F164" s="35">
        <f t="shared" si="22"/>
        <v>6336</v>
      </c>
      <c r="G164" s="35">
        <f t="shared" si="23"/>
        <v>3.6400000099092722E-3</v>
      </c>
      <c r="I164" s="35">
        <f t="shared" si="25"/>
        <v>3.6400000099092722E-3</v>
      </c>
      <c r="O164" s="35">
        <f t="shared" ca="1" si="19"/>
        <v>-1.0430056096388425E-3</v>
      </c>
      <c r="Q164" s="60">
        <f t="shared" si="24"/>
        <v>35501.099000000002</v>
      </c>
      <c r="AA164" s="35" t="s">
        <v>36</v>
      </c>
      <c r="AB164" s="35">
        <v>12</v>
      </c>
      <c r="AD164" s="35" t="s">
        <v>59</v>
      </c>
      <c r="AF164" s="35" t="s">
        <v>61</v>
      </c>
    </row>
    <row r="165" spans="1:32" s="35" customFormat="1" ht="12.95" customHeight="1" x14ac:dyDescent="0.2">
      <c r="A165" s="61" t="s">
        <v>114</v>
      </c>
      <c r="C165" s="59">
        <v>50556.383999999998</v>
      </c>
      <c r="D165" s="59">
        <v>4.0000000000000001E-3</v>
      </c>
      <c r="E165" s="35">
        <f t="shared" si="21"/>
        <v>6352.00020876282</v>
      </c>
      <c r="F165" s="35">
        <f t="shared" si="22"/>
        <v>6352</v>
      </c>
      <c r="G165" s="35">
        <f t="shared" si="23"/>
        <v>4.8000000242609531E-4</v>
      </c>
      <c r="I165" s="35">
        <f t="shared" si="25"/>
        <v>4.8000000242609531E-4</v>
      </c>
      <c r="O165" s="35">
        <f t="shared" ca="1" si="19"/>
        <v>-1.102737622685996E-3</v>
      </c>
      <c r="Q165" s="60">
        <f t="shared" si="24"/>
        <v>35537.883999999998</v>
      </c>
      <c r="AA165" s="35" t="s">
        <v>36</v>
      </c>
      <c r="AB165" s="35">
        <v>10</v>
      </c>
      <c r="AD165" s="35" t="s">
        <v>39</v>
      </c>
      <c r="AF165" s="35" t="s">
        <v>33</v>
      </c>
    </row>
    <row r="166" spans="1:32" s="35" customFormat="1" ht="12.95" customHeight="1" x14ac:dyDescent="0.2">
      <c r="A166" s="61" t="s">
        <v>114</v>
      </c>
      <c r="C166" s="59">
        <v>50556.385999999999</v>
      </c>
      <c r="D166" s="59">
        <v>5.0000000000000001E-3</v>
      </c>
      <c r="E166" s="35">
        <f t="shared" si="21"/>
        <v>6352.001078607901</v>
      </c>
      <c r="F166" s="35">
        <f t="shared" si="22"/>
        <v>6352</v>
      </c>
      <c r="G166" s="35">
        <f t="shared" si="23"/>
        <v>2.4800000028335489E-3</v>
      </c>
      <c r="I166" s="35">
        <f t="shared" si="25"/>
        <v>2.4800000028335489E-3</v>
      </c>
      <c r="O166" s="35">
        <f t="shared" ca="1" si="19"/>
        <v>-1.102737622685996E-3</v>
      </c>
      <c r="Q166" s="60">
        <f t="shared" si="24"/>
        <v>35537.885999999999</v>
      </c>
      <c r="AA166" s="35" t="s">
        <v>36</v>
      </c>
      <c r="AB166" s="35">
        <v>5</v>
      </c>
      <c r="AD166" s="35" t="s">
        <v>34</v>
      </c>
      <c r="AF166" s="35" t="s">
        <v>33</v>
      </c>
    </row>
    <row r="167" spans="1:32" s="35" customFormat="1" ht="12.95" customHeight="1" x14ac:dyDescent="0.2">
      <c r="A167" s="61" t="s">
        <v>115</v>
      </c>
      <c r="B167" s="63"/>
      <c r="C167" s="59">
        <v>51255.356</v>
      </c>
      <c r="D167" s="59">
        <v>2.0000000000000001E-4</v>
      </c>
      <c r="E167" s="35">
        <f t="shared" si="21"/>
        <v>6655.9988865982987</v>
      </c>
      <c r="F167" s="35">
        <f t="shared" si="22"/>
        <v>6656</v>
      </c>
      <c r="G167" s="35">
        <f t="shared" si="23"/>
        <v>-2.5599999935366213E-3</v>
      </c>
      <c r="H167" s="63"/>
      <c r="I167" s="64"/>
      <c r="J167" s="35">
        <f>G167</f>
        <v>-2.5599999935366213E-3</v>
      </c>
      <c r="O167" s="35">
        <f t="shared" ca="1" si="19"/>
        <v>-2.2376458705818981E-3</v>
      </c>
      <c r="Q167" s="60">
        <f t="shared" si="24"/>
        <v>36236.856</v>
      </c>
    </row>
    <row r="168" spans="1:32" s="35" customFormat="1" ht="12.95" customHeight="1" x14ac:dyDescent="0.2">
      <c r="A168" s="61" t="s">
        <v>115</v>
      </c>
      <c r="B168" s="64"/>
      <c r="C168" s="59">
        <v>51278.345200000003</v>
      </c>
      <c r="D168" s="59">
        <v>2.0000000000000001E-4</v>
      </c>
      <c r="E168" s="35">
        <f t="shared" si="21"/>
        <v>6665.9974078616633</v>
      </c>
      <c r="F168" s="35">
        <f t="shared" si="22"/>
        <v>6666</v>
      </c>
      <c r="G168" s="35">
        <f t="shared" si="23"/>
        <v>-5.9599999949568883E-3</v>
      </c>
      <c r="H168" s="63"/>
      <c r="I168" s="64"/>
      <c r="J168" s="35">
        <f>G168</f>
        <v>-5.9599999949568883E-3</v>
      </c>
      <c r="O168" s="35">
        <f t="shared" ca="1" si="19"/>
        <v>-2.2749783787363691E-3</v>
      </c>
      <c r="Q168" s="60">
        <f t="shared" si="24"/>
        <v>36259.845200000003</v>
      </c>
    </row>
    <row r="169" spans="1:32" s="35" customFormat="1" ht="12.95" customHeight="1" x14ac:dyDescent="0.2">
      <c r="A169" s="57" t="s">
        <v>622</v>
      </c>
      <c r="B169" s="58" t="s">
        <v>119</v>
      </c>
      <c r="C169" s="57">
        <v>51655.438000000002</v>
      </c>
      <c r="D169" s="59"/>
      <c r="E169" s="35">
        <f t="shared" si="21"/>
        <v>6830.0035663648332</v>
      </c>
      <c r="F169" s="35">
        <f t="shared" si="22"/>
        <v>6830</v>
      </c>
      <c r="G169" s="35">
        <f t="shared" si="23"/>
        <v>8.2000000038533472E-3</v>
      </c>
      <c r="K169" s="35">
        <f>G169</f>
        <v>8.2000000038533472E-3</v>
      </c>
      <c r="O169" s="35">
        <f t="shared" ca="1" si="19"/>
        <v>-2.8872315124696853E-3</v>
      </c>
      <c r="Q169" s="60">
        <f t="shared" si="24"/>
        <v>36636.938000000002</v>
      </c>
    </row>
    <row r="170" spans="1:32" s="35" customFormat="1" ht="12.95" customHeight="1" x14ac:dyDescent="0.2">
      <c r="A170" s="57" t="s">
        <v>625</v>
      </c>
      <c r="B170" s="58" t="s">
        <v>119</v>
      </c>
      <c r="C170" s="57">
        <v>51664.63</v>
      </c>
      <c r="D170" s="59"/>
      <c r="E170" s="35">
        <f t="shared" si="21"/>
        <v>6834.0013743552281</v>
      </c>
      <c r="F170" s="35">
        <f t="shared" si="22"/>
        <v>6834</v>
      </c>
      <c r="G170" s="35">
        <f t="shared" si="23"/>
        <v>3.1600000002072193E-3</v>
      </c>
      <c r="K170" s="35">
        <f>G170</f>
        <v>3.1600000002072193E-3</v>
      </c>
      <c r="O170" s="35">
        <f t="shared" ref="O170:O201" ca="1" si="26">+C$11+C$12*F170</f>
        <v>-2.9021645157314736E-3</v>
      </c>
      <c r="Q170" s="60">
        <f t="shared" si="24"/>
        <v>36646.129999999997</v>
      </c>
    </row>
    <row r="171" spans="1:32" s="35" customFormat="1" ht="12.95" customHeight="1" x14ac:dyDescent="0.2">
      <c r="A171" s="57" t="s">
        <v>628</v>
      </c>
      <c r="B171" s="58" t="s">
        <v>119</v>
      </c>
      <c r="C171" s="57">
        <v>51864.661999999997</v>
      </c>
      <c r="D171" s="59"/>
      <c r="E171" s="35">
        <f t="shared" si="21"/>
        <v>6920.9997999356319</v>
      </c>
      <c r="F171" s="35">
        <f t="shared" si="22"/>
        <v>6921</v>
      </c>
      <c r="G171" s="35">
        <f t="shared" si="23"/>
        <v>-4.5999999565538019E-4</v>
      </c>
      <c r="K171" s="35">
        <f>G171</f>
        <v>-4.5999999565538019E-4</v>
      </c>
      <c r="O171" s="35">
        <f t="shared" ca="1" si="26"/>
        <v>-3.2269573366753672E-3</v>
      </c>
      <c r="Q171" s="60">
        <f t="shared" si="24"/>
        <v>36846.161999999997</v>
      </c>
    </row>
    <row r="172" spans="1:32" s="35" customFormat="1" ht="12.95" customHeight="1" x14ac:dyDescent="0.2">
      <c r="A172" s="57" t="s">
        <v>631</v>
      </c>
      <c r="B172" s="58" t="s">
        <v>119</v>
      </c>
      <c r="C172" s="57">
        <v>52209.55</v>
      </c>
      <c r="D172" s="59"/>
      <c r="E172" s="35">
        <f t="shared" si="21"/>
        <v>7070.9993650130946</v>
      </c>
      <c r="F172" s="35">
        <f t="shared" si="22"/>
        <v>7071</v>
      </c>
      <c r="G172" s="35">
        <f t="shared" si="23"/>
        <v>-1.4599999922211282E-3</v>
      </c>
      <c r="K172" s="35">
        <f>G172</f>
        <v>-1.4599999922211282E-3</v>
      </c>
      <c r="O172" s="35">
        <f t="shared" ca="1" si="26"/>
        <v>-3.7869449589924241E-3</v>
      </c>
      <c r="Q172" s="60">
        <f t="shared" si="24"/>
        <v>37191.050000000003</v>
      </c>
    </row>
    <row r="173" spans="1:32" s="35" customFormat="1" ht="12.95" customHeight="1" x14ac:dyDescent="0.2">
      <c r="A173" s="57" t="s">
        <v>634</v>
      </c>
      <c r="B173" s="58" t="s">
        <v>119</v>
      </c>
      <c r="C173" s="57">
        <v>52287.728999999999</v>
      </c>
      <c r="D173" s="59"/>
      <c r="E173" s="35">
        <f t="shared" si="21"/>
        <v>7105.00117429086</v>
      </c>
      <c r="F173" s="35">
        <f t="shared" si="22"/>
        <v>7105</v>
      </c>
      <c r="G173" s="35">
        <f t="shared" si="23"/>
        <v>2.7000000045518391E-3</v>
      </c>
      <c r="K173" s="35">
        <f>G173</f>
        <v>2.7000000045518391E-3</v>
      </c>
      <c r="O173" s="35">
        <f t="shared" ca="1" si="26"/>
        <v>-3.9138754867176252E-3</v>
      </c>
      <c r="Q173" s="60">
        <f t="shared" si="24"/>
        <v>37269.228999999999</v>
      </c>
    </row>
    <row r="174" spans="1:32" s="35" customFormat="1" ht="12.95" customHeight="1" x14ac:dyDescent="0.2">
      <c r="A174" s="61" t="s">
        <v>30</v>
      </c>
      <c r="C174" s="59">
        <v>52308.415500000003</v>
      </c>
      <c r="D174" s="59">
        <v>2.9999999999999997E-4</v>
      </c>
      <c r="E174" s="35">
        <f t="shared" si="21"/>
        <v>7113.9981994206864</v>
      </c>
      <c r="F174" s="35">
        <f t="shared" si="22"/>
        <v>7114</v>
      </c>
      <c r="G174" s="35">
        <f t="shared" si="23"/>
        <v>-4.1399999900022522E-3</v>
      </c>
      <c r="J174" s="35">
        <f>G174</f>
        <v>-4.1399999900022522E-3</v>
      </c>
      <c r="O174" s="35">
        <f t="shared" ca="1" si="26"/>
        <v>-3.9474747440566491E-3</v>
      </c>
      <c r="Q174" s="60">
        <f t="shared" si="24"/>
        <v>37289.915500000003</v>
      </c>
      <c r="U174" s="65"/>
    </row>
    <row r="175" spans="1:32" s="35" customFormat="1" ht="12.95" customHeight="1" x14ac:dyDescent="0.2">
      <c r="A175" s="57" t="s">
        <v>625</v>
      </c>
      <c r="B175" s="58" t="s">
        <v>119</v>
      </c>
      <c r="C175" s="57">
        <v>52356.703000000001</v>
      </c>
      <c r="D175" s="59"/>
      <c r="E175" s="35">
        <f t="shared" si="21"/>
        <v>7134.9995215852077</v>
      </c>
      <c r="F175" s="35">
        <f t="shared" si="22"/>
        <v>7135</v>
      </c>
      <c r="G175" s="35">
        <f t="shared" si="23"/>
        <v>-1.0999999940395355E-3</v>
      </c>
      <c r="K175" s="35">
        <f>G175</f>
        <v>-1.0999999940395355E-3</v>
      </c>
      <c r="O175" s="35">
        <f t="shared" ca="1" si="26"/>
        <v>-4.025873011181038E-3</v>
      </c>
      <c r="Q175" s="60">
        <f t="shared" si="24"/>
        <v>37338.203000000001</v>
      </c>
    </row>
    <row r="176" spans="1:32" s="35" customFormat="1" ht="12.95" customHeight="1" x14ac:dyDescent="0.2">
      <c r="A176" s="6" t="s">
        <v>116</v>
      </c>
      <c r="B176" s="5" t="s">
        <v>117</v>
      </c>
      <c r="C176" s="59">
        <v>52695.845999999998</v>
      </c>
      <c r="D176" s="59">
        <v>4.0000000000000001E-3</v>
      </c>
      <c r="E176" s="35">
        <f t="shared" si="21"/>
        <v>7282.5004566686684</v>
      </c>
      <c r="F176" s="35">
        <f t="shared" si="22"/>
        <v>7282.5</v>
      </c>
      <c r="G176" s="35">
        <f t="shared" si="23"/>
        <v>1.0499999989406206E-3</v>
      </c>
      <c r="K176" s="35">
        <f>G176</f>
        <v>1.0499999989406206E-3</v>
      </c>
      <c r="O176" s="35">
        <f t="shared" ca="1" si="26"/>
        <v>-4.5765275064594754E-3</v>
      </c>
      <c r="Q176" s="60">
        <f t="shared" si="24"/>
        <v>37677.345999999998</v>
      </c>
      <c r="U176" s="65"/>
    </row>
    <row r="177" spans="1:21" s="35" customFormat="1" ht="12.95" customHeight="1" x14ac:dyDescent="0.2">
      <c r="A177" s="12" t="s">
        <v>126</v>
      </c>
      <c r="B177" s="11" t="s">
        <v>119</v>
      </c>
      <c r="C177" s="6">
        <v>52715.389000000003</v>
      </c>
      <c r="D177" s="6">
        <v>2E-3</v>
      </c>
      <c r="E177" s="35">
        <f t="shared" si="21"/>
        <v>7291.0001478736667</v>
      </c>
      <c r="F177" s="35">
        <f t="shared" si="22"/>
        <v>7291</v>
      </c>
      <c r="G177" s="35">
        <f t="shared" si="23"/>
        <v>3.4000000596279278E-4</v>
      </c>
      <c r="I177" s="35">
        <f>G177</f>
        <v>3.4000000596279278E-4</v>
      </c>
      <c r="O177" s="35">
        <f t="shared" ca="1" si="26"/>
        <v>-4.6082601383907774E-3</v>
      </c>
      <c r="Q177" s="60">
        <f t="shared" si="24"/>
        <v>37696.889000000003</v>
      </c>
      <c r="U177" s="65"/>
    </row>
    <row r="178" spans="1:21" s="35" customFormat="1" ht="12.95" customHeight="1" x14ac:dyDescent="0.2">
      <c r="A178" s="57" t="s">
        <v>625</v>
      </c>
      <c r="B178" s="58" t="s">
        <v>119</v>
      </c>
      <c r="C178" s="57">
        <v>52763.669000000002</v>
      </c>
      <c r="D178" s="59"/>
      <c r="E178" s="35">
        <f t="shared" si="21"/>
        <v>7311.9982081191365</v>
      </c>
      <c r="F178" s="35">
        <f t="shared" si="22"/>
        <v>7312</v>
      </c>
      <c r="G178" s="35">
        <f t="shared" si="23"/>
        <v>-4.1199999905074947E-3</v>
      </c>
      <c r="K178" s="35">
        <f>G178</f>
        <v>-4.1199999905074947E-3</v>
      </c>
      <c r="O178" s="35">
        <f t="shared" ca="1" si="26"/>
        <v>-4.6866584055151664E-3</v>
      </c>
      <c r="Q178" s="60">
        <f t="shared" si="24"/>
        <v>37745.169000000002</v>
      </c>
    </row>
    <row r="179" spans="1:21" s="35" customFormat="1" ht="12.95" customHeight="1" x14ac:dyDescent="0.2">
      <c r="A179" s="6" t="s">
        <v>118</v>
      </c>
      <c r="B179" s="10" t="s">
        <v>119</v>
      </c>
      <c r="C179" s="6">
        <v>52786.357499999998</v>
      </c>
      <c r="D179" s="6">
        <v>1E-4</v>
      </c>
      <c r="E179" s="35">
        <f t="shared" si="21"/>
        <v>7321.8659481746308</v>
      </c>
      <c r="F179" s="35">
        <f t="shared" si="22"/>
        <v>7322</v>
      </c>
      <c r="O179" s="35">
        <f t="shared" ca="1" si="26"/>
        <v>-4.7239909136696338E-3</v>
      </c>
      <c r="Q179" s="60">
        <f t="shared" si="24"/>
        <v>37767.857499999998</v>
      </c>
      <c r="U179" s="65">
        <v>-0.30821999999898253</v>
      </c>
    </row>
    <row r="180" spans="1:21" s="35" customFormat="1" ht="12.95" customHeight="1" x14ac:dyDescent="0.2">
      <c r="A180" s="6" t="s">
        <v>120</v>
      </c>
      <c r="B180" s="11" t="s">
        <v>119</v>
      </c>
      <c r="C180" s="6">
        <v>52901.625999999997</v>
      </c>
      <c r="D180" s="6">
        <v>3.0000000000000001E-3</v>
      </c>
      <c r="E180" s="35">
        <f t="shared" si="21"/>
        <v>7371.9988170106908</v>
      </c>
      <c r="F180" s="35">
        <f t="shared" si="22"/>
        <v>7372</v>
      </c>
      <c r="G180" s="35">
        <f>+C180-(C$7+F180*C$8)</f>
        <v>-2.719999996770639E-3</v>
      </c>
      <c r="K180" s="35">
        <f>G180</f>
        <v>-2.719999996770639E-3</v>
      </c>
      <c r="O180" s="35">
        <f t="shared" ca="1" si="26"/>
        <v>-4.9106534544419884E-3</v>
      </c>
      <c r="Q180" s="60">
        <f t="shared" si="24"/>
        <v>37883.125999999997</v>
      </c>
      <c r="U180" s="65"/>
    </row>
    <row r="181" spans="1:21" s="35" customFormat="1" ht="12.95" customHeight="1" x14ac:dyDescent="0.2">
      <c r="A181" s="12" t="s">
        <v>121</v>
      </c>
      <c r="B181" s="66"/>
      <c r="C181" s="6">
        <v>53069.472199999997</v>
      </c>
      <c r="D181" s="6">
        <v>3.0000000000000001E-3</v>
      </c>
      <c r="E181" s="35">
        <f t="shared" si="21"/>
        <v>7444.9989126936498</v>
      </c>
      <c r="F181" s="35">
        <f t="shared" si="22"/>
        <v>7445</v>
      </c>
      <c r="G181" s="35">
        <f>+C181-(C$7+F181*C$8)</f>
        <v>-2.4999999950523488E-3</v>
      </c>
      <c r="J181" s="35">
        <f>G181</f>
        <v>-2.4999999950523488E-3</v>
      </c>
      <c r="O181" s="35">
        <f t="shared" ca="1" si="26"/>
        <v>-5.1831807639696227E-3</v>
      </c>
      <c r="Q181" s="60">
        <f t="shared" si="24"/>
        <v>38050.972199999997</v>
      </c>
      <c r="U181" s="65"/>
    </row>
    <row r="182" spans="1:21" s="35" customFormat="1" ht="12.95" customHeight="1" x14ac:dyDescent="0.2">
      <c r="A182" s="12" t="s">
        <v>125</v>
      </c>
      <c r="B182" s="10" t="s">
        <v>119</v>
      </c>
      <c r="C182" s="6">
        <v>53352.281300000002</v>
      </c>
      <c r="D182" s="6">
        <v>1E-4</v>
      </c>
      <c r="E182" s="35">
        <f t="shared" si="21"/>
        <v>7567.9989648843566</v>
      </c>
      <c r="F182" s="35">
        <f t="shared" si="22"/>
        <v>7568</v>
      </c>
      <c r="G182" s="35">
        <f>+C182-(C$7+F182*C$8)</f>
        <v>-2.3799999908078462E-3</v>
      </c>
      <c r="K182" s="35">
        <f>G182</f>
        <v>-2.3799999908078462E-3</v>
      </c>
      <c r="O182" s="35">
        <f t="shared" ca="1" si="26"/>
        <v>-5.6423706142696081E-3</v>
      </c>
      <c r="Q182" s="60">
        <f t="shared" si="24"/>
        <v>38333.781300000002</v>
      </c>
      <c r="U182" s="65"/>
    </row>
    <row r="183" spans="1:21" s="35" customFormat="1" ht="12.95" customHeight="1" x14ac:dyDescent="0.2">
      <c r="A183" s="6" t="s">
        <v>147</v>
      </c>
      <c r="B183" s="11" t="s">
        <v>119</v>
      </c>
      <c r="C183" s="6">
        <v>53387.377</v>
      </c>
      <c r="D183" s="6">
        <v>5.0000000000000001E-3</v>
      </c>
      <c r="E183" s="35">
        <f t="shared" si="21"/>
        <v>7583.2628758818073</v>
      </c>
      <c r="F183" s="35">
        <f t="shared" si="22"/>
        <v>7583.5</v>
      </c>
      <c r="O183" s="35">
        <f t="shared" ca="1" si="26"/>
        <v>-5.7002360019090398E-3</v>
      </c>
      <c r="Q183" s="60">
        <f t="shared" si="24"/>
        <v>38368.877</v>
      </c>
      <c r="U183" s="65">
        <f>+C183-(C$7+F183*C$8)</f>
        <v>-0.5452099999965867</v>
      </c>
    </row>
    <row r="184" spans="1:21" s="35" customFormat="1" ht="12.95" customHeight="1" x14ac:dyDescent="0.2">
      <c r="A184" s="6" t="s">
        <v>147</v>
      </c>
      <c r="B184" s="11" t="s">
        <v>119</v>
      </c>
      <c r="C184" s="6">
        <v>53453.451999999997</v>
      </c>
      <c r="D184" s="6">
        <v>6.0000000000000001E-3</v>
      </c>
      <c r="E184" s="35">
        <f t="shared" si="21"/>
        <v>7612.000382731836</v>
      </c>
      <c r="F184" s="35">
        <f t="shared" si="22"/>
        <v>7612</v>
      </c>
      <c r="G184" s="35">
        <f>+C184-(C$7+F184*C$8)</f>
        <v>8.7999999959720299E-4</v>
      </c>
      <c r="I184" s="35">
        <f>G184</f>
        <v>8.7999999959720299E-4</v>
      </c>
      <c r="O184" s="35">
        <f t="shared" ca="1" si="26"/>
        <v>-5.8066336501492802E-3</v>
      </c>
      <c r="Q184" s="60">
        <f t="shared" si="24"/>
        <v>38434.951999999997</v>
      </c>
    </row>
    <row r="185" spans="1:21" s="35" customFormat="1" ht="12.95" customHeight="1" x14ac:dyDescent="0.2">
      <c r="A185" s="6" t="s">
        <v>144</v>
      </c>
      <c r="B185" s="11" t="s">
        <v>119</v>
      </c>
      <c r="C185" s="6">
        <v>53807.843500000003</v>
      </c>
      <c r="D185" s="6">
        <v>1E-4</v>
      </c>
      <c r="E185" s="35">
        <f t="shared" si="21"/>
        <v>7766.1332341709976</v>
      </c>
      <c r="F185" s="35">
        <f t="shared" si="22"/>
        <v>7766</v>
      </c>
      <c r="O185" s="35">
        <f t="shared" ca="1" si="26"/>
        <v>-6.3815542757281254E-3</v>
      </c>
      <c r="Q185" s="60">
        <f t="shared" si="24"/>
        <v>38789.343500000003</v>
      </c>
      <c r="U185" s="65">
        <f>+C185-(C$7+F185*C$8)</f>
        <v>0.30634000001009554</v>
      </c>
    </row>
    <row r="186" spans="1:21" s="35" customFormat="1" ht="12.95" customHeight="1" x14ac:dyDescent="0.2">
      <c r="A186" s="6" t="s">
        <v>134</v>
      </c>
      <c r="B186" s="10" t="s">
        <v>119</v>
      </c>
      <c r="C186" s="67">
        <v>53814.4329</v>
      </c>
      <c r="D186" s="6">
        <v>1E-4</v>
      </c>
      <c r="E186" s="35">
        <f t="shared" si="21"/>
        <v>7768.9991127580197</v>
      </c>
      <c r="F186" s="35">
        <f t="shared" si="22"/>
        <v>7769</v>
      </c>
      <c r="G186" s="35">
        <f t="shared" ref="G186:G198" si="27">+C186-(C$7+F186*C$8)</f>
        <v>-2.039999992121011E-3</v>
      </c>
      <c r="K186" s="35">
        <f>G186</f>
        <v>-2.039999992121011E-3</v>
      </c>
      <c r="O186" s="35">
        <f t="shared" ca="1" si="26"/>
        <v>-6.3927540281744667E-3</v>
      </c>
      <c r="Q186" s="60">
        <f t="shared" si="24"/>
        <v>38795.9329</v>
      </c>
      <c r="U186" s="65"/>
    </row>
    <row r="187" spans="1:21" s="35" customFormat="1" ht="12.95" customHeight="1" x14ac:dyDescent="0.2">
      <c r="A187" s="6" t="s">
        <v>149</v>
      </c>
      <c r="B187" s="11" t="s">
        <v>119</v>
      </c>
      <c r="C187" s="6">
        <v>53814.432999999997</v>
      </c>
      <c r="D187" s="6">
        <v>4.0000000000000002E-4</v>
      </c>
      <c r="E187" s="35">
        <f t="shared" si="21"/>
        <v>7768.9991562502728</v>
      </c>
      <c r="F187" s="35">
        <f t="shared" si="22"/>
        <v>7769</v>
      </c>
      <c r="G187" s="35">
        <f t="shared" si="27"/>
        <v>-1.9399999946472235E-3</v>
      </c>
      <c r="J187" s="35">
        <f>G187</f>
        <v>-1.9399999946472235E-3</v>
      </c>
      <c r="O187" s="35">
        <f t="shared" ca="1" si="26"/>
        <v>-6.3927540281744667E-3</v>
      </c>
      <c r="Q187" s="60">
        <f t="shared" si="24"/>
        <v>38795.932999999997</v>
      </c>
    </row>
    <row r="188" spans="1:21" s="35" customFormat="1" ht="12.95" customHeight="1" x14ac:dyDescent="0.2">
      <c r="A188" s="57" t="s">
        <v>625</v>
      </c>
      <c r="B188" s="58" t="s">
        <v>119</v>
      </c>
      <c r="C188" s="57">
        <v>54108.739699999998</v>
      </c>
      <c r="D188" s="59"/>
      <c r="E188" s="35">
        <f t="shared" si="21"/>
        <v>7896.9997738402799</v>
      </c>
      <c r="F188" s="35">
        <f t="shared" si="22"/>
        <v>7897</v>
      </c>
      <c r="G188" s="35">
        <f t="shared" si="27"/>
        <v>-5.199999941396527E-4</v>
      </c>
      <c r="K188" s="35">
        <f>G188</f>
        <v>-5.199999941396527E-4</v>
      </c>
      <c r="O188" s="35">
        <f t="shared" ca="1" si="26"/>
        <v>-6.8706101325516911E-3</v>
      </c>
      <c r="Q188" s="60">
        <f t="shared" si="24"/>
        <v>39090.239699999998</v>
      </c>
    </row>
    <row r="189" spans="1:21" s="35" customFormat="1" ht="12.95" customHeight="1" x14ac:dyDescent="0.2">
      <c r="A189" s="6" t="s">
        <v>136</v>
      </c>
      <c r="B189" s="11" t="s">
        <v>119</v>
      </c>
      <c r="C189" s="6">
        <v>54168.518799999998</v>
      </c>
      <c r="D189" s="6">
        <v>2.9999999999999997E-4</v>
      </c>
      <c r="E189" s="35">
        <f t="shared" si="21"/>
        <v>7922.9990518688628</v>
      </c>
      <c r="F189" s="35">
        <f t="shared" si="22"/>
        <v>7923</v>
      </c>
      <c r="G189" s="35">
        <f t="shared" si="27"/>
        <v>-2.1799999958602712E-3</v>
      </c>
      <c r="J189" s="35">
        <f>G189</f>
        <v>-2.1799999958602712E-3</v>
      </c>
      <c r="O189" s="35">
        <f t="shared" ca="1" si="26"/>
        <v>-6.967674653753312E-3</v>
      </c>
      <c r="Q189" s="60">
        <f t="shared" si="24"/>
        <v>39150.018799999998</v>
      </c>
      <c r="U189" s="65"/>
    </row>
    <row r="190" spans="1:21" s="35" customFormat="1" ht="12.95" customHeight="1" x14ac:dyDescent="0.2">
      <c r="A190" s="6" t="s">
        <v>136</v>
      </c>
      <c r="B190" s="11" t="s">
        <v>119</v>
      </c>
      <c r="C190" s="6">
        <v>54191.511400000003</v>
      </c>
      <c r="D190" s="6">
        <v>2.0000000000000001E-4</v>
      </c>
      <c r="E190" s="35">
        <f t="shared" si="21"/>
        <v>7932.9990518688655</v>
      </c>
      <c r="F190" s="35">
        <f t="shared" si="22"/>
        <v>7933</v>
      </c>
      <c r="G190" s="35">
        <f t="shared" si="27"/>
        <v>-2.1799999958602712E-3</v>
      </c>
      <c r="J190" s="35">
        <f>G190</f>
        <v>-2.1799999958602712E-3</v>
      </c>
      <c r="O190" s="35">
        <f t="shared" ca="1" si="26"/>
        <v>-7.0050071619077829E-3</v>
      </c>
      <c r="Q190" s="60">
        <f t="shared" si="24"/>
        <v>39173.011400000003</v>
      </c>
      <c r="U190" s="65"/>
    </row>
    <row r="191" spans="1:21" s="35" customFormat="1" ht="12.95" customHeight="1" x14ac:dyDescent="0.2">
      <c r="A191" s="8" t="s">
        <v>135</v>
      </c>
      <c r="B191" s="10"/>
      <c r="C191" s="6">
        <v>54455.925900000002</v>
      </c>
      <c r="D191" s="6">
        <v>1E-4</v>
      </c>
      <c r="E191" s="35">
        <f t="shared" si="21"/>
        <v>8047.9988778998486</v>
      </c>
      <c r="F191" s="35">
        <f t="shared" si="22"/>
        <v>8048</v>
      </c>
      <c r="G191" s="35">
        <f t="shared" si="27"/>
        <v>-2.5799999930313788E-3</v>
      </c>
      <c r="K191" s="35">
        <f>G191</f>
        <v>-2.5799999930313788E-3</v>
      </c>
      <c r="O191" s="35">
        <f t="shared" ca="1" si="26"/>
        <v>-7.4343310056841951E-3</v>
      </c>
      <c r="Q191" s="60">
        <f t="shared" si="24"/>
        <v>39437.425900000002</v>
      </c>
      <c r="U191" s="65"/>
    </row>
    <row r="192" spans="1:21" s="35" customFormat="1" ht="12.95" customHeight="1" x14ac:dyDescent="0.2">
      <c r="A192" s="6" t="s">
        <v>139</v>
      </c>
      <c r="B192" s="11" t="s">
        <v>119</v>
      </c>
      <c r="C192" s="6">
        <v>54499.612459999997</v>
      </c>
      <c r="D192" s="6">
        <v>1E-4</v>
      </c>
      <c r="E192" s="35">
        <f t="shared" si="21"/>
        <v>8066.9991475518218</v>
      </c>
      <c r="F192" s="35">
        <f t="shared" si="22"/>
        <v>8067</v>
      </c>
      <c r="G192" s="35">
        <f t="shared" si="27"/>
        <v>-1.9600000014179386E-3</v>
      </c>
      <c r="K192" s="35">
        <f>G192</f>
        <v>-1.9600000014179386E-3</v>
      </c>
      <c r="O192" s="35">
        <f t="shared" ca="1" si="26"/>
        <v>-7.5052627711776863E-3</v>
      </c>
      <c r="Q192" s="60">
        <f t="shared" si="24"/>
        <v>39481.112459999997</v>
      </c>
      <c r="U192" s="65"/>
    </row>
    <row r="193" spans="1:21" s="35" customFormat="1" ht="12.95" customHeight="1" x14ac:dyDescent="0.2">
      <c r="A193" s="12" t="s">
        <v>154</v>
      </c>
      <c r="B193" s="11" t="s">
        <v>119</v>
      </c>
      <c r="C193" s="6">
        <v>54538.700299999997</v>
      </c>
      <c r="D193" s="6">
        <v>2.0000000000000001E-4</v>
      </c>
      <c r="E193" s="35">
        <f t="shared" si="21"/>
        <v>8083.9993302192888</v>
      </c>
      <c r="F193" s="35">
        <f t="shared" si="22"/>
        <v>8084</v>
      </c>
      <c r="G193" s="35">
        <f t="shared" si="27"/>
        <v>-1.5399999974761158E-3</v>
      </c>
      <c r="K193" s="35">
        <f>G193</f>
        <v>-1.5399999974761158E-3</v>
      </c>
      <c r="O193" s="35">
        <f t="shared" ca="1" si="26"/>
        <v>-7.5687280350402869E-3</v>
      </c>
      <c r="Q193" s="60">
        <f t="shared" si="24"/>
        <v>39520.200299999997</v>
      </c>
    </row>
    <row r="194" spans="1:21" s="35" customFormat="1" ht="12.95" customHeight="1" x14ac:dyDescent="0.2">
      <c r="A194" s="12" t="s">
        <v>154</v>
      </c>
      <c r="B194" s="11" t="s">
        <v>119</v>
      </c>
      <c r="C194" s="6">
        <v>54554.794800000003</v>
      </c>
      <c r="D194" s="6">
        <v>2.0000000000000001E-4</v>
      </c>
      <c r="E194" s="35">
        <f t="shared" si="21"/>
        <v>8090.9991910440785</v>
      </c>
      <c r="F194" s="35">
        <f t="shared" si="22"/>
        <v>8091</v>
      </c>
      <c r="G194" s="35">
        <f t="shared" si="27"/>
        <v>-1.8599999893922359E-3</v>
      </c>
      <c r="K194" s="35">
        <f>G194</f>
        <v>-1.8599999893922359E-3</v>
      </c>
      <c r="O194" s="35">
        <f t="shared" ca="1" si="26"/>
        <v>-7.5948607907484166E-3</v>
      </c>
      <c r="Q194" s="60">
        <f t="shared" si="24"/>
        <v>39536.294800000003</v>
      </c>
    </row>
    <row r="195" spans="1:21" s="35" customFormat="1" ht="12.95" customHeight="1" x14ac:dyDescent="0.2">
      <c r="A195" s="57" t="s">
        <v>722</v>
      </c>
      <c r="B195" s="58" t="s">
        <v>119</v>
      </c>
      <c r="C195" s="57">
        <v>54557.092199999999</v>
      </c>
      <c r="D195" s="59"/>
      <c r="E195" s="35">
        <f t="shared" si="21"/>
        <v>8091.9983820881516</v>
      </c>
      <c r="F195" s="35">
        <f t="shared" si="22"/>
        <v>8092</v>
      </c>
      <c r="G195" s="35">
        <f t="shared" si="27"/>
        <v>-3.719999993336387E-3</v>
      </c>
      <c r="K195" s="35">
        <f>G195</f>
        <v>-3.719999993336387E-3</v>
      </c>
      <c r="O195" s="35">
        <f t="shared" ca="1" si="26"/>
        <v>-7.5985940415638636E-3</v>
      </c>
      <c r="Q195" s="60">
        <f t="shared" si="24"/>
        <v>39538.592199999999</v>
      </c>
    </row>
    <row r="196" spans="1:21" s="35" customFormat="1" ht="12.95" customHeight="1" x14ac:dyDescent="0.2">
      <c r="A196" s="6" t="s">
        <v>150</v>
      </c>
      <c r="B196" s="11" t="s">
        <v>119</v>
      </c>
      <c r="C196" s="6">
        <v>54844.500999999997</v>
      </c>
      <c r="D196" s="6" t="s">
        <v>151</v>
      </c>
      <c r="E196" s="35">
        <f t="shared" si="21"/>
        <v>8216.9989474874528</v>
      </c>
      <c r="F196" s="35">
        <f t="shared" si="22"/>
        <v>8217</v>
      </c>
      <c r="G196" s="35">
        <f t="shared" si="27"/>
        <v>-2.4199999970733188E-3</v>
      </c>
      <c r="J196" s="35">
        <f>G196</f>
        <v>-2.4199999970733188E-3</v>
      </c>
      <c r="O196" s="35">
        <f t="shared" ca="1" si="26"/>
        <v>-8.0652503934947467E-3</v>
      </c>
      <c r="Q196" s="60">
        <f t="shared" si="24"/>
        <v>39826.000999999997</v>
      </c>
    </row>
    <row r="197" spans="1:21" s="35" customFormat="1" ht="12.95" customHeight="1" x14ac:dyDescent="0.2">
      <c r="A197" s="6" t="s">
        <v>138</v>
      </c>
      <c r="B197" s="11" t="s">
        <v>119</v>
      </c>
      <c r="C197" s="6">
        <v>54862.895100000002</v>
      </c>
      <c r="D197" s="6">
        <v>5.0000000000000001E-4</v>
      </c>
      <c r="E197" s="35">
        <f t="shared" si="21"/>
        <v>8224.9989561859056</v>
      </c>
      <c r="F197" s="35">
        <f t="shared" si="22"/>
        <v>8225</v>
      </c>
      <c r="G197" s="35">
        <f t="shared" si="27"/>
        <v>-2.3999999903026037E-3</v>
      </c>
      <c r="K197" s="35">
        <f>G197</f>
        <v>-2.3999999903026037E-3</v>
      </c>
      <c r="O197" s="35">
        <f t="shared" ca="1" si="26"/>
        <v>-8.0951164000183234E-3</v>
      </c>
      <c r="Q197" s="60">
        <f t="shared" si="24"/>
        <v>39844.395100000002</v>
      </c>
      <c r="U197" s="65"/>
    </row>
    <row r="198" spans="1:21" s="35" customFormat="1" ht="12.95" customHeight="1" x14ac:dyDescent="0.2">
      <c r="A198" s="68" t="s">
        <v>143</v>
      </c>
      <c r="B198" s="12"/>
      <c r="C198" s="6">
        <v>54876.690199999997</v>
      </c>
      <c r="D198" s="6">
        <v>2.9999999999999997E-4</v>
      </c>
      <c r="E198" s="35">
        <f t="shared" si="21"/>
        <v>8230.9987561215348</v>
      </c>
      <c r="F198" s="35">
        <f t="shared" si="22"/>
        <v>8231</v>
      </c>
      <c r="G198" s="35">
        <f t="shared" si="27"/>
        <v>-2.8599999932339415E-3</v>
      </c>
      <c r="K198" s="35">
        <f>G198</f>
        <v>-2.8599999932339415E-3</v>
      </c>
      <c r="O198" s="35">
        <f t="shared" ca="1" si="26"/>
        <v>-8.117515904911006E-3</v>
      </c>
      <c r="Q198" s="60">
        <f t="shared" si="24"/>
        <v>39858.190199999997</v>
      </c>
      <c r="U198" s="65"/>
    </row>
    <row r="199" spans="1:21" s="35" customFormat="1" ht="12.95" customHeight="1" x14ac:dyDescent="0.2">
      <c r="A199" s="6" t="s">
        <v>145</v>
      </c>
      <c r="B199" s="11" t="s">
        <v>119</v>
      </c>
      <c r="C199" s="6">
        <v>54911.5821</v>
      </c>
      <c r="D199" s="6">
        <v>1.6000000000000001E-3</v>
      </c>
      <c r="E199" s="35">
        <f t="shared" si="21"/>
        <v>8246.1740299052763</v>
      </c>
      <c r="F199" s="35">
        <f t="shared" si="22"/>
        <v>8246</v>
      </c>
      <c r="O199" s="35">
        <f t="shared" ca="1" si="26"/>
        <v>-8.1735146671427089E-3</v>
      </c>
      <c r="Q199" s="60">
        <f t="shared" si="24"/>
        <v>39893.0821</v>
      </c>
      <c r="U199" s="65">
        <f>+C199-(C$7+F199*C$8)</f>
        <v>0.40014000000519445</v>
      </c>
    </row>
    <row r="200" spans="1:21" s="35" customFormat="1" ht="12.95" customHeight="1" x14ac:dyDescent="0.2">
      <c r="A200" s="6" t="s">
        <v>137</v>
      </c>
      <c r="B200" s="11" t="s">
        <v>119</v>
      </c>
      <c r="C200" s="6">
        <v>54920.3747</v>
      </c>
      <c r="D200" s="6">
        <v>1E-4</v>
      </c>
      <c r="E200" s="35">
        <f t="shared" si="21"/>
        <v>8249.9981298330786</v>
      </c>
      <c r="F200" s="35">
        <f t="shared" si="22"/>
        <v>8250</v>
      </c>
      <c r="G200" s="35">
        <f>+C200-(C$7+F200*C$8)</f>
        <v>-4.3000000005122274E-3</v>
      </c>
      <c r="J200" s="35">
        <f>G200</f>
        <v>-4.3000000005122274E-3</v>
      </c>
      <c r="O200" s="35">
        <f t="shared" ca="1" si="26"/>
        <v>-8.1884476704044973E-3</v>
      </c>
      <c r="Q200" s="60">
        <f t="shared" si="24"/>
        <v>39901.8747</v>
      </c>
      <c r="U200" s="65"/>
    </row>
    <row r="201" spans="1:21" s="35" customFormat="1" ht="12.95" customHeight="1" x14ac:dyDescent="0.2">
      <c r="A201" s="12" t="s">
        <v>155</v>
      </c>
      <c r="B201" s="11" t="s">
        <v>119</v>
      </c>
      <c r="C201" s="6">
        <v>54922.6757</v>
      </c>
      <c r="D201" s="6">
        <v>1E-4</v>
      </c>
      <c r="E201" s="35">
        <f t="shared" si="21"/>
        <v>8250.9988865982996</v>
      </c>
      <c r="F201" s="35">
        <f t="shared" si="22"/>
        <v>8251</v>
      </c>
      <c r="G201" s="35">
        <f>+C201-(C$7+F201*C$8)</f>
        <v>-2.5600000008125789E-3</v>
      </c>
      <c r="K201" s="35">
        <f>G201</f>
        <v>-2.5600000008125789E-3</v>
      </c>
      <c r="O201" s="35">
        <f t="shared" ca="1" si="26"/>
        <v>-8.1921809212199444E-3</v>
      </c>
      <c r="Q201" s="60">
        <f t="shared" si="24"/>
        <v>39904.1757</v>
      </c>
    </row>
    <row r="202" spans="1:21" s="35" customFormat="1" ht="12.95" customHeight="1" x14ac:dyDescent="0.2">
      <c r="A202" s="12" t="s">
        <v>152</v>
      </c>
      <c r="B202" s="11" t="s">
        <v>119</v>
      </c>
      <c r="C202" s="6">
        <v>54945.668700000002</v>
      </c>
      <c r="D202" s="6">
        <v>1E-4</v>
      </c>
      <c r="E202" s="35">
        <f t="shared" si="21"/>
        <v>8260.9990605673156</v>
      </c>
      <c r="F202" s="35">
        <f t="shared" si="22"/>
        <v>8261</v>
      </c>
      <c r="G202" s="35">
        <f>+C202-(C$7+F202*C$8)</f>
        <v>-2.1599999963655137E-3</v>
      </c>
      <c r="K202" s="35">
        <f>G202</f>
        <v>-2.1599999963655137E-3</v>
      </c>
      <c r="O202" s="35">
        <f t="shared" ref="O202:O231" ca="1" si="28">+C$11+C$12*F202</f>
        <v>-8.2295134293744153E-3</v>
      </c>
      <c r="Q202" s="60">
        <f t="shared" si="24"/>
        <v>39927.168700000002</v>
      </c>
    </row>
    <row r="203" spans="1:21" s="35" customFormat="1" ht="12.95" customHeight="1" x14ac:dyDescent="0.2">
      <c r="A203" s="12" t="s">
        <v>155</v>
      </c>
      <c r="B203" s="11" t="s">
        <v>119</v>
      </c>
      <c r="C203" s="6">
        <v>55223.879500000003</v>
      </c>
      <c r="D203" s="6">
        <v>1E-4</v>
      </c>
      <c r="E203" s="35">
        <f t="shared" si="21"/>
        <v>8381.9992084409805</v>
      </c>
      <c r="F203" s="35">
        <f t="shared" si="22"/>
        <v>8382</v>
      </c>
      <c r="G203" s="35">
        <f>+C203-(C$7+F203*C$8)</f>
        <v>-1.8199999976786785E-3</v>
      </c>
      <c r="K203" s="35">
        <f>G203</f>
        <v>-1.8199999976786785E-3</v>
      </c>
      <c r="O203" s="35">
        <f t="shared" ca="1" si="28"/>
        <v>-8.68123677804351E-3</v>
      </c>
      <c r="Q203" s="60">
        <f t="shared" si="24"/>
        <v>40205.379500000003</v>
      </c>
    </row>
    <row r="204" spans="1:21" s="35" customFormat="1" ht="12.95" customHeight="1" x14ac:dyDescent="0.2">
      <c r="A204" s="12" t="s">
        <v>153</v>
      </c>
      <c r="B204" s="11" t="s">
        <v>119</v>
      </c>
      <c r="C204" s="6">
        <v>55260.666100000002</v>
      </c>
      <c r="D204" s="6">
        <v>2.0000000000000001E-4</v>
      </c>
      <c r="E204" s="35">
        <f t="shared" si="21"/>
        <v>8397.9985299618165</v>
      </c>
      <c r="F204" s="35">
        <f t="shared" si="22"/>
        <v>8398</v>
      </c>
      <c r="G204" s="35">
        <f>+C204-(C$7+F204*C$8)</f>
        <v>-3.3799999946495518E-3</v>
      </c>
      <c r="K204" s="35">
        <f>G204</f>
        <v>-3.3799999946495518E-3</v>
      </c>
      <c r="O204" s="35">
        <f t="shared" ca="1" si="28"/>
        <v>-8.7409687910906635E-3</v>
      </c>
      <c r="Q204" s="60">
        <f t="shared" si="24"/>
        <v>40242.166100000002</v>
      </c>
    </row>
    <row r="205" spans="1:21" s="35" customFormat="1" ht="12.95" customHeight="1" x14ac:dyDescent="0.2">
      <c r="A205" s="6" t="s">
        <v>146</v>
      </c>
      <c r="B205" s="11" t="s">
        <v>119</v>
      </c>
      <c r="C205" s="6">
        <v>55572.850100000003</v>
      </c>
      <c r="D205" s="6">
        <v>1E-4</v>
      </c>
      <c r="E205" s="35">
        <f t="shared" si="21"/>
        <v>8533.7743882814502</v>
      </c>
      <c r="F205" s="35">
        <f t="shared" si="22"/>
        <v>8534</v>
      </c>
      <c r="O205" s="35">
        <f t="shared" ca="1" si="28"/>
        <v>-9.2486909019914611E-3</v>
      </c>
      <c r="Q205" s="60">
        <f t="shared" si="24"/>
        <v>40554.350100000003</v>
      </c>
      <c r="U205" s="65">
        <f>+C205-(C$7+F205*C$8)</f>
        <v>-0.51873999999224907</v>
      </c>
    </row>
    <row r="206" spans="1:21" s="35" customFormat="1" ht="12.95" customHeight="1" x14ac:dyDescent="0.2">
      <c r="A206" s="6" t="s">
        <v>156</v>
      </c>
      <c r="B206" s="11" t="s">
        <v>117</v>
      </c>
      <c r="C206" s="6">
        <v>55598.659299999999</v>
      </c>
      <c r="D206" s="6">
        <v>4.0000000000000002E-4</v>
      </c>
      <c r="E206" s="35">
        <f t="shared" si="21"/>
        <v>8544.9993911084457</v>
      </c>
      <c r="F206" s="35">
        <f t="shared" si="22"/>
        <v>8545</v>
      </c>
      <c r="G206" s="35">
        <f t="shared" ref="G206:G231" si="29">+C206-(C$7+F206*C$8)</f>
        <v>-1.3999999937368557E-3</v>
      </c>
      <c r="K206" s="35">
        <f>G206</f>
        <v>-1.3999999937368557E-3</v>
      </c>
      <c r="O206" s="35">
        <f t="shared" ca="1" si="28"/>
        <v>-9.2897566609613756E-3</v>
      </c>
      <c r="Q206" s="60">
        <f t="shared" si="24"/>
        <v>40580.159299999999</v>
      </c>
    </row>
    <row r="207" spans="1:21" s="35" customFormat="1" ht="12.95" customHeight="1" x14ac:dyDescent="0.2">
      <c r="A207" s="6" t="s">
        <v>146</v>
      </c>
      <c r="B207" s="11" t="s">
        <v>119</v>
      </c>
      <c r="C207" s="6">
        <v>55644.644999999997</v>
      </c>
      <c r="D207" s="6">
        <v>3.0000000000000001E-3</v>
      </c>
      <c r="E207" s="35">
        <f t="shared" si="21"/>
        <v>8564.9996085697148</v>
      </c>
      <c r="F207" s="35">
        <f t="shared" si="22"/>
        <v>8565</v>
      </c>
      <c r="G207" s="35">
        <f t="shared" si="29"/>
        <v>-8.9999999909196049E-4</v>
      </c>
      <c r="K207" s="35">
        <f>G207</f>
        <v>-8.9999999909196049E-4</v>
      </c>
      <c r="O207" s="35">
        <f t="shared" ca="1" si="28"/>
        <v>-9.3644216772703175E-3</v>
      </c>
      <c r="Q207" s="60">
        <f t="shared" si="24"/>
        <v>40626.144999999997</v>
      </c>
    </row>
    <row r="208" spans="1:21" s="35" customFormat="1" ht="12.95" customHeight="1" x14ac:dyDescent="0.2">
      <c r="A208" s="61" t="s">
        <v>158</v>
      </c>
      <c r="B208" s="69" t="s">
        <v>119</v>
      </c>
      <c r="C208" s="70">
        <v>55936.648699999998</v>
      </c>
      <c r="D208" s="70">
        <v>1E-4</v>
      </c>
      <c r="E208" s="35">
        <f t="shared" si="21"/>
        <v>8691.9985995494208</v>
      </c>
      <c r="F208" s="35">
        <f t="shared" si="22"/>
        <v>8692</v>
      </c>
      <c r="G208" s="35">
        <f t="shared" si="29"/>
        <v>-3.2199999986914918E-3</v>
      </c>
      <c r="K208" s="35">
        <f>G208</f>
        <v>-3.2199999986914918E-3</v>
      </c>
      <c r="O208" s="35">
        <f t="shared" ca="1" si="28"/>
        <v>-9.8385445308320947E-3</v>
      </c>
      <c r="Q208" s="60">
        <f t="shared" si="24"/>
        <v>40918.148699999998</v>
      </c>
    </row>
    <row r="209" spans="1:17" s="35" customFormat="1" ht="12.95" customHeight="1" x14ac:dyDescent="0.2">
      <c r="A209" s="70" t="s">
        <v>157</v>
      </c>
      <c r="B209" s="69" t="s">
        <v>119</v>
      </c>
      <c r="C209" s="70">
        <v>55968.840199999999</v>
      </c>
      <c r="D209" s="70">
        <v>5.0000000000000001E-4</v>
      </c>
      <c r="E209" s="35">
        <f t="shared" si="21"/>
        <v>8705.9994085053459</v>
      </c>
      <c r="F209" s="35">
        <f t="shared" si="22"/>
        <v>8706</v>
      </c>
      <c r="G209" s="35">
        <f t="shared" si="29"/>
        <v>-1.3600000020232983E-3</v>
      </c>
      <c r="K209" s="35">
        <f>G209</f>
        <v>-1.3600000020232983E-3</v>
      </c>
      <c r="O209" s="35">
        <f t="shared" ca="1" si="28"/>
        <v>-9.890810042248354E-3</v>
      </c>
      <c r="Q209" s="60">
        <f t="shared" si="24"/>
        <v>40950.340199999999</v>
      </c>
    </row>
    <row r="210" spans="1:17" s="35" customFormat="1" ht="12.95" customHeight="1" x14ac:dyDescent="0.2">
      <c r="A210" s="70" t="s">
        <v>159</v>
      </c>
      <c r="B210" s="69" t="s">
        <v>119</v>
      </c>
      <c r="C210" s="70">
        <v>56012.5262</v>
      </c>
      <c r="D210" s="70">
        <v>1E-4</v>
      </c>
      <c r="E210" s="35">
        <f t="shared" si="21"/>
        <v>8724.9994346006988</v>
      </c>
      <c r="F210" s="35">
        <f t="shared" si="22"/>
        <v>8725</v>
      </c>
      <c r="G210" s="35">
        <f t="shared" si="29"/>
        <v>-1.2999999962630682E-3</v>
      </c>
      <c r="J210" s="35">
        <f>G210</f>
        <v>-1.2999999962630682E-3</v>
      </c>
      <c r="O210" s="35">
        <f t="shared" ca="1" si="28"/>
        <v>-9.9617418077418453E-3</v>
      </c>
      <c r="Q210" s="60">
        <f t="shared" si="24"/>
        <v>40994.0262</v>
      </c>
    </row>
    <row r="211" spans="1:17" s="35" customFormat="1" ht="12.95" customHeight="1" x14ac:dyDescent="0.2">
      <c r="A211" s="70" t="s">
        <v>789</v>
      </c>
      <c r="B211" s="69" t="s">
        <v>119</v>
      </c>
      <c r="C211" s="70">
        <v>56332.123500000002</v>
      </c>
      <c r="D211" s="70"/>
      <c r="E211" s="35">
        <f t="shared" si="21"/>
        <v>8863.9995041883067</v>
      </c>
      <c r="F211" s="35">
        <f t="shared" si="22"/>
        <v>8864</v>
      </c>
      <c r="G211" s="35">
        <f t="shared" si="29"/>
        <v>-1.1399999930290505E-3</v>
      </c>
      <c r="K211" s="35">
        <f>G211</f>
        <v>-1.1399999930290505E-3</v>
      </c>
      <c r="O211" s="35">
        <f t="shared" ca="1" si="28"/>
        <v>-1.0480663671088988E-2</v>
      </c>
      <c r="Q211" s="60">
        <f t="shared" si="24"/>
        <v>41313.623500000002</v>
      </c>
    </row>
    <row r="212" spans="1:17" s="35" customFormat="1" ht="12.95" customHeight="1" x14ac:dyDescent="0.2">
      <c r="A212" s="71" t="s">
        <v>3</v>
      </c>
      <c r="B212" s="72" t="s">
        <v>119</v>
      </c>
      <c r="C212" s="71">
        <v>56332.12350000022</v>
      </c>
      <c r="D212" s="71" t="s">
        <v>172</v>
      </c>
      <c r="E212" s="35">
        <f t="shared" si="21"/>
        <v>8863.9995041884013</v>
      </c>
      <c r="F212" s="35">
        <f t="shared" si="22"/>
        <v>8864</v>
      </c>
      <c r="G212" s="35">
        <f t="shared" si="29"/>
        <v>-1.1399997747503221E-3</v>
      </c>
      <c r="K212" s="35">
        <f>G212</f>
        <v>-1.1399997747503221E-3</v>
      </c>
      <c r="O212" s="35">
        <f t="shared" ca="1" si="28"/>
        <v>-1.0480663671088988E-2</v>
      </c>
      <c r="Q212" s="60">
        <f t="shared" si="24"/>
        <v>41313.62350000022</v>
      </c>
    </row>
    <row r="213" spans="1:17" s="35" customFormat="1" ht="12.95" customHeight="1" x14ac:dyDescent="0.2">
      <c r="A213" s="73" t="s">
        <v>160</v>
      </c>
      <c r="B213" s="74" t="s">
        <v>119</v>
      </c>
      <c r="C213" s="73">
        <v>56725.2961</v>
      </c>
      <c r="D213" s="73">
        <v>5.0000000000000001E-4</v>
      </c>
      <c r="E213" s="35">
        <f t="shared" ref="E213:E231" si="30">+(C213-C$7)/C$8</f>
        <v>9034.9991301549217</v>
      </c>
      <c r="F213" s="35">
        <f t="shared" ref="F213:F276" si="31">ROUND(2*E213,0)/2</f>
        <v>9035</v>
      </c>
      <c r="G213" s="35">
        <f t="shared" si="29"/>
        <v>-2.0000000004074536E-3</v>
      </c>
      <c r="J213" s="35">
        <f>G213</f>
        <v>-2.0000000004074536E-3</v>
      </c>
      <c r="O213" s="35">
        <f t="shared" ca="1" si="28"/>
        <v>-1.111904956053043E-2</v>
      </c>
      <c r="Q213" s="60">
        <f t="shared" ref="Q213:Q231" si="32">+C213-15018.5</f>
        <v>41706.7961</v>
      </c>
    </row>
    <row r="214" spans="1:17" s="35" customFormat="1" ht="12.95" customHeight="1" x14ac:dyDescent="0.2">
      <c r="A214" s="73" t="s">
        <v>160</v>
      </c>
      <c r="B214" s="74" t="s">
        <v>119</v>
      </c>
      <c r="C214" s="73">
        <v>56727.594599999997</v>
      </c>
      <c r="D214" s="73">
        <v>5.0000000000000001E-4</v>
      </c>
      <c r="E214" s="35">
        <f t="shared" si="30"/>
        <v>9035.9987996137897</v>
      </c>
      <c r="F214" s="35">
        <f t="shared" si="31"/>
        <v>9036</v>
      </c>
      <c r="G214" s="35">
        <f t="shared" si="29"/>
        <v>-2.7600000030361116E-3</v>
      </c>
      <c r="J214" s="35">
        <f>G214</f>
        <v>-2.7600000030361116E-3</v>
      </c>
      <c r="O214" s="35">
        <f t="shared" ca="1" si="28"/>
        <v>-1.1122782811345881E-2</v>
      </c>
      <c r="Q214" s="60">
        <f t="shared" si="32"/>
        <v>41709.094599999997</v>
      </c>
    </row>
    <row r="215" spans="1:17" s="35" customFormat="1" ht="12.95" customHeight="1" x14ac:dyDescent="0.2">
      <c r="A215" s="57" t="s">
        <v>801</v>
      </c>
      <c r="B215" s="58" t="s">
        <v>119</v>
      </c>
      <c r="C215" s="57">
        <v>56998.908600000002</v>
      </c>
      <c r="D215" s="59"/>
      <c r="E215" s="35">
        <f t="shared" si="30"/>
        <v>9153.9993737115456</v>
      </c>
      <c r="F215" s="35">
        <f t="shared" si="31"/>
        <v>9154</v>
      </c>
      <c r="G215" s="35">
        <f t="shared" si="29"/>
        <v>-1.4399999927263707E-3</v>
      </c>
      <c r="K215" s="35">
        <f>G215</f>
        <v>-1.4399999927263707E-3</v>
      </c>
      <c r="O215" s="35">
        <f t="shared" ca="1" si="28"/>
        <v>-1.1563306407568631E-2</v>
      </c>
      <c r="Q215" s="60">
        <f t="shared" si="32"/>
        <v>41980.408600000002</v>
      </c>
    </row>
    <row r="216" spans="1:17" s="35" customFormat="1" ht="12.95" customHeight="1" x14ac:dyDescent="0.2">
      <c r="A216" s="26" t="s">
        <v>2</v>
      </c>
      <c r="B216" s="27" t="s">
        <v>119</v>
      </c>
      <c r="C216" s="26">
        <v>56998.908600000002</v>
      </c>
      <c r="D216" s="26">
        <v>2.0000000000000001E-4</v>
      </c>
      <c r="E216" s="35">
        <f t="shared" si="30"/>
        <v>9153.9993737115456</v>
      </c>
      <c r="F216" s="35">
        <f t="shared" si="31"/>
        <v>9154</v>
      </c>
      <c r="G216" s="35">
        <f t="shared" si="29"/>
        <v>-1.4399999927263707E-3</v>
      </c>
      <c r="K216" s="35">
        <f>G216</f>
        <v>-1.4399999927263707E-3</v>
      </c>
      <c r="O216" s="35">
        <f t="shared" ca="1" si="28"/>
        <v>-1.1563306407568631E-2</v>
      </c>
      <c r="Q216" s="60">
        <f t="shared" si="32"/>
        <v>41980.408600000002</v>
      </c>
    </row>
    <row r="217" spans="1:17" s="35" customFormat="1" ht="12.95" customHeight="1" x14ac:dyDescent="0.2">
      <c r="A217" s="73" t="s">
        <v>161</v>
      </c>
      <c r="B217" s="69"/>
      <c r="C217" s="73">
        <v>57035.695899999999</v>
      </c>
      <c r="D217" s="73">
        <v>4.0000000000000002E-4</v>
      </c>
      <c r="E217" s="35">
        <f t="shared" si="30"/>
        <v>9169.9989996781587</v>
      </c>
      <c r="F217" s="35">
        <f t="shared" si="31"/>
        <v>9170</v>
      </c>
      <c r="G217" s="35">
        <f t="shared" si="29"/>
        <v>-2.3000000001047738E-3</v>
      </c>
      <c r="J217" s="35">
        <f>G217</f>
        <v>-2.3000000001047738E-3</v>
      </c>
      <c r="O217" s="35">
        <f t="shared" ca="1" si="28"/>
        <v>-1.1623038420615784E-2</v>
      </c>
      <c r="Q217" s="60">
        <f t="shared" si="32"/>
        <v>42017.195899999999</v>
      </c>
    </row>
    <row r="218" spans="1:17" s="35" customFormat="1" ht="12.95" customHeight="1" x14ac:dyDescent="0.2">
      <c r="A218" s="75" t="s">
        <v>162</v>
      </c>
      <c r="B218" s="69" t="s">
        <v>119</v>
      </c>
      <c r="C218" s="76">
        <v>57118.47</v>
      </c>
      <c r="D218" s="76">
        <v>4.0000000000000001E-3</v>
      </c>
      <c r="E218" s="35">
        <f t="shared" si="30"/>
        <v>9205.9993215208397</v>
      </c>
      <c r="F218" s="35">
        <f t="shared" si="31"/>
        <v>9206</v>
      </c>
      <c r="G218" s="35">
        <f t="shared" si="29"/>
        <v>-1.5599999896949157E-3</v>
      </c>
      <c r="I218" s="35">
        <f>G218</f>
        <v>-1.5599999896949157E-3</v>
      </c>
      <c r="O218" s="35">
        <f t="shared" ca="1" si="28"/>
        <v>-1.1757435449971879E-2</v>
      </c>
      <c r="Q218" s="60">
        <f t="shared" si="32"/>
        <v>42099.97</v>
      </c>
    </row>
    <row r="219" spans="1:17" s="35" customFormat="1" ht="12.95" customHeight="1" x14ac:dyDescent="0.2">
      <c r="A219" s="26" t="s">
        <v>1</v>
      </c>
      <c r="B219" s="27" t="s">
        <v>119</v>
      </c>
      <c r="C219" s="26">
        <v>57511.642399999997</v>
      </c>
      <c r="D219" s="26">
        <v>1E-4</v>
      </c>
      <c r="E219" s="35">
        <f t="shared" si="30"/>
        <v>9376.9988605029448</v>
      </c>
      <c r="F219" s="35">
        <f t="shared" si="31"/>
        <v>9377</v>
      </c>
      <c r="G219" s="35">
        <f t="shared" si="29"/>
        <v>-2.6199999992968515E-3</v>
      </c>
      <c r="K219" s="35">
        <f t="shared" ref="K219:K229" si="33">G219</f>
        <v>-2.6199999992968515E-3</v>
      </c>
      <c r="O219" s="35">
        <f t="shared" ca="1" si="28"/>
        <v>-1.2395821339413322E-2</v>
      </c>
      <c r="Q219" s="60">
        <f t="shared" si="32"/>
        <v>42493.142399999997</v>
      </c>
    </row>
    <row r="220" spans="1:17" s="35" customFormat="1" ht="12.95" customHeight="1" x14ac:dyDescent="0.2">
      <c r="A220" s="26" t="s">
        <v>0</v>
      </c>
      <c r="B220" s="27" t="s">
        <v>119</v>
      </c>
      <c r="C220" s="26">
        <v>57697.882899999997</v>
      </c>
      <c r="D220" s="26">
        <v>1E-4</v>
      </c>
      <c r="E220" s="35">
        <f t="shared" si="30"/>
        <v>9457.9990518688628</v>
      </c>
      <c r="F220" s="35">
        <f t="shared" si="31"/>
        <v>9458</v>
      </c>
      <c r="G220" s="35">
        <f t="shared" si="29"/>
        <v>-2.1799999958602712E-3</v>
      </c>
      <c r="K220" s="35">
        <f t="shared" si="33"/>
        <v>-2.1799999958602712E-3</v>
      </c>
      <c r="O220" s="35">
        <f t="shared" ca="1" si="28"/>
        <v>-1.2698214655464533E-2</v>
      </c>
      <c r="Q220" s="60">
        <f t="shared" si="32"/>
        <v>42679.382899999997</v>
      </c>
    </row>
    <row r="221" spans="1:17" s="35" customFormat="1" ht="12.95" customHeight="1" x14ac:dyDescent="0.2">
      <c r="A221" s="77" t="s">
        <v>815</v>
      </c>
      <c r="B221" s="72" t="s">
        <v>119</v>
      </c>
      <c r="C221" s="71">
        <v>57824.342689999845</v>
      </c>
      <c r="D221" s="71">
        <v>1E-4</v>
      </c>
      <c r="E221" s="35">
        <f t="shared" si="30"/>
        <v>9512.999264980841</v>
      </c>
      <c r="F221" s="35">
        <f t="shared" si="31"/>
        <v>9513</v>
      </c>
      <c r="G221" s="35">
        <f t="shared" si="29"/>
        <v>-1.6900001501198858E-3</v>
      </c>
      <c r="K221" s="35">
        <f t="shared" si="33"/>
        <v>-1.6900001501198858E-3</v>
      </c>
      <c r="O221" s="35">
        <f t="shared" ca="1" si="28"/>
        <v>-1.2903543450314126E-2</v>
      </c>
      <c r="Q221" s="60">
        <f t="shared" si="32"/>
        <v>42805.842689999845</v>
      </c>
    </row>
    <row r="222" spans="1:17" s="35" customFormat="1" ht="12.95" customHeight="1" x14ac:dyDescent="0.2">
      <c r="A222" s="78" t="s">
        <v>812</v>
      </c>
      <c r="B222" s="79" t="s">
        <v>119</v>
      </c>
      <c r="C222" s="80">
        <v>58210.618799999997</v>
      </c>
      <c r="D222" s="80">
        <v>2.0000000000000001E-4</v>
      </c>
      <c r="E222" s="35">
        <f t="shared" si="30"/>
        <v>9680.999451997599</v>
      </c>
      <c r="F222" s="35">
        <f t="shared" si="31"/>
        <v>9681</v>
      </c>
      <c r="G222" s="35">
        <f t="shared" si="29"/>
        <v>-1.2599999972735532E-3</v>
      </c>
      <c r="K222" s="35">
        <f t="shared" si="33"/>
        <v>-1.2599999972735532E-3</v>
      </c>
      <c r="O222" s="35">
        <f t="shared" ca="1" si="28"/>
        <v>-1.3530729587309231E-2</v>
      </c>
      <c r="Q222" s="60">
        <f t="shared" si="32"/>
        <v>43192.118799999997</v>
      </c>
    </row>
    <row r="223" spans="1:17" s="35" customFormat="1" ht="12.95" customHeight="1" x14ac:dyDescent="0.2">
      <c r="A223" s="78" t="s">
        <v>812</v>
      </c>
      <c r="B223" s="79" t="s">
        <v>119</v>
      </c>
      <c r="C223" s="80">
        <v>58272.696499999998</v>
      </c>
      <c r="D223" s="80">
        <v>2.9999999999999997E-4</v>
      </c>
      <c r="E223" s="35">
        <f t="shared" si="30"/>
        <v>9707.9984429773067</v>
      </c>
      <c r="F223" s="35">
        <f t="shared" si="31"/>
        <v>9708</v>
      </c>
      <c r="G223" s="35">
        <f t="shared" si="29"/>
        <v>-3.5799999968730845E-3</v>
      </c>
      <c r="K223" s="35">
        <f t="shared" si="33"/>
        <v>-3.5799999968730845E-3</v>
      </c>
      <c r="O223" s="35">
        <f t="shared" ca="1" si="28"/>
        <v>-1.3631527359326299E-2</v>
      </c>
      <c r="Q223" s="60">
        <f t="shared" si="32"/>
        <v>43254.196499999998</v>
      </c>
    </row>
    <row r="224" spans="1:17" s="35" customFormat="1" ht="12.95" customHeight="1" x14ac:dyDescent="0.2">
      <c r="A224" s="78" t="s">
        <v>813</v>
      </c>
      <c r="B224" s="79" t="s">
        <v>119</v>
      </c>
      <c r="C224" s="80">
        <v>58562.405400000003</v>
      </c>
      <c r="D224" s="80">
        <v>1E-4</v>
      </c>
      <c r="E224" s="35">
        <f t="shared" si="30"/>
        <v>9833.9993737115456</v>
      </c>
      <c r="F224" s="35">
        <f t="shared" si="31"/>
        <v>9834</v>
      </c>
      <c r="G224" s="35">
        <f t="shared" si="29"/>
        <v>-1.4399999927263707E-3</v>
      </c>
      <c r="K224" s="35">
        <f t="shared" si="33"/>
        <v>-1.4399999927263707E-3</v>
      </c>
      <c r="O224" s="35">
        <f t="shared" ca="1" si="28"/>
        <v>-1.4101916962072625E-2</v>
      </c>
      <c r="Q224" s="60">
        <f t="shared" si="32"/>
        <v>43543.905400000003</v>
      </c>
    </row>
    <row r="225" spans="1:19" s="35" customFormat="1" ht="12.95" customHeight="1" x14ac:dyDescent="0.2">
      <c r="A225" s="77" t="s">
        <v>814</v>
      </c>
      <c r="B225" s="72" t="s">
        <v>119</v>
      </c>
      <c r="C225" s="71">
        <v>58810.725400000003</v>
      </c>
      <c r="D225" s="71">
        <v>1E-4</v>
      </c>
      <c r="E225" s="35">
        <f t="shared" si="30"/>
        <v>9941.9993389177416</v>
      </c>
      <c r="F225" s="35">
        <f t="shared" si="31"/>
        <v>9942</v>
      </c>
      <c r="G225" s="35">
        <f t="shared" si="29"/>
        <v>-1.5199999907054007E-3</v>
      </c>
      <c r="K225" s="35">
        <f t="shared" si="33"/>
        <v>-1.5199999907054007E-3</v>
      </c>
      <c r="O225" s="35">
        <f t="shared" ca="1" si="28"/>
        <v>-1.4505108050140911E-2</v>
      </c>
      <c r="Q225" s="60">
        <f t="shared" si="32"/>
        <v>43792.225400000003</v>
      </c>
    </row>
    <row r="226" spans="1:19" s="35" customFormat="1" ht="12.95" customHeight="1" x14ac:dyDescent="0.2">
      <c r="A226" s="77" t="s">
        <v>814</v>
      </c>
      <c r="B226" s="72" t="s">
        <v>119</v>
      </c>
      <c r="C226" s="71">
        <v>58849.8125</v>
      </c>
      <c r="D226" s="71">
        <v>1E-4</v>
      </c>
      <c r="E226" s="35">
        <f t="shared" si="30"/>
        <v>9958.9991997425277</v>
      </c>
      <c r="F226" s="35">
        <f t="shared" si="31"/>
        <v>9959</v>
      </c>
      <c r="G226" s="35">
        <f t="shared" si="29"/>
        <v>-1.839999997173436E-3</v>
      </c>
      <c r="K226" s="35">
        <f t="shared" si="33"/>
        <v>-1.839999997173436E-3</v>
      </c>
      <c r="O226" s="35">
        <f t="shared" ca="1" si="28"/>
        <v>-1.4568573314003509E-2</v>
      </c>
      <c r="Q226" s="60">
        <f t="shared" si="32"/>
        <v>43831.3125</v>
      </c>
    </row>
    <row r="227" spans="1:19" s="35" customFormat="1" ht="12.95" customHeight="1" x14ac:dyDescent="0.2">
      <c r="A227" s="28" t="s">
        <v>811</v>
      </c>
      <c r="B227" s="47"/>
      <c r="C227" s="59">
        <v>59256.781600000002</v>
      </c>
      <c r="D227" s="59">
        <v>6.9999999999999999E-4</v>
      </c>
      <c r="E227" s="35">
        <f t="shared" si="30"/>
        <v>10135.999234536332</v>
      </c>
      <c r="F227" s="35">
        <f t="shared" si="31"/>
        <v>10136</v>
      </c>
      <c r="G227" s="35">
        <f t="shared" si="29"/>
        <v>-1.7599999919184484E-3</v>
      </c>
      <c r="K227" s="35">
        <f t="shared" si="33"/>
        <v>-1.7599999919184484E-3</v>
      </c>
      <c r="O227" s="35">
        <f t="shared" ca="1" si="28"/>
        <v>-1.5229358708337633E-2</v>
      </c>
      <c r="Q227" s="60">
        <f t="shared" si="32"/>
        <v>44238.281600000002</v>
      </c>
    </row>
    <row r="228" spans="1:19" s="35" customFormat="1" ht="12.95" customHeight="1" x14ac:dyDescent="0.2">
      <c r="A228" s="31" t="s">
        <v>817</v>
      </c>
      <c r="B228" s="29" t="s">
        <v>119</v>
      </c>
      <c r="C228" s="30">
        <v>59276.326300000001</v>
      </c>
      <c r="D228" s="31">
        <v>8.9999999999999998E-4</v>
      </c>
      <c r="E228" s="35">
        <f t="shared" si="30"/>
        <v>10144.499665109646</v>
      </c>
      <c r="F228" s="35">
        <f t="shared" si="31"/>
        <v>10144.5</v>
      </c>
      <c r="G228" s="35">
        <f t="shared" si="29"/>
        <v>-7.6999999873805791E-4</v>
      </c>
      <c r="K228" s="35">
        <f t="shared" si="33"/>
        <v>-7.6999999873805791E-4</v>
      </c>
      <c r="O228" s="35">
        <f t="shared" ca="1" si="28"/>
        <v>-1.5261091340268939E-2</v>
      </c>
      <c r="Q228" s="60">
        <f t="shared" si="32"/>
        <v>44257.826300000001</v>
      </c>
    </row>
    <row r="229" spans="1:19" s="35" customFormat="1" ht="12.95" customHeight="1" x14ac:dyDescent="0.2">
      <c r="A229" s="78" t="s">
        <v>816</v>
      </c>
      <c r="B229" s="79" t="s">
        <v>119</v>
      </c>
      <c r="C229" s="80">
        <v>59309.664499999999</v>
      </c>
      <c r="D229" s="80">
        <v>5.9999999999999995E-4</v>
      </c>
      <c r="E229" s="35">
        <f t="shared" si="30"/>
        <v>10158.999199742528</v>
      </c>
      <c r="F229" s="35">
        <f t="shared" si="31"/>
        <v>10159</v>
      </c>
      <c r="G229" s="35">
        <f t="shared" si="29"/>
        <v>-1.839999997173436E-3</v>
      </c>
      <c r="K229" s="35">
        <f t="shared" si="33"/>
        <v>-1.839999997173436E-3</v>
      </c>
      <c r="O229" s="35">
        <f t="shared" ca="1" si="28"/>
        <v>-1.531522347709292E-2</v>
      </c>
      <c r="Q229" s="60">
        <f t="shared" si="32"/>
        <v>44291.164499999999</v>
      </c>
    </row>
    <row r="230" spans="1:19" s="35" customFormat="1" ht="12.95" customHeight="1" x14ac:dyDescent="0.2">
      <c r="A230" s="34" t="s">
        <v>819</v>
      </c>
      <c r="B230" s="81" t="s">
        <v>119</v>
      </c>
      <c r="C230" s="82">
        <v>59536.982400000001</v>
      </c>
      <c r="D230" s="83">
        <v>2.0000000000000001E-4</v>
      </c>
      <c r="E230" s="35">
        <f t="shared" si="30"/>
        <v>10257.864878265184</v>
      </c>
      <c r="F230" s="35">
        <f t="shared" si="31"/>
        <v>10258</v>
      </c>
      <c r="G230" s="35">
        <f t="shared" si="29"/>
        <v>-0.31067999999504536</v>
      </c>
      <c r="O230" s="35">
        <f t="shared" ca="1" si="28"/>
        <v>-1.5684815307822179E-2</v>
      </c>
      <c r="Q230" s="60">
        <f t="shared" si="32"/>
        <v>44518.482400000001</v>
      </c>
      <c r="S230" s="35">
        <f>G230</f>
        <v>-0.31067999999504536</v>
      </c>
    </row>
    <row r="231" spans="1:19" s="35" customFormat="1" ht="12.95" customHeight="1" x14ac:dyDescent="0.2">
      <c r="A231" s="32" t="s">
        <v>818</v>
      </c>
      <c r="B231" s="33" t="s">
        <v>119</v>
      </c>
      <c r="C231" s="30">
        <v>59909.7716</v>
      </c>
      <c r="D231" s="31">
        <v>1E-4</v>
      </c>
      <c r="E231" s="35">
        <f t="shared" si="30"/>
        <v>10419.999304123938</v>
      </c>
      <c r="F231" s="35">
        <f t="shared" si="31"/>
        <v>10420</v>
      </c>
      <c r="G231" s="35">
        <f t="shared" si="29"/>
        <v>-1.5999999959603883E-3</v>
      </c>
      <c r="K231" s="35">
        <f>G231</f>
        <v>-1.5999999959603883E-3</v>
      </c>
      <c r="O231" s="35">
        <f t="shared" ca="1" si="28"/>
        <v>-1.6289601939924601E-2</v>
      </c>
      <c r="Q231" s="60">
        <f t="shared" si="32"/>
        <v>44891.2716</v>
      </c>
    </row>
    <row r="232" spans="1:19" s="35" customFormat="1" ht="12.95" customHeight="1" x14ac:dyDescent="0.2">
      <c r="B232" s="47"/>
      <c r="C232" s="59"/>
      <c r="D232" s="59"/>
    </row>
    <row r="233" spans="1:19" s="35" customFormat="1" ht="12.95" customHeight="1" x14ac:dyDescent="0.2">
      <c r="B233" s="47"/>
      <c r="C233" s="59"/>
      <c r="D233" s="59"/>
    </row>
    <row r="234" spans="1:19" s="35" customFormat="1" ht="12.95" customHeight="1" x14ac:dyDescent="0.2">
      <c r="B234" s="47"/>
      <c r="C234" s="59"/>
      <c r="D234" s="59"/>
    </row>
    <row r="235" spans="1:19" s="35" customFormat="1" ht="12.95" customHeight="1" x14ac:dyDescent="0.2">
      <c r="B235" s="47"/>
      <c r="C235" s="59"/>
      <c r="D235" s="59"/>
    </row>
    <row r="236" spans="1:19" s="35" customFormat="1" ht="12.95" customHeight="1" x14ac:dyDescent="0.2">
      <c r="B236" s="47"/>
      <c r="C236" s="59"/>
      <c r="D236" s="59"/>
    </row>
    <row r="237" spans="1:19" s="35" customFormat="1" ht="12.95" customHeight="1" x14ac:dyDescent="0.2">
      <c r="B237" s="47"/>
      <c r="C237" s="59"/>
      <c r="D237" s="59"/>
    </row>
    <row r="238" spans="1:19" s="35" customFormat="1" ht="12.95" customHeight="1" x14ac:dyDescent="0.2">
      <c r="B238" s="47"/>
      <c r="C238" s="59"/>
      <c r="D238" s="59"/>
    </row>
    <row r="239" spans="1:19" s="35" customFormat="1" ht="12.95" customHeight="1" x14ac:dyDescent="0.2">
      <c r="B239" s="47"/>
      <c r="C239" s="59"/>
      <c r="D239" s="59"/>
    </row>
    <row r="240" spans="1:19" s="35" customFormat="1" ht="12.95" customHeight="1" x14ac:dyDescent="0.2">
      <c r="B240" s="47"/>
      <c r="C240" s="59"/>
      <c r="D240" s="59"/>
    </row>
    <row r="241" spans="2:4" s="35" customFormat="1" ht="12.95" customHeight="1" x14ac:dyDescent="0.2">
      <c r="B241" s="47"/>
      <c r="C241" s="59"/>
      <c r="D241" s="59"/>
    </row>
    <row r="242" spans="2:4" s="35" customFormat="1" ht="12.95" customHeight="1" x14ac:dyDescent="0.2">
      <c r="B242" s="47"/>
      <c r="C242" s="59"/>
      <c r="D242" s="59"/>
    </row>
    <row r="243" spans="2:4" s="35" customFormat="1" ht="12.95" customHeight="1" x14ac:dyDescent="0.2">
      <c r="B243" s="47"/>
      <c r="C243" s="59"/>
      <c r="D243" s="59"/>
    </row>
    <row r="244" spans="2:4" s="35" customFormat="1" ht="12.95" customHeight="1" x14ac:dyDescent="0.2">
      <c r="B244" s="47"/>
      <c r="C244" s="59"/>
      <c r="D244" s="59"/>
    </row>
    <row r="245" spans="2:4" s="35" customFormat="1" ht="12.95" customHeight="1" x14ac:dyDescent="0.2">
      <c r="B245" s="47"/>
      <c r="C245" s="59"/>
      <c r="D245" s="59"/>
    </row>
    <row r="246" spans="2:4" s="35" customFormat="1" ht="12.95" customHeight="1" x14ac:dyDescent="0.2">
      <c r="B246" s="47"/>
      <c r="C246" s="59"/>
      <c r="D246" s="59"/>
    </row>
    <row r="247" spans="2:4" s="35" customFormat="1" ht="12.95" customHeight="1" x14ac:dyDescent="0.2">
      <c r="B247" s="47"/>
      <c r="C247" s="59"/>
      <c r="D247" s="59"/>
    </row>
    <row r="248" spans="2:4" s="35" customFormat="1" ht="12.95" customHeight="1" x14ac:dyDescent="0.2">
      <c r="B248" s="47"/>
      <c r="C248" s="59"/>
      <c r="D248" s="59"/>
    </row>
    <row r="249" spans="2:4" s="35" customFormat="1" ht="12.95" customHeight="1" x14ac:dyDescent="0.2">
      <c r="B249" s="47"/>
      <c r="C249" s="59"/>
      <c r="D249" s="59"/>
    </row>
    <row r="250" spans="2:4" s="35" customFormat="1" ht="12.95" customHeight="1" x14ac:dyDescent="0.2">
      <c r="B250" s="47"/>
      <c r="C250" s="59"/>
      <c r="D250" s="59"/>
    </row>
    <row r="251" spans="2:4" s="35" customFormat="1" ht="12.95" customHeight="1" x14ac:dyDescent="0.2">
      <c r="B251" s="47"/>
      <c r="C251" s="59"/>
      <c r="D251" s="59"/>
    </row>
    <row r="252" spans="2:4" s="35" customFormat="1" ht="12.95" customHeight="1" x14ac:dyDescent="0.2">
      <c r="B252" s="47"/>
      <c r="C252" s="59"/>
      <c r="D252" s="59"/>
    </row>
    <row r="253" spans="2:4" s="35" customFormat="1" ht="12.95" customHeight="1" x14ac:dyDescent="0.2">
      <c r="B253" s="47"/>
      <c r="C253" s="59"/>
      <c r="D253" s="59"/>
    </row>
    <row r="254" spans="2:4" s="35" customFormat="1" ht="12.95" customHeight="1" x14ac:dyDescent="0.2">
      <c r="B254" s="47"/>
      <c r="C254" s="59"/>
      <c r="D254" s="59"/>
    </row>
    <row r="255" spans="2:4" s="35" customFormat="1" ht="12.95" customHeight="1" x14ac:dyDescent="0.2">
      <c r="B255" s="47"/>
      <c r="C255" s="59"/>
      <c r="D255" s="59"/>
    </row>
    <row r="256" spans="2:4" s="35" customFormat="1" ht="12.95" customHeight="1" x14ac:dyDescent="0.2">
      <c r="B256" s="47"/>
      <c r="C256" s="59"/>
      <c r="D256" s="59"/>
    </row>
    <row r="257" spans="2:4" s="35" customFormat="1" ht="12.95" customHeight="1" x14ac:dyDescent="0.2">
      <c r="B257" s="47"/>
      <c r="C257" s="59"/>
      <c r="D257" s="59"/>
    </row>
    <row r="258" spans="2:4" s="35" customFormat="1" ht="12.95" customHeight="1" x14ac:dyDescent="0.2">
      <c r="B258" s="47"/>
      <c r="C258" s="59"/>
      <c r="D258" s="59"/>
    </row>
    <row r="259" spans="2:4" s="35" customFormat="1" ht="12.95" customHeight="1" x14ac:dyDescent="0.2">
      <c r="B259" s="47"/>
      <c r="C259" s="59"/>
      <c r="D259" s="59"/>
    </row>
    <row r="260" spans="2:4" s="35" customFormat="1" ht="12.95" customHeight="1" x14ac:dyDescent="0.2">
      <c r="B260" s="47"/>
      <c r="C260" s="59"/>
      <c r="D260" s="59"/>
    </row>
    <row r="261" spans="2:4" s="35" customFormat="1" ht="12.95" customHeight="1" x14ac:dyDescent="0.2">
      <c r="B261" s="47"/>
      <c r="C261" s="59"/>
      <c r="D261" s="59"/>
    </row>
    <row r="262" spans="2:4" s="35" customFormat="1" ht="12.95" customHeight="1" x14ac:dyDescent="0.2">
      <c r="B262" s="47"/>
      <c r="C262" s="59"/>
      <c r="D262" s="59"/>
    </row>
    <row r="263" spans="2:4" s="35" customFormat="1" ht="12.95" customHeight="1" x14ac:dyDescent="0.2">
      <c r="B263" s="47"/>
      <c r="C263" s="59"/>
      <c r="D263" s="59"/>
    </row>
    <row r="264" spans="2:4" s="35" customFormat="1" ht="12.95" customHeight="1" x14ac:dyDescent="0.2">
      <c r="B264" s="47"/>
      <c r="C264" s="59"/>
      <c r="D264" s="59"/>
    </row>
    <row r="265" spans="2:4" s="35" customFormat="1" ht="12.95" customHeight="1" x14ac:dyDescent="0.2">
      <c r="B265" s="47"/>
      <c r="C265" s="59"/>
      <c r="D265" s="59"/>
    </row>
    <row r="266" spans="2:4" s="35" customFormat="1" ht="12.95" customHeight="1" x14ac:dyDescent="0.2">
      <c r="B266" s="47"/>
      <c r="C266" s="59"/>
      <c r="D266" s="59"/>
    </row>
    <row r="267" spans="2:4" s="35" customFormat="1" ht="12.95" customHeight="1" x14ac:dyDescent="0.2">
      <c r="B267" s="47"/>
      <c r="C267" s="59"/>
      <c r="D267" s="59"/>
    </row>
    <row r="268" spans="2:4" s="35" customFormat="1" ht="12.95" customHeight="1" x14ac:dyDescent="0.2">
      <c r="B268" s="47"/>
      <c r="C268" s="59"/>
      <c r="D268" s="59"/>
    </row>
    <row r="269" spans="2:4" s="35" customFormat="1" ht="12.95" customHeight="1" x14ac:dyDescent="0.2">
      <c r="B269" s="47"/>
      <c r="C269" s="59"/>
      <c r="D269" s="59"/>
    </row>
    <row r="270" spans="2:4" s="35" customFormat="1" ht="12.95" customHeight="1" x14ac:dyDescent="0.2">
      <c r="B270" s="47"/>
      <c r="C270" s="59"/>
      <c r="D270" s="59"/>
    </row>
    <row r="271" spans="2:4" s="35" customFormat="1" ht="12.95" customHeight="1" x14ac:dyDescent="0.2">
      <c r="B271" s="47"/>
      <c r="C271" s="59"/>
      <c r="D271" s="59"/>
    </row>
    <row r="272" spans="2:4" s="35" customFormat="1" ht="12.95" customHeight="1" x14ac:dyDescent="0.2">
      <c r="B272" s="47"/>
      <c r="C272" s="59"/>
      <c r="D272" s="59"/>
    </row>
    <row r="273" spans="2:4" s="35" customFormat="1" ht="12.95" customHeight="1" x14ac:dyDescent="0.2">
      <c r="B273" s="47"/>
      <c r="C273" s="59"/>
      <c r="D273" s="59"/>
    </row>
    <row r="274" spans="2:4" s="35" customFormat="1" ht="12.95" customHeight="1" x14ac:dyDescent="0.2">
      <c r="B274" s="47"/>
      <c r="C274" s="59"/>
      <c r="D274" s="59"/>
    </row>
    <row r="275" spans="2:4" s="35" customFormat="1" ht="12.95" customHeight="1" x14ac:dyDescent="0.2">
      <c r="B275" s="47"/>
      <c r="C275" s="59"/>
      <c r="D275" s="59"/>
    </row>
    <row r="276" spans="2:4" s="35" customFormat="1" ht="12.95" customHeight="1" x14ac:dyDescent="0.2">
      <c r="B276" s="47"/>
      <c r="C276" s="59"/>
      <c r="D276" s="59"/>
    </row>
    <row r="277" spans="2:4" s="35" customFormat="1" ht="12.95" customHeight="1" x14ac:dyDescent="0.2">
      <c r="B277" s="47"/>
      <c r="C277" s="59"/>
      <c r="D277" s="59"/>
    </row>
    <row r="278" spans="2:4" s="35" customFormat="1" ht="12.95" customHeight="1" x14ac:dyDescent="0.2">
      <c r="B278" s="47"/>
      <c r="C278" s="59"/>
      <c r="D278" s="59"/>
    </row>
    <row r="279" spans="2:4" s="35" customFormat="1" ht="12.95" customHeight="1" x14ac:dyDescent="0.2">
      <c r="B279" s="47"/>
      <c r="C279" s="59"/>
      <c r="D279" s="59"/>
    </row>
    <row r="280" spans="2:4" s="35" customFormat="1" ht="12.95" customHeight="1" x14ac:dyDescent="0.2">
      <c r="B280" s="47"/>
      <c r="C280" s="59"/>
      <c r="D280" s="59"/>
    </row>
    <row r="281" spans="2:4" s="35" customFormat="1" ht="12.95" customHeight="1" x14ac:dyDescent="0.2">
      <c r="B281" s="47"/>
      <c r="C281" s="59"/>
      <c r="D281" s="59"/>
    </row>
    <row r="282" spans="2:4" s="35" customFormat="1" ht="12.95" customHeight="1" x14ac:dyDescent="0.2">
      <c r="B282" s="47"/>
      <c r="C282" s="59"/>
      <c r="D282" s="59"/>
    </row>
    <row r="283" spans="2:4" s="35" customFormat="1" ht="12.95" customHeight="1" x14ac:dyDescent="0.2">
      <c r="B283" s="47"/>
      <c r="C283" s="59"/>
      <c r="D283" s="59"/>
    </row>
    <row r="284" spans="2:4" s="35" customFormat="1" ht="12.95" customHeight="1" x14ac:dyDescent="0.2">
      <c r="B284" s="47"/>
      <c r="C284" s="59"/>
      <c r="D284" s="59"/>
    </row>
    <row r="285" spans="2:4" s="35" customFormat="1" ht="12.95" customHeight="1" x14ac:dyDescent="0.2">
      <c r="B285" s="47"/>
      <c r="C285" s="59"/>
      <c r="D285" s="59"/>
    </row>
    <row r="286" spans="2:4" s="35" customFormat="1" ht="12.95" customHeight="1" x14ac:dyDescent="0.2">
      <c r="B286" s="47"/>
      <c r="C286" s="59"/>
      <c r="D286" s="59"/>
    </row>
    <row r="287" spans="2:4" s="35" customFormat="1" ht="12.95" customHeight="1" x14ac:dyDescent="0.2">
      <c r="B287" s="47"/>
      <c r="C287" s="59"/>
      <c r="D287" s="59"/>
    </row>
    <row r="288" spans="2:4" s="35" customFormat="1" ht="12.95" customHeight="1" x14ac:dyDescent="0.2">
      <c r="B288" s="47"/>
      <c r="C288" s="59"/>
      <c r="D288" s="59"/>
    </row>
    <row r="289" spans="2:4" s="35" customFormat="1" ht="12.95" customHeight="1" x14ac:dyDescent="0.2">
      <c r="B289" s="47"/>
      <c r="C289" s="59"/>
      <c r="D289" s="59"/>
    </row>
    <row r="290" spans="2:4" s="35" customFormat="1" ht="12.95" customHeight="1" x14ac:dyDescent="0.2">
      <c r="B290" s="47"/>
      <c r="C290" s="59"/>
      <c r="D290" s="59"/>
    </row>
    <row r="291" spans="2:4" s="35" customFormat="1" ht="12.95" customHeight="1" x14ac:dyDescent="0.2">
      <c r="B291" s="47"/>
      <c r="C291" s="59"/>
      <c r="D291" s="59"/>
    </row>
    <row r="292" spans="2:4" s="35" customFormat="1" ht="12.95" customHeight="1" x14ac:dyDescent="0.2">
      <c r="B292" s="47"/>
      <c r="C292" s="59"/>
      <c r="D292" s="59"/>
    </row>
    <row r="293" spans="2:4" s="35" customFormat="1" ht="12.95" customHeight="1" x14ac:dyDescent="0.2">
      <c r="B293" s="47"/>
      <c r="C293" s="59"/>
      <c r="D293" s="59"/>
    </row>
    <row r="294" spans="2:4" s="35" customFormat="1" ht="12.95" customHeight="1" x14ac:dyDescent="0.2">
      <c r="B294" s="47"/>
      <c r="C294" s="59"/>
      <c r="D294" s="59"/>
    </row>
    <row r="295" spans="2:4" s="35" customFormat="1" ht="12.95" customHeight="1" x14ac:dyDescent="0.2">
      <c r="B295" s="47"/>
      <c r="C295" s="59"/>
      <c r="D295" s="59"/>
    </row>
    <row r="296" spans="2:4" s="35" customFormat="1" ht="12.95" customHeight="1" x14ac:dyDescent="0.2">
      <c r="B296" s="47"/>
      <c r="C296" s="59"/>
      <c r="D296" s="59"/>
    </row>
    <row r="297" spans="2:4" s="35" customFormat="1" ht="12.95" customHeight="1" x14ac:dyDescent="0.2">
      <c r="B297" s="47"/>
      <c r="C297" s="59"/>
      <c r="D297" s="59"/>
    </row>
    <row r="298" spans="2:4" s="35" customFormat="1" ht="12.95" customHeight="1" x14ac:dyDescent="0.2">
      <c r="B298" s="47"/>
      <c r="C298" s="59"/>
      <c r="D298" s="59"/>
    </row>
    <row r="299" spans="2:4" s="35" customFormat="1" ht="12.95" customHeight="1" x14ac:dyDescent="0.2">
      <c r="B299" s="47"/>
      <c r="C299" s="59"/>
      <c r="D299" s="59"/>
    </row>
    <row r="300" spans="2:4" s="35" customFormat="1" ht="12.95" customHeight="1" x14ac:dyDescent="0.2">
      <c r="B300" s="47"/>
      <c r="C300" s="59"/>
      <c r="D300" s="59"/>
    </row>
    <row r="301" spans="2:4" s="35" customFormat="1" ht="12.95" customHeight="1" x14ac:dyDescent="0.2">
      <c r="B301" s="47"/>
      <c r="C301" s="59"/>
      <c r="D301" s="59"/>
    </row>
    <row r="302" spans="2:4" s="35" customFormat="1" ht="12.95" customHeight="1" x14ac:dyDescent="0.2">
      <c r="B302" s="47"/>
      <c r="C302" s="59"/>
      <c r="D302" s="59"/>
    </row>
    <row r="303" spans="2:4" s="35" customFormat="1" ht="12.95" customHeight="1" x14ac:dyDescent="0.2">
      <c r="B303" s="47"/>
      <c r="C303" s="59"/>
      <c r="D303" s="59"/>
    </row>
    <row r="304" spans="2:4" s="35" customFormat="1" ht="12.95" customHeight="1" x14ac:dyDescent="0.2">
      <c r="B304" s="47"/>
      <c r="C304" s="59"/>
      <c r="D304" s="59"/>
    </row>
    <row r="305" spans="2:4" s="35" customFormat="1" ht="12.95" customHeight="1" x14ac:dyDescent="0.2">
      <c r="B305" s="47"/>
      <c r="C305" s="59"/>
      <c r="D305" s="59"/>
    </row>
    <row r="306" spans="2:4" s="35" customFormat="1" ht="12.95" customHeight="1" x14ac:dyDescent="0.2">
      <c r="B306" s="47"/>
      <c r="C306" s="59"/>
      <c r="D306" s="59"/>
    </row>
    <row r="307" spans="2:4" s="35" customFormat="1" ht="12.95" customHeight="1" x14ac:dyDescent="0.2">
      <c r="B307" s="47"/>
      <c r="C307" s="59"/>
      <c r="D307" s="59"/>
    </row>
    <row r="308" spans="2:4" s="35" customFormat="1" ht="12.95" customHeight="1" x14ac:dyDescent="0.2">
      <c r="B308" s="47"/>
      <c r="C308" s="59"/>
      <c r="D308" s="59"/>
    </row>
    <row r="309" spans="2:4" s="35" customFormat="1" ht="12.95" customHeight="1" x14ac:dyDescent="0.2">
      <c r="B309" s="47"/>
      <c r="C309" s="59"/>
      <c r="D309" s="59"/>
    </row>
    <row r="310" spans="2:4" s="35" customFormat="1" ht="12.95" customHeight="1" x14ac:dyDescent="0.2">
      <c r="B310" s="47"/>
      <c r="C310" s="59"/>
      <c r="D310" s="59"/>
    </row>
    <row r="311" spans="2:4" s="35" customFormat="1" ht="12.95" customHeight="1" x14ac:dyDescent="0.2">
      <c r="B311" s="47"/>
      <c r="C311" s="59"/>
      <c r="D311" s="59"/>
    </row>
    <row r="312" spans="2:4" s="35" customFormat="1" ht="12.95" customHeight="1" x14ac:dyDescent="0.2">
      <c r="B312" s="47"/>
      <c r="C312" s="59"/>
      <c r="D312" s="59"/>
    </row>
    <row r="313" spans="2:4" s="35" customFormat="1" ht="12.95" customHeight="1" x14ac:dyDescent="0.2">
      <c r="B313" s="47"/>
      <c r="C313" s="59"/>
      <c r="D313" s="59"/>
    </row>
    <row r="314" spans="2:4" s="35" customFormat="1" ht="12.95" customHeight="1" x14ac:dyDescent="0.2">
      <c r="B314" s="47"/>
      <c r="C314" s="59"/>
      <c r="D314" s="59"/>
    </row>
    <row r="315" spans="2:4" s="35" customFormat="1" ht="12.95" customHeight="1" x14ac:dyDescent="0.2">
      <c r="B315" s="47"/>
      <c r="C315" s="59"/>
      <c r="D315" s="59"/>
    </row>
    <row r="316" spans="2:4" s="35" customFormat="1" ht="12.95" customHeight="1" x14ac:dyDescent="0.2">
      <c r="B316" s="47"/>
      <c r="C316" s="59"/>
      <c r="D316" s="59"/>
    </row>
    <row r="317" spans="2:4" s="35" customFormat="1" ht="12.95" customHeight="1" x14ac:dyDescent="0.2">
      <c r="B317" s="47"/>
      <c r="C317" s="59"/>
      <c r="D317" s="59"/>
    </row>
    <row r="318" spans="2:4" s="35" customFormat="1" ht="12.95" customHeight="1" x14ac:dyDescent="0.2">
      <c r="B318" s="47"/>
      <c r="C318" s="59"/>
      <c r="D318" s="59"/>
    </row>
    <row r="319" spans="2:4" s="35" customFormat="1" ht="12.95" customHeight="1" x14ac:dyDescent="0.2">
      <c r="B319" s="47"/>
      <c r="C319" s="59"/>
      <c r="D319" s="59"/>
    </row>
    <row r="320" spans="2:4" s="35" customFormat="1" ht="12.95" customHeight="1" x14ac:dyDescent="0.2">
      <c r="B320" s="47"/>
      <c r="C320" s="59"/>
      <c r="D320" s="59"/>
    </row>
    <row r="321" spans="2:4" s="35" customFormat="1" ht="12.95" customHeight="1" x14ac:dyDescent="0.2">
      <c r="B321" s="47"/>
      <c r="C321" s="59"/>
      <c r="D321" s="59"/>
    </row>
    <row r="322" spans="2:4" s="35" customFormat="1" ht="12.95" customHeight="1" x14ac:dyDescent="0.2">
      <c r="B322" s="47"/>
      <c r="C322" s="59"/>
      <c r="D322" s="59"/>
    </row>
    <row r="323" spans="2:4" s="35" customFormat="1" ht="12.95" customHeight="1" x14ac:dyDescent="0.2">
      <c r="B323" s="47"/>
      <c r="C323" s="59"/>
      <c r="D323" s="59"/>
    </row>
    <row r="324" spans="2:4" s="35" customFormat="1" ht="12.95" customHeight="1" x14ac:dyDescent="0.2">
      <c r="B324" s="47"/>
      <c r="C324" s="59"/>
      <c r="D324" s="59"/>
    </row>
    <row r="325" spans="2:4" s="35" customFormat="1" ht="12.95" customHeight="1" x14ac:dyDescent="0.2">
      <c r="B325" s="47"/>
      <c r="C325" s="59"/>
      <c r="D325" s="59"/>
    </row>
    <row r="326" spans="2:4" s="35" customFormat="1" ht="12.95" customHeight="1" x14ac:dyDescent="0.2">
      <c r="B326" s="47"/>
      <c r="C326" s="59"/>
      <c r="D326" s="59"/>
    </row>
    <row r="327" spans="2:4" s="35" customFormat="1" ht="12.95" customHeight="1" x14ac:dyDescent="0.2">
      <c r="B327" s="47"/>
      <c r="C327" s="59"/>
      <c r="D327" s="59"/>
    </row>
    <row r="328" spans="2:4" s="35" customFormat="1" ht="12.95" customHeight="1" x14ac:dyDescent="0.2">
      <c r="B328" s="47"/>
      <c r="C328" s="59"/>
      <c r="D328" s="59"/>
    </row>
    <row r="329" spans="2:4" s="35" customFormat="1" ht="12.95" customHeight="1" x14ac:dyDescent="0.2">
      <c r="B329" s="47"/>
      <c r="C329" s="59"/>
      <c r="D329" s="59"/>
    </row>
    <row r="330" spans="2:4" s="35" customFormat="1" ht="12.95" customHeight="1" x14ac:dyDescent="0.2">
      <c r="B330" s="47"/>
      <c r="C330" s="59"/>
      <c r="D330" s="59"/>
    </row>
    <row r="331" spans="2:4" s="35" customFormat="1" ht="12.95" customHeight="1" x14ac:dyDescent="0.2">
      <c r="B331" s="47"/>
      <c r="C331" s="59"/>
      <c r="D331" s="59"/>
    </row>
    <row r="332" spans="2:4" s="35" customFormat="1" ht="12.95" customHeight="1" x14ac:dyDescent="0.2">
      <c r="B332" s="47"/>
      <c r="C332" s="59"/>
      <c r="D332" s="59"/>
    </row>
    <row r="333" spans="2:4" s="35" customFormat="1" ht="12.95" customHeight="1" x14ac:dyDescent="0.2">
      <c r="B333" s="47"/>
      <c r="C333" s="59"/>
      <c r="D333" s="59"/>
    </row>
    <row r="334" spans="2:4" s="35" customFormat="1" ht="12.95" customHeight="1" x14ac:dyDescent="0.2">
      <c r="B334" s="47"/>
      <c r="C334" s="59"/>
      <c r="D334" s="59"/>
    </row>
    <row r="335" spans="2:4" s="35" customFormat="1" ht="12.95" customHeight="1" x14ac:dyDescent="0.2">
      <c r="B335" s="47"/>
      <c r="C335" s="59"/>
      <c r="D335" s="59"/>
    </row>
    <row r="336" spans="2:4" s="35" customFormat="1" ht="12.95" customHeight="1" x14ac:dyDescent="0.2">
      <c r="B336" s="47"/>
      <c r="C336" s="59"/>
      <c r="D336" s="59"/>
    </row>
    <row r="337" spans="2:4" s="35" customFormat="1" ht="12.95" customHeight="1" x14ac:dyDescent="0.2">
      <c r="B337" s="47"/>
      <c r="C337" s="59"/>
      <c r="D337" s="59"/>
    </row>
    <row r="338" spans="2:4" s="35" customFormat="1" ht="12.95" customHeight="1" x14ac:dyDescent="0.2">
      <c r="B338" s="47"/>
      <c r="C338" s="59"/>
      <c r="D338" s="59"/>
    </row>
    <row r="339" spans="2:4" s="35" customFormat="1" ht="12.95" customHeight="1" x14ac:dyDescent="0.2">
      <c r="B339" s="47"/>
      <c r="C339" s="59"/>
      <c r="D339" s="59"/>
    </row>
    <row r="340" spans="2:4" s="35" customFormat="1" ht="12.95" customHeight="1" x14ac:dyDescent="0.2">
      <c r="B340" s="47"/>
      <c r="C340" s="59"/>
      <c r="D340" s="59"/>
    </row>
    <row r="341" spans="2:4" s="35" customFormat="1" ht="12.95" customHeight="1" x14ac:dyDescent="0.2">
      <c r="B341" s="47"/>
      <c r="C341" s="59"/>
      <c r="D341" s="59"/>
    </row>
    <row r="342" spans="2:4" s="35" customFormat="1" ht="12.95" customHeight="1" x14ac:dyDescent="0.2">
      <c r="B342" s="47"/>
      <c r="C342" s="59"/>
      <c r="D342" s="59"/>
    </row>
    <row r="343" spans="2:4" s="35" customFormat="1" ht="12.95" customHeight="1" x14ac:dyDescent="0.2">
      <c r="B343" s="47"/>
      <c r="C343" s="59"/>
      <c r="D343" s="59"/>
    </row>
    <row r="344" spans="2:4" s="35" customFormat="1" ht="12.95" customHeight="1" x14ac:dyDescent="0.2">
      <c r="B344" s="47"/>
      <c r="C344" s="59"/>
      <c r="D344" s="59"/>
    </row>
    <row r="345" spans="2:4" s="35" customFormat="1" ht="12.95" customHeight="1" x14ac:dyDescent="0.2">
      <c r="B345" s="47"/>
      <c r="C345" s="59"/>
      <c r="D345" s="59"/>
    </row>
    <row r="346" spans="2:4" s="35" customFormat="1" ht="12.95" customHeight="1" x14ac:dyDescent="0.2">
      <c r="B346" s="47"/>
      <c r="C346" s="59"/>
      <c r="D346" s="59"/>
    </row>
    <row r="347" spans="2:4" s="35" customFormat="1" ht="12.95" customHeight="1" x14ac:dyDescent="0.2">
      <c r="B347" s="47"/>
      <c r="C347" s="59"/>
      <c r="D347" s="59"/>
    </row>
    <row r="348" spans="2:4" s="35" customFormat="1" ht="12.95" customHeight="1" x14ac:dyDescent="0.2">
      <c r="B348" s="47"/>
      <c r="C348" s="59"/>
      <c r="D348" s="59"/>
    </row>
    <row r="349" spans="2:4" s="35" customFormat="1" ht="12.95" customHeight="1" x14ac:dyDescent="0.2">
      <c r="B349" s="47"/>
      <c r="C349" s="59"/>
      <c r="D349" s="59"/>
    </row>
    <row r="350" spans="2:4" s="35" customFormat="1" ht="12.95" customHeight="1" x14ac:dyDescent="0.2">
      <c r="B350" s="47"/>
      <c r="C350" s="59"/>
      <c r="D350" s="59"/>
    </row>
    <row r="351" spans="2:4" s="35" customFormat="1" ht="12.95" customHeight="1" x14ac:dyDescent="0.2">
      <c r="B351" s="47"/>
      <c r="C351" s="59"/>
      <c r="D351" s="59"/>
    </row>
    <row r="352" spans="2:4" s="35" customFormat="1" ht="12.95" customHeight="1" x14ac:dyDescent="0.2">
      <c r="B352" s="47"/>
      <c r="C352" s="59"/>
      <c r="D352" s="59"/>
    </row>
    <row r="353" spans="2:4" s="35" customFormat="1" ht="12.95" customHeight="1" x14ac:dyDescent="0.2">
      <c r="B353" s="47"/>
      <c r="C353" s="59"/>
      <c r="D353" s="59"/>
    </row>
    <row r="354" spans="2:4" s="35" customFormat="1" ht="12.95" customHeight="1" x14ac:dyDescent="0.2">
      <c r="B354" s="47"/>
      <c r="C354" s="59"/>
      <c r="D354" s="59"/>
    </row>
    <row r="355" spans="2:4" s="35" customFormat="1" ht="12.95" customHeight="1" x14ac:dyDescent="0.2">
      <c r="B355" s="47"/>
      <c r="C355" s="59"/>
      <c r="D355" s="59"/>
    </row>
    <row r="356" spans="2:4" s="35" customFormat="1" ht="12.95" customHeight="1" x14ac:dyDescent="0.2">
      <c r="B356" s="47"/>
      <c r="C356" s="59"/>
      <c r="D356" s="59"/>
    </row>
    <row r="357" spans="2:4" s="35" customFormat="1" ht="12.95" customHeight="1" x14ac:dyDescent="0.2">
      <c r="B357" s="47"/>
      <c r="C357" s="59"/>
      <c r="D357" s="59"/>
    </row>
    <row r="358" spans="2:4" s="35" customFormat="1" ht="12.95" customHeight="1" x14ac:dyDescent="0.2">
      <c r="B358" s="47"/>
      <c r="C358" s="59"/>
      <c r="D358" s="59"/>
    </row>
    <row r="359" spans="2:4" s="35" customFormat="1" ht="12.95" customHeight="1" x14ac:dyDescent="0.2">
      <c r="B359" s="47"/>
      <c r="C359" s="59"/>
      <c r="D359" s="59"/>
    </row>
    <row r="360" spans="2:4" s="35" customFormat="1" ht="12.95" customHeight="1" x14ac:dyDescent="0.2">
      <c r="B360" s="47"/>
      <c r="C360" s="59"/>
      <c r="D360" s="59"/>
    </row>
    <row r="361" spans="2:4" s="35" customFormat="1" ht="12.95" customHeight="1" x14ac:dyDescent="0.2">
      <c r="B361" s="47"/>
      <c r="C361" s="59"/>
      <c r="D361" s="59"/>
    </row>
    <row r="362" spans="2:4" s="35" customFormat="1" ht="12.95" customHeight="1" x14ac:dyDescent="0.2">
      <c r="B362" s="47"/>
      <c r="C362" s="59"/>
      <c r="D362" s="59"/>
    </row>
    <row r="363" spans="2:4" s="35" customFormat="1" ht="12.95" customHeight="1" x14ac:dyDescent="0.2">
      <c r="B363" s="47"/>
      <c r="C363" s="59"/>
      <c r="D363" s="59"/>
    </row>
    <row r="364" spans="2:4" s="35" customFormat="1" ht="12.95" customHeight="1" x14ac:dyDescent="0.2">
      <c r="B364" s="47"/>
      <c r="C364" s="59"/>
      <c r="D364" s="59"/>
    </row>
    <row r="365" spans="2:4" s="35" customFormat="1" ht="12.95" customHeight="1" x14ac:dyDescent="0.2">
      <c r="B365" s="47"/>
      <c r="C365" s="59"/>
      <c r="D365" s="59"/>
    </row>
    <row r="366" spans="2:4" s="35" customFormat="1" ht="12.95" customHeight="1" x14ac:dyDescent="0.2">
      <c r="B366" s="47"/>
      <c r="C366" s="59"/>
      <c r="D366" s="59"/>
    </row>
    <row r="367" spans="2:4" s="35" customFormat="1" ht="12.95" customHeight="1" x14ac:dyDescent="0.2">
      <c r="B367" s="47"/>
      <c r="C367" s="59"/>
      <c r="D367" s="59"/>
    </row>
    <row r="368" spans="2:4" s="35" customFormat="1" ht="12.95" customHeight="1" x14ac:dyDescent="0.2">
      <c r="B368" s="47"/>
      <c r="C368" s="59"/>
      <c r="D368" s="59"/>
    </row>
    <row r="369" spans="2:4" s="35" customFormat="1" ht="12.95" customHeight="1" x14ac:dyDescent="0.2">
      <c r="B369" s="47"/>
      <c r="C369" s="59"/>
      <c r="D369" s="59"/>
    </row>
    <row r="370" spans="2:4" s="35" customFormat="1" ht="12.95" customHeight="1" x14ac:dyDescent="0.2">
      <c r="B370" s="47"/>
      <c r="C370" s="59"/>
      <c r="D370" s="59"/>
    </row>
    <row r="371" spans="2:4" s="35" customFormat="1" ht="12.95" customHeight="1" x14ac:dyDescent="0.2">
      <c r="B371" s="47"/>
      <c r="C371" s="59"/>
      <c r="D371" s="59"/>
    </row>
    <row r="372" spans="2:4" s="35" customFormat="1" ht="12.95" customHeight="1" x14ac:dyDescent="0.2">
      <c r="B372" s="47"/>
      <c r="C372" s="59"/>
      <c r="D372" s="59"/>
    </row>
    <row r="373" spans="2:4" s="35" customFormat="1" ht="12.95" customHeight="1" x14ac:dyDescent="0.2">
      <c r="B373" s="47"/>
      <c r="C373" s="59"/>
      <c r="D373" s="59"/>
    </row>
    <row r="374" spans="2:4" s="35" customFormat="1" ht="12.95" customHeight="1" x14ac:dyDescent="0.2">
      <c r="B374" s="47"/>
      <c r="C374" s="59"/>
      <c r="D374" s="59"/>
    </row>
    <row r="375" spans="2:4" s="35" customFormat="1" ht="12.95" customHeight="1" x14ac:dyDescent="0.2">
      <c r="B375" s="47"/>
      <c r="C375" s="59"/>
      <c r="D375" s="59"/>
    </row>
    <row r="376" spans="2:4" s="35" customFormat="1" ht="12.95" customHeight="1" x14ac:dyDescent="0.2">
      <c r="B376" s="47"/>
      <c r="C376" s="59"/>
      <c r="D376" s="59"/>
    </row>
    <row r="377" spans="2:4" s="35" customFormat="1" ht="12.95" customHeight="1" x14ac:dyDescent="0.2">
      <c r="B377" s="47"/>
      <c r="C377" s="59"/>
      <c r="D377" s="59"/>
    </row>
    <row r="378" spans="2:4" s="35" customFormat="1" ht="12.95" customHeight="1" x14ac:dyDescent="0.2">
      <c r="B378" s="47"/>
      <c r="C378" s="59"/>
      <c r="D378" s="59"/>
    </row>
    <row r="379" spans="2:4" s="35" customFormat="1" ht="12.95" customHeight="1" x14ac:dyDescent="0.2">
      <c r="B379" s="47"/>
      <c r="C379" s="59"/>
      <c r="D379" s="59"/>
    </row>
    <row r="380" spans="2:4" s="35" customFormat="1" ht="12.95" customHeight="1" x14ac:dyDescent="0.2">
      <c r="B380" s="47"/>
      <c r="C380" s="59"/>
      <c r="D380" s="59"/>
    </row>
    <row r="381" spans="2:4" s="35" customFormat="1" ht="12.95" customHeight="1" x14ac:dyDescent="0.2">
      <c r="B381" s="47"/>
      <c r="C381" s="59"/>
      <c r="D381" s="59"/>
    </row>
    <row r="382" spans="2:4" s="35" customFormat="1" ht="12.95" customHeight="1" x14ac:dyDescent="0.2">
      <c r="B382" s="47"/>
      <c r="C382" s="59"/>
      <c r="D382" s="59"/>
    </row>
    <row r="383" spans="2:4" s="35" customFormat="1" ht="12.95" customHeight="1" x14ac:dyDescent="0.2">
      <c r="B383" s="47"/>
      <c r="C383" s="59"/>
      <c r="D383" s="59"/>
    </row>
    <row r="384" spans="2:4" s="35" customFormat="1" ht="12.95" customHeight="1" x14ac:dyDescent="0.2">
      <c r="B384" s="47"/>
      <c r="C384" s="59"/>
      <c r="D384" s="59"/>
    </row>
    <row r="385" spans="2:4" s="35" customFormat="1" ht="12.95" customHeight="1" x14ac:dyDescent="0.2">
      <c r="B385" s="47"/>
      <c r="C385" s="59"/>
      <c r="D385" s="59"/>
    </row>
    <row r="386" spans="2:4" s="35" customFormat="1" ht="12.95" customHeight="1" x14ac:dyDescent="0.2">
      <c r="B386" s="47"/>
      <c r="C386" s="59"/>
      <c r="D386" s="59"/>
    </row>
    <row r="387" spans="2:4" s="35" customFormat="1" ht="12.95" customHeight="1" x14ac:dyDescent="0.2">
      <c r="B387" s="47"/>
      <c r="C387" s="59"/>
      <c r="D387" s="59"/>
    </row>
    <row r="388" spans="2:4" s="35" customFormat="1" ht="12.95" customHeight="1" x14ac:dyDescent="0.2">
      <c r="B388" s="47"/>
      <c r="C388" s="59"/>
      <c r="D388" s="59"/>
    </row>
    <row r="389" spans="2:4" s="35" customFormat="1" ht="12.95" customHeight="1" x14ac:dyDescent="0.2">
      <c r="B389" s="47"/>
      <c r="C389" s="59"/>
      <c r="D389" s="59"/>
    </row>
    <row r="390" spans="2:4" s="35" customFormat="1" ht="12.95" customHeight="1" x14ac:dyDescent="0.2">
      <c r="B390" s="47"/>
      <c r="C390" s="59"/>
      <c r="D390" s="59"/>
    </row>
    <row r="391" spans="2:4" s="35" customFormat="1" ht="12.95" customHeight="1" x14ac:dyDescent="0.2">
      <c r="B391" s="47"/>
      <c r="C391" s="59"/>
      <c r="D391" s="59"/>
    </row>
    <row r="392" spans="2:4" s="35" customFormat="1" ht="12.95" customHeight="1" x14ac:dyDescent="0.2">
      <c r="B392" s="47"/>
      <c r="C392" s="59"/>
      <c r="D392" s="59"/>
    </row>
    <row r="393" spans="2:4" s="35" customFormat="1" ht="12.95" customHeight="1" x14ac:dyDescent="0.2">
      <c r="B393" s="47"/>
      <c r="C393" s="59"/>
      <c r="D393" s="59"/>
    </row>
    <row r="394" spans="2:4" s="35" customFormat="1" ht="12.95" customHeight="1" x14ac:dyDescent="0.2">
      <c r="B394" s="47"/>
      <c r="C394" s="59"/>
      <c r="D394" s="59"/>
    </row>
    <row r="395" spans="2:4" s="35" customFormat="1" ht="12.95" customHeight="1" x14ac:dyDescent="0.2">
      <c r="B395" s="47"/>
      <c r="C395" s="59"/>
      <c r="D395" s="59"/>
    </row>
    <row r="396" spans="2:4" s="35" customFormat="1" ht="12.95" customHeight="1" x14ac:dyDescent="0.2">
      <c r="B396" s="47"/>
      <c r="C396" s="59"/>
      <c r="D396" s="59"/>
    </row>
    <row r="397" spans="2:4" s="35" customFormat="1" ht="12.95" customHeight="1" x14ac:dyDescent="0.2">
      <c r="B397" s="47"/>
      <c r="C397" s="59"/>
      <c r="D397" s="59"/>
    </row>
    <row r="398" spans="2:4" s="35" customFormat="1" ht="12.95" customHeight="1" x14ac:dyDescent="0.2">
      <c r="B398" s="47"/>
      <c r="C398" s="59"/>
      <c r="D398" s="59"/>
    </row>
    <row r="399" spans="2:4" s="35" customFormat="1" ht="12.95" customHeight="1" x14ac:dyDescent="0.2">
      <c r="B399" s="47"/>
      <c r="C399" s="59"/>
      <c r="D399" s="59"/>
    </row>
    <row r="400" spans="2:4" s="35" customFormat="1" ht="12.95" customHeight="1" x14ac:dyDescent="0.2">
      <c r="C400" s="59"/>
      <c r="D400" s="59"/>
    </row>
    <row r="401" spans="3:4" s="35" customFormat="1" ht="12.95" customHeight="1" x14ac:dyDescent="0.2">
      <c r="C401" s="59"/>
      <c r="D401" s="59"/>
    </row>
    <row r="402" spans="3:4" s="35" customFormat="1" ht="12.95" customHeight="1" x14ac:dyDescent="0.2">
      <c r="C402" s="59"/>
      <c r="D402" s="59"/>
    </row>
    <row r="403" spans="3:4" s="35" customFormat="1" ht="12.95" customHeight="1" x14ac:dyDescent="0.2">
      <c r="C403" s="59"/>
      <c r="D403" s="59"/>
    </row>
    <row r="404" spans="3:4" s="35" customFormat="1" ht="12.95" customHeight="1" x14ac:dyDescent="0.2">
      <c r="C404" s="59"/>
      <c r="D404" s="59"/>
    </row>
    <row r="405" spans="3:4" s="35" customFormat="1" ht="12.95" customHeight="1" x14ac:dyDescent="0.2">
      <c r="C405" s="59"/>
      <c r="D405" s="59"/>
    </row>
    <row r="406" spans="3:4" s="35" customFormat="1" ht="12.95" customHeight="1" x14ac:dyDescent="0.2">
      <c r="C406" s="59"/>
      <c r="D406" s="59"/>
    </row>
    <row r="407" spans="3:4" s="35" customFormat="1" ht="12.95" customHeight="1" x14ac:dyDescent="0.2">
      <c r="C407" s="59"/>
      <c r="D407" s="59"/>
    </row>
    <row r="408" spans="3:4" s="35" customFormat="1" ht="12.95" customHeight="1" x14ac:dyDescent="0.2">
      <c r="C408" s="59"/>
      <c r="D408" s="59"/>
    </row>
    <row r="409" spans="3:4" s="35" customFormat="1" ht="12.95" customHeight="1" x14ac:dyDescent="0.2">
      <c r="C409" s="59"/>
      <c r="D409" s="59"/>
    </row>
    <row r="410" spans="3:4" s="35" customFormat="1" ht="12.95" customHeight="1" x14ac:dyDescent="0.2">
      <c r="C410" s="59"/>
      <c r="D410" s="59"/>
    </row>
    <row r="411" spans="3:4" s="35" customFormat="1" ht="12.95" customHeight="1" x14ac:dyDescent="0.2">
      <c r="C411" s="59"/>
      <c r="D411" s="59"/>
    </row>
    <row r="412" spans="3:4" s="35" customFormat="1" ht="12.95" customHeight="1" x14ac:dyDescent="0.2">
      <c r="C412" s="59"/>
      <c r="D412" s="59"/>
    </row>
    <row r="413" spans="3:4" s="35" customFormat="1" ht="12.95" customHeight="1" x14ac:dyDescent="0.2">
      <c r="C413" s="59"/>
      <c r="D413" s="59"/>
    </row>
    <row r="414" spans="3:4" s="35" customFormat="1" ht="12.95" customHeight="1" x14ac:dyDescent="0.2">
      <c r="C414" s="59"/>
      <c r="D414" s="59"/>
    </row>
    <row r="415" spans="3:4" s="35" customFormat="1" ht="12.95" customHeight="1" x14ac:dyDescent="0.2">
      <c r="C415" s="59"/>
      <c r="D415" s="59"/>
    </row>
    <row r="416" spans="3:4" s="35" customFormat="1" ht="12.95" customHeight="1" x14ac:dyDescent="0.2">
      <c r="C416" s="59"/>
      <c r="D416" s="59"/>
    </row>
    <row r="417" spans="3:4" s="35" customFormat="1" ht="12.95" customHeight="1" x14ac:dyDescent="0.2">
      <c r="C417" s="59"/>
      <c r="D417" s="59"/>
    </row>
    <row r="418" spans="3:4" s="35" customFormat="1" ht="12.95" customHeight="1" x14ac:dyDescent="0.2">
      <c r="C418" s="59"/>
      <c r="D418" s="59"/>
    </row>
    <row r="419" spans="3:4" s="35" customFormat="1" ht="12.95" customHeight="1" x14ac:dyDescent="0.2">
      <c r="C419" s="59"/>
      <c r="D419" s="59"/>
    </row>
    <row r="420" spans="3:4" s="35" customFormat="1" ht="12.95" customHeight="1" x14ac:dyDescent="0.2">
      <c r="C420" s="59"/>
      <c r="D420" s="59"/>
    </row>
    <row r="421" spans="3:4" s="35" customFormat="1" ht="12.95" customHeight="1" x14ac:dyDescent="0.2">
      <c r="C421" s="59"/>
      <c r="D421" s="59"/>
    </row>
    <row r="422" spans="3:4" s="35" customFormat="1" ht="12.95" customHeight="1" x14ac:dyDescent="0.2">
      <c r="C422" s="59"/>
      <c r="D422" s="59"/>
    </row>
    <row r="423" spans="3:4" s="35" customFormat="1" ht="12.95" customHeight="1" x14ac:dyDescent="0.2">
      <c r="C423" s="59"/>
      <c r="D423" s="59"/>
    </row>
    <row r="424" spans="3:4" s="35" customFormat="1" ht="12.95" customHeight="1" x14ac:dyDescent="0.2">
      <c r="C424" s="59"/>
      <c r="D424" s="59"/>
    </row>
    <row r="425" spans="3:4" s="35" customFormat="1" ht="12.95" customHeight="1" x14ac:dyDescent="0.2">
      <c r="C425" s="59"/>
      <c r="D425" s="59"/>
    </row>
    <row r="426" spans="3:4" s="35" customFormat="1" ht="12.95" customHeight="1" x14ac:dyDescent="0.2">
      <c r="C426" s="59"/>
      <c r="D426" s="59"/>
    </row>
    <row r="427" spans="3:4" s="35" customFormat="1" ht="12.95" customHeight="1" x14ac:dyDescent="0.2">
      <c r="C427" s="59"/>
      <c r="D427" s="59"/>
    </row>
    <row r="428" spans="3:4" s="35" customFormat="1" ht="12.95" customHeight="1" x14ac:dyDescent="0.2">
      <c r="C428" s="59"/>
      <c r="D428" s="59"/>
    </row>
    <row r="429" spans="3:4" s="35" customFormat="1" ht="12.95" customHeight="1" x14ac:dyDescent="0.2">
      <c r="C429" s="59"/>
      <c r="D429" s="59"/>
    </row>
    <row r="430" spans="3:4" s="35" customFormat="1" ht="12.95" customHeight="1" x14ac:dyDescent="0.2">
      <c r="C430" s="59"/>
      <c r="D430" s="59"/>
    </row>
    <row r="431" spans="3:4" s="35" customFormat="1" ht="12.95" customHeight="1" x14ac:dyDescent="0.2">
      <c r="C431" s="59"/>
      <c r="D431" s="59"/>
    </row>
    <row r="432" spans="3:4" s="35" customFormat="1" ht="12.95" customHeight="1" x14ac:dyDescent="0.2">
      <c r="C432" s="59"/>
      <c r="D432" s="59"/>
    </row>
    <row r="433" spans="3:4" s="35" customFormat="1" ht="12.95" customHeight="1" x14ac:dyDescent="0.2">
      <c r="C433" s="59"/>
      <c r="D433" s="59"/>
    </row>
    <row r="434" spans="3:4" s="35" customFormat="1" ht="12.95" customHeight="1" x14ac:dyDescent="0.2">
      <c r="C434" s="59"/>
      <c r="D434" s="59"/>
    </row>
    <row r="435" spans="3:4" s="35" customFormat="1" ht="12.95" customHeight="1" x14ac:dyDescent="0.2">
      <c r="C435" s="59"/>
      <c r="D435" s="59"/>
    </row>
    <row r="436" spans="3:4" s="35" customFormat="1" ht="12.95" customHeight="1" x14ac:dyDescent="0.2">
      <c r="C436" s="59"/>
      <c r="D436" s="59"/>
    </row>
    <row r="437" spans="3:4" s="35" customFormat="1" ht="12.95" customHeight="1" x14ac:dyDescent="0.2">
      <c r="C437" s="59"/>
      <c r="D437" s="59"/>
    </row>
    <row r="438" spans="3:4" s="35" customFormat="1" ht="12.95" customHeight="1" x14ac:dyDescent="0.2">
      <c r="C438" s="59"/>
      <c r="D438" s="59"/>
    </row>
    <row r="439" spans="3:4" s="35" customFormat="1" ht="12.95" customHeight="1" x14ac:dyDescent="0.2">
      <c r="C439" s="59"/>
      <c r="D439" s="59"/>
    </row>
    <row r="440" spans="3:4" s="35" customFormat="1" ht="12.95" customHeight="1" x14ac:dyDescent="0.2">
      <c r="C440" s="59"/>
      <c r="D440" s="59"/>
    </row>
    <row r="441" spans="3:4" s="35" customFormat="1" ht="12.95" customHeight="1" x14ac:dyDescent="0.2">
      <c r="C441" s="59"/>
      <c r="D441" s="59"/>
    </row>
    <row r="442" spans="3:4" s="35" customFormat="1" ht="12.95" customHeight="1" x14ac:dyDescent="0.2">
      <c r="C442" s="59"/>
      <c r="D442" s="59"/>
    </row>
    <row r="443" spans="3:4" s="35" customFormat="1" ht="12.95" customHeight="1" x14ac:dyDescent="0.2">
      <c r="C443" s="59"/>
      <c r="D443" s="59"/>
    </row>
    <row r="444" spans="3:4" s="35" customFormat="1" ht="12.95" customHeight="1" x14ac:dyDescent="0.2">
      <c r="C444" s="59"/>
      <c r="D444" s="59"/>
    </row>
    <row r="445" spans="3:4" s="35" customFormat="1" ht="12.95" customHeight="1" x14ac:dyDescent="0.2">
      <c r="C445" s="59"/>
      <c r="D445" s="59"/>
    </row>
    <row r="446" spans="3:4" s="35" customFormat="1" ht="12.95" customHeight="1" x14ac:dyDescent="0.2">
      <c r="C446" s="59"/>
      <c r="D446" s="59"/>
    </row>
    <row r="447" spans="3:4" s="35" customFormat="1" ht="12.95" customHeight="1" x14ac:dyDescent="0.2">
      <c r="C447" s="59"/>
      <c r="D447" s="59"/>
    </row>
    <row r="448" spans="3:4" s="35" customFormat="1" ht="12.95" customHeight="1" x14ac:dyDescent="0.2">
      <c r="C448" s="59"/>
      <c r="D448" s="59"/>
    </row>
    <row r="449" spans="3:4" s="35" customFormat="1" ht="12.95" customHeight="1" x14ac:dyDescent="0.2">
      <c r="C449" s="59"/>
      <c r="D449" s="59"/>
    </row>
    <row r="450" spans="3:4" s="35" customFormat="1" ht="12.95" customHeight="1" x14ac:dyDescent="0.2">
      <c r="C450" s="59"/>
      <c r="D450" s="59"/>
    </row>
    <row r="451" spans="3:4" s="35" customFormat="1" ht="12.95" customHeight="1" x14ac:dyDescent="0.2">
      <c r="C451" s="59"/>
      <c r="D451" s="59"/>
    </row>
    <row r="452" spans="3:4" s="35" customFormat="1" ht="12.95" customHeight="1" x14ac:dyDescent="0.2">
      <c r="C452" s="59"/>
      <c r="D452" s="59"/>
    </row>
    <row r="453" spans="3:4" s="35" customFormat="1" ht="12.95" customHeight="1" x14ac:dyDescent="0.2">
      <c r="C453" s="59"/>
      <c r="D453" s="59"/>
    </row>
    <row r="454" spans="3:4" s="35" customFormat="1" ht="12.95" customHeight="1" x14ac:dyDescent="0.2">
      <c r="C454" s="59"/>
      <c r="D454" s="59"/>
    </row>
    <row r="455" spans="3:4" s="35" customFormat="1" ht="12.95" customHeight="1" x14ac:dyDescent="0.2">
      <c r="C455" s="59"/>
      <c r="D455" s="59"/>
    </row>
    <row r="456" spans="3:4" s="35" customFormat="1" ht="12.95" customHeight="1" x14ac:dyDescent="0.2">
      <c r="C456" s="59"/>
      <c r="D456" s="59"/>
    </row>
    <row r="457" spans="3:4" s="35" customFormat="1" ht="12.95" customHeight="1" x14ac:dyDescent="0.2">
      <c r="C457" s="59"/>
      <c r="D457" s="59"/>
    </row>
    <row r="458" spans="3:4" s="35" customFormat="1" ht="12.95" customHeight="1" x14ac:dyDescent="0.2">
      <c r="C458" s="59"/>
      <c r="D458" s="59"/>
    </row>
    <row r="459" spans="3:4" s="35" customFormat="1" ht="12.95" customHeight="1" x14ac:dyDescent="0.2">
      <c r="C459" s="59"/>
      <c r="D459" s="59"/>
    </row>
    <row r="460" spans="3:4" s="35" customFormat="1" ht="12.95" customHeight="1" x14ac:dyDescent="0.2">
      <c r="C460" s="59"/>
      <c r="D460" s="59"/>
    </row>
    <row r="461" spans="3:4" s="35" customFormat="1" ht="12.95" customHeight="1" x14ac:dyDescent="0.2">
      <c r="C461" s="59"/>
      <c r="D461" s="59"/>
    </row>
    <row r="462" spans="3:4" s="35" customFormat="1" ht="12.95" customHeight="1" x14ac:dyDescent="0.2">
      <c r="C462" s="59"/>
      <c r="D462" s="59"/>
    </row>
    <row r="463" spans="3:4" s="35" customFormat="1" ht="12.95" customHeight="1" x14ac:dyDescent="0.2">
      <c r="C463" s="59"/>
      <c r="D463" s="59"/>
    </row>
    <row r="464" spans="3:4" s="35" customFormat="1" ht="12.95" customHeight="1" x14ac:dyDescent="0.2">
      <c r="C464" s="59"/>
      <c r="D464" s="59"/>
    </row>
    <row r="465" spans="3:4" s="35" customFormat="1" ht="12.95" customHeight="1" x14ac:dyDescent="0.2">
      <c r="C465" s="59"/>
      <c r="D465" s="59"/>
    </row>
    <row r="466" spans="3:4" s="35" customFormat="1" ht="12.95" customHeight="1" x14ac:dyDescent="0.2">
      <c r="C466" s="59"/>
      <c r="D466" s="59"/>
    </row>
    <row r="467" spans="3:4" s="35" customFormat="1" ht="12.95" customHeight="1" x14ac:dyDescent="0.2">
      <c r="C467" s="59"/>
      <c r="D467" s="59"/>
    </row>
    <row r="468" spans="3:4" s="35" customFormat="1" ht="12.95" customHeight="1" x14ac:dyDescent="0.2">
      <c r="C468" s="59"/>
      <c r="D468" s="59"/>
    </row>
    <row r="469" spans="3:4" s="35" customFormat="1" ht="12.95" customHeight="1" x14ac:dyDescent="0.2">
      <c r="C469" s="59"/>
      <c r="D469" s="59"/>
    </row>
    <row r="470" spans="3:4" s="35" customFormat="1" ht="12.95" customHeight="1" x14ac:dyDescent="0.2">
      <c r="C470" s="59"/>
      <c r="D470" s="59"/>
    </row>
    <row r="471" spans="3:4" s="35" customFormat="1" ht="12.95" customHeight="1" x14ac:dyDescent="0.2">
      <c r="C471" s="59"/>
      <c r="D471" s="59"/>
    </row>
    <row r="472" spans="3:4" s="35" customFormat="1" ht="12.95" customHeight="1" x14ac:dyDescent="0.2">
      <c r="C472" s="59"/>
      <c r="D472" s="59"/>
    </row>
    <row r="473" spans="3:4" s="35" customFormat="1" ht="12.95" customHeight="1" x14ac:dyDescent="0.2">
      <c r="C473" s="59"/>
      <c r="D473" s="59"/>
    </row>
    <row r="474" spans="3:4" s="35" customFormat="1" ht="12.95" customHeight="1" x14ac:dyDescent="0.2">
      <c r="C474" s="59"/>
      <c r="D474" s="59"/>
    </row>
    <row r="475" spans="3:4" s="35" customFormat="1" ht="12.95" customHeight="1" x14ac:dyDescent="0.2">
      <c r="C475" s="59"/>
      <c r="D475" s="59"/>
    </row>
    <row r="476" spans="3:4" s="35" customFormat="1" ht="12.95" customHeight="1" x14ac:dyDescent="0.2">
      <c r="C476" s="59"/>
      <c r="D476" s="59"/>
    </row>
    <row r="477" spans="3:4" s="35" customFormat="1" ht="12.95" customHeight="1" x14ac:dyDescent="0.2">
      <c r="C477" s="59"/>
      <c r="D477" s="59"/>
    </row>
    <row r="478" spans="3:4" s="35" customFormat="1" ht="12.95" customHeight="1" x14ac:dyDescent="0.2">
      <c r="C478" s="59"/>
      <c r="D478" s="59"/>
    </row>
    <row r="479" spans="3:4" s="35" customFormat="1" ht="12.95" customHeight="1" x14ac:dyDescent="0.2">
      <c r="C479" s="59"/>
      <c r="D479" s="59"/>
    </row>
    <row r="480" spans="3:4" s="35" customFormat="1" ht="12.95" customHeight="1" x14ac:dyDescent="0.2">
      <c r="C480" s="59"/>
      <c r="D480" s="59"/>
    </row>
    <row r="481" spans="3:4" s="35" customFormat="1" ht="12.95" customHeight="1" x14ac:dyDescent="0.2">
      <c r="C481" s="59"/>
      <c r="D481" s="59"/>
    </row>
    <row r="482" spans="3:4" s="35" customFormat="1" ht="12.95" customHeight="1" x14ac:dyDescent="0.2">
      <c r="C482" s="59"/>
      <c r="D482" s="59"/>
    </row>
    <row r="483" spans="3:4" s="35" customFormat="1" ht="12.95" customHeight="1" x14ac:dyDescent="0.2">
      <c r="C483" s="59"/>
      <c r="D483" s="59"/>
    </row>
    <row r="484" spans="3:4" s="35" customFormat="1" ht="12.95" customHeight="1" x14ac:dyDescent="0.2">
      <c r="C484" s="59"/>
      <c r="D484" s="59"/>
    </row>
    <row r="485" spans="3:4" s="35" customFormat="1" ht="12.95" customHeight="1" x14ac:dyDescent="0.2">
      <c r="C485" s="59"/>
      <c r="D485" s="59"/>
    </row>
    <row r="486" spans="3:4" s="35" customFormat="1" ht="12.95" customHeight="1" x14ac:dyDescent="0.2">
      <c r="C486" s="59"/>
      <c r="D486" s="59"/>
    </row>
    <row r="487" spans="3:4" s="35" customFormat="1" ht="12.95" customHeight="1" x14ac:dyDescent="0.2">
      <c r="C487" s="59"/>
      <c r="D487" s="59"/>
    </row>
    <row r="488" spans="3:4" s="35" customFormat="1" ht="12.95" customHeight="1" x14ac:dyDescent="0.2">
      <c r="C488" s="59"/>
      <c r="D488" s="59"/>
    </row>
    <row r="489" spans="3:4" s="35" customFormat="1" ht="12.95" customHeight="1" x14ac:dyDescent="0.2">
      <c r="C489" s="59"/>
      <c r="D489" s="59"/>
    </row>
    <row r="490" spans="3:4" s="35" customFormat="1" ht="12.95" customHeight="1" x14ac:dyDescent="0.2">
      <c r="C490" s="59"/>
      <c r="D490" s="59"/>
    </row>
    <row r="491" spans="3:4" s="35" customFormat="1" ht="12.95" customHeight="1" x14ac:dyDescent="0.2">
      <c r="C491" s="59"/>
      <c r="D491" s="59"/>
    </row>
    <row r="492" spans="3:4" s="35" customFormat="1" ht="12.95" customHeight="1" x14ac:dyDescent="0.2">
      <c r="C492" s="59"/>
      <c r="D492" s="59"/>
    </row>
    <row r="493" spans="3:4" s="35" customFormat="1" ht="12.95" customHeight="1" x14ac:dyDescent="0.2">
      <c r="C493" s="59"/>
      <c r="D493" s="59"/>
    </row>
    <row r="494" spans="3:4" s="35" customFormat="1" ht="12.95" customHeight="1" x14ac:dyDescent="0.2">
      <c r="C494" s="59"/>
      <c r="D494" s="59"/>
    </row>
    <row r="495" spans="3:4" s="35" customFormat="1" ht="12.95" customHeight="1" x14ac:dyDescent="0.2">
      <c r="C495" s="59"/>
      <c r="D495" s="59"/>
    </row>
    <row r="496" spans="3:4" s="35" customFormat="1" ht="12.95" customHeight="1" x14ac:dyDescent="0.2">
      <c r="C496" s="59"/>
      <c r="D496" s="59"/>
    </row>
    <row r="497" spans="3:4" s="35" customFormat="1" ht="12.95" customHeight="1" x14ac:dyDescent="0.2">
      <c r="C497" s="59"/>
      <c r="D497" s="59"/>
    </row>
    <row r="498" spans="3:4" s="35" customFormat="1" ht="12.95" customHeight="1" x14ac:dyDescent="0.2">
      <c r="C498" s="59"/>
      <c r="D498" s="59"/>
    </row>
    <row r="499" spans="3:4" s="35" customFormat="1" ht="12.95" customHeight="1" x14ac:dyDescent="0.2">
      <c r="C499" s="59"/>
      <c r="D499" s="59"/>
    </row>
    <row r="500" spans="3:4" s="35" customFormat="1" ht="12.95" customHeight="1" x14ac:dyDescent="0.2">
      <c r="C500" s="59"/>
      <c r="D500" s="59"/>
    </row>
    <row r="501" spans="3:4" s="35" customFormat="1" ht="12.95" customHeight="1" x14ac:dyDescent="0.2">
      <c r="C501" s="59"/>
      <c r="D501" s="59"/>
    </row>
    <row r="502" spans="3:4" s="35" customFormat="1" ht="12.95" customHeight="1" x14ac:dyDescent="0.2">
      <c r="C502" s="59"/>
      <c r="D502" s="59"/>
    </row>
    <row r="503" spans="3:4" s="35" customFormat="1" ht="12.95" customHeight="1" x14ac:dyDescent="0.2">
      <c r="C503" s="59"/>
      <c r="D503" s="59"/>
    </row>
    <row r="504" spans="3:4" s="35" customFormat="1" ht="12.95" customHeight="1" x14ac:dyDescent="0.2">
      <c r="C504" s="59"/>
      <c r="D504" s="59"/>
    </row>
    <row r="505" spans="3:4" s="35" customFormat="1" ht="12.95" customHeight="1" x14ac:dyDescent="0.2">
      <c r="C505" s="59"/>
      <c r="D505" s="59"/>
    </row>
    <row r="506" spans="3:4" s="35" customFormat="1" ht="12.95" customHeight="1" x14ac:dyDescent="0.2">
      <c r="C506" s="59"/>
      <c r="D506" s="59"/>
    </row>
    <row r="507" spans="3:4" s="35" customFormat="1" ht="12.95" customHeight="1" x14ac:dyDescent="0.2">
      <c r="C507" s="59"/>
      <c r="D507" s="59"/>
    </row>
    <row r="508" spans="3:4" s="35" customFormat="1" ht="12.95" customHeight="1" x14ac:dyDescent="0.2">
      <c r="C508" s="59"/>
      <c r="D508" s="59"/>
    </row>
    <row r="509" spans="3:4" s="35" customFormat="1" ht="12.95" customHeight="1" x14ac:dyDescent="0.2">
      <c r="C509" s="59"/>
      <c r="D509" s="59"/>
    </row>
    <row r="510" spans="3:4" s="35" customFormat="1" ht="12.95" customHeight="1" x14ac:dyDescent="0.2">
      <c r="C510" s="59"/>
      <c r="D510" s="59"/>
    </row>
    <row r="511" spans="3:4" s="35" customFormat="1" ht="12.95" customHeight="1" x14ac:dyDescent="0.2">
      <c r="C511" s="59"/>
      <c r="D511" s="59"/>
    </row>
    <row r="512" spans="3:4" s="35" customFormat="1" ht="12.95" customHeight="1" x14ac:dyDescent="0.2">
      <c r="C512" s="59"/>
      <c r="D512" s="59"/>
    </row>
    <row r="513" spans="3:4" s="35" customFormat="1" ht="12.95" customHeight="1" x14ac:dyDescent="0.2">
      <c r="C513" s="59"/>
      <c r="D513" s="59"/>
    </row>
    <row r="514" spans="3:4" s="35" customFormat="1" ht="12.95" customHeight="1" x14ac:dyDescent="0.2">
      <c r="C514" s="59"/>
      <c r="D514" s="59"/>
    </row>
    <row r="515" spans="3:4" s="35" customFormat="1" ht="12.95" customHeight="1" x14ac:dyDescent="0.2">
      <c r="C515" s="59"/>
      <c r="D515" s="59"/>
    </row>
    <row r="516" spans="3:4" s="35" customFormat="1" ht="12.95" customHeight="1" x14ac:dyDescent="0.2">
      <c r="C516" s="59"/>
      <c r="D516" s="59"/>
    </row>
    <row r="517" spans="3:4" s="35" customFormat="1" ht="12.95" customHeight="1" x14ac:dyDescent="0.2">
      <c r="C517" s="59"/>
      <c r="D517" s="59"/>
    </row>
    <row r="518" spans="3:4" s="35" customFormat="1" ht="12.95" customHeight="1" x14ac:dyDescent="0.2">
      <c r="C518" s="59"/>
      <c r="D518" s="59"/>
    </row>
    <row r="519" spans="3:4" s="35" customFormat="1" ht="12.95" customHeight="1" x14ac:dyDescent="0.2">
      <c r="C519" s="59"/>
      <c r="D519" s="59"/>
    </row>
    <row r="520" spans="3:4" s="35" customFormat="1" ht="12.95" customHeight="1" x14ac:dyDescent="0.2">
      <c r="C520" s="59"/>
      <c r="D520" s="59"/>
    </row>
    <row r="521" spans="3:4" s="35" customFormat="1" ht="12.95" customHeight="1" x14ac:dyDescent="0.2">
      <c r="C521" s="59"/>
      <c r="D521" s="59"/>
    </row>
    <row r="522" spans="3:4" s="35" customFormat="1" ht="12.95" customHeight="1" x14ac:dyDescent="0.2">
      <c r="C522" s="59"/>
      <c r="D522" s="59"/>
    </row>
    <row r="523" spans="3:4" s="35" customFormat="1" ht="12.95" customHeight="1" x14ac:dyDescent="0.2">
      <c r="C523" s="59"/>
      <c r="D523" s="59"/>
    </row>
    <row r="524" spans="3:4" s="35" customFormat="1" ht="12.95" customHeight="1" x14ac:dyDescent="0.2">
      <c r="C524" s="59"/>
      <c r="D524" s="59"/>
    </row>
    <row r="525" spans="3:4" s="35" customFormat="1" ht="12.95" customHeight="1" x14ac:dyDescent="0.2">
      <c r="C525" s="59"/>
      <c r="D525" s="59"/>
    </row>
    <row r="526" spans="3:4" s="35" customFormat="1" ht="12.95" customHeight="1" x14ac:dyDescent="0.2">
      <c r="C526" s="59"/>
      <c r="D526" s="59"/>
    </row>
    <row r="527" spans="3:4" s="35" customFormat="1" ht="12.95" customHeight="1" x14ac:dyDescent="0.2">
      <c r="C527" s="59"/>
      <c r="D527" s="59"/>
    </row>
    <row r="528" spans="3:4" s="35" customFormat="1" ht="12.95" customHeight="1" x14ac:dyDescent="0.2">
      <c r="C528" s="59"/>
      <c r="D528" s="59"/>
    </row>
    <row r="529" spans="3:4" s="35" customFormat="1" ht="12.95" customHeight="1" x14ac:dyDescent="0.2">
      <c r="C529" s="59"/>
      <c r="D529" s="59"/>
    </row>
    <row r="530" spans="3:4" s="35" customFormat="1" ht="12.95" customHeight="1" x14ac:dyDescent="0.2">
      <c r="C530" s="59"/>
      <c r="D530" s="59"/>
    </row>
    <row r="531" spans="3:4" s="35" customFormat="1" ht="12.95" customHeight="1" x14ac:dyDescent="0.2">
      <c r="C531" s="59"/>
      <c r="D531" s="59"/>
    </row>
    <row r="532" spans="3:4" s="35" customFormat="1" ht="12.95" customHeight="1" x14ac:dyDescent="0.2">
      <c r="C532" s="59"/>
      <c r="D532" s="59"/>
    </row>
    <row r="533" spans="3:4" s="35" customFormat="1" ht="12.95" customHeight="1" x14ac:dyDescent="0.2">
      <c r="C533" s="59"/>
      <c r="D533" s="59"/>
    </row>
    <row r="534" spans="3:4" s="35" customFormat="1" ht="12.95" customHeight="1" x14ac:dyDescent="0.2">
      <c r="C534" s="59"/>
      <c r="D534" s="59"/>
    </row>
    <row r="535" spans="3:4" s="35" customFormat="1" ht="12.95" customHeight="1" x14ac:dyDescent="0.2">
      <c r="C535" s="59"/>
      <c r="D535" s="59"/>
    </row>
    <row r="536" spans="3:4" s="35" customFormat="1" ht="12.95" customHeight="1" x14ac:dyDescent="0.2">
      <c r="C536" s="59"/>
      <c r="D536" s="59"/>
    </row>
    <row r="537" spans="3:4" s="35" customFormat="1" ht="12.95" customHeight="1" x14ac:dyDescent="0.2">
      <c r="C537" s="59"/>
      <c r="D537" s="59"/>
    </row>
    <row r="538" spans="3:4" s="35" customFormat="1" ht="12.95" customHeight="1" x14ac:dyDescent="0.2">
      <c r="C538" s="59"/>
      <c r="D538" s="59"/>
    </row>
    <row r="539" spans="3:4" s="35" customFormat="1" ht="12.95" customHeight="1" x14ac:dyDescent="0.2">
      <c r="C539" s="59"/>
      <c r="D539" s="59"/>
    </row>
    <row r="540" spans="3:4" s="35" customFormat="1" ht="12.95" customHeight="1" x14ac:dyDescent="0.2">
      <c r="C540" s="59"/>
      <c r="D540" s="59"/>
    </row>
    <row r="541" spans="3:4" s="35" customFormat="1" ht="12.95" customHeight="1" x14ac:dyDescent="0.2">
      <c r="C541" s="59"/>
      <c r="D541" s="59"/>
    </row>
    <row r="542" spans="3:4" s="35" customFormat="1" ht="12.95" customHeight="1" x14ac:dyDescent="0.2">
      <c r="C542" s="59"/>
      <c r="D542" s="59"/>
    </row>
    <row r="543" spans="3:4" s="35" customFormat="1" ht="12.95" customHeight="1" x14ac:dyDescent="0.2">
      <c r="C543" s="59"/>
      <c r="D543" s="59"/>
    </row>
    <row r="544" spans="3:4" s="35" customFormat="1" ht="12.95" customHeight="1" x14ac:dyDescent="0.2">
      <c r="C544" s="59"/>
      <c r="D544" s="59"/>
    </row>
    <row r="545" spans="3:4" s="35" customFormat="1" ht="12.95" customHeight="1" x14ac:dyDescent="0.2">
      <c r="C545" s="59"/>
      <c r="D545" s="59"/>
    </row>
    <row r="546" spans="3:4" s="35" customFormat="1" ht="12.95" customHeight="1" x14ac:dyDescent="0.2">
      <c r="C546" s="59"/>
      <c r="D546" s="59"/>
    </row>
    <row r="547" spans="3:4" s="35" customFormat="1" ht="12.95" customHeight="1" x14ac:dyDescent="0.2">
      <c r="C547" s="59"/>
      <c r="D547" s="59"/>
    </row>
    <row r="548" spans="3:4" s="35" customFormat="1" ht="12.95" customHeight="1" x14ac:dyDescent="0.2">
      <c r="C548" s="59"/>
      <c r="D548" s="59"/>
    </row>
    <row r="549" spans="3:4" s="35" customFormat="1" ht="12.95" customHeight="1" x14ac:dyDescent="0.2">
      <c r="C549" s="59"/>
      <c r="D549" s="59"/>
    </row>
    <row r="550" spans="3:4" s="35" customFormat="1" ht="12.95" customHeight="1" x14ac:dyDescent="0.2">
      <c r="C550" s="59"/>
      <c r="D550" s="59"/>
    </row>
    <row r="551" spans="3:4" s="35" customFormat="1" ht="12.95" customHeight="1" x14ac:dyDescent="0.2">
      <c r="C551" s="59"/>
      <c r="D551" s="59"/>
    </row>
    <row r="552" spans="3:4" s="35" customFormat="1" ht="12.95" customHeight="1" x14ac:dyDescent="0.2">
      <c r="C552" s="59"/>
      <c r="D552" s="59"/>
    </row>
    <row r="553" spans="3:4" s="35" customFormat="1" ht="12.95" customHeight="1" x14ac:dyDescent="0.2">
      <c r="C553" s="59"/>
      <c r="D553" s="59"/>
    </row>
    <row r="554" spans="3:4" s="35" customFormat="1" ht="12.95" customHeight="1" x14ac:dyDescent="0.2">
      <c r="C554" s="59"/>
      <c r="D554" s="59"/>
    </row>
    <row r="555" spans="3:4" s="35" customFormat="1" ht="12.95" customHeight="1" x14ac:dyDescent="0.2">
      <c r="C555" s="59"/>
      <c r="D555" s="59"/>
    </row>
    <row r="556" spans="3:4" s="35" customFormat="1" ht="12.95" customHeight="1" x14ac:dyDescent="0.2">
      <c r="C556" s="59"/>
      <c r="D556" s="59"/>
    </row>
    <row r="557" spans="3:4" s="35" customFormat="1" ht="12.95" customHeight="1" x14ac:dyDescent="0.2">
      <c r="C557" s="59"/>
      <c r="D557" s="59"/>
    </row>
    <row r="558" spans="3:4" s="35" customFormat="1" ht="12.95" customHeight="1" x14ac:dyDescent="0.2">
      <c r="C558" s="59"/>
      <c r="D558" s="59"/>
    </row>
    <row r="559" spans="3:4" s="35" customFormat="1" ht="12.95" customHeight="1" x14ac:dyDescent="0.2">
      <c r="C559" s="59"/>
      <c r="D559" s="59"/>
    </row>
    <row r="560" spans="3:4" s="35" customFormat="1" ht="12.95" customHeight="1" x14ac:dyDescent="0.2">
      <c r="C560" s="59"/>
      <c r="D560" s="59"/>
    </row>
    <row r="561" spans="3:4" s="35" customFormat="1" ht="12.95" customHeight="1" x14ac:dyDescent="0.2">
      <c r="C561" s="59"/>
      <c r="D561" s="59"/>
    </row>
    <row r="562" spans="3:4" s="35" customFormat="1" ht="12.95" customHeight="1" x14ac:dyDescent="0.2">
      <c r="C562" s="59"/>
      <c r="D562" s="59"/>
    </row>
    <row r="563" spans="3:4" s="35" customFormat="1" ht="12.95" customHeight="1" x14ac:dyDescent="0.2">
      <c r="C563" s="59"/>
      <c r="D563" s="59"/>
    </row>
    <row r="564" spans="3:4" s="35" customFormat="1" ht="12.95" customHeight="1" x14ac:dyDescent="0.2">
      <c r="C564" s="59"/>
      <c r="D564" s="59"/>
    </row>
    <row r="565" spans="3:4" s="35" customFormat="1" ht="12.95" customHeight="1" x14ac:dyDescent="0.2">
      <c r="C565" s="59"/>
      <c r="D565" s="59"/>
    </row>
    <row r="566" spans="3:4" s="35" customFormat="1" ht="12.95" customHeight="1" x14ac:dyDescent="0.2">
      <c r="C566" s="59"/>
      <c r="D566" s="59"/>
    </row>
    <row r="567" spans="3:4" s="35" customFormat="1" ht="12.95" customHeight="1" x14ac:dyDescent="0.2">
      <c r="C567" s="59"/>
      <c r="D567" s="59"/>
    </row>
    <row r="568" spans="3:4" s="35" customFormat="1" ht="12.95" customHeight="1" x14ac:dyDescent="0.2">
      <c r="C568" s="59"/>
      <c r="D568" s="59"/>
    </row>
    <row r="569" spans="3:4" s="35" customFormat="1" ht="12.95" customHeight="1" x14ac:dyDescent="0.2">
      <c r="C569" s="59"/>
      <c r="D569" s="59"/>
    </row>
    <row r="570" spans="3:4" s="35" customFormat="1" ht="12.95" customHeight="1" x14ac:dyDescent="0.2">
      <c r="C570" s="59"/>
      <c r="D570" s="59"/>
    </row>
    <row r="571" spans="3:4" s="35" customFormat="1" ht="12.95" customHeight="1" x14ac:dyDescent="0.2">
      <c r="C571" s="59"/>
      <c r="D571" s="59"/>
    </row>
    <row r="572" spans="3:4" s="35" customFormat="1" ht="12.95" customHeight="1" x14ac:dyDescent="0.2">
      <c r="C572" s="59"/>
      <c r="D572" s="59"/>
    </row>
    <row r="573" spans="3:4" s="35" customFormat="1" ht="12.95" customHeight="1" x14ac:dyDescent="0.2">
      <c r="C573" s="59"/>
      <c r="D573" s="59"/>
    </row>
    <row r="574" spans="3:4" s="35" customFormat="1" ht="12.95" customHeight="1" x14ac:dyDescent="0.2">
      <c r="C574" s="59"/>
      <c r="D574" s="59"/>
    </row>
    <row r="575" spans="3:4" s="35" customFormat="1" ht="12.95" customHeight="1" x14ac:dyDescent="0.2">
      <c r="C575" s="59"/>
      <c r="D575" s="59"/>
    </row>
    <row r="576" spans="3:4" s="35" customFormat="1" ht="12.95" customHeight="1" x14ac:dyDescent="0.2">
      <c r="C576" s="59"/>
      <c r="D576" s="59"/>
    </row>
    <row r="577" spans="3:4" s="35" customFormat="1" ht="12.95" customHeight="1" x14ac:dyDescent="0.2">
      <c r="C577" s="59"/>
      <c r="D577" s="59"/>
    </row>
    <row r="578" spans="3:4" s="35" customFormat="1" ht="12.95" customHeight="1" x14ac:dyDescent="0.2">
      <c r="C578" s="59"/>
      <c r="D578" s="59"/>
    </row>
    <row r="579" spans="3:4" s="35" customFormat="1" ht="12.95" customHeight="1" x14ac:dyDescent="0.2">
      <c r="C579" s="59"/>
      <c r="D579" s="59"/>
    </row>
    <row r="580" spans="3:4" s="35" customFormat="1" ht="12.95" customHeight="1" x14ac:dyDescent="0.2">
      <c r="C580" s="59"/>
      <c r="D580" s="59"/>
    </row>
    <row r="581" spans="3:4" s="35" customFormat="1" ht="12.95" customHeight="1" x14ac:dyDescent="0.2">
      <c r="C581" s="59"/>
      <c r="D581" s="59"/>
    </row>
    <row r="582" spans="3:4" s="35" customFormat="1" ht="12.95" customHeight="1" x14ac:dyDescent="0.2">
      <c r="C582" s="59"/>
      <c r="D582" s="59"/>
    </row>
    <row r="583" spans="3:4" s="35" customFormat="1" ht="12.95" customHeight="1" x14ac:dyDescent="0.2">
      <c r="C583" s="59"/>
      <c r="D583" s="59"/>
    </row>
    <row r="584" spans="3:4" s="35" customFormat="1" ht="12.95" customHeight="1" x14ac:dyDescent="0.2">
      <c r="C584" s="59"/>
      <c r="D584" s="59"/>
    </row>
    <row r="585" spans="3:4" s="35" customFormat="1" ht="12.95" customHeight="1" x14ac:dyDescent="0.2">
      <c r="C585" s="59"/>
      <c r="D585" s="59"/>
    </row>
    <row r="586" spans="3:4" s="35" customFormat="1" ht="12.95" customHeight="1" x14ac:dyDescent="0.2">
      <c r="C586" s="59"/>
      <c r="D586" s="59"/>
    </row>
    <row r="587" spans="3:4" s="35" customFormat="1" ht="12.95" customHeight="1" x14ac:dyDescent="0.2">
      <c r="C587" s="59"/>
      <c r="D587" s="59"/>
    </row>
    <row r="588" spans="3:4" s="35" customFormat="1" ht="12.95" customHeight="1" x14ac:dyDescent="0.2">
      <c r="C588" s="59"/>
      <c r="D588" s="59"/>
    </row>
    <row r="589" spans="3:4" s="35" customFormat="1" ht="12.95" customHeight="1" x14ac:dyDescent="0.2">
      <c r="C589" s="59"/>
      <c r="D589" s="59"/>
    </row>
    <row r="590" spans="3:4" s="35" customFormat="1" ht="12.95" customHeight="1" x14ac:dyDescent="0.2">
      <c r="C590" s="59"/>
      <c r="D590" s="59"/>
    </row>
    <row r="591" spans="3:4" s="35" customFormat="1" ht="12.95" customHeight="1" x14ac:dyDescent="0.2">
      <c r="C591" s="59"/>
      <c r="D591" s="59"/>
    </row>
    <row r="592" spans="3:4" s="35" customFormat="1" ht="12.95" customHeight="1" x14ac:dyDescent="0.2">
      <c r="C592" s="59"/>
      <c r="D592" s="59"/>
    </row>
    <row r="593" spans="3:4" s="35" customFormat="1" ht="12.95" customHeight="1" x14ac:dyDescent="0.2">
      <c r="C593" s="59"/>
      <c r="D593" s="59"/>
    </row>
    <row r="594" spans="3:4" s="35" customFormat="1" ht="12.95" customHeight="1" x14ac:dyDescent="0.2">
      <c r="C594" s="59"/>
      <c r="D594" s="59"/>
    </row>
    <row r="595" spans="3:4" s="35" customFormat="1" ht="12.95" customHeight="1" x14ac:dyDescent="0.2">
      <c r="C595" s="59"/>
      <c r="D595" s="59"/>
    </row>
    <row r="596" spans="3:4" s="35" customFormat="1" ht="12.95" customHeight="1" x14ac:dyDescent="0.2">
      <c r="C596" s="59"/>
      <c r="D596" s="59"/>
    </row>
    <row r="597" spans="3:4" s="35" customFormat="1" ht="12.95" customHeight="1" x14ac:dyDescent="0.2">
      <c r="C597" s="59"/>
      <c r="D597" s="59"/>
    </row>
    <row r="598" spans="3:4" s="35" customFormat="1" ht="12.95" customHeight="1" x14ac:dyDescent="0.2">
      <c r="C598" s="59"/>
      <c r="D598" s="59"/>
    </row>
    <row r="599" spans="3:4" s="35" customFormat="1" ht="12.95" customHeight="1" x14ac:dyDescent="0.2">
      <c r="C599" s="59"/>
      <c r="D599" s="59"/>
    </row>
    <row r="600" spans="3:4" s="35" customFormat="1" ht="12.95" customHeight="1" x14ac:dyDescent="0.2">
      <c r="C600" s="59"/>
      <c r="D600" s="59"/>
    </row>
    <row r="601" spans="3:4" s="35" customFormat="1" ht="12.95" customHeight="1" x14ac:dyDescent="0.2">
      <c r="C601" s="59"/>
      <c r="D601" s="59"/>
    </row>
    <row r="602" spans="3:4" s="35" customFormat="1" ht="12.95" customHeight="1" x14ac:dyDescent="0.2">
      <c r="C602" s="59"/>
      <c r="D602" s="59"/>
    </row>
    <row r="603" spans="3:4" s="35" customFormat="1" ht="12.95" customHeight="1" x14ac:dyDescent="0.2">
      <c r="C603" s="59"/>
      <c r="D603" s="59"/>
    </row>
    <row r="604" spans="3:4" s="35" customFormat="1" ht="12.95" customHeight="1" x14ac:dyDescent="0.2">
      <c r="C604" s="59"/>
      <c r="D604" s="59"/>
    </row>
    <row r="605" spans="3:4" s="35" customFormat="1" ht="12.95" customHeight="1" x14ac:dyDescent="0.2">
      <c r="C605" s="59"/>
      <c r="D605" s="59"/>
    </row>
    <row r="606" spans="3:4" s="35" customFormat="1" ht="12.95" customHeight="1" x14ac:dyDescent="0.2">
      <c r="C606" s="59"/>
      <c r="D606" s="59"/>
    </row>
    <row r="607" spans="3:4" s="35" customFormat="1" ht="12.95" customHeight="1" x14ac:dyDescent="0.2">
      <c r="C607" s="59"/>
      <c r="D607" s="59"/>
    </row>
    <row r="608" spans="3:4" s="35" customFormat="1" ht="12.95" customHeight="1" x14ac:dyDescent="0.2">
      <c r="C608" s="59"/>
      <c r="D608" s="59"/>
    </row>
    <row r="609" spans="3:4" s="35" customFormat="1" ht="12.95" customHeight="1" x14ac:dyDescent="0.2">
      <c r="C609" s="59"/>
      <c r="D609" s="59"/>
    </row>
    <row r="610" spans="3:4" s="35" customFormat="1" ht="12.95" customHeight="1" x14ac:dyDescent="0.2">
      <c r="C610" s="59"/>
      <c r="D610" s="59"/>
    </row>
    <row r="611" spans="3:4" s="35" customFormat="1" ht="12.95" customHeight="1" x14ac:dyDescent="0.2">
      <c r="C611" s="59"/>
      <c r="D611" s="59"/>
    </row>
    <row r="612" spans="3:4" s="35" customFormat="1" ht="12.95" customHeight="1" x14ac:dyDescent="0.2">
      <c r="C612" s="59"/>
      <c r="D612" s="59"/>
    </row>
    <row r="613" spans="3:4" s="35" customFormat="1" ht="12.95" customHeight="1" x14ac:dyDescent="0.2">
      <c r="C613" s="59"/>
      <c r="D613" s="59"/>
    </row>
    <row r="614" spans="3:4" s="35" customFormat="1" ht="12.95" customHeight="1" x14ac:dyDescent="0.2">
      <c r="C614" s="59"/>
      <c r="D614" s="59"/>
    </row>
    <row r="615" spans="3:4" s="35" customFormat="1" ht="12.95" customHeight="1" x14ac:dyDescent="0.2">
      <c r="C615" s="59"/>
      <c r="D615" s="59"/>
    </row>
    <row r="616" spans="3:4" s="35" customFormat="1" ht="12.95" customHeight="1" x14ac:dyDescent="0.2">
      <c r="C616" s="59"/>
      <c r="D616" s="59"/>
    </row>
    <row r="617" spans="3:4" s="35" customFormat="1" ht="12.95" customHeight="1" x14ac:dyDescent="0.2">
      <c r="C617" s="59"/>
      <c r="D617" s="59"/>
    </row>
    <row r="618" spans="3:4" s="35" customFormat="1" ht="12.95" customHeight="1" x14ac:dyDescent="0.2">
      <c r="C618" s="59"/>
      <c r="D618" s="59"/>
    </row>
    <row r="619" spans="3:4" s="35" customFormat="1" ht="12.95" customHeight="1" x14ac:dyDescent="0.2">
      <c r="C619" s="59"/>
      <c r="D619" s="59"/>
    </row>
    <row r="620" spans="3:4" s="35" customFormat="1" ht="12.95" customHeight="1" x14ac:dyDescent="0.2">
      <c r="C620" s="59"/>
      <c r="D620" s="59"/>
    </row>
    <row r="621" spans="3:4" s="35" customFormat="1" ht="12.95" customHeight="1" x14ac:dyDescent="0.2">
      <c r="C621" s="59"/>
      <c r="D621" s="59"/>
    </row>
    <row r="622" spans="3:4" s="35" customFormat="1" ht="12.95" customHeight="1" x14ac:dyDescent="0.2">
      <c r="C622" s="59"/>
      <c r="D622" s="59"/>
    </row>
    <row r="623" spans="3:4" s="35" customFormat="1" ht="12.95" customHeight="1" x14ac:dyDescent="0.2">
      <c r="C623" s="59"/>
      <c r="D623" s="59"/>
    </row>
    <row r="624" spans="3:4" s="35" customFormat="1" ht="12.95" customHeight="1" x14ac:dyDescent="0.2">
      <c r="C624" s="59"/>
      <c r="D624" s="59"/>
    </row>
    <row r="625" spans="3:4" s="35" customFormat="1" ht="12.95" customHeight="1" x14ac:dyDescent="0.2">
      <c r="C625" s="59"/>
      <c r="D625" s="59"/>
    </row>
    <row r="626" spans="3:4" s="35" customFormat="1" ht="12.95" customHeight="1" x14ac:dyDescent="0.2">
      <c r="C626" s="59"/>
      <c r="D626" s="59"/>
    </row>
    <row r="627" spans="3:4" s="35" customFormat="1" ht="12.95" customHeight="1" x14ac:dyDescent="0.2">
      <c r="C627" s="59"/>
      <c r="D627" s="59"/>
    </row>
    <row r="628" spans="3:4" s="35" customFormat="1" ht="12.95" customHeight="1" x14ac:dyDescent="0.2">
      <c r="C628" s="59"/>
      <c r="D628" s="59"/>
    </row>
    <row r="629" spans="3:4" s="35" customFormat="1" ht="12.95" customHeight="1" x14ac:dyDescent="0.2">
      <c r="C629" s="59"/>
      <c r="D629" s="59"/>
    </row>
    <row r="630" spans="3:4" s="35" customFormat="1" ht="12.95" customHeight="1" x14ac:dyDescent="0.2">
      <c r="C630" s="59"/>
      <c r="D630" s="59"/>
    </row>
    <row r="631" spans="3:4" s="35" customFormat="1" ht="12.95" customHeight="1" x14ac:dyDescent="0.2">
      <c r="C631" s="59"/>
      <c r="D631" s="59"/>
    </row>
    <row r="632" spans="3:4" s="35" customFormat="1" ht="12.95" customHeight="1" x14ac:dyDescent="0.2">
      <c r="C632" s="59"/>
      <c r="D632" s="59"/>
    </row>
    <row r="633" spans="3:4" s="35" customFormat="1" ht="12.95" customHeight="1" x14ac:dyDescent="0.2">
      <c r="C633" s="59"/>
      <c r="D633" s="59"/>
    </row>
    <row r="634" spans="3:4" s="35" customFormat="1" ht="12.95" customHeight="1" x14ac:dyDescent="0.2">
      <c r="C634" s="59"/>
      <c r="D634" s="59"/>
    </row>
    <row r="635" spans="3:4" s="35" customFormat="1" ht="12.95" customHeight="1" x14ac:dyDescent="0.2">
      <c r="C635" s="59"/>
      <c r="D635" s="59"/>
    </row>
    <row r="636" spans="3:4" s="35" customFormat="1" ht="12.95" customHeight="1" x14ac:dyDescent="0.2">
      <c r="C636" s="59"/>
      <c r="D636" s="59"/>
    </row>
    <row r="637" spans="3:4" s="35" customFormat="1" ht="12.95" customHeight="1" x14ac:dyDescent="0.2">
      <c r="C637" s="59"/>
      <c r="D637" s="59"/>
    </row>
    <row r="638" spans="3:4" s="35" customFormat="1" ht="12.95" customHeight="1" x14ac:dyDescent="0.2">
      <c r="C638" s="59"/>
      <c r="D638" s="59"/>
    </row>
    <row r="639" spans="3:4" s="35" customFormat="1" ht="12.95" customHeight="1" x14ac:dyDescent="0.2">
      <c r="C639" s="59"/>
      <c r="D639" s="59"/>
    </row>
    <row r="640" spans="3:4" s="35" customFormat="1" ht="12.95" customHeight="1" x14ac:dyDescent="0.2">
      <c r="C640" s="59"/>
      <c r="D640" s="59"/>
    </row>
    <row r="641" spans="3:4" s="35" customFormat="1" ht="12.95" customHeight="1" x14ac:dyDescent="0.2">
      <c r="C641" s="59"/>
      <c r="D641" s="59"/>
    </row>
    <row r="642" spans="3:4" s="35" customFormat="1" ht="12.95" customHeight="1" x14ac:dyDescent="0.2">
      <c r="C642" s="59"/>
      <c r="D642" s="59"/>
    </row>
    <row r="643" spans="3:4" s="35" customFormat="1" ht="12.95" customHeight="1" x14ac:dyDescent="0.2">
      <c r="C643" s="59"/>
      <c r="D643" s="59"/>
    </row>
    <row r="644" spans="3:4" s="35" customFormat="1" ht="12.95" customHeight="1" x14ac:dyDescent="0.2">
      <c r="C644" s="59"/>
      <c r="D644" s="59"/>
    </row>
    <row r="645" spans="3:4" s="35" customFormat="1" ht="12.95" customHeight="1" x14ac:dyDescent="0.2">
      <c r="C645" s="59"/>
      <c r="D645" s="59"/>
    </row>
    <row r="646" spans="3:4" s="35" customFormat="1" ht="12.95" customHeight="1" x14ac:dyDescent="0.2">
      <c r="C646" s="59"/>
      <c r="D646" s="59"/>
    </row>
    <row r="647" spans="3:4" s="35" customFormat="1" ht="12.95" customHeight="1" x14ac:dyDescent="0.2">
      <c r="C647" s="59"/>
      <c r="D647" s="59"/>
    </row>
    <row r="648" spans="3:4" s="35" customFormat="1" ht="12.95" customHeight="1" x14ac:dyDescent="0.2">
      <c r="C648" s="59"/>
      <c r="D648" s="59"/>
    </row>
    <row r="649" spans="3:4" s="35" customFormat="1" ht="12.95" customHeight="1" x14ac:dyDescent="0.2">
      <c r="C649" s="59"/>
      <c r="D649" s="59"/>
    </row>
    <row r="650" spans="3:4" s="35" customFormat="1" ht="12.95" customHeight="1" x14ac:dyDescent="0.2">
      <c r="C650" s="59"/>
      <c r="D650" s="59"/>
    </row>
    <row r="651" spans="3:4" s="35" customFormat="1" ht="12.95" customHeight="1" x14ac:dyDescent="0.2">
      <c r="C651" s="59"/>
      <c r="D651" s="59"/>
    </row>
    <row r="652" spans="3:4" s="35" customFormat="1" ht="12.95" customHeight="1" x14ac:dyDescent="0.2">
      <c r="C652" s="59"/>
      <c r="D652" s="59"/>
    </row>
    <row r="653" spans="3:4" s="35" customFormat="1" ht="12.95" customHeight="1" x14ac:dyDescent="0.2">
      <c r="C653" s="59"/>
      <c r="D653" s="59"/>
    </row>
    <row r="654" spans="3:4" s="35" customFormat="1" ht="12.95" customHeight="1" x14ac:dyDescent="0.2">
      <c r="C654" s="59"/>
      <c r="D654" s="59"/>
    </row>
    <row r="655" spans="3:4" s="35" customFormat="1" ht="12.95" customHeight="1" x14ac:dyDescent="0.2">
      <c r="C655" s="59"/>
      <c r="D655" s="59"/>
    </row>
    <row r="656" spans="3:4" s="35" customFormat="1" ht="12.95" customHeight="1" x14ac:dyDescent="0.2">
      <c r="C656" s="59"/>
      <c r="D656" s="59"/>
    </row>
    <row r="657" spans="3:4" s="35" customFormat="1" ht="12.95" customHeight="1" x14ac:dyDescent="0.2">
      <c r="C657" s="59"/>
      <c r="D657" s="59"/>
    </row>
    <row r="658" spans="3:4" s="35" customFormat="1" ht="12.95" customHeight="1" x14ac:dyDescent="0.2">
      <c r="C658" s="59"/>
      <c r="D658" s="59"/>
    </row>
    <row r="659" spans="3:4" s="35" customFormat="1" ht="12.95" customHeight="1" x14ac:dyDescent="0.2">
      <c r="C659" s="59"/>
      <c r="D659" s="59"/>
    </row>
    <row r="660" spans="3:4" s="35" customFormat="1" ht="12.95" customHeight="1" x14ac:dyDescent="0.2">
      <c r="C660" s="59"/>
      <c r="D660" s="59"/>
    </row>
    <row r="661" spans="3:4" s="35" customFormat="1" ht="12.95" customHeight="1" x14ac:dyDescent="0.2">
      <c r="C661" s="59"/>
      <c r="D661" s="59"/>
    </row>
    <row r="662" spans="3:4" s="35" customFormat="1" ht="12.95" customHeight="1" x14ac:dyDescent="0.2">
      <c r="C662" s="59"/>
      <c r="D662" s="59"/>
    </row>
    <row r="663" spans="3:4" s="35" customFormat="1" ht="12.95" customHeight="1" x14ac:dyDescent="0.2">
      <c r="C663" s="59"/>
      <c r="D663" s="59"/>
    </row>
    <row r="664" spans="3:4" s="35" customFormat="1" ht="12.95" customHeight="1" x14ac:dyDescent="0.2">
      <c r="C664" s="59"/>
      <c r="D664" s="59"/>
    </row>
    <row r="665" spans="3:4" s="35" customFormat="1" ht="12.95" customHeight="1" x14ac:dyDescent="0.2">
      <c r="C665" s="59"/>
      <c r="D665" s="59"/>
    </row>
    <row r="666" spans="3:4" s="35" customFormat="1" ht="12.95" customHeight="1" x14ac:dyDescent="0.2">
      <c r="C666" s="59"/>
      <c r="D666" s="59"/>
    </row>
    <row r="667" spans="3:4" s="35" customFormat="1" ht="12.95" customHeight="1" x14ac:dyDescent="0.2">
      <c r="C667" s="59"/>
      <c r="D667" s="59"/>
    </row>
    <row r="668" spans="3:4" s="35" customFormat="1" ht="12.95" customHeight="1" x14ac:dyDescent="0.2">
      <c r="C668" s="59"/>
      <c r="D668" s="59"/>
    </row>
    <row r="669" spans="3:4" s="35" customFormat="1" ht="12.95" customHeight="1" x14ac:dyDescent="0.2">
      <c r="C669" s="59"/>
      <c r="D669" s="59"/>
    </row>
    <row r="670" spans="3:4" s="35" customFormat="1" ht="12.95" customHeight="1" x14ac:dyDescent="0.2">
      <c r="C670" s="59"/>
      <c r="D670" s="59"/>
    </row>
    <row r="671" spans="3:4" s="35" customFormat="1" ht="12.95" customHeight="1" x14ac:dyDescent="0.2">
      <c r="C671" s="59"/>
      <c r="D671" s="59"/>
    </row>
    <row r="672" spans="3:4" s="35" customFormat="1" ht="12.95" customHeight="1" x14ac:dyDescent="0.2">
      <c r="C672" s="59"/>
      <c r="D672" s="59"/>
    </row>
    <row r="673" spans="3:4" s="35" customFormat="1" ht="12.95" customHeight="1" x14ac:dyDescent="0.2">
      <c r="C673" s="59"/>
      <c r="D673" s="59"/>
    </row>
    <row r="674" spans="3:4" s="35" customFormat="1" ht="12.95" customHeight="1" x14ac:dyDescent="0.2">
      <c r="C674" s="59"/>
      <c r="D674" s="59"/>
    </row>
    <row r="675" spans="3:4" s="35" customFormat="1" ht="12.95" customHeight="1" x14ac:dyDescent="0.2">
      <c r="C675" s="59"/>
      <c r="D675" s="59"/>
    </row>
    <row r="676" spans="3:4" s="35" customFormat="1" ht="12.95" customHeight="1" x14ac:dyDescent="0.2">
      <c r="C676" s="59"/>
      <c r="D676" s="59"/>
    </row>
    <row r="677" spans="3:4" s="35" customFormat="1" ht="12.95" customHeight="1" x14ac:dyDescent="0.2">
      <c r="C677" s="59"/>
      <c r="D677" s="59"/>
    </row>
    <row r="678" spans="3:4" s="35" customFormat="1" ht="12.95" customHeight="1" x14ac:dyDescent="0.2">
      <c r="C678" s="59"/>
      <c r="D678" s="59"/>
    </row>
    <row r="679" spans="3:4" s="35" customFormat="1" ht="12.95" customHeight="1" x14ac:dyDescent="0.2">
      <c r="C679" s="59"/>
      <c r="D679" s="59"/>
    </row>
    <row r="680" spans="3:4" s="35" customFormat="1" ht="12.95" customHeight="1" x14ac:dyDescent="0.2">
      <c r="C680" s="59"/>
      <c r="D680" s="59"/>
    </row>
    <row r="681" spans="3:4" s="35" customFormat="1" ht="12.95" customHeight="1" x14ac:dyDescent="0.2">
      <c r="C681" s="59"/>
      <c r="D681" s="59"/>
    </row>
    <row r="682" spans="3:4" s="35" customFormat="1" ht="12.95" customHeight="1" x14ac:dyDescent="0.2">
      <c r="C682" s="59"/>
      <c r="D682" s="59"/>
    </row>
    <row r="683" spans="3:4" s="35" customFormat="1" ht="12.95" customHeight="1" x14ac:dyDescent="0.2">
      <c r="C683" s="59"/>
      <c r="D683" s="59"/>
    </row>
    <row r="684" spans="3:4" s="35" customFormat="1" ht="12.95" customHeight="1" x14ac:dyDescent="0.2">
      <c r="C684" s="59"/>
      <c r="D684" s="59"/>
    </row>
    <row r="685" spans="3:4" s="35" customFormat="1" ht="12.95" customHeight="1" x14ac:dyDescent="0.2">
      <c r="C685" s="59"/>
      <c r="D685" s="59"/>
    </row>
    <row r="686" spans="3:4" s="35" customFormat="1" ht="12.95" customHeight="1" x14ac:dyDescent="0.2">
      <c r="C686" s="59"/>
      <c r="D686" s="59"/>
    </row>
    <row r="687" spans="3:4" s="35" customFormat="1" ht="12.95" customHeight="1" x14ac:dyDescent="0.2">
      <c r="C687" s="59"/>
      <c r="D687" s="59"/>
    </row>
    <row r="688" spans="3:4" s="35" customFormat="1" ht="12.95" customHeight="1" x14ac:dyDescent="0.2">
      <c r="C688" s="59"/>
      <c r="D688" s="59"/>
    </row>
    <row r="689" spans="3:4" s="35" customFormat="1" ht="12.95" customHeight="1" x14ac:dyDescent="0.2">
      <c r="C689" s="59"/>
      <c r="D689" s="59"/>
    </row>
    <row r="690" spans="3:4" s="35" customFormat="1" ht="12.95" customHeight="1" x14ac:dyDescent="0.2">
      <c r="C690" s="59"/>
      <c r="D690" s="59"/>
    </row>
    <row r="691" spans="3:4" s="35" customFormat="1" ht="12.95" customHeight="1" x14ac:dyDescent="0.2">
      <c r="C691" s="59"/>
      <c r="D691" s="59"/>
    </row>
    <row r="692" spans="3:4" s="35" customFormat="1" ht="12.95" customHeight="1" x14ac:dyDescent="0.2">
      <c r="C692" s="59"/>
      <c r="D692" s="59"/>
    </row>
    <row r="693" spans="3:4" s="35" customFormat="1" ht="12.95" customHeight="1" x14ac:dyDescent="0.2">
      <c r="C693" s="59"/>
      <c r="D693" s="59"/>
    </row>
    <row r="694" spans="3:4" s="35" customFormat="1" ht="12.95" customHeight="1" x14ac:dyDescent="0.2">
      <c r="C694" s="59"/>
      <c r="D694" s="59"/>
    </row>
    <row r="695" spans="3:4" s="35" customFormat="1" ht="12.95" customHeight="1" x14ac:dyDescent="0.2">
      <c r="C695" s="59"/>
      <c r="D695" s="59"/>
    </row>
    <row r="696" spans="3:4" s="35" customFormat="1" ht="12.95" customHeight="1" x14ac:dyDescent="0.2">
      <c r="C696" s="59"/>
      <c r="D696" s="59"/>
    </row>
    <row r="697" spans="3:4" s="35" customFormat="1" ht="12.95" customHeight="1" x14ac:dyDescent="0.2">
      <c r="C697" s="59"/>
      <c r="D697" s="59"/>
    </row>
    <row r="698" spans="3:4" s="35" customFormat="1" ht="12.95" customHeight="1" x14ac:dyDescent="0.2">
      <c r="C698" s="59"/>
      <c r="D698" s="59"/>
    </row>
    <row r="699" spans="3:4" s="35" customFormat="1" ht="12.95" customHeight="1" x14ac:dyDescent="0.2">
      <c r="C699" s="59"/>
      <c r="D699" s="59"/>
    </row>
    <row r="700" spans="3:4" s="35" customFormat="1" ht="12.95" customHeight="1" x14ac:dyDescent="0.2">
      <c r="C700" s="59"/>
      <c r="D700" s="59"/>
    </row>
    <row r="701" spans="3:4" s="35" customFormat="1" ht="12.95" customHeight="1" x14ac:dyDescent="0.2">
      <c r="C701" s="59"/>
      <c r="D701" s="59"/>
    </row>
    <row r="702" spans="3:4" s="35" customFormat="1" ht="12.95" customHeight="1" x14ac:dyDescent="0.2">
      <c r="C702" s="59"/>
      <c r="D702" s="59"/>
    </row>
    <row r="703" spans="3:4" s="35" customFormat="1" ht="12.95" customHeight="1" x14ac:dyDescent="0.2">
      <c r="C703" s="59"/>
      <c r="D703" s="59"/>
    </row>
    <row r="704" spans="3:4" s="35" customFormat="1" ht="12.95" customHeight="1" x14ac:dyDescent="0.2">
      <c r="C704" s="59"/>
      <c r="D704" s="59"/>
    </row>
    <row r="705" spans="3:4" s="35" customFormat="1" ht="12.95" customHeight="1" x14ac:dyDescent="0.2">
      <c r="C705" s="59"/>
      <c r="D705" s="59"/>
    </row>
    <row r="706" spans="3:4" s="35" customFormat="1" ht="12.95" customHeight="1" x14ac:dyDescent="0.2">
      <c r="C706" s="59"/>
      <c r="D706" s="59"/>
    </row>
    <row r="707" spans="3:4" s="35" customFormat="1" ht="12.95" customHeight="1" x14ac:dyDescent="0.2">
      <c r="C707" s="59"/>
      <c r="D707" s="59"/>
    </row>
    <row r="708" spans="3:4" s="35" customFormat="1" ht="12.95" customHeight="1" x14ac:dyDescent="0.2">
      <c r="C708" s="59"/>
      <c r="D708" s="59"/>
    </row>
    <row r="709" spans="3:4" s="35" customFormat="1" ht="12.95" customHeight="1" x14ac:dyDescent="0.2">
      <c r="C709" s="59"/>
      <c r="D709" s="59"/>
    </row>
    <row r="710" spans="3:4" s="35" customFormat="1" ht="12.95" customHeight="1" x14ac:dyDescent="0.2">
      <c r="C710" s="59"/>
      <c r="D710" s="59"/>
    </row>
    <row r="711" spans="3:4" s="35" customFormat="1" ht="12.95" customHeight="1" x14ac:dyDescent="0.2">
      <c r="C711" s="59"/>
      <c r="D711" s="59"/>
    </row>
    <row r="712" spans="3:4" s="35" customFormat="1" ht="12.95" customHeight="1" x14ac:dyDescent="0.2">
      <c r="C712" s="59"/>
      <c r="D712" s="59"/>
    </row>
    <row r="713" spans="3:4" s="35" customFormat="1" ht="12.95" customHeight="1" x14ac:dyDescent="0.2">
      <c r="C713" s="59"/>
      <c r="D713" s="59"/>
    </row>
    <row r="714" spans="3:4" s="35" customFormat="1" ht="12.95" customHeight="1" x14ac:dyDescent="0.2">
      <c r="C714" s="59"/>
      <c r="D714" s="59"/>
    </row>
    <row r="715" spans="3:4" s="35" customFormat="1" ht="12.95" customHeight="1" x14ac:dyDescent="0.2">
      <c r="C715" s="59"/>
      <c r="D715" s="59"/>
    </row>
    <row r="716" spans="3:4" s="35" customFormat="1" ht="12.95" customHeight="1" x14ac:dyDescent="0.2">
      <c r="C716" s="59"/>
      <c r="D716" s="59"/>
    </row>
    <row r="717" spans="3:4" s="35" customFormat="1" ht="12.95" customHeight="1" x14ac:dyDescent="0.2">
      <c r="C717" s="59"/>
      <c r="D717" s="59"/>
    </row>
    <row r="718" spans="3:4" s="35" customFormat="1" ht="12.95" customHeight="1" x14ac:dyDescent="0.2">
      <c r="C718" s="59"/>
      <c r="D718" s="59"/>
    </row>
    <row r="719" spans="3:4" s="35" customFormat="1" ht="12.95" customHeight="1" x14ac:dyDescent="0.2">
      <c r="C719" s="59"/>
      <c r="D719" s="59"/>
    </row>
    <row r="720" spans="3:4" s="35" customFormat="1" ht="12.95" customHeight="1" x14ac:dyDescent="0.2">
      <c r="C720" s="59"/>
      <c r="D720" s="59"/>
    </row>
    <row r="721" spans="3:4" s="35" customFormat="1" ht="12.95" customHeight="1" x14ac:dyDescent="0.2">
      <c r="C721" s="59"/>
      <c r="D721" s="59"/>
    </row>
    <row r="722" spans="3:4" s="35" customFormat="1" ht="12.95" customHeight="1" x14ac:dyDescent="0.2">
      <c r="C722" s="59"/>
      <c r="D722" s="59"/>
    </row>
    <row r="723" spans="3:4" s="35" customFormat="1" ht="12.95" customHeight="1" x14ac:dyDescent="0.2">
      <c r="C723" s="59"/>
      <c r="D723" s="59"/>
    </row>
    <row r="724" spans="3:4" s="35" customFormat="1" ht="12.95" customHeight="1" x14ac:dyDescent="0.2">
      <c r="C724" s="59"/>
      <c r="D724" s="59"/>
    </row>
    <row r="725" spans="3:4" s="35" customFormat="1" ht="12.95" customHeight="1" x14ac:dyDescent="0.2">
      <c r="C725" s="59"/>
      <c r="D725" s="59"/>
    </row>
    <row r="726" spans="3:4" s="35" customFormat="1" ht="12.95" customHeight="1" x14ac:dyDescent="0.2">
      <c r="C726" s="59"/>
      <c r="D726" s="59"/>
    </row>
    <row r="727" spans="3:4" s="35" customFormat="1" ht="12.95" customHeight="1" x14ac:dyDescent="0.2">
      <c r="C727" s="59"/>
      <c r="D727" s="59"/>
    </row>
    <row r="728" spans="3:4" s="35" customFormat="1" ht="12.95" customHeight="1" x14ac:dyDescent="0.2">
      <c r="C728" s="59"/>
      <c r="D728" s="59"/>
    </row>
    <row r="729" spans="3:4" s="35" customFormat="1" ht="12.95" customHeight="1" x14ac:dyDescent="0.2">
      <c r="C729" s="59"/>
      <c r="D729" s="59"/>
    </row>
    <row r="730" spans="3:4" s="35" customFormat="1" ht="12.95" customHeight="1" x14ac:dyDescent="0.2">
      <c r="C730" s="59"/>
      <c r="D730" s="59"/>
    </row>
    <row r="731" spans="3:4" s="35" customFormat="1" ht="12.95" customHeight="1" x14ac:dyDescent="0.2">
      <c r="C731" s="59"/>
      <c r="D731" s="59"/>
    </row>
    <row r="732" spans="3:4" s="35" customFormat="1" ht="12.95" customHeight="1" x14ac:dyDescent="0.2">
      <c r="C732" s="59"/>
      <c r="D732" s="59"/>
    </row>
    <row r="733" spans="3:4" s="35" customFormat="1" ht="12.95" customHeight="1" x14ac:dyDescent="0.2">
      <c r="C733" s="59"/>
      <c r="D733" s="59"/>
    </row>
    <row r="734" spans="3:4" s="35" customFormat="1" ht="12.95" customHeight="1" x14ac:dyDescent="0.2">
      <c r="C734" s="59"/>
      <c r="D734" s="59"/>
    </row>
    <row r="735" spans="3:4" s="35" customFormat="1" ht="12.95" customHeight="1" x14ac:dyDescent="0.2">
      <c r="C735" s="59"/>
      <c r="D735" s="59"/>
    </row>
    <row r="736" spans="3:4" s="35" customFormat="1" ht="12.95" customHeight="1" x14ac:dyDescent="0.2">
      <c r="C736" s="59"/>
      <c r="D736" s="59"/>
    </row>
    <row r="737" spans="3:4" s="35" customFormat="1" ht="12.95" customHeight="1" x14ac:dyDescent="0.2">
      <c r="C737" s="59"/>
      <c r="D737" s="59"/>
    </row>
    <row r="738" spans="3:4" s="35" customFormat="1" ht="12.95" customHeight="1" x14ac:dyDescent="0.2">
      <c r="C738" s="59"/>
      <c r="D738" s="59"/>
    </row>
    <row r="739" spans="3:4" s="35" customFormat="1" ht="12.95" customHeight="1" x14ac:dyDescent="0.2">
      <c r="C739" s="59"/>
      <c r="D739" s="59"/>
    </row>
    <row r="740" spans="3:4" s="35" customFormat="1" ht="12.95" customHeight="1" x14ac:dyDescent="0.2">
      <c r="C740" s="59"/>
      <c r="D740" s="59"/>
    </row>
    <row r="741" spans="3:4" s="35" customFormat="1" ht="12.95" customHeight="1" x14ac:dyDescent="0.2">
      <c r="C741" s="59"/>
      <c r="D741" s="59"/>
    </row>
    <row r="742" spans="3:4" s="35" customFormat="1" ht="12.95" customHeight="1" x14ac:dyDescent="0.2">
      <c r="C742" s="59"/>
      <c r="D742" s="59"/>
    </row>
    <row r="743" spans="3:4" s="35" customFormat="1" ht="12.95" customHeight="1" x14ac:dyDescent="0.2">
      <c r="C743" s="59"/>
      <c r="D743" s="59"/>
    </row>
    <row r="744" spans="3:4" s="35" customFormat="1" ht="12.95" customHeight="1" x14ac:dyDescent="0.2">
      <c r="C744" s="59"/>
      <c r="D744" s="59"/>
    </row>
    <row r="745" spans="3:4" s="35" customFormat="1" ht="12.95" customHeight="1" x14ac:dyDescent="0.2">
      <c r="C745" s="59"/>
      <c r="D745" s="59"/>
    </row>
    <row r="746" spans="3:4" s="35" customFormat="1" ht="12.95" customHeight="1" x14ac:dyDescent="0.2">
      <c r="C746" s="59"/>
      <c r="D746" s="59"/>
    </row>
    <row r="747" spans="3:4" s="35" customFormat="1" ht="12.95" customHeight="1" x14ac:dyDescent="0.2">
      <c r="C747" s="59"/>
      <c r="D747" s="59"/>
    </row>
    <row r="748" spans="3:4" s="35" customFormat="1" ht="12.95" customHeight="1" x14ac:dyDescent="0.2">
      <c r="C748" s="59"/>
      <c r="D748" s="59"/>
    </row>
    <row r="749" spans="3:4" s="35" customFormat="1" ht="12.95" customHeight="1" x14ac:dyDescent="0.2">
      <c r="C749" s="59"/>
      <c r="D749" s="59"/>
    </row>
    <row r="750" spans="3:4" s="35" customFormat="1" ht="12.95" customHeight="1" x14ac:dyDescent="0.2">
      <c r="C750" s="59"/>
      <c r="D750" s="59"/>
    </row>
    <row r="751" spans="3:4" s="35" customFormat="1" ht="12.95" customHeight="1" x14ac:dyDescent="0.2">
      <c r="C751" s="59"/>
      <c r="D751" s="59"/>
    </row>
    <row r="752" spans="3:4" s="35" customFormat="1" ht="12.95" customHeight="1" x14ac:dyDescent="0.2">
      <c r="C752" s="59"/>
      <c r="D752" s="59"/>
    </row>
    <row r="753" spans="3:4" s="35" customFormat="1" ht="12.95" customHeight="1" x14ac:dyDescent="0.2">
      <c r="C753" s="59"/>
      <c r="D753" s="59"/>
    </row>
    <row r="754" spans="3:4" s="35" customFormat="1" ht="12.95" customHeight="1" x14ac:dyDescent="0.2">
      <c r="C754" s="59"/>
      <c r="D754" s="59"/>
    </row>
    <row r="755" spans="3:4" s="35" customFormat="1" ht="12.95" customHeight="1" x14ac:dyDescent="0.2">
      <c r="C755" s="59"/>
      <c r="D755" s="59"/>
    </row>
    <row r="756" spans="3:4" s="35" customFormat="1" ht="12.95" customHeight="1" x14ac:dyDescent="0.2">
      <c r="C756" s="59"/>
      <c r="D756" s="59"/>
    </row>
    <row r="757" spans="3:4" s="35" customFormat="1" ht="12.95" customHeight="1" x14ac:dyDescent="0.2">
      <c r="C757" s="59"/>
      <c r="D757" s="59"/>
    </row>
    <row r="758" spans="3:4" s="35" customFormat="1" ht="12.95" customHeight="1" x14ac:dyDescent="0.2">
      <c r="C758" s="59"/>
      <c r="D758" s="59"/>
    </row>
    <row r="759" spans="3:4" s="35" customFormat="1" ht="12.95" customHeight="1" x14ac:dyDescent="0.2">
      <c r="C759" s="59"/>
      <c r="D759" s="59"/>
    </row>
    <row r="760" spans="3:4" s="35" customFormat="1" ht="12.95" customHeight="1" x14ac:dyDescent="0.2">
      <c r="C760" s="59"/>
      <c r="D760" s="59"/>
    </row>
    <row r="761" spans="3:4" s="35" customFormat="1" ht="12.95" customHeight="1" x14ac:dyDescent="0.2">
      <c r="C761" s="59"/>
      <c r="D761" s="59"/>
    </row>
    <row r="762" spans="3:4" s="35" customFormat="1" ht="12.95" customHeight="1" x14ac:dyDescent="0.2">
      <c r="C762" s="59"/>
      <c r="D762" s="59"/>
    </row>
    <row r="763" spans="3:4" s="35" customFormat="1" ht="12.95" customHeight="1" x14ac:dyDescent="0.2">
      <c r="C763" s="59"/>
      <c r="D763" s="5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</sheetData>
  <protectedRanges>
    <protectedRange sqref="A222:D226" name="Range1"/>
  </protectedRanges>
  <sortState xmlns:xlrd2="http://schemas.microsoft.com/office/spreadsheetml/2017/richdata2" ref="A21:R231">
    <sortCondition ref="C21:C231"/>
  </sortState>
  <phoneticPr fontId="8" type="noConversion"/>
  <hyperlinks>
    <hyperlink ref="H62506" r:id="rId1" display="http://vsolj.cetus-net.org/bulletin.html" xr:uid="{00000000-0004-0000-0000-000000000000}"/>
    <hyperlink ref="H62499" r:id="rId2" display="https://www.aavso.org/ejaavso" xr:uid="{00000000-0004-0000-0000-000001000000}"/>
    <hyperlink ref="I62506" r:id="rId3" display="http://vsolj.cetus-net.org/bulletin.html" xr:uid="{00000000-0004-0000-0000-000002000000}"/>
    <hyperlink ref="AQ56149" r:id="rId4" display="http://cdsbib.u-strasbg.fr/cgi-bin/cdsbib?1990RMxAA..21..381G" xr:uid="{00000000-0004-0000-0000-000003000000}"/>
    <hyperlink ref="H62503" r:id="rId5" display="https://www.aavso.org/ejaavso" xr:uid="{00000000-0004-0000-0000-000004000000}"/>
    <hyperlink ref="AP3513" r:id="rId6" display="http://cdsbib.u-strasbg.fr/cgi-bin/cdsbib?1990RMxAA..21..381G" xr:uid="{00000000-0004-0000-0000-000005000000}"/>
    <hyperlink ref="AP3516" r:id="rId7" display="http://cdsbib.u-strasbg.fr/cgi-bin/cdsbib?1990RMxAA..21..381G" xr:uid="{00000000-0004-0000-0000-000006000000}"/>
    <hyperlink ref="AP3514" r:id="rId8" display="http://cdsbib.u-strasbg.fr/cgi-bin/cdsbib?1990RMxAA..21..381G" xr:uid="{00000000-0004-0000-0000-000007000000}"/>
    <hyperlink ref="AP3498" r:id="rId9" display="http://cdsbib.u-strasbg.fr/cgi-bin/cdsbib?1990RMxAA..21..381G" xr:uid="{00000000-0004-0000-0000-000008000000}"/>
    <hyperlink ref="AQ3727" r:id="rId10" display="http://cdsbib.u-strasbg.fr/cgi-bin/cdsbib?1990RMxAA..21..381G" xr:uid="{00000000-0004-0000-0000-000009000000}"/>
    <hyperlink ref="AQ3731" r:id="rId11" display="http://cdsbib.u-strasbg.fr/cgi-bin/cdsbib?1990RMxAA..21..381G" xr:uid="{00000000-0004-0000-0000-00000A000000}"/>
    <hyperlink ref="AQ63419" r:id="rId12" display="http://cdsbib.u-strasbg.fr/cgi-bin/cdsbib?1990RMxAA..21..381G" xr:uid="{00000000-0004-0000-0000-00000B000000}"/>
    <hyperlink ref="I619" r:id="rId13" display="http://vsolj.cetus-net.org/bulletin.html" xr:uid="{00000000-0004-0000-0000-00000C000000}"/>
    <hyperlink ref="H619" r:id="rId14" display="http://vsolj.cetus-net.org/bulletin.html" xr:uid="{00000000-0004-0000-0000-00000D000000}"/>
    <hyperlink ref="AQ64080" r:id="rId15" display="http://cdsbib.u-strasbg.fr/cgi-bin/cdsbib?1990RMxAA..21..381G" xr:uid="{00000000-0004-0000-0000-00000E000000}"/>
    <hyperlink ref="AQ64079" r:id="rId16" display="http://cdsbib.u-strasbg.fr/cgi-bin/cdsbib?1990RMxAA..21..381G" xr:uid="{00000000-0004-0000-0000-00000F000000}"/>
    <hyperlink ref="AP1789" r:id="rId17" display="http://cdsbib.u-strasbg.fr/cgi-bin/cdsbib?1990RMxAA..21..381G" xr:uid="{00000000-0004-0000-0000-000010000000}"/>
    <hyperlink ref="AP1807" r:id="rId18" display="http://cdsbib.u-strasbg.fr/cgi-bin/cdsbib?1990RMxAA..21..381G" xr:uid="{00000000-0004-0000-0000-000011000000}"/>
    <hyperlink ref="AP1808" r:id="rId19" display="http://cdsbib.u-strasbg.fr/cgi-bin/cdsbib?1990RMxAA..21..381G" xr:uid="{00000000-0004-0000-0000-000012000000}"/>
    <hyperlink ref="AP18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B1CE-D3C8-4FEB-BD22-599EE60DDCD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44" sqref="A144:C195"/>
    </sheetView>
  </sheetViews>
  <sheetFormatPr defaultRowHeight="12.75" x14ac:dyDescent="0.2"/>
  <cols>
    <col min="1" max="1" width="19.7109375" style="3" customWidth="1"/>
    <col min="2" max="2" width="4.42578125" style="7" customWidth="1"/>
    <col min="3" max="3" width="12.7109375" style="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3" t="s">
        <v>163</v>
      </c>
      <c r="I1" s="14" t="s">
        <v>164</v>
      </c>
      <c r="J1" s="15" t="s">
        <v>165</v>
      </c>
    </row>
    <row r="2" spans="1:16" x14ac:dyDescent="0.2">
      <c r="I2" s="16" t="s">
        <v>166</v>
      </c>
      <c r="J2" s="17" t="s">
        <v>167</v>
      </c>
    </row>
    <row r="3" spans="1:16" x14ac:dyDescent="0.2">
      <c r="A3" s="18" t="s">
        <v>168</v>
      </c>
      <c r="I3" s="16" t="s">
        <v>169</v>
      </c>
      <c r="J3" s="17" t="s">
        <v>170</v>
      </c>
    </row>
    <row r="4" spans="1:16" x14ac:dyDescent="0.2">
      <c r="I4" s="16" t="s">
        <v>171</v>
      </c>
      <c r="J4" s="17" t="s">
        <v>170</v>
      </c>
    </row>
    <row r="5" spans="1:16" ht="13.5" thickBot="1" x14ac:dyDescent="0.25">
      <c r="I5" s="19" t="s">
        <v>172</v>
      </c>
      <c r="J5" s="20" t="s">
        <v>173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MVS 631 </v>
      </c>
      <c r="B11" s="2" t="str">
        <f t="shared" ref="B11:B42" si="1">IF(H11=INT(H11),"I","II")</f>
        <v>I</v>
      </c>
      <c r="C11" s="3">
        <f t="shared" ref="C11:C42" si="2">1*G11</f>
        <v>35951.483999999997</v>
      </c>
      <c r="D11" s="7" t="str">
        <f t="shared" ref="D11:D42" si="3">VLOOKUP(F11,I$1:J$5,2,FALSE)</f>
        <v>vis</v>
      </c>
      <c r="E11" s="21">
        <f>VLOOKUP(C11,Active!C$21:E$969,3,FALSE)</f>
        <v>0</v>
      </c>
      <c r="F11" s="2" t="s">
        <v>172</v>
      </c>
      <c r="G11" s="7" t="str">
        <f t="shared" ref="G11:G42" si="4">MID(I11,3,LEN(I11)-3)</f>
        <v>35951.484</v>
      </c>
      <c r="H11" s="3">
        <f t="shared" ref="H11:H42" si="5">1*K11</f>
        <v>0</v>
      </c>
      <c r="I11" s="22" t="s">
        <v>239</v>
      </c>
      <c r="J11" s="23" t="s">
        <v>240</v>
      </c>
      <c r="K11" s="22">
        <v>0</v>
      </c>
      <c r="L11" s="22" t="s">
        <v>241</v>
      </c>
      <c r="M11" s="23" t="s">
        <v>178</v>
      </c>
      <c r="N11" s="23"/>
      <c r="O11" s="24" t="s">
        <v>179</v>
      </c>
      <c r="P11" s="24" t="s">
        <v>180</v>
      </c>
    </row>
    <row r="12" spans="1:16" ht="12.75" customHeight="1" thickBot="1" x14ac:dyDescent="0.25">
      <c r="A12" s="3" t="str">
        <f t="shared" si="0"/>
        <v> ORI 113 </v>
      </c>
      <c r="B12" s="2" t="str">
        <f t="shared" si="1"/>
        <v>I</v>
      </c>
      <c r="C12" s="3">
        <f t="shared" si="2"/>
        <v>40322.375999999997</v>
      </c>
      <c r="D12" s="7" t="str">
        <f t="shared" si="3"/>
        <v>vis</v>
      </c>
      <c r="E12" s="21">
        <f>VLOOKUP(C12,Active!C$21:E$969,3,FALSE)</f>
        <v>1900.9994519975992</v>
      </c>
      <c r="F12" s="2" t="s">
        <v>172</v>
      </c>
      <c r="G12" s="7" t="str">
        <f t="shared" si="4"/>
        <v>40322.376</v>
      </c>
      <c r="H12" s="3">
        <f t="shared" si="5"/>
        <v>1901</v>
      </c>
      <c r="I12" s="22" t="s">
        <v>275</v>
      </c>
      <c r="J12" s="23" t="s">
        <v>276</v>
      </c>
      <c r="K12" s="22">
        <v>1901</v>
      </c>
      <c r="L12" s="22" t="s">
        <v>277</v>
      </c>
      <c r="M12" s="23" t="s">
        <v>268</v>
      </c>
      <c r="N12" s="23"/>
      <c r="O12" s="24" t="s">
        <v>278</v>
      </c>
      <c r="P12" s="24" t="s">
        <v>279</v>
      </c>
    </row>
    <row r="13" spans="1:16" ht="12.75" customHeight="1" thickBot="1" x14ac:dyDescent="0.25">
      <c r="A13" s="3" t="str">
        <f t="shared" si="0"/>
        <v> ORI 113 </v>
      </c>
      <c r="B13" s="2" t="str">
        <f t="shared" si="1"/>
        <v>I</v>
      </c>
      <c r="C13" s="3">
        <f t="shared" si="2"/>
        <v>40354.559000000001</v>
      </c>
      <c r="D13" s="7" t="str">
        <f t="shared" si="3"/>
        <v>vis</v>
      </c>
      <c r="E13" s="21">
        <f>VLOOKUP(C13,Active!C$21:E$969,3,FALSE)</f>
        <v>1914.9965641119336</v>
      </c>
      <c r="F13" s="2" t="s">
        <v>172</v>
      </c>
      <c r="G13" s="7" t="str">
        <f t="shared" si="4"/>
        <v>40354.559</v>
      </c>
      <c r="H13" s="3">
        <f t="shared" si="5"/>
        <v>1915</v>
      </c>
      <c r="I13" s="22" t="s">
        <v>284</v>
      </c>
      <c r="J13" s="23" t="s">
        <v>285</v>
      </c>
      <c r="K13" s="22">
        <v>1915</v>
      </c>
      <c r="L13" s="22" t="s">
        <v>286</v>
      </c>
      <c r="M13" s="23" t="s">
        <v>268</v>
      </c>
      <c r="N13" s="23"/>
      <c r="O13" s="24" t="s">
        <v>278</v>
      </c>
      <c r="P13" s="24" t="s">
        <v>279</v>
      </c>
    </row>
    <row r="14" spans="1:16" ht="12.75" customHeight="1" thickBot="1" x14ac:dyDescent="0.25">
      <c r="A14" s="3" t="str">
        <f t="shared" si="0"/>
        <v> ORI 114 </v>
      </c>
      <c r="B14" s="2" t="str">
        <f t="shared" si="1"/>
        <v>I</v>
      </c>
      <c r="C14" s="3">
        <f t="shared" si="2"/>
        <v>40430.436000000002</v>
      </c>
      <c r="D14" s="7" t="str">
        <f t="shared" si="3"/>
        <v>vis</v>
      </c>
      <c r="E14" s="21">
        <f>VLOOKUP(C14,Active!C$21:E$969,3,FALSE)</f>
        <v>1947.9971817019411</v>
      </c>
      <c r="F14" s="2" t="s">
        <v>172</v>
      </c>
      <c r="G14" s="7" t="str">
        <f t="shared" si="4"/>
        <v>40430.436</v>
      </c>
      <c r="H14" s="3">
        <f t="shared" si="5"/>
        <v>1948</v>
      </c>
      <c r="I14" s="22" t="s">
        <v>287</v>
      </c>
      <c r="J14" s="23" t="s">
        <v>288</v>
      </c>
      <c r="K14" s="22">
        <v>1948</v>
      </c>
      <c r="L14" s="22" t="s">
        <v>289</v>
      </c>
      <c r="M14" s="23" t="s">
        <v>268</v>
      </c>
      <c r="N14" s="23"/>
      <c r="O14" s="24" t="s">
        <v>290</v>
      </c>
      <c r="P14" s="24" t="s">
        <v>291</v>
      </c>
    </row>
    <row r="15" spans="1:16" ht="12.75" customHeight="1" thickBot="1" x14ac:dyDescent="0.25">
      <c r="A15" s="3" t="str">
        <f t="shared" si="0"/>
        <v> ORI 120 </v>
      </c>
      <c r="B15" s="2" t="str">
        <f t="shared" si="1"/>
        <v>I</v>
      </c>
      <c r="C15" s="3">
        <f t="shared" si="2"/>
        <v>40768.417000000001</v>
      </c>
      <c r="D15" s="7" t="str">
        <f t="shared" si="3"/>
        <v>vis</v>
      </c>
      <c r="E15" s="21">
        <f>VLOOKUP(C15,Active!C$21:E$969,3,FALSE)</f>
        <v>2094.9927367935793</v>
      </c>
      <c r="F15" s="2" t="s">
        <v>172</v>
      </c>
      <c r="G15" s="7" t="str">
        <f t="shared" si="4"/>
        <v>40768.417</v>
      </c>
      <c r="H15" s="3">
        <f t="shared" si="5"/>
        <v>2095</v>
      </c>
      <c r="I15" s="22" t="s">
        <v>292</v>
      </c>
      <c r="J15" s="23" t="s">
        <v>293</v>
      </c>
      <c r="K15" s="22">
        <v>2095</v>
      </c>
      <c r="L15" s="22" t="s">
        <v>219</v>
      </c>
      <c r="M15" s="23" t="s">
        <v>268</v>
      </c>
      <c r="N15" s="23"/>
      <c r="O15" s="24" t="s">
        <v>294</v>
      </c>
      <c r="P15" s="24" t="s">
        <v>295</v>
      </c>
    </row>
    <row r="16" spans="1:16" ht="12.75" customHeight="1" thickBot="1" x14ac:dyDescent="0.25">
      <c r="A16" s="3" t="str">
        <f t="shared" si="0"/>
        <v> ORI 124 </v>
      </c>
      <c r="B16" s="2" t="str">
        <f t="shared" si="1"/>
        <v>I</v>
      </c>
      <c r="C16" s="3">
        <f t="shared" si="2"/>
        <v>40991.46</v>
      </c>
      <c r="D16" s="7" t="str">
        <f t="shared" si="3"/>
        <v>vis</v>
      </c>
      <c r="E16" s="21">
        <f>VLOOKUP(C16,Active!C$21:E$969,3,FALSE)</f>
        <v>2191.9991649487238</v>
      </c>
      <c r="F16" s="2" t="s">
        <v>172</v>
      </c>
      <c r="G16" s="7" t="str">
        <f t="shared" si="4"/>
        <v>40991.460</v>
      </c>
      <c r="H16" s="3">
        <f t="shared" si="5"/>
        <v>2192</v>
      </c>
      <c r="I16" s="22" t="s">
        <v>296</v>
      </c>
      <c r="J16" s="23" t="s">
        <v>297</v>
      </c>
      <c r="K16" s="22">
        <v>2192</v>
      </c>
      <c r="L16" s="22" t="s">
        <v>253</v>
      </c>
      <c r="M16" s="23" t="s">
        <v>268</v>
      </c>
      <c r="N16" s="23"/>
      <c r="O16" s="24" t="s">
        <v>294</v>
      </c>
      <c r="P16" s="24" t="s">
        <v>298</v>
      </c>
    </row>
    <row r="17" spans="1:16" ht="12.75" customHeight="1" thickBot="1" x14ac:dyDescent="0.25">
      <c r="A17" s="3" t="str">
        <f t="shared" si="0"/>
        <v> ORI 124 </v>
      </c>
      <c r="B17" s="2" t="str">
        <f t="shared" si="1"/>
        <v>I</v>
      </c>
      <c r="C17" s="3">
        <f t="shared" si="2"/>
        <v>41000.652000000002</v>
      </c>
      <c r="D17" s="7" t="str">
        <f t="shared" si="3"/>
        <v>vis</v>
      </c>
      <c r="E17" s="21">
        <f>VLOOKUP(C17,Active!C$21:E$969,3,FALSE)</f>
        <v>2195.9969729391219</v>
      </c>
      <c r="F17" s="2" t="s">
        <v>172</v>
      </c>
      <c r="G17" s="7" t="str">
        <f t="shared" si="4"/>
        <v>41000.652</v>
      </c>
      <c r="H17" s="3">
        <f t="shared" si="5"/>
        <v>2196</v>
      </c>
      <c r="I17" s="22" t="s">
        <v>299</v>
      </c>
      <c r="J17" s="23" t="s">
        <v>300</v>
      </c>
      <c r="K17" s="22">
        <v>2196</v>
      </c>
      <c r="L17" s="22" t="s">
        <v>301</v>
      </c>
      <c r="M17" s="23" t="s">
        <v>268</v>
      </c>
      <c r="N17" s="23"/>
      <c r="O17" s="24" t="s">
        <v>302</v>
      </c>
      <c r="P17" s="24" t="s">
        <v>298</v>
      </c>
    </row>
    <row r="18" spans="1:16" ht="12.75" customHeight="1" thickBot="1" x14ac:dyDescent="0.25">
      <c r="A18" s="3" t="str">
        <f t="shared" si="0"/>
        <v> ORI 129 </v>
      </c>
      <c r="B18" s="2" t="str">
        <f t="shared" si="1"/>
        <v>I</v>
      </c>
      <c r="C18" s="3">
        <f t="shared" si="2"/>
        <v>41221.392</v>
      </c>
      <c r="D18" s="7" t="str">
        <f t="shared" si="3"/>
        <v>vis</v>
      </c>
      <c r="E18" s="21">
        <f>VLOOKUP(C18,Active!C$21:E$969,3,FALSE)</f>
        <v>2292.0017744839661</v>
      </c>
      <c r="F18" s="2" t="s">
        <v>172</v>
      </c>
      <c r="G18" s="7" t="str">
        <f t="shared" si="4"/>
        <v>41221.392</v>
      </c>
      <c r="H18" s="3">
        <f t="shared" si="5"/>
        <v>2292</v>
      </c>
      <c r="I18" s="22" t="s">
        <v>303</v>
      </c>
      <c r="J18" s="23" t="s">
        <v>304</v>
      </c>
      <c r="K18" s="22">
        <v>2292</v>
      </c>
      <c r="L18" s="22" t="s">
        <v>305</v>
      </c>
      <c r="M18" s="23" t="s">
        <v>268</v>
      </c>
      <c r="N18" s="23"/>
      <c r="O18" s="24" t="s">
        <v>294</v>
      </c>
      <c r="P18" s="24" t="s">
        <v>306</v>
      </c>
    </row>
    <row r="19" spans="1:16" ht="12.75" customHeight="1" thickBot="1" x14ac:dyDescent="0.25">
      <c r="A19" s="3" t="str">
        <f t="shared" si="0"/>
        <v> BBS 2 </v>
      </c>
      <c r="B19" s="2" t="str">
        <f t="shared" si="1"/>
        <v>I</v>
      </c>
      <c r="C19" s="3">
        <f t="shared" si="2"/>
        <v>41352.455000000002</v>
      </c>
      <c r="D19" s="7" t="str">
        <f t="shared" si="3"/>
        <v>vis</v>
      </c>
      <c r="E19" s="21">
        <f>VLOOKUP(C19,Active!C$21:E$969,3,FALSE)</f>
        <v>2349.0040273827253</v>
      </c>
      <c r="F19" s="2" t="s">
        <v>172</v>
      </c>
      <c r="G19" s="7" t="str">
        <f t="shared" si="4"/>
        <v>41352.455</v>
      </c>
      <c r="H19" s="3">
        <f t="shared" si="5"/>
        <v>2349</v>
      </c>
      <c r="I19" s="22" t="s">
        <v>307</v>
      </c>
      <c r="J19" s="23" t="s">
        <v>308</v>
      </c>
      <c r="K19" s="22">
        <v>2349</v>
      </c>
      <c r="L19" s="22" t="s">
        <v>309</v>
      </c>
      <c r="M19" s="23" t="s">
        <v>268</v>
      </c>
      <c r="N19" s="23"/>
      <c r="O19" s="24" t="s">
        <v>294</v>
      </c>
      <c r="P19" s="24" t="s">
        <v>310</v>
      </c>
    </row>
    <row r="20" spans="1:16" ht="12.75" customHeight="1" thickBot="1" x14ac:dyDescent="0.25">
      <c r="A20" s="3" t="str">
        <f t="shared" si="0"/>
        <v> BBS 3 </v>
      </c>
      <c r="B20" s="2" t="str">
        <f t="shared" si="1"/>
        <v>I</v>
      </c>
      <c r="C20" s="3">
        <f t="shared" si="2"/>
        <v>41490.394</v>
      </c>
      <c r="D20" s="7" t="str">
        <f t="shared" si="3"/>
        <v>vis</v>
      </c>
      <c r="E20" s="21">
        <f>VLOOKUP(C20,Active!C$21:E$969,3,FALSE)</f>
        <v>2408.9968076685559</v>
      </c>
      <c r="F20" s="2" t="s">
        <v>172</v>
      </c>
      <c r="G20" s="7" t="str">
        <f t="shared" si="4"/>
        <v>41490.394</v>
      </c>
      <c r="H20" s="3">
        <f t="shared" si="5"/>
        <v>2409</v>
      </c>
      <c r="I20" s="22" t="s">
        <v>311</v>
      </c>
      <c r="J20" s="23" t="s">
        <v>312</v>
      </c>
      <c r="K20" s="22">
        <v>2409</v>
      </c>
      <c r="L20" s="22" t="s">
        <v>301</v>
      </c>
      <c r="M20" s="23" t="s">
        <v>268</v>
      </c>
      <c r="N20" s="23"/>
      <c r="O20" s="24" t="s">
        <v>313</v>
      </c>
      <c r="P20" s="24" t="s">
        <v>314</v>
      </c>
    </row>
    <row r="21" spans="1:16" ht="12.75" customHeight="1" thickBot="1" x14ac:dyDescent="0.25">
      <c r="A21" s="3" t="str">
        <f t="shared" si="0"/>
        <v> BBS 3 </v>
      </c>
      <c r="B21" s="2" t="str">
        <f t="shared" si="1"/>
        <v>I</v>
      </c>
      <c r="C21" s="3">
        <f t="shared" si="2"/>
        <v>41490.396999999997</v>
      </c>
      <c r="D21" s="7" t="str">
        <f t="shared" si="3"/>
        <v>vis</v>
      </c>
      <c r="E21" s="21">
        <f>VLOOKUP(C21,Active!C$21:E$969,3,FALSE)</f>
        <v>2408.9981124361757</v>
      </c>
      <c r="F21" s="2" t="s">
        <v>172</v>
      </c>
      <c r="G21" s="7" t="str">
        <f t="shared" si="4"/>
        <v>41490.397</v>
      </c>
      <c r="H21" s="3">
        <f t="shared" si="5"/>
        <v>2409</v>
      </c>
      <c r="I21" s="22" t="s">
        <v>315</v>
      </c>
      <c r="J21" s="23" t="s">
        <v>316</v>
      </c>
      <c r="K21" s="22">
        <v>2409</v>
      </c>
      <c r="L21" s="22" t="s">
        <v>317</v>
      </c>
      <c r="M21" s="23" t="s">
        <v>268</v>
      </c>
      <c r="N21" s="23"/>
      <c r="O21" s="24" t="s">
        <v>294</v>
      </c>
      <c r="P21" s="24" t="s">
        <v>314</v>
      </c>
    </row>
    <row r="22" spans="1:16" ht="12.75" customHeight="1" thickBot="1" x14ac:dyDescent="0.25">
      <c r="A22" s="3" t="str">
        <f t="shared" si="0"/>
        <v> BBS 3 </v>
      </c>
      <c r="B22" s="2" t="str">
        <f t="shared" si="1"/>
        <v>I</v>
      </c>
      <c r="C22" s="3">
        <f t="shared" si="2"/>
        <v>41490.400000000001</v>
      </c>
      <c r="D22" s="7" t="str">
        <f t="shared" si="3"/>
        <v>vis</v>
      </c>
      <c r="E22" s="21">
        <f>VLOOKUP(C22,Active!C$21:E$969,3,FALSE)</f>
        <v>2408.9994172037982</v>
      </c>
      <c r="F22" s="2" t="s">
        <v>172</v>
      </c>
      <c r="G22" s="7" t="str">
        <f t="shared" si="4"/>
        <v>41490.400</v>
      </c>
      <c r="H22" s="3">
        <f t="shared" si="5"/>
        <v>2409</v>
      </c>
      <c r="I22" s="22" t="s">
        <v>318</v>
      </c>
      <c r="J22" s="23" t="s">
        <v>319</v>
      </c>
      <c r="K22" s="22">
        <v>2409</v>
      </c>
      <c r="L22" s="22" t="s">
        <v>277</v>
      </c>
      <c r="M22" s="23" t="s">
        <v>268</v>
      </c>
      <c r="N22" s="23"/>
      <c r="O22" s="24" t="s">
        <v>278</v>
      </c>
      <c r="P22" s="24" t="s">
        <v>314</v>
      </c>
    </row>
    <row r="23" spans="1:16" ht="12.75" customHeight="1" thickBot="1" x14ac:dyDescent="0.25">
      <c r="A23" s="3" t="str">
        <f t="shared" si="0"/>
        <v> BBS 4 </v>
      </c>
      <c r="B23" s="2" t="str">
        <f t="shared" si="1"/>
        <v>I</v>
      </c>
      <c r="C23" s="3">
        <f t="shared" si="2"/>
        <v>41506.495000000003</v>
      </c>
      <c r="D23" s="7" t="str">
        <f t="shared" si="3"/>
        <v>vis</v>
      </c>
      <c r="E23" s="21">
        <f>VLOOKUP(C23,Active!C$21:E$969,3,FALSE)</f>
        <v>2415.9994954898561</v>
      </c>
      <c r="F23" s="2" t="s">
        <v>172</v>
      </c>
      <c r="G23" s="7" t="str">
        <f t="shared" si="4"/>
        <v>41506.495</v>
      </c>
      <c r="H23" s="3">
        <f t="shared" si="5"/>
        <v>2416</v>
      </c>
      <c r="I23" s="22" t="s">
        <v>320</v>
      </c>
      <c r="J23" s="23" t="s">
        <v>321</v>
      </c>
      <c r="K23" s="22">
        <v>2416</v>
      </c>
      <c r="L23" s="22" t="s">
        <v>277</v>
      </c>
      <c r="M23" s="23" t="s">
        <v>268</v>
      </c>
      <c r="N23" s="23"/>
      <c r="O23" s="24" t="s">
        <v>294</v>
      </c>
      <c r="P23" s="24" t="s">
        <v>322</v>
      </c>
    </row>
    <row r="24" spans="1:16" ht="12.75" customHeight="1" thickBot="1" x14ac:dyDescent="0.25">
      <c r="A24" s="3" t="str">
        <f t="shared" si="0"/>
        <v> BBS 5 </v>
      </c>
      <c r="B24" s="2" t="str">
        <f t="shared" si="1"/>
        <v>I</v>
      </c>
      <c r="C24" s="3">
        <f t="shared" si="2"/>
        <v>41536.383000000002</v>
      </c>
      <c r="D24" s="7" t="str">
        <f t="shared" si="3"/>
        <v>vis</v>
      </c>
      <c r="E24" s="21">
        <f>VLOOKUP(C24,Active!C$21:E$969,3,FALSE)</f>
        <v>2428.9984603742096</v>
      </c>
      <c r="F24" s="2" t="s">
        <v>172</v>
      </c>
      <c r="G24" s="7" t="str">
        <f t="shared" si="4"/>
        <v>41536.383</v>
      </c>
      <c r="H24" s="3">
        <f t="shared" si="5"/>
        <v>2429</v>
      </c>
      <c r="I24" s="22" t="s">
        <v>323</v>
      </c>
      <c r="J24" s="23" t="s">
        <v>324</v>
      </c>
      <c r="K24" s="22">
        <v>2429</v>
      </c>
      <c r="L24" s="22" t="s">
        <v>317</v>
      </c>
      <c r="M24" s="23" t="s">
        <v>268</v>
      </c>
      <c r="N24" s="23"/>
      <c r="O24" s="24" t="s">
        <v>290</v>
      </c>
      <c r="P24" s="24" t="s">
        <v>325</v>
      </c>
    </row>
    <row r="25" spans="1:16" ht="12.75" customHeight="1" thickBot="1" x14ac:dyDescent="0.25">
      <c r="A25" s="3" t="str">
        <f t="shared" si="0"/>
        <v> BBS 5 </v>
      </c>
      <c r="B25" s="2" t="str">
        <f t="shared" si="1"/>
        <v>I</v>
      </c>
      <c r="C25" s="3">
        <f t="shared" si="2"/>
        <v>41582.370000000003</v>
      </c>
      <c r="D25" s="7" t="str">
        <f t="shared" si="3"/>
        <v>vis</v>
      </c>
      <c r="E25" s="21">
        <f>VLOOKUP(C25,Active!C$21:E$969,3,FALSE)</f>
        <v>2448.9992432347826</v>
      </c>
      <c r="F25" s="2" t="s">
        <v>172</v>
      </c>
      <c r="G25" s="7" t="str">
        <f t="shared" si="4"/>
        <v>41582.370</v>
      </c>
      <c r="H25" s="3">
        <f t="shared" si="5"/>
        <v>2449</v>
      </c>
      <c r="I25" s="22" t="s">
        <v>326</v>
      </c>
      <c r="J25" s="23" t="s">
        <v>327</v>
      </c>
      <c r="K25" s="22">
        <v>2449</v>
      </c>
      <c r="L25" s="22" t="s">
        <v>253</v>
      </c>
      <c r="M25" s="23" t="s">
        <v>268</v>
      </c>
      <c r="N25" s="23"/>
      <c r="O25" s="24" t="s">
        <v>294</v>
      </c>
      <c r="P25" s="24" t="s">
        <v>325</v>
      </c>
    </row>
    <row r="26" spans="1:16" ht="12.75" customHeight="1" thickBot="1" x14ac:dyDescent="0.25">
      <c r="A26" s="3" t="str">
        <f t="shared" si="0"/>
        <v> BBS 6 </v>
      </c>
      <c r="B26" s="2" t="str">
        <f t="shared" si="1"/>
        <v>I</v>
      </c>
      <c r="C26" s="3">
        <f t="shared" si="2"/>
        <v>41628.343000000001</v>
      </c>
      <c r="D26" s="7" t="str">
        <f t="shared" si="3"/>
        <v>vis</v>
      </c>
      <c r="E26" s="21">
        <f>VLOOKUP(C26,Active!C$21:E$969,3,FALSE)</f>
        <v>2468.99393717979</v>
      </c>
      <c r="F26" s="2" t="s">
        <v>172</v>
      </c>
      <c r="G26" s="7" t="str">
        <f t="shared" si="4"/>
        <v>41628.343</v>
      </c>
      <c r="H26" s="3">
        <f t="shared" si="5"/>
        <v>2469</v>
      </c>
      <c r="I26" s="22" t="s">
        <v>328</v>
      </c>
      <c r="J26" s="23" t="s">
        <v>329</v>
      </c>
      <c r="K26" s="22">
        <v>2469</v>
      </c>
      <c r="L26" s="22" t="s">
        <v>330</v>
      </c>
      <c r="M26" s="23" t="s">
        <v>268</v>
      </c>
      <c r="N26" s="23"/>
      <c r="O26" s="24" t="s">
        <v>278</v>
      </c>
      <c r="P26" s="24" t="s">
        <v>331</v>
      </c>
    </row>
    <row r="27" spans="1:16" ht="12.75" customHeight="1" thickBot="1" x14ac:dyDescent="0.25">
      <c r="A27" s="3" t="str">
        <f t="shared" si="0"/>
        <v> BBS 8 </v>
      </c>
      <c r="B27" s="2" t="str">
        <f t="shared" si="1"/>
        <v>I</v>
      </c>
      <c r="C27" s="3">
        <f t="shared" si="2"/>
        <v>41743.315999999999</v>
      </c>
      <c r="D27" s="7" t="str">
        <f t="shared" si="3"/>
        <v>vis</v>
      </c>
      <c r="E27" s="21">
        <f>VLOOKUP(C27,Active!C$21:E$969,3,FALSE)</f>
        <v>2518.9982864051922</v>
      </c>
      <c r="F27" s="2" t="s">
        <v>172</v>
      </c>
      <c r="G27" s="7" t="str">
        <f t="shared" si="4"/>
        <v>41743.316</v>
      </c>
      <c r="H27" s="3">
        <f t="shared" si="5"/>
        <v>2519</v>
      </c>
      <c r="I27" s="22" t="s">
        <v>332</v>
      </c>
      <c r="J27" s="23" t="s">
        <v>333</v>
      </c>
      <c r="K27" s="22">
        <v>2519</v>
      </c>
      <c r="L27" s="22" t="s">
        <v>317</v>
      </c>
      <c r="M27" s="23" t="s">
        <v>268</v>
      </c>
      <c r="N27" s="23"/>
      <c r="O27" s="24" t="s">
        <v>278</v>
      </c>
      <c r="P27" s="24" t="s">
        <v>334</v>
      </c>
    </row>
    <row r="28" spans="1:16" ht="12.75" customHeight="1" thickBot="1" x14ac:dyDescent="0.25">
      <c r="A28" s="3" t="str">
        <f t="shared" si="0"/>
        <v> BBS 8 </v>
      </c>
      <c r="B28" s="2" t="str">
        <f t="shared" si="1"/>
        <v>I</v>
      </c>
      <c r="C28" s="3">
        <f t="shared" si="2"/>
        <v>41766.317999999999</v>
      </c>
      <c r="D28" s="7" t="str">
        <f t="shared" si="3"/>
        <v>vis</v>
      </c>
      <c r="E28" s="21">
        <f>VLOOKUP(C28,Active!C$21:E$969,3,FALSE)</f>
        <v>2529.0023746770712</v>
      </c>
      <c r="F28" s="2" t="s">
        <v>172</v>
      </c>
      <c r="G28" s="7" t="str">
        <f t="shared" si="4"/>
        <v>41766.318</v>
      </c>
      <c r="H28" s="3">
        <f t="shared" si="5"/>
        <v>2529</v>
      </c>
      <c r="I28" s="22" t="s">
        <v>335</v>
      </c>
      <c r="J28" s="23" t="s">
        <v>336</v>
      </c>
      <c r="K28" s="22">
        <v>2529</v>
      </c>
      <c r="L28" s="22" t="s">
        <v>247</v>
      </c>
      <c r="M28" s="23" t="s">
        <v>268</v>
      </c>
      <c r="N28" s="23"/>
      <c r="O28" s="24" t="s">
        <v>294</v>
      </c>
      <c r="P28" s="24" t="s">
        <v>334</v>
      </c>
    </row>
    <row r="29" spans="1:16" ht="12.75" customHeight="1" thickBot="1" x14ac:dyDescent="0.25">
      <c r="A29" s="3" t="str">
        <f t="shared" si="0"/>
        <v> BBS 9 </v>
      </c>
      <c r="B29" s="2" t="str">
        <f t="shared" si="1"/>
        <v>I</v>
      </c>
      <c r="C29" s="3">
        <f t="shared" si="2"/>
        <v>41828.375</v>
      </c>
      <c r="D29" s="7" t="str">
        <f t="shared" si="3"/>
        <v>vis</v>
      </c>
      <c r="E29" s="21">
        <f>VLOOKUP(C29,Active!C$21:E$969,3,FALSE)</f>
        <v>2555.9923627601938</v>
      </c>
      <c r="F29" s="2" t="s">
        <v>172</v>
      </c>
      <c r="G29" s="7" t="str">
        <f t="shared" si="4"/>
        <v>41828.375</v>
      </c>
      <c r="H29" s="3">
        <f t="shared" si="5"/>
        <v>2556</v>
      </c>
      <c r="I29" s="22" t="s">
        <v>344</v>
      </c>
      <c r="J29" s="23" t="s">
        <v>345</v>
      </c>
      <c r="K29" s="22">
        <v>2556</v>
      </c>
      <c r="L29" s="22" t="s">
        <v>346</v>
      </c>
      <c r="M29" s="23" t="s">
        <v>268</v>
      </c>
      <c r="N29" s="23"/>
      <c r="O29" s="24" t="s">
        <v>313</v>
      </c>
      <c r="P29" s="24" t="s">
        <v>347</v>
      </c>
    </row>
    <row r="30" spans="1:16" ht="12.75" customHeight="1" thickBot="1" x14ac:dyDescent="0.25">
      <c r="A30" s="3" t="str">
        <f t="shared" si="0"/>
        <v> BBS 15 </v>
      </c>
      <c r="B30" s="2" t="str">
        <f t="shared" si="1"/>
        <v>I</v>
      </c>
      <c r="C30" s="3">
        <f t="shared" si="2"/>
        <v>42143.391000000003</v>
      </c>
      <c r="D30" s="7" t="str">
        <f t="shared" si="3"/>
        <v>vis</v>
      </c>
      <c r="E30" s="21">
        <f>VLOOKUP(C30,Active!C$21:E$969,3,FALSE)</f>
        <v>2692.9999217139457</v>
      </c>
      <c r="F30" s="2" t="s">
        <v>172</v>
      </c>
      <c r="G30" s="7" t="str">
        <f t="shared" si="4"/>
        <v>42143.391</v>
      </c>
      <c r="H30" s="3">
        <f t="shared" si="5"/>
        <v>2693</v>
      </c>
      <c r="I30" s="22" t="s">
        <v>348</v>
      </c>
      <c r="J30" s="23" t="s">
        <v>349</v>
      </c>
      <c r="K30" s="22">
        <v>2693</v>
      </c>
      <c r="L30" s="22" t="s">
        <v>267</v>
      </c>
      <c r="M30" s="23" t="s">
        <v>268</v>
      </c>
      <c r="N30" s="23"/>
      <c r="O30" s="24" t="s">
        <v>290</v>
      </c>
      <c r="P30" s="24" t="s">
        <v>350</v>
      </c>
    </row>
    <row r="31" spans="1:16" ht="12.75" customHeight="1" thickBot="1" x14ac:dyDescent="0.25">
      <c r="A31" s="3" t="str">
        <f t="shared" si="0"/>
        <v> BBS 16 </v>
      </c>
      <c r="B31" s="2" t="str">
        <f t="shared" si="1"/>
        <v>I</v>
      </c>
      <c r="C31" s="3">
        <f t="shared" si="2"/>
        <v>42251.449000000001</v>
      </c>
      <c r="D31" s="7" t="str">
        <f t="shared" si="3"/>
        <v>vis</v>
      </c>
      <c r="E31" s="21">
        <f>VLOOKUP(C31,Active!C$21:E$969,3,FALSE)</f>
        <v>2739.9967815732034</v>
      </c>
      <c r="F31" s="2" t="s">
        <v>172</v>
      </c>
      <c r="G31" s="7" t="str">
        <f t="shared" si="4"/>
        <v>42251.449</v>
      </c>
      <c r="H31" s="3">
        <f t="shared" si="5"/>
        <v>2740</v>
      </c>
      <c r="I31" s="22" t="s">
        <v>351</v>
      </c>
      <c r="J31" s="23" t="s">
        <v>352</v>
      </c>
      <c r="K31" s="22">
        <v>2740</v>
      </c>
      <c r="L31" s="22" t="s">
        <v>301</v>
      </c>
      <c r="M31" s="23" t="s">
        <v>268</v>
      </c>
      <c r="N31" s="23"/>
      <c r="O31" s="24" t="s">
        <v>278</v>
      </c>
      <c r="P31" s="24" t="s">
        <v>353</v>
      </c>
    </row>
    <row r="32" spans="1:16" ht="12.75" customHeight="1" thickBot="1" x14ac:dyDescent="0.25">
      <c r="A32" s="3" t="str">
        <f t="shared" si="0"/>
        <v> BBS 21 </v>
      </c>
      <c r="B32" s="2" t="str">
        <f t="shared" si="1"/>
        <v>I</v>
      </c>
      <c r="C32" s="3">
        <f t="shared" si="2"/>
        <v>42458.394999999997</v>
      </c>
      <c r="D32" s="7" t="str">
        <f t="shared" si="3"/>
        <v>vis</v>
      </c>
      <c r="E32" s="21">
        <f>VLOOKUP(C32,Active!C$21:E$969,3,FALSE)</f>
        <v>2830.0022615972098</v>
      </c>
      <c r="F32" s="2" t="s">
        <v>172</v>
      </c>
      <c r="G32" s="7" t="str">
        <f t="shared" si="4"/>
        <v>42458.395</v>
      </c>
      <c r="H32" s="3">
        <f t="shared" si="5"/>
        <v>2830</v>
      </c>
      <c r="I32" s="22" t="s">
        <v>362</v>
      </c>
      <c r="J32" s="23" t="s">
        <v>363</v>
      </c>
      <c r="K32" s="22">
        <v>2830</v>
      </c>
      <c r="L32" s="22" t="s">
        <v>247</v>
      </c>
      <c r="M32" s="23" t="s">
        <v>268</v>
      </c>
      <c r="N32" s="23"/>
      <c r="O32" s="24" t="s">
        <v>294</v>
      </c>
      <c r="P32" s="24" t="s">
        <v>364</v>
      </c>
    </row>
    <row r="33" spans="1:16" ht="12.75" customHeight="1" thickBot="1" x14ac:dyDescent="0.25">
      <c r="A33" s="3" t="str">
        <f t="shared" si="0"/>
        <v> BBS 21 </v>
      </c>
      <c r="B33" s="2" t="str">
        <f t="shared" si="1"/>
        <v>I</v>
      </c>
      <c r="C33" s="3">
        <f t="shared" si="2"/>
        <v>42465.283000000003</v>
      </c>
      <c r="D33" s="7" t="str">
        <f t="shared" si="3"/>
        <v>vis</v>
      </c>
      <c r="E33" s="21">
        <f>VLOOKUP(C33,Active!C$21:E$969,3,FALSE)</f>
        <v>2832.9980080547684</v>
      </c>
      <c r="F33" s="2" t="s">
        <v>172</v>
      </c>
      <c r="G33" s="7" t="str">
        <f t="shared" si="4"/>
        <v>42465.283</v>
      </c>
      <c r="H33" s="3">
        <f t="shared" si="5"/>
        <v>2833</v>
      </c>
      <c r="I33" s="22" t="s">
        <v>365</v>
      </c>
      <c r="J33" s="23" t="s">
        <v>366</v>
      </c>
      <c r="K33" s="22">
        <v>2833</v>
      </c>
      <c r="L33" s="22" t="s">
        <v>367</v>
      </c>
      <c r="M33" s="23" t="s">
        <v>268</v>
      </c>
      <c r="N33" s="23"/>
      <c r="O33" s="24" t="s">
        <v>313</v>
      </c>
      <c r="P33" s="24" t="s">
        <v>364</v>
      </c>
    </row>
    <row r="34" spans="1:16" ht="12.75" customHeight="1" thickBot="1" x14ac:dyDescent="0.25">
      <c r="A34" s="3" t="str">
        <f t="shared" si="0"/>
        <v> BBS 26 </v>
      </c>
      <c r="B34" s="2" t="str">
        <f t="shared" si="1"/>
        <v>I</v>
      </c>
      <c r="C34" s="3">
        <f t="shared" si="2"/>
        <v>42796.37</v>
      </c>
      <c r="D34" s="7" t="str">
        <f t="shared" si="3"/>
        <v>vis</v>
      </c>
      <c r="E34" s="21">
        <f>VLOOKUP(C34,Active!C$21:E$969,3,FALSE)</f>
        <v>2976.9952071536086</v>
      </c>
      <c r="F34" s="2" t="s">
        <v>172</v>
      </c>
      <c r="G34" s="7" t="str">
        <f t="shared" si="4"/>
        <v>42796.370</v>
      </c>
      <c r="H34" s="3">
        <f t="shared" si="5"/>
        <v>2977</v>
      </c>
      <c r="I34" s="22" t="s">
        <v>368</v>
      </c>
      <c r="J34" s="23" t="s">
        <v>369</v>
      </c>
      <c r="K34" s="22">
        <v>2977</v>
      </c>
      <c r="L34" s="22" t="s">
        <v>370</v>
      </c>
      <c r="M34" s="23" t="s">
        <v>268</v>
      </c>
      <c r="N34" s="23"/>
      <c r="O34" s="24" t="s">
        <v>290</v>
      </c>
      <c r="P34" s="24" t="s">
        <v>371</v>
      </c>
    </row>
    <row r="35" spans="1:16" ht="12.75" customHeight="1" thickBot="1" x14ac:dyDescent="0.25">
      <c r="A35" s="3" t="str">
        <f t="shared" si="0"/>
        <v> BBS 26 </v>
      </c>
      <c r="B35" s="2" t="str">
        <f t="shared" si="1"/>
        <v>I</v>
      </c>
      <c r="C35" s="3">
        <f t="shared" si="2"/>
        <v>42835.459000000003</v>
      </c>
      <c r="D35" s="7" t="str">
        <f t="shared" si="3"/>
        <v>vis</v>
      </c>
      <c r="E35" s="21">
        <f>VLOOKUP(C35,Active!C$21:E$969,3,FALSE)</f>
        <v>2993.9958943312222</v>
      </c>
      <c r="F35" s="2" t="s">
        <v>172</v>
      </c>
      <c r="G35" s="7" t="str">
        <f t="shared" si="4"/>
        <v>42835.459</v>
      </c>
      <c r="H35" s="3">
        <f t="shared" si="5"/>
        <v>2994</v>
      </c>
      <c r="I35" s="22" t="s">
        <v>372</v>
      </c>
      <c r="J35" s="23" t="s">
        <v>373</v>
      </c>
      <c r="K35" s="22">
        <v>2994</v>
      </c>
      <c r="L35" s="22" t="s">
        <v>374</v>
      </c>
      <c r="M35" s="23" t="s">
        <v>268</v>
      </c>
      <c r="N35" s="23"/>
      <c r="O35" s="24" t="s">
        <v>294</v>
      </c>
      <c r="P35" s="24" t="s">
        <v>371</v>
      </c>
    </row>
    <row r="36" spans="1:16" ht="12.75" customHeight="1" thickBot="1" x14ac:dyDescent="0.25">
      <c r="A36" s="3" t="str">
        <f t="shared" si="0"/>
        <v> BBS 28 </v>
      </c>
      <c r="B36" s="2" t="str">
        <f t="shared" si="1"/>
        <v>I</v>
      </c>
      <c r="C36" s="3">
        <f t="shared" si="2"/>
        <v>42888.332999999999</v>
      </c>
      <c r="D36" s="7" t="str">
        <f t="shared" si="3"/>
        <v>vis</v>
      </c>
      <c r="E36" s="21">
        <f>VLOOKUP(C36,Active!C$21:E$969,3,FALSE)</f>
        <v>3016.9919887268088</v>
      </c>
      <c r="F36" s="2" t="s">
        <v>172</v>
      </c>
      <c r="G36" s="7" t="str">
        <f t="shared" si="4"/>
        <v>42888.333</v>
      </c>
      <c r="H36" s="3">
        <f t="shared" si="5"/>
        <v>3017</v>
      </c>
      <c r="I36" s="22" t="s">
        <v>375</v>
      </c>
      <c r="J36" s="23" t="s">
        <v>376</v>
      </c>
      <c r="K36" s="22">
        <v>3017</v>
      </c>
      <c r="L36" s="22" t="s">
        <v>346</v>
      </c>
      <c r="M36" s="23" t="s">
        <v>268</v>
      </c>
      <c r="N36" s="23"/>
      <c r="O36" s="24" t="s">
        <v>313</v>
      </c>
      <c r="P36" s="24" t="s">
        <v>377</v>
      </c>
    </row>
    <row r="37" spans="1:16" ht="12.75" customHeight="1" thickBot="1" x14ac:dyDescent="0.25">
      <c r="A37" s="3" t="str">
        <f t="shared" si="0"/>
        <v> BBS 28 </v>
      </c>
      <c r="B37" s="2" t="str">
        <f t="shared" si="1"/>
        <v>I</v>
      </c>
      <c r="C37" s="3">
        <f t="shared" si="2"/>
        <v>42904.445</v>
      </c>
      <c r="D37" s="7" t="str">
        <f t="shared" si="3"/>
        <v>vis</v>
      </c>
      <c r="E37" s="21">
        <f>VLOOKUP(C37,Active!C$21:E$969,3,FALSE)</f>
        <v>3023.9994606960513</v>
      </c>
      <c r="F37" s="2" t="s">
        <v>172</v>
      </c>
      <c r="G37" s="7" t="str">
        <f t="shared" si="4"/>
        <v>42904.445</v>
      </c>
      <c r="H37" s="3">
        <f t="shared" si="5"/>
        <v>3024</v>
      </c>
      <c r="I37" s="22" t="s">
        <v>378</v>
      </c>
      <c r="J37" s="23" t="s">
        <v>379</v>
      </c>
      <c r="K37" s="22">
        <v>3024</v>
      </c>
      <c r="L37" s="22" t="s">
        <v>277</v>
      </c>
      <c r="M37" s="23" t="s">
        <v>268</v>
      </c>
      <c r="N37" s="23"/>
      <c r="O37" s="24" t="s">
        <v>294</v>
      </c>
      <c r="P37" s="24" t="s">
        <v>377</v>
      </c>
    </row>
    <row r="38" spans="1:16" ht="12.75" customHeight="1" thickBot="1" x14ac:dyDescent="0.25">
      <c r="A38" s="3" t="str">
        <f t="shared" si="0"/>
        <v> BBS 30 </v>
      </c>
      <c r="B38" s="2" t="str">
        <f t="shared" si="1"/>
        <v>I</v>
      </c>
      <c r="C38" s="3">
        <f t="shared" si="2"/>
        <v>43028.605000000003</v>
      </c>
      <c r="D38" s="7" t="str">
        <f t="shared" si="3"/>
        <v>vis</v>
      </c>
      <c r="E38" s="21">
        <f>VLOOKUP(C38,Active!C$21:E$969,3,FALSE)</f>
        <v>3077.9994432991516</v>
      </c>
      <c r="F38" s="2" t="s">
        <v>172</v>
      </c>
      <c r="G38" s="7" t="str">
        <f t="shared" si="4"/>
        <v>43028.605</v>
      </c>
      <c r="H38" s="3">
        <f t="shared" si="5"/>
        <v>3078</v>
      </c>
      <c r="I38" s="22" t="s">
        <v>380</v>
      </c>
      <c r="J38" s="23" t="s">
        <v>381</v>
      </c>
      <c r="K38" s="22">
        <v>3078</v>
      </c>
      <c r="L38" s="22" t="s">
        <v>277</v>
      </c>
      <c r="M38" s="23" t="s">
        <v>268</v>
      </c>
      <c r="N38" s="23"/>
      <c r="O38" s="24" t="s">
        <v>290</v>
      </c>
      <c r="P38" s="24" t="s">
        <v>382</v>
      </c>
    </row>
    <row r="39" spans="1:16" ht="12.75" customHeight="1" thickBot="1" x14ac:dyDescent="0.25">
      <c r="A39" s="3" t="str">
        <f t="shared" si="0"/>
        <v> AOEB 4 </v>
      </c>
      <c r="B39" s="2" t="str">
        <f t="shared" si="1"/>
        <v>I</v>
      </c>
      <c r="C39" s="3">
        <f t="shared" si="2"/>
        <v>43083.784</v>
      </c>
      <c r="D39" s="7" t="str">
        <f t="shared" si="3"/>
        <v>vis</v>
      </c>
      <c r="E39" s="21">
        <f>VLOOKUP(C39,Active!C$21:E$969,3,FALSE)</f>
        <v>3101.9980341501191</v>
      </c>
      <c r="F39" s="2" t="s">
        <v>172</v>
      </c>
      <c r="G39" s="7" t="str">
        <f t="shared" si="4"/>
        <v>43083.784</v>
      </c>
      <c r="H39" s="3">
        <f t="shared" si="5"/>
        <v>3102</v>
      </c>
      <c r="I39" s="22" t="s">
        <v>383</v>
      </c>
      <c r="J39" s="23" t="s">
        <v>384</v>
      </c>
      <c r="K39" s="22">
        <v>3102</v>
      </c>
      <c r="L39" s="22" t="s">
        <v>367</v>
      </c>
      <c r="M39" s="23" t="s">
        <v>268</v>
      </c>
      <c r="N39" s="23"/>
      <c r="O39" s="24" t="s">
        <v>385</v>
      </c>
      <c r="P39" s="24" t="s">
        <v>386</v>
      </c>
    </row>
    <row r="40" spans="1:16" ht="12.75" customHeight="1" thickBot="1" x14ac:dyDescent="0.25">
      <c r="A40" s="3" t="str">
        <f t="shared" si="0"/>
        <v> BBS 32 </v>
      </c>
      <c r="B40" s="2" t="str">
        <f t="shared" si="1"/>
        <v>I</v>
      </c>
      <c r="C40" s="3">
        <f t="shared" si="2"/>
        <v>43203.351000000002</v>
      </c>
      <c r="D40" s="7" t="str">
        <f t="shared" si="3"/>
        <v>vis</v>
      </c>
      <c r="E40" s="21">
        <f>VLOOKUP(C40,Active!C$21:E$969,3,FALSE)</f>
        <v>3154.0004175256413</v>
      </c>
      <c r="F40" s="2" t="s">
        <v>172</v>
      </c>
      <c r="G40" s="7" t="str">
        <f t="shared" si="4"/>
        <v>43203.351</v>
      </c>
      <c r="H40" s="3">
        <f t="shared" si="5"/>
        <v>3154</v>
      </c>
      <c r="I40" s="22" t="s">
        <v>387</v>
      </c>
      <c r="J40" s="23" t="s">
        <v>388</v>
      </c>
      <c r="K40" s="22">
        <v>3154</v>
      </c>
      <c r="L40" s="22" t="s">
        <v>273</v>
      </c>
      <c r="M40" s="23" t="s">
        <v>268</v>
      </c>
      <c r="N40" s="23"/>
      <c r="O40" s="24" t="s">
        <v>313</v>
      </c>
      <c r="P40" s="24" t="s">
        <v>389</v>
      </c>
    </row>
    <row r="41" spans="1:16" ht="12.75" customHeight="1" thickBot="1" x14ac:dyDescent="0.25">
      <c r="A41" s="3" t="str">
        <f t="shared" si="0"/>
        <v> BBS 32 </v>
      </c>
      <c r="B41" s="2" t="str">
        <f t="shared" si="1"/>
        <v>I</v>
      </c>
      <c r="C41" s="3">
        <f t="shared" si="2"/>
        <v>43203.360999999997</v>
      </c>
      <c r="D41" s="7" t="str">
        <f t="shared" si="3"/>
        <v>vis</v>
      </c>
      <c r="E41" s="21">
        <f>VLOOKUP(C41,Active!C$21:E$969,3,FALSE)</f>
        <v>3154.0047667510421</v>
      </c>
      <c r="F41" s="2" t="s">
        <v>172</v>
      </c>
      <c r="G41" s="7" t="str">
        <f t="shared" si="4"/>
        <v>43203.361</v>
      </c>
      <c r="H41" s="3">
        <f t="shared" si="5"/>
        <v>3154</v>
      </c>
      <c r="I41" s="22" t="s">
        <v>390</v>
      </c>
      <c r="J41" s="23" t="s">
        <v>391</v>
      </c>
      <c r="K41" s="22">
        <v>3154</v>
      </c>
      <c r="L41" s="22" t="s">
        <v>392</v>
      </c>
      <c r="M41" s="23" t="s">
        <v>268</v>
      </c>
      <c r="N41" s="23"/>
      <c r="O41" s="24" t="s">
        <v>294</v>
      </c>
      <c r="P41" s="24" t="s">
        <v>389</v>
      </c>
    </row>
    <row r="42" spans="1:16" ht="12.75" customHeight="1" thickBot="1" x14ac:dyDescent="0.25">
      <c r="A42" s="3" t="str">
        <f t="shared" si="0"/>
        <v> AOEB 4 </v>
      </c>
      <c r="B42" s="2" t="str">
        <f t="shared" si="1"/>
        <v>I</v>
      </c>
      <c r="C42" s="3">
        <f t="shared" si="2"/>
        <v>43290.713000000003</v>
      </c>
      <c r="D42" s="7" t="str">
        <f t="shared" si="3"/>
        <v>vis</v>
      </c>
      <c r="E42" s="21">
        <f>VLOOKUP(C42,Active!C$21:E$969,3,FALSE)</f>
        <v>3191.9961204909437</v>
      </c>
      <c r="F42" s="2" t="str">
        <f>LEFT(M42,1)</f>
        <v>V</v>
      </c>
      <c r="G42" s="7" t="str">
        <f t="shared" si="4"/>
        <v>43290.713</v>
      </c>
      <c r="H42" s="3">
        <f t="shared" si="5"/>
        <v>3192</v>
      </c>
      <c r="I42" s="22" t="s">
        <v>397</v>
      </c>
      <c r="J42" s="23" t="s">
        <v>398</v>
      </c>
      <c r="K42" s="22">
        <v>3192</v>
      </c>
      <c r="L42" s="22" t="s">
        <v>374</v>
      </c>
      <c r="M42" s="23" t="s">
        <v>268</v>
      </c>
      <c r="N42" s="23"/>
      <c r="O42" s="24" t="s">
        <v>399</v>
      </c>
      <c r="P42" s="24" t="s">
        <v>386</v>
      </c>
    </row>
    <row r="43" spans="1:16" ht="12.75" customHeight="1" thickBot="1" x14ac:dyDescent="0.25">
      <c r="A43" s="3" t="str">
        <f t="shared" ref="A43:A74" si="6">P43</f>
        <v> AOEB 4 </v>
      </c>
      <c r="B43" s="2" t="str">
        <f t="shared" ref="B43:B74" si="7">IF(H43=INT(H43),"I","II")</f>
        <v>I</v>
      </c>
      <c r="C43" s="3">
        <f t="shared" ref="C43:C74" si="8">1*G43</f>
        <v>43290.726000000002</v>
      </c>
      <c r="D43" s="7" t="str">
        <f t="shared" ref="D43:D74" si="9">VLOOKUP(F43,I$1:J$5,2,FALSE)</f>
        <v>vis</v>
      </c>
      <c r="E43" s="21">
        <f>VLOOKUP(C43,Active!C$21:E$969,3,FALSE)</f>
        <v>3192.001774483967</v>
      </c>
      <c r="F43" s="2" t="str">
        <f>LEFT(M43,1)</f>
        <v>V</v>
      </c>
      <c r="G43" s="7" t="str">
        <f t="shared" ref="G43:G74" si="10">MID(I43,3,LEN(I43)-3)</f>
        <v>43290.726</v>
      </c>
      <c r="H43" s="3">
        <f t="shared" ref="H43:H74" si="11">1*K43</f>
        <v>3192</v>
      </c>
      <c r="I43" s="22" t="s">
        <v>400</v>
      </c>
      <c r="J43" s="23" t="s">
        <v>401</v>
      </c>
      <c r="K43" s="22">
        <v>3192</v>
      </c>
      <c r="L43" s="22" t="s">
        <v>305</v>
      </c>
      <c r="M43" s="23" t="s">
        <v>268</v>
      </c>
      <c r="N43" s="23"/>
      <c r="O43" s="24" t="s">
        <v>385</v>
      </c>
      <c r="P43" s="24" t="s">
        <v>386</v>
      </c>
    </row>
    <row r="44" spans="1:16" ht="12.75" customHeight="1" thickBot="1" x14ac:dyDescent="0.25">
      <c r="A44" s="3" t="str">
        <f t="shared" si="6"/>
        <v> AOEB 4 </v>
      </c>
      <c r="B44" s="2" t="str">
        <f t="shared" si="7"/>
        <v>I</v>
      </c>
      <c r="C44" s="3">
        <f t="shared" si="8"/>
        <v>43982.805</v>
      </c>
      <c r="D44" s="7" t="str">
        <f t="shared" si="9"/>
        <v>vis</v>
      </c>
      <c r="E44" s="21">
        <f>VLOOKUP(C44,Active!C$21:E$969,3,FALSE)</f>
        <v>3493.0025312491862</v>
      </c>
      <c r="F44" s="2" t="str">
        <f>LEFT(M44,1)</f>
        <v>V</v>
      </c>
      <c r="G44" s="7" t="str">
        <f t="shared" si="10"/>
        <v>43982.805</v>
      </c>
      <c r="H44" s="3">
        <f t="shared" si="11"/>
        <v>3493</v>
      </c>
      <c r="I44" s="22" t="s">
        <v>402</v>
      </c>
      <c r="J44" s="23" t="s">
        <v>403</v>
      </c>
      <c r="K44" s="22">
        <v>3493</v>
      </c>
      <c r="L44" s="22" t="s">
        <v>404</v>
      </c>
      <c r="M44" s="23" t="s">
        <v>268</v>
      </c>
      <c r="N44" s="23"/>
      <c r="O44" s="24" t="s">
        <v>385</v>
      </c>
      <c r="P44" s="24" t="s">
        <v>386</v>
      </c>
    </row>
    <row r="45" spans="1:16" ht="12.75" customHeight="1" thickBot="1" x14ac:dyDescent="0.25">
      <c r="A45" s="3" t="str">
        <f t="shared" si="6"/>
        <v> BBS 44 </v>
      </c>
      <c r="B45" s="2" t="str">
        <f t="shared" si="7"/>
        <v>I</v>
      </c>
      <c r="C45" s="3">
        <f t="shared" si="8"/>
        <v>44033.391000000003</v>
      </c>
      <c r="D45" s="7" t="str">
        <f t="shared" si="9"/>
        <v>vis</v>
      </c>
      <c r="E45" s="21">
        <f>VLOOKUP(C45,Active!C$21:E$969,3,FALSE)</f>
        <v>3515.0035228725797</v>
      </c>
      <c r="F45" s="2" t="str">
        <f>LEFT(M45,1)</f>
        <v>V</v>
      </c>
      <c r="G45" s="7" t="str">
        <f t="shared" si="10"/>
        <v>44033.391</v>
      </c>
      <c r="H45" s="3">
        <f t="shared" si="11"/>
        <v>3515</v>
      </c>
      <c r="I45" s="22" t="s">
        <v>405</v>
      </c>
      <c r="J45" s="23" t="s">
        <v>406</v>
      </c>
      <c r="K45" s="22">
        <v>3515</v>
      </c>
      <c r="L45" s="22" t="s">
        <v>407</v>
      </c>
      <c r="M45" s="23" t="s">
        <v>268</v>
      </c>
      <c r="N45" s="23"/>
      <c r="O45" s="24" t="s">
        <v>313</v>
      </c>
      <c r="P45" s="24" t="s">
        <v>408</v>
      </c>
    </row>
    <row r="46" spans="1:16" ht="12.75" customHeight="1" thickBot="1" x14ac:dyDescent="0.25">
      <c r="A46" s="3" t="str">
        <f t="shared" si="6"/>
        <v> BBS 44 </v>
      </c>
      <c r="B46" s="2" t="str">
        <f t="shared" si="7"/>
        <v>I</v>
      </c>
      <c r="C46" s="3">
        <f t="shared" si="8"/>
        <v>44072.472999999998</v>
      </c>
      <c r="D46" s="7" t="str">
        <f t="shared" si="9"/>
        <v>vis</v>
      </c>
      <c r="E46" s="21">
        <f>VLOOKUP(C46,Active!C$21:E$969,3,FALSE)</f>
        <v>3532.0011655924086</v>
      </c>
      <c r="F46" s="2" t="str">
        <f>LEFT(M46,1)</f>
        <v>V</v>
      </c>
      <c r="G46" s="7" t="str">
        <f t="shared" si="10"/>
        <v>44072.473</v>
      </c>
      <c r="H46" s="3">
        <f t="shared" si="11"/>
        <v>3532</v>
      </c>
      <c r="I46" s="22" t="s">
        <v>409</v>
      </c>
      <c r="J46" s="23" t="s">
        <v>410</v>
      </c>
      <c r="K46" s="22">
        <v>3532</v>
      </c>
      <c r="L46" s="22" t="s">
        <v>411</v>
      </c>
      <c r="M46" s="23" t="s">
        <v>268</v>
      </c>
      <c r="N46" s="23"/>
      <c r="O46" s="24" t="s">
        <v>294</v>
      </c>
      <c r="P46" s="24" t="s">
        <v>408</v>
      </c>
    </row>
    <row r="47" spans="1:16" ht="12.75" customHeight="1" thickBot="1" x14ac:dyDescent="0.25">
      <c r="A47" s="3" t="str">
        <f t="shared" si="6"/>
        <v> AOEB 4 </v>
      </c>
      <c r="B47" s="2" t="str">
        <f t="shared" si="7"/>
        <v>I</v>
      </c>
      <c r="C47" s="3">
        <f t="shared" si="8"/>
        <v>44281.716</v>
      </c>
      <c r="D47" s="7" t="str">
        <f t="shared" si="9"/>
        <v>vis</v>
      </c>
      <c r="E47" s="21">
        <f>VLOOKUP(C47,Active!C$21:E$969,3,FALSE)</f>
        <v>3623.0056626914766</v>
      </c>
      <c r="F47" s="2" t="s">
        <v>172</v>
      </c>
      <c r="G47" s="7" t="str">
        <f t="shared" si="10"/>
        <v>44281.716</v>
      </c>
      <c r="H47" s="3">
        <f t="shared" si="11"/>
        <v>3623</v>
      </c>
      <c r="I47" s="22" t="s">
        <v>412</v>
      </c>
      <c r="J47" s="23" t="s">
        <v>413</v>
      </c>
      <c r="K47" s="22">
        <v>3623</v>
      </c>
      <c r="L47" s="22" t="s">
        <v>414</v>
      </c>
      <c r="M47" s="23" t="s">
        <v>268</v>
      </c>
      <c r="N47" s="23"/>
      <c r="O47" s="24" t="s">
        <v>415</v>
      </c>
      <c r="P47" s="24" t="s">
        <v>386</v>
      </c>
    </row>
    <row r="48" spans="1:16" ht="12.75" customHeight="1" thickBot="1" x14ac:dyDescent="0.25">
      <c r="A48" s="3" t="str">
        <f t="shared" si="6"/>
        <v> BBS 48 </v>
      </c>
      <c r="B48" s="2" t="str">
        <f t="shared" si="7"/>
        <v>I</v>
      </c>
      <c r="C48" s="3">
        <f t="shared" si="8"/>
        <v>44371.383000000002</v>
      </c>
      <c r="D48" s="7" t="str">
        <f t="shared" si="9"/>
        <v>vis</v>
      </c>
      <c r="E48" s="21">
        <f>VLOOKUP(C48,Active!C$21:E$969,3,FALSE)</f>
        <v>3662.0038621121603</v>
      </c>
      <c r="F48" s="2" t="s">
        <v>172</v>
      </c>
      <c r="G48" s="7" t="str">
        <f t="shared" si="10"/>
        <v>44371.383</v>
      </c>
      <c r="H48" s="3">
        <f t="shared" si="11"/>
        <v>3662</v>
      </c>
      <c r="I48" s="22" t="s">
        <v>416</v>
      </c>
      <c r="J48" s="23" t="s">
        <v>417</v>
      </c>
      <c r="K48" s="22">
        <v>3662</v>
      </c>
      <c r="L48" s="22" t="s">
        <v>309</v>
      </c>
      <c r="M48" s="23" t="s">
        <v>268</v>
      </c>
      <c r="N48" s="23"/>
      <c r="O48" s="24" t="s">
        <v>313</v>
      </c>
      <c r="P48" s="24" t="s">
        <v>418</v>
      </c>
    </row>
    <row r="49" spans="1:16" ht="12.75" customHeight="1" thickBot="1" x14ac:dyDescent="0.25">
      <c r="A49" s="3" t="str">
        <f t="shared" si="6"/>
        <v> AOEB 4 </v>
      </c>
      <c r="B49" s="2" t="str">
        <f t="shared" si="7"/>
        <v>I</v>
      </c>
      <c r="C49" s="3">
        <f t="shared" si="8"/>
        <v>44626.584000000003</v>
      </c>
      <c r="D49" s="7" t="str">
        <f t="shared" si="9"/>
        <v>vis</v>
      </c>
      <c r="E49" s="21">
        <f>VLOOKUP(C49,Active!C$21:E$969,3,FALSE)</f>
        <v>3772.9965293181313</v>
      </c>
      <c r="F49" s="2" t="s">
        <v>172</v>
      </c>
      <c r="G49" s="7" t="str">
        <f t="shared" si="10"/>
        <v>44626.584</v>
      </c>
      <c r="H49" s="3">
        <f t="shared" si="11"/>
        <v>3773</v>
      </c>
      <c r="I49" s="22" t="s">
        <v>419</v>
      </c>
      <c r="J49" s="23" t="s">
        <v>420</v>
      </c>
      <c r="K49" s="22">
        <v>3773</v>
      </c>
      <c r="L49" s="22" t="s">
        <v>286</v>
      </c>
      <c r="M49" s="23" t="s">
        <v>268</v>
      </c>
      <c r="N49" s="23"/>
      <c r="O49" s="24" t="s">
        <v>415</v>
      </c>
      <c r="P49" s="24" t="s">
        <v>386</v>
      </c>
    </row>
    <row r="50" spans="1:16" ht="12.75" customHeight="1" thickBot="1" x14ac:dyDescent="0.25">
      <c r="A50" s="3" t="str">
        <f t="shared" si="6"/>
        <v> BBS 52 </v>
      </c>
      <c r="B50" s="2" t="str">
        <f t="shared" si="7"/>
        <v>I</v>
      </c>
      <c r="C50" s="3">
        <f t="shared" si="8"/>
        <v>44626.597999999998</v>
      </c>
      <c r="D50" s="7" t="str">
        <f t="shared" si="9"/>
        <v>vis</v>
      </c>
      <c r="E50" s="21">
        <f>VLOOKUP(C50,Active!C$21:E$969,3,FALSE)</f>
        <v>3773.0026182336933</v>
      </c>
      <c r="F50" s="2" t="s">
        <v>172</v>
      </c>
      <c r="G50" s="7" t="str">
        <f t="shared" si="10"/>
        <v>44626.598</v>
      </c>
      <c r="H50" s="3">
        <f t="shared" si="11"/>
        <v>3773</v>
      </c>
      <c r="I50" s="22" t="s">
        <v>421</v>
      </c>
      <c r="J50" s="23" t="s">
        <v>422</v>
      </c>
      <c r="K50" s="22">
        <v>3773</v>
      </c>
      <c r="L50" s="22" t="s">
        <v>404</v>
      </c>
      <c r="M50" s="23" t="s">
        <v>268</v>
      </c>
      <c r="N50" s="23"/>
      <c r="O50" s="24" t="s">
        <v>290</v>
      </c>
      <c r="P50" s="24" t="s">
        <v>423</v>
      </c>
    </row>
    <row r="51" spans="1:16" ht="12.75" customHeight="1" thickBot="1" x14ac:dyDescent="0.25">
      <c r="A51" s="3" t="str">
        <f t="shared" si="6"/>
        <v> AOEB 4 </v>
      </c>
      <c r="B51" s="2" t="str">
        <f t="shared" si="7"/>
        <v>I</v>
      </c>
      <c r="C51" s="3">
        <f t="shared" si="8"/>
        <v>44635.8</v>
      </c>
      <c r="D51" s="7" t="str">
        <f t="shared" si="9"/>
        <v>vis</v>
      </c>
      <c r="E51" s="21">
        <f>VLOOKUP(C51,Active!C$21:E$969,3,FALSE)</f>
        <v>3777.0047754494954</v>
      </c>
      <c r="F51" s="2" t="s">
        <v>172</v>
      </c>
      <c r="G51" s="7" t="str">
        <f t="shared" si="10"/>
        <v>44635.800</v>
      </c>
      <c r="H51" s="3">
        <f t="shared" si="11"/>
        <v>3777</v>
      </c>
      <c r="I51" s="22" t="s">
        <v>424</v>
      </c>
      <c r="J51" s="23" t="s">
        <v>425</v>
      </c>
      <c r="K51" s="22">
        <v>3777</v>
      </c>
      <c r="L51" s="22" t="s">
        <v>392</v>
      </c>
      <c r="M51" s="23" t="s">
        <v>268</v>
      </c>
      <c r="N51" s="23"/>
      <c r="O51" s="24" t="s">
        <v>385</v>
      </c>
      <c r="P51" s="24" t="s">
        <v>386</v>
      </c>
    </row>
    <row r="52" spans="1:16" ht="12.75" customHeight="1" thickBot="1" x14ac:dyDescent="0.25">
      <c r="A52" s="3" t="str">
        <f t="shared" si="6"/>
        <v> BBS 53 </v>
      </c>
      <c r="B52" s="2" t="str">
        <f t="shared" si="7"/>
        <v>I</v>
      </c>
      <c r="C52" s="3">
        <f t="shared" si="8"/>
        <v>44663.385000000002</v>
      </c>
      <c r="D52" s="7" t="str">
        <f t="shared" si="9"/>
        <v>vis</v>
      </c>
      <c r="E52" s="21">
        <f>VLOOKUP(C52,Active!C$21:E$969,3,FALSE)</f>
        <v>3789.0021137235485</v>
      </c>
      <c r="F52" s="2" t="s">
        <v>172</v>
      </c>
      <c r="G52" s="7" t="str">
        <f t="shared" si="10"/>
        <v>44663.385</v>
      </c>
      <c r="H52" s="3">
        <f t="shared" si="11"/>
        <v>3789</v>
      </c>
      <c r="I52" s="22" t="s">
        <v>426</v>
      </c>
      <c r="J52" s="23" t="s">
        <v>427</v>
      </c>
      <c r="K52" s="22">
        <v>3789</v>
      </c>
      <c r="L52" s="22" t="s">
        <v>247</v>
      </c>
      <c r="M52" s="23" t="s">
        <v>268</v>
      </c>
      <c r="N52" s="23"/>
      <c r="O52" s="24" t="s">
        <v>294</v>
      </c>
      <c r="P52" s="24" t="s">
        <v>428</v>
      </c>
    </row>
    <row r="53" spans="1:16" ht="12.75" customHeight="1" thickBot="1" x14ac:dyDescent="0.25">
      <c r="A53" s="3" t="str">
        <f t="shared" si="6"/>
        <v> BBS 54 </v>
      </c>
      <c r="B53" s="2" t="str">
        <f t="shared" si="7"/>
        <v>I</v>
      </c>
      <c r="C53" s="3">
        <f t="shared" si="8"/>
        <v>44709.364000000001</v>
      </c>
      <c r="D53" s="7" t="str">
        <f t="shared" si="9"/>
        <v>vis</v>
      </c>
      <c r="E53" s="21">
        <f>VLOOKUP(C53,Active!C$21:E$969,3,FALSE)</f>
        <v>3808.9994172037982</v>
      </c>
      <c r="F53" s="2" t="s">
        <v>172</v>
      </c>
      <c r="G53" s="7" t="str">
        <f t="shared" si="10"/>
        <v>44709.364</v>
      </c>
      <c r="H53" s="3">
        <f t="shared" si="11"/>
        <v>3809</v>
      </c>
      <c r="I53" s="22" t="s">
        <v>429</v>
      </c>
      <c r="J53" s="23" t="s">
        <v>430</v>
      </c>
      <c r="K53" s="22">
        <v>3809</v>
      </c>
      <c r="L53" s="22" t="s">
        <v>277</v>
      </c>
      <c r="M53" s="23" t="s">
        <v>268</v>
      </c>
      <c r="N53" s="23"/>
      <c r="O53" s="24" t="s">
        <v>294</v>
      </c>
      <c r="P53" s="24" t="s">
        <v>431</v>
      </c>
    </row>
    <row r="54" spans="1:16" ht="12.75" customHeight="1" thickBot="1" x14ac:dyDescent="0.25">
      <c r="A54" s="3" t="str">
        <f t="shared" si="6"/>
        <v> AOEB 4 </v>
      </c>
      <c r="B54" s="2" t="str">
        <f t="shared" si="7"/>
        <v>I</v>
      </c>
      <c r="C54" s="3">
        <f t="shared" si="8"/>
        <v>45026.665000000001</v>
      </c>
      <c r="D54" s="7" t="str">
        <f t="shared" si="9"/>
        <v>vis</v>
      </c>
      <c r="E54" s="21">
        <f>VLOOKUP(C54,Active!C$21:E$969,3,FALSE)</f>
        <v>3947.0007741621239</v>
      </c>
      <c r="F54" s="2" t="s">
        <v>172</v>
      </c>
      <c r="G54" s="7" t="str">
        <f t="shared" si="10"/>
        <v>45026.665</v>
      </c>
      <c r="H54" s="3">
        <f t="shared" si="11"/>
        <v>3947</v>
      </c>
      <c r="I54" s="22" t="s">
        <v>432</v>
      </c>
      <c r="J54" s="23" t="s">
        <v>433</v>
      </c>
      <c r="K54" s="22">
        <v>3947</v>
      </c>
      <c r="L54" s="22" t="s">
        <v>216</v>
      </c>
      <c r="M54" s="23" t="s">
        <v>268</v>
      </c>
      <c r="N54" s="23"/>
      <c r="O54" s="24" t="s">
        <v>385</v>
      </c>
      <c r="P54" s="24" t="s">
        <v>386</v>
      </c>
    </row>
    <row r="55" spans="1:16" ht="12.75" customHeight="1" thickBot="1" x14ac:dyDescent="0.25">
      <c r="A55" s="3" t="str">
        <f t="shared" si="6"/>
        <v> BBS 60 </v>
      </c>
      <c r="B55" s="2" t="str">
        <f t="shared" si="7"/>
        <v>I</v>
      </c>
      <c r="C55" s="3">
        <f t="shared" si="8"/>
        <v>45093.339</v>
      </c>
      <c r="D55" s="7" t="str">
        <f t="shared" si="9"/>
        <v>vis</v>
      </c>
      <c r="E55" s="21">
        <f>VLOOKUP(C55,Active!C$21:E$969,3,FALSE)</f>
        <v>3975.9987996137902</v>
      </c>
      <c r="F55" s="2" t="s">
        <v>172</v>
      </c>
      <c r="G55" s="7" t="str">
        <f t="shared" si="10"/>
        <v>45093.339</v>
      </c>
      <c r="H55" s="3">
        <f t="shared" si="11"/>
        <v>3976</v>
      </c>
      <c r="I55" s="22" t="s">
        <v>434</v>
      </c>
      <c r="J55" s="23" t="s">
        <v>435</v>
      </c>
      <c r="K55" s="22">
        <v>3976</v>
      </c>
      <c r="L55" s="22" t="s">
        <v>174</v>
      </c>
      <c r="M55" s="23" t="s">
        <v>268</v>
      </c>
      <c r="N55" s="23"/>
      <c r="O55" s="24" t="s">
        <v>313</v>
      </c>
      <c r="P55" s="24" t="s">
        <v>436</v>
      </c>
    </row>
    <row r="56" spans="1:16" ht="12.75" customHeight="1" thickBot="1" x14ac:dyDescent="0.25">
      <c r="A56" s="3" t="str">
        <f t="shared" si="6"/>
        <v> BBS 60 </v>
      </c>
      <c r="B56" s="2" t="str">
        <f t="shared" si="7"/>
        <v>I</v>
      </c>
      <c r="C56" s="3">
        <f t="shared" si="8"/>
        <v>45093.341999999997</v>
      </c>
      <c r="D56" s="7" t="str">
        <f t="shared" si="9"/>
        <v>vis</v>
      </c>
      <c r="E56" s="21">
        <f>VLOOKUP(C56,Active!C$21:E$969,3,FALSE)</f>
        <v>3976.00010438141</v>
      </c>
      <c r="F56" s="2" t="s">
        <v>172</v>
      </c>
      <c r="G56" s="7" t="str">
        <f t="shared" si="10"/>
        <v>45093.342</v>
      </c>
      <c r="H56" s="3">
        <f t="shared" si="11"/>
        <v>3976</v>
      </c>
      <c r="I56" s="22" t="s">
        <v>437</v>
      </c>
      <c r="J56" s="23" t="s">
        <v>438</v>
      </c>
      <c r="K56" s="22">
        <v>3976</v>
      </c>
      <c r="L56" s="22" t="s">
        <v>241</v>
      </c>
      <c r="M56" s="23" t="s">
        <v>268</v>
      </c>
      <c r="N56" s="23"/>
      <c r="O56" s="24" t="s">
        <v>290</v>
      </c>
      <c r="P56" s="24" t="s">
        <v>436</v>
      </c>
    </row>
    <row r="57" spans="1:16" ht="12.75" customHeight="1" thickBot="1" x14ac:dyDescent="0.25">
      <c r="A57" s="3" t="str">
        <f t="shared" si="6"/>
        <v> BBS 60 </v>
      </c>
      <c r="B57" s="2" t="str">
        <f t="shared" si="7"/>
        <v>I</v>
      </c>
      <c r="C57" s="3">
        <f t="shared" si="8"/>
        <v>45093.341999999997</v>
      </c>
      <c r="D57" s="7" t="str">
        <f t="shared" si="9"/>
        <v>vis</v>
      </c>
      <c r="E57" s="21">
        <f>VLOOKUP(C57,Active!C$21:E$969,3,FALSE)</f>
        <v>3976.00010438141</v>
      </c>
      <c r="F57" s="2" t="s">
        <v>172</v>
      </c>
      <c r="G57" s="7" t="str">
        <f t="shared" si="10"/>
        <v>45093.342</v>
      </c>
      <c r="H57" s="3">
        <f t="shared" si="11"/>
        <v>3976</v>
      </c>
      <c r="I57" s="22" t="s">
        <v>437</v>
      </c>
      <c r="J57" s="23" t="s">
        <v>438</v>
      </c>
      <c r="K57" s="22">
        <v>3976</v>
      </c>
      <c r="L57" s="22" t="s">
        <v>241</v>
      </c>
      <c r="M57" s="23" t="s">
        <v>268</v>
      </c>
      <c r="N57" s="23"/>
      <c r="O57" s="24" t="s">
        <v>294</v>
      </c>
      <c r="P57" s="24" t="s">
        <v>436</v>
      </c>
    </row>
    <row r="58" spans="1:16" ht="12.75" customHeight="1" thickBot="1" x14ac:dyDescent="0.25">
      <c r="A58" s="3" t="str">
        <f t="shared" si="6"/>
        <v> BBS 65 </v>
      </c>
      <c r="B58" s="2" t="str">
        <f t="shared" si="7"/>
        <v>I</v>
      </c>
      <c r="C58" s="3">
        <f t="shared" si="8"/>
        <v>45378.447</v>
      </c>
      <c r="D58" s="7" t="str">
        <f t="shared" si="9"/>
        <v>vis</v>
      </c>
      <c r="E58" s="21">
        <f>VLOOKUP(C58,Active!C$21:E$969,3,FALSE)</f>
        <v>4099.9986952323807</v>
      </c>
      <c r="F58" s="2" t="s">
        <v>172</v>
      </c>
      <c r="G58" s="7" t="str">
        <f t="shared" si="10"/>
        <v>45378.447</v>
      </c>
      <c r="H58" s="3">
        <f t="shared" si="11"/>
        <v>4100</v>
      </c>
      <c r="I58" s="22" t="s">
        <v>439</v>
      </c>
      <c r="J58" s="23" t="s">
        <v>440</v>
      </c>
      <c r="K58" s="22">
        <v>4100</v>
      </c>
      <c r="L58" s="22" t="s">
        <v>174</v>
      </c>
      <c r="M58" s="23" t="s">
        <v>268</v>
      </c>
      <c r="N58" s="23"/>
      <c r="O58" s="24" t="s">
        <v>290</v>
      </c>
      <c r="P58" s="24" t="s">
        <v>441</v>
      </c>
    </row>
    <row r="59" spans="1:16" ht="12.75" customHeight="1" thickBot="1" x14ac:dyDescent="0.25">
      <c r="A59" s="3" t="str">
        <f t="shared" si="6"/>
        <v> BBS 65 </v>
      </c>
      <c r="B59" s="2" t="str">
        <f t="shared" si="7"/>
        <v>I</v>
      </c>
      <c r="C59" s="3">
        <f t="shared" si="8"/>
        <v>45401.43</v>
      </c>
      <c r="D59" s="7" t="str">
        <f t="shared" si="9"/>
        <v>vis</v>
      </c>
      <c r="E59" s="21">
        <f>VLOOKUP(C59,Active!C$21:E$969,3,FALSE)</f>
        <v>4109.9945199759941</v>
      </c>
      <c r="F59" s="2" t="s">
        <v>172</v>
      </c>
      <c r="G59" s="7" t="str">
        <f t="shared" si="10"/>
        <v>45401.430</v>
      </c>
      <c r="H59" s="3">
        <f t="shared" si="11"/>
        <v>4110</v>
      </c>
      <c r="I59" s="22" t="s">
        <v>442</v>
      </c>
      <c r="J59" s="23" t="s">
        <v>443</v>
      </c>
      <c r="K59" s="22">
        <v>4110</v>
      </c>
      <c r="L59" s="22" t="s">
        <v>444</v>
      </c>
      <c r="M59" s="23" t="s">
        <v>268</v>
      </c>
      <c r="N59" s="23"/>
      <c r="O59" s="24" t="s">
        <v>294</v>
      </c>
      <c r="P59" s="24" t="s">
        <v>441</v>
      </c>
    </row>
    <row r="60" spans="1:16" ht="12.75" customHeight="1" thickBot="1" x14ac:dyDescent="0.25">
      <c r="A60" s="3" t="str">
        <f t="shared" si="6"/>
        <v> VSSC 60.23 </v>
      </c>
      <c r="B60" s="2" t="str">
        <f t="shared" si="7"/>
        <v>I</v>
      </c>
      <c r="C60" s="3">
        <f t="shared" si="8"/>
        <v>45440.525000000001</v>
      </c>
      <c r="D60" s="7" t="str">
        <f t="shared" si="9"/>
        <v>vis</v>
      </c>
      <c r="E60" s="21">
        <f>VLOOKUP(C60,Active!C$21:E$969,3,FALSE)</f>
        <v>4126.9978166888504</v>
      </c>
      <c r="F60" s="2" t="s">
        <v>172</v>
      </c>
      <c r="G60" s="7" t="str">
        <f t="shared" si="10"/>
        <v>45440.525</v>
      </c>
      <c r="H60" s="3">
        <f t="shared" si="11"/>
        <v>4127</v>
      </c>
      <c r="I60" s="22" t="s">
        <v>445</v>
      </c>
      <c r="J60" s="23" t="s">
        <v>446</v>
      </c>
      <c r="K60" s="22">
        <v>4127</v>
      </c>
      <c r="L60" s="22" t="s">
        <v>367</v>
      </c>
      <c r="M60" s="23" t="s">
        <v>268</v>
      </c>
      <c r="N60" s="23"/>
      <c r="O60" s="24" t="s">
        <v>447</v>
      </c>
      <c r="P60" s="24" t="s">
        <v>448</v>
      </c>
    </row>
    <row r="61" spans="1:16" ht="12.75" customHeight="1" thickBot="1" x14ac:dyDescent="0.25">
      <c r="A61" s="3" t="str">
        <f t="shared" si="6"/>
        <v> BBS 67 </v>
      </c>
      <c r="B61" s="2" t="str">
        <f t="shared" si="7"/>
        <v>I</v>
      </c>
      <c r="C61" s="3">
        <f t="shared" si="8"/>
        <v>45493.404000000002</v>
      </c>
      <c r="D61" s="7" t="str">
        <f t="shared" si="9"/>
        <v>vis</v>
      </c>
      <c r="E61" s="21">
        <f>VLOOKUP(C61,Active!C$21:E$969,3,FALSE)</f>
        <v>4149.9960856971402</v>
      </c>
      <c r="F61" s="2" t="s">
        <v>172</v>
      </c>
      <c r="G61" s="7" t="str">
        <f t="shared" si="10"/>
        <v>45493.404</v>
      </c>
      <c r="H61" s="3">
        <f t="shared" si="11"/>
        <v>4150</v>
      </c>
      <c r="I61" s="22" t="s">
        <v>449</v>
      </c>
      <c r="J61" s="23" t="s">
        <v>450</v>
      </c>
      <c r="K61" s="22">
        <v>4150</v>
      </c>
      <c r="L61" s="22" t="s">
        <v>374</v>
      </c>
      <c r="M61" s="23" t="s">
        <v>268</v>
      </c>
      <c r="N61" s="23"/>
      <c r="O61" s="24" t="s">
        <v>313</v>
      </c>
      <c r="P61" s="24" t="s">
        <v>451</v>
      </c>
    </row>
    <row r="62" spans="1:16" ht="12.75" customHeight="1" thickBot="1" x14ac:dyDescent="0.25">
      <c r="A62" s="3" t="str">
        <f t="shared" si="6"/>
        <v> AOEB 4 </v>
      </c>
      <c r="B62" s="2" t="str">
        <f t="shared" si="7"/>
        <v>I</v>
      </c>
      <c r="C62" s="3">
        <f t="shared" si="8"/>
        <v>45541.686999999998</v>
      </c>
      <c r="D62" s="7" t="str">
        <f t="shared" si="9"/>
        <v>vis</v>
      </c>
      <c r="E62" s="21">
        <f>VLOOKUP(C62,Active!C$21:E$969,3,FALSE)</f>
        <v>4170.9954507102293</v>
      </c>
      <c r="F62" s="2" t="s">
        <v>172</v>
      </c>
      <c r="G62" s="7" t="str">
        <f t="shared" si="10"/>
        <v>45541.687</v>
      </c>
      <c r="H62" s="3">
        <f t="shared" si="11"/>
        <v>4171</v>
      </c>
      <c r="I62" s="22" t="s">
        <v>452</v>
      </c>
      <c r="J62" s="23" t="s">
        <v>453</v>
      </c>
      <c r="K62" s="22">
        <v>4171</v>
      </c>
      <c r="L62" s="22" t="s">
        <v>250</v>
      </c>
      <c r="M62" s="23" t="s">
        <v>268</v>
      </c>
      <c r="N62" s="23"/>
      <c r="O62" s="24" t="s">
        <v>385</v>
      </c>
      <c r="P62" s="24" t="s">
        <v>386</v>
      </c>
    </row>
    <row r="63" spans="1:16" ht="12.75" customHeight="1" thickBot="1" x14ac:dyDescent="0.25">
      <c r="A63" s="3" t="str">
        <f t="shared" si="6"/>
        <v> BBS 74 </v>
      </c>
      <c r="B63" s="2" t="str">
        <f t="shared" si="7"/>
        <v>I</v>
      </c>
      <c r="C63" s="3">
        <f t="shared" si="8"/>
        <v>45946.370999999999</v>
      </c>
      <c r="D63" s="7" t="str">
        <f t="shared" si="9"/>
        <v>vis</v>
      </c>
      <c r="E63" s="21">
        <f>VLOOKUP(C63,Active!C$21:E$969,3,FALSE)</f>
        <v>4347.001644007204</v>
      </c>
      <c r="F63" s="2" t="s">
        <v>172</v>
      </c>
      <c r="G63" s="7" t="str">
        <f t="shared" si="10"/>
        <v>45946.371</v>
      </c>
      <c r="H63" s="3">
        <f t="shared" si="11"/>
        <v>4347</v>
      </c>
      <c r="I63" s="22" t="s">
        <v>454</v>
      </c>
      <c r="J63" s="23" t="s">
        <v>455</v>
      </c>
      <c r="K63" s="22">
        <v>4347</v>
      </c>
      <c r="L63" s="22" t="s">
        <v>305</v>
      </c>
      <c r="M63" s="23" t="s">
        <v>268</v>
      </c>
      <c r="N63" s="23"/>
      <c r="O63" s="24" t="s">
        <v>294</v>
      </c>
      <c r="P63" s="24" t="s">
        <v>456</v>
      </c>
    </row>
    <row r="64" spans="1:16" ht="12.75" customHeight="1" thickBot="1" x14ac:dyDescent="0.25">
      <c r="A64" s="3" t="str">
        <f t="shared" si="6"/>
        <v> BBS 75 </v>
      </c>
      <c r="B64" s="2" t="str">
        <f t="shared" si="7"/>
        <v>I</v>
      </c>
      <c r="C64" s="3">
        <f t="shared" si="8"/>
        <v>46054.436000000002</v>
      </c>
      <c r="D64" s="7" t="str">
        <f t="shared" si="9"/>
        <v>vis</v>
      </c>
      <c r="E64" s="21">
        <f>VLOOKUP(C64,Active!C$21:E$969,3,FALSE)</f>
        <v>4394.001548324246</v>
      </c>
      <c r="F64" s="2" t="s">
        <v>172</v>
      </c>
      <c r="G64" s="7" t="str">
        <f t="shared" si="10"/>
        <v>46054.436</v>
      </c>
      <c r="H64" s="3">
        <f t="shared" si="11"/>
        <v>4394</v>
      </c>
      <c r="I64" s="22" t="s">
        <v>457</v>
      </c>
      <c r="J64" s="23" t="s">
        <v>458</v>
      </c>
      <c r="K64" s="22">
        <v>4394</v>
      </c>
      <c r="L64" s="22" t="s">
        <v>305</v>
      </c>
      <c r="M64" s="23" t="s">
        <v>268</v>
      </c>
      <c r="N64" s="23"/>
      <c r="O64" s="24" t="s">
        <v>459</v>
      </c>
      <c r="P64" s="24" t="s">
        <v>460</v>
      </c>
    </row>
    <row r="65" spans="1:16" ht="12.75" customHeight="1" thickBot="1" x14ac:dyDescent="0.25">
      <c r="A65" s="3" t="str">
        <f t="shared" si="6"/>
        <v> VSSC 61.20 </v>
      </c>
      <c r="B65" s="2" t="str">
        <f t="shared" si="7"/>
        <v>I</v>
      </c>
      <c r="C65" s="3">
        <f t="shared" si="8"/>
        <v>46061.33</v>
      </c>
      <c r="D65" s="7" t="str">
        <f t="shared" si="9"/>
        <v>vis</v>
      </c>
      <c r="E65" s="21">
        <f>VLOOKUP(C65,Active!C$21:E$969,3,FALSE)</f>
        <v>4396.9999043170437</v>
      </c>
      <c r="F65" s="2" t="s">
        <v>172</v>
      </c>
      <c r="G65" s="7" t="str">
        <f t="shared" si="10"/>
        <v>46061.330</v>
      </c>
      <c r="H65" s="3">
        <f t="shared" si="11"/>
        <v>4397</v>
      </c>
      <c r="I65" s="22" t="s">
        <v>461</v>
      </c>
      <c r="J65" s="23" t="s">
        <v>462</v>
      </c>
      <c r="K65" s="22">
        <v>4397</v>
      </c>
      <c r="L65" s="22" t="s">
        <v>267</v>
      </c>
      <c r="M65" s="23" t="s">
        <v>268</v>
      </c>
      <c r="N65" s="23"/>
      <c r="O65" s="24" t="s">
        <v>447</v>
      </c>
      <c r="P65" s="24" t="s">
        <v>463</v>
      </c>
    </row>
    <row r="66" spans="1:16" ht="12.75" customHeight="1" thickBot="1" x14ac:dyDescent="0.25">
      <c r="A66" s="3" t="str">
        <f t="shared" si="6"/>
        <v> AOEB 4 </v>
      </c>
      <c r="B66" s="2" t="str">
        <f t="shared" si="7"/>
        <v>I</v>
      </c>
      <c r="C66" s="3">
        <f t="shared" si="8"/>
        <v>46240.675000000003</v>
      </c>
      <c r="D66" s="7" t="str">
        <f t="shared" si="9"/>
        <v>vis</v>
      </c>
      <c r="E66" s="21">
        <f>VLOOKUP(C66,Active!C$21:E$969,3,FALSE)</f>
        <v>4475.0010873063538</v>
      </c>
      <c r="F66" s="2" t="s">
        <v>172</v>
      </c>
      <c r="G66" s="7" t="str">
        <f t="shared" si="10"/>
        <v>46240.675</v>
      </c>
      <c r="H66" s="3">
        <f t="shared" si="11"/>
        <v>4475</v>
      </c>
      <c r="I66" s="22" t="s">
        <v>464</v>
      </c>
      <c r="J66" s="23" t="s">
        <v>465</v>
      </c>
      <c r="K66" s="22">
        <v>4475</v>
      </c>
      <c r="L66" s="22" t="s">
        <v>411</v>
      </c>
      <c r="M66" s="23" t="s">
        <v>268</v>
      </c>
      <c r="N66" s="23"/>
      <c r="O66" s="24" t="s">
        <v>466</v>
      </c>
      <c r="P66" s="24" t="s">
        <v>386</v>
      </c>
    </row>
    <row r="67" spans="1:16" ht="12.75" customHeight="1" thickBot="1" x14ac:dyDescent="0.25">
      <c r="A67" s="3" t="str">
        <f t="shared" si="6"/>
        <v>BAVM 50 </v>
      </c>
      <c r="B67" s="2" t="str">
        <f t="shared" si="7"/>
        <v>I</v>
      </c>
      <c r="C67" s="3">
        <f t="shared" si="8"/>
        <v>46553.368999999999</v>
      </c>
      <c r="D67" s="7" t="str">
        <f t="shared" si="9"/>
        <v>vis</v>
      </c>
      <c r="E67" s="21">
        <f>VLOOKUP(C67,Active!C$21:E$969,3,FALSE)</f>
        <v>4610.9987561215357</v>
      </c>
      <c r="F67" s="2" t="s">
        <v>172</v>
      </c>
      <c r="G67" s="7" t="str">
        <f t="shared" si="10"/>
        <v>46553.369</v>
      </c>
      <c r="H67" s="3">
        <f t="shared" si="11"/>
        <v>4611</v>
      </c>
      <c r="I67" s="22" t="s">
        <v>467</v>
      </c>
      <c r="J67" s="23" t="s">
        <v>468</v>
      </c>
      <c r="K67" s="22">
        <v>4611</v>
      </c>
      <c r="L67" s="22" t="s">
        <v>174</v>
      </c>
      <c r="M67" s="23" t="s">
        <v>268</v>
      </c>
      <c r="N67" s="23"/>
      <c r="O67" s="24" t="s">
        <v>469</v>
      </c>
      <c r="P67" s="25" t="s">
        <v>470</v>
      </c>
    </row>
    <row r="68" spans="1:16" ht="12.75" customHeight="1" thickBot="1" x14ac:dyDescent="0.25">
      <c r="A68" s="3" t="str">
        <f t="shared" si="6"/>
        <v>BAVM 43 </v>
      </c>
      <c r="B68" s="2" t="str">
        <f t="shared" si="7"/>
        <v>I</v>
      </c>
      <c r="C68" s="3">
        <f t="shared" si="8"/>
        <v>46553.385000000002</v>
      </c>
      <c r="D68" s="7" t="str">
        <f t="shared" si="9"/>
        <v>vis</v>
      </c>
      <c r="E68" s="21">
        <f>VLOOKUP(C68,Active!C$21:E$969,3,FALSE)</f>
        <v>4611.0057148821825</v>
      </c>
      <c r="F68" s="2" t="s">
        <v>172</v>
      </c>
      <c r="G68" s="7" t="str">
        <f t="shared" si="10"/>
        <v>46553.385</v>
      </c>
      <c r="H68" s="3">
        <f t="shared" si="11"/>
        <v>4611</v>
      </c>
      <c r="I68" s="22" t="s">
        <v>471</v>
      </c>
      <c r="J68" s="23" t="s">
        <v>472</v>
      </c>
      <c r="K68" s="22">
        <v>4611</v>
      </c>
      <c r="L68" s="22" t="s">
        <v>414</v>
      </c>
      <c r="M68" s="23" t="s">
        <v>268</v>
      </c>
      <c r="N68" s="23"/>
      <c r="O68" s="24" t="s">
        <v>269</v>
      </c>
      <c r="P68" s="25" t="s">
        <v>473</v>
      </c>
    </row>
    <row r="69" spans="1:16" ht="12.75" customHeight="1" thickBot="1" x14ac:dyDescent="0.25">
      <c r="A69" s="3" t="str">
        <f t="shared" si="6"/>
        <v> AOEB 4 </v>
      </c>
      <c r="B69" s="2" t="str">
        <f t="shared" si="7"/>
        <v>I</v>
      </c>
      <c r="C69" s="3">
        <f t="shared" si="8"/>
        <v>46893.667000000001</v>
      </c>
      <c r="D69" s="7" t="str">
        <f t="shared" si="9"/>
        <v>vis</v>
      </c>
      <c r="E69" s="21">
        <f>VLOOKUP(C69,Active!C$21:E$969,3,FALSE)</f>
        <v>4759.00202673904</v>
      </c>
      <c r="F69" s="2" t="s">
        <v>172</v>
      </c>
      <c r="G69" s="7" t="str">
        <f t="shared" si="10"/>
        <v>46893.667</v>
      </c>
      <c r="H69" s="3">
        <f t="shared" si="11"/>
        <v>4759</v>
      </c>
      <c r="I69" s="22" t="s">
        <v>477</v>
      </c>
      <c r="J69" s="23" t="s">
        <v>478</v>
      </c>
      <c r="K69" s="22">
        <v>4759</v>
      </c>
      <c r="L69" s="22" t="s">
        <v>247</v>
      </c>
      <c r="M69" s="23" t="s">
        <v>268</v>
      </c>
      <c r="N69" s="23"/>
      <c r="O69" s="24" t="s">
        <v>479</v>
      </c>
      <c r="P69" s="24" t="s">
        <v>386</v>
      </c>
    </row>
    <row r="70" spans="1:16" ht="12.75" customHeight="1" thickBot="1" x14ac:dyDescent="0.25">
      <c r="A70" s="3" t="str">
        <f t="shared" si="6"/>
        <v> BBS 83 </v>
      </c>
      <c r="B70" s="2" t="str">
        <f t="shared" si="7"/>
        <v>I</v>
      </c>
      <c r="C70" s="3">
        <f t="shared" si="8"/>
        <v>46900.555</v>
      </c>
      <c r="D70" s="7" t="str">
        <f t="shared" si="9"/>
        <v>vis</v>
      </c>
      <c r="E70" s="21">
        <f>VLOOKUP(C70,Active!C$21:E$969,3,FALSE)</f>
        <v>4761.9977731965955</v>
      </c>
      <c r="F70" s="2" t="s">
        <v>172</v>
      </c>
      <c r="G70" s="7" t="str">
        <f t="shared" si="10"/>
        <v>46900.555</v>
      </c>
      <c r="H70" s="3">
        <f t="shared" si="11"/>
        <v>4762</v>
      </c>
      <c r="I70" s="22" t="s">
        <v>480</v>
      </c>
      <c r="J70" s="23" t="s">
        <v>481</v>
      </c>
      <c r="K70" s="22">
        <v>4762</v>
      </c>
      <c r="L70" s="22" t="s">
        <v>367</v>
      </c>
      <c r="M70" s="23" t="s">
        <v>268</v>
      </c>
      <c r="N70" s="23"/>
      <c r="O70" s="24" t="s">
        <v>290</v>
      </c>
      <c r="P70" s="24" t="s">
        <v>482</v>
      </c>
    </row>
    <row r="71" spans="1:16" ht="12.75" customHeight="1" thickBot="1" x14ac:dyDescent="0.25">
      <c r="A71" s="3" t="str">
        <f t="shared" si="6"/>
        <v> BBS 84 </v>
      </c>
      <c r="B71" s="2" t="str">
        <f t="shared" si="7"/>
        <v>I</v>
      </c>
      <c r="C71" s="3">
        <f t="shared" si="8"/>
        <v>46976.425000000003</v>
      </c>
      <c r="D71" s="7" t="str">
        <f t="shared" si="9"/>
        <v>vis</v>
      </c>
      <c r="E71" s="21">
        <f>VLOOKUP(C71,Active!C$21:E$969,3,FALSE)</f>
        <v>4794.9953463288221</v>
      </c>
      <c r="F71" s="2" t="s">
        <v>172</v>
      </c>
      <c r="G71" s="7" t="str">
        <f t="shared" si="10"/>
        <v>46976.425</v>
      </c>
      <c r="H71" s="3">
        <f t="shared" si="11"/>
        <v>4795</v>
      </c>
      <c r="I71" s="22" t="s">
        <v>483</v>
      </c>
      <c r="J71" s="23" t="s">
        <v>484</v>
      </c>
      <c r="K71" s="22">
        <v>4795</v>
      </c>
      <c r="L71" s="22" t="s">
        <v>370</v>
      </c>
      <c r="M71" s="23" t="s">
        <v>268</v>
      </c>
      <c r="N71" s="23"/>
      <c r="O71" s="24" t="s">
        <v>294</v>
      </c>
      <c r="P71" s="24" t="s">
        <v>485</v>
      </c>
    </row>
    <row r="72" spans="1:16" ht="12.75" customHeight="1" thickBot="1" x14ac:dyDescent="0.25">
      <c r="A72" s="3" t="str">
        <f t="shared" si="6"/>
        <v> BRNO 30 </v>
      </c>
      <c r="B72" s="2" t="str">
        <f t="shared" si="7"/>
        <v>I</v>
      </c>
      <c r="C72" s="3">
        <f t="shared" si="8"/>
        <v>46999.423999999999</v>
      </c>
      <c r="D72" s="7" t="str">
        <f t="shared" si="9"/>
        <v>vis</v>
      </c>
      <c r="E72" s="21">
        <f>VLOOKUP(C72,Active!C$21:E$969,3,FALSE)</f>
        <v>4804.9981298330777</v>
      </c>
      <c r="F72" s="2" t="s">
        <v>172</v>
      </c>
      <c r="G72" s="7" t="str">
        <f t="shared" si="10"/>
        <v>46999.424</v>
      </c>
      <c r="H72" s="3">
        <f t="shared" si="11"/>
        <v>4805</v>
      </c>
      <c r="I72" s="22" t="s">
        <v>486</v>
      </c>
      <c r="J72" s="23" t="s">
        <v>487</v>
      </c>
      <c r="K72" s="22">
        <v>4805</v>
      </c>
      <c r="L72" s="22" t="s">
        <v>317</v>
      </c>
      <c r="M72" s="23" t="s">
        <v>268</v>
      </c>
      <c r="N72" s="23"/>
      <c r="O72" s="24" t="s">
        <v>488</v>
      </c>
      <c r="P72" s="24" t="s">
        <v>489</v>
      </c>
    </row>
    <row r="73" spans="1:16" ht="12.75" customHeight="1" thickBot="1" x14ac:dyDescent="0.25">
      <c r="A73" s="3" t="str">
        <f t="shared" si="6"/>
        <v> BRNO 30 </v>
      </c>
      <c r="B73" s="2" t="str">
        <f t="shared" si="7"/>
        <v>I</v>
      </c>
      <c r="C73" s="3">
        <f t="shared" si="8"/>
        <v>46999.425999999999</v>
      </c>
      <c r="D73" s="7" t="str">
        <f t="shared" si="9"/>
        <v>vis</v>
      </c>
      <c r="E73" s="21">
        <f>VLOOKUP(C73,Active!C$21:E$969,3,FALSE)</f>
        <v>4804.9989996781587</v>
      </c>
      <c r="F73" s="2" t="s">
        <v>172</v>
      </c>
      <c r="G73" s="7" t="str">
        <f t="shared" si="10"/>
        <v>46999.426</v>
      </c>
      <c r="H73" s="3">
        <f t="shared" si="11"/>
        <v>4805</v>
      </c>
      <c r="I73" s="22" t="s">
        <v>490</v>
      </c>
      <c r="J73" s="23" t="s">
        <v>491</v>
      </c>
      <c r="K73" s="22">
        <v>4805</v>
      </c>
      <c r="L73" s="22" t="s">
        <v>253</v>
      </c>
      <c r="M73" s="23" t="s">
        <v>268</v>
      </c>
      <c r="N73" s="23"/>
      <c r="O73" s="24" t="s">
        <v>492</v>
      </c>
      <c r="P73" s="24" t="s">
        <v>489</v>
      </c>
    </row>
    <row r="74" spans="1:16" ht="12.75" customHeight="1" thickBot="1" x14ac:dyDescent="0.25">
      <c r="A74" s="3" t="str">
        <f t="shared" si="6"/>
        <v> BRNO 30 </v>
      </c>
      <c r="B74" s="2" t="str">
        <f t="shared" si="7"/>
        <v>I</v>
      </c>
      <c r="C74" s="3">
        <f t="shared" si="8"/>
        <v>46999.427000000003</v>
      </c>
      <c r="D74" s="7" t="str">
        <f t="shared" si="9"/>
        <v>vis</v>
      </c>
      <c r="E74" s="21">
        <f>VLOOKUP(C74,Active!C$21:E$969,3,FALSE)</f>
        <v>4804.9994346007006</v>
      </c>
      <c r="F74" s="2" t="s">
        <v>172</v>
      </c>
      <c r="G74" s="7" t="str">
        <f t="shared" si="10"/>
        <v>46999.427</v>
      </c>
      <c r="H74" s="3">
        <f t="shared" si="11"/>
        <v>4805</v>
      </c>
      <c r="I74" s="22" t="s">
        <v>493</v>
      </c>
      <c r="J74" s="23" t="s">
        <v>494</v>
      </c>
      <c r="K74" s="22">
        <v>4805</v>
      </c>
      <c r="L74" s="22" t="s">
        <v>277</v>
      </c>
      <c r="M74" s="23" t="s">
        <v>268</v>
      </c>
      <c r="N74" s="23"/>
      <c r="O74" s="24" t="s">
        <v>495</v>
      </c>
      <c r="P74" s="24" t="s">
        <v>489</v>
      </c>
    </row>
    <row r="75" spans="1:16" ht="12.75" customHeight="1" thickBot="1" x14ac:dyDescent="0.25">
      <c r="A75" s="3" t="str">
        <f t="shared" ref="A75:A106" si="12">P75</f>
        <v> BRNO 30 </v>
      </c>
      <c r="B75" s="2" t="str">
        <f t="shared" ref="B75:B106" si="13">IF(H75=INT(H75),"I","II")</f>
        <v>I</v>
      </c>
      <c r="C75" s="3">
        <f t="shared" ref="C75:C106" si="14">1*G75</f>
        <v>46999.434000000001</v>
      </c>
      <c r="D75" s="7" t="str">
        <f t="shared" ref="D75:D106" si="15">VLOOKUP(F75,I$1:J$5,2,FALSE)</f>
        <v>vis</v>
      </c>
      <c r="E75" s="21">
        <f>VLOOKUP(C75,Active!C$21:E$969,3,FALSE)</f>
        <v>4805.0024790584821</v>
      </c>
      <c r="F75" s="2" t="s">
        <v>172</v>
      </c>
      <c r="G75" s="7" t="str">
        <f t="shared" ref="G75:G106" si="16">MID(I75,3,LEN(I75)-3)</f>
        <v>46999.434</v>
      </c>
      <c r="H75" s="3">
        <f t="shared" ref="H75:H106" si="17">1*K75</f>
        <v>4805</v>
      </c>
      <c r="I75" s="22" t="s">
        <v>496</v>
      </c>
      <c r="J75" s="23" t="s">
        <v>497</v>
      </c>
      <c r="K75" s="22">
        <v>4805</v>
      </c>
      <c r="L75" s="22" t="s">
        <v>404</v>
      </c>
      <c r="M75" s="23" t="s">
        <v>268</v>
      </c>
      <c r="N75" s="23"/>
      <c r="O75" s="24" t="s">
        <v>498</v>
      </c>
      <c r="P75" s="24" t="s">
        <v>489</v>
      </c>
    </row>
    <row r="76" spans="1:16" ht="12.75" customHeight="1" thickBot="1" x14ac:dyDescent="0.25">
      <c r="A76" s="3" t="str">
        <f t="shared" si="12"/>
        <v> BRNO 30 </v>
      </c>
      <c r="B76" s="2" t="str">
        <f t="shared" si="13"/>
        <v>I</v>
      </c>
      <c r="C76" s="3">
        <f t="shared" si="14"/>
        <v>46999.434999999998</v>
      </c>
      <c r="D76" s="7" t="str">
        <f t="shared" si="15"/>
        <v>vis</v>
      </c>
      <c r="E76" s="21">
        <f>VLOOKUP(C76,Active!C$21:E$969,3,FALSE)</f>
        <v>4805.0029139810204</v>
      </c>
      <c r="F76" s="2" t="s">
        <v>172</v>
      </c>
      <c r="G76" s="7" t="str">
        <f t="shared" si="16"/>
        <v>46999.435</v>
      </c>
      <c r="H76" s="3">
        <f t="shared" si="17"/>
        <v>4805</v>
      </c>
      <c r="I76" s="22" t="s">
        <v>499</v>
      </c>
      <c r="J76" s="23" t="s">
        <v>500</v>
      </c>
      <c r="K76" s="22">
        <v>4805</v>
      </c>
      <c r="L76" s="22" t="s">
        <v>501</v>
      </c>
      <c r="M76" s="23" t="s">
        <v>268</v>
      </c>
      <c r="N76" s="23"/>
      <c r="O76" s="24" t="s">
        <v>502</v>
      </c>
      <c r="P76" s="24" t="s">
        <v>489</v>
      </c>
    </row>
    <row r="77" spans="1:16" ht="12.75" customHeight="1" thickBot="1" x14ac:dyDescent="0.25">
      <c r="A77" s="3" t="str">
        <f t="shared" si="12"/>
        <v> BBS 87 </v>
      </c>
      <c r="B77" s="2" t="str">
        <f t="shared" si="13"/>
        <v>I</v>
      </c>
      <c r="C77" s="3">
        <f t="shared" si="14"/>
        <v>47192.565999999999</v>
      </c>
      <c r="D77" s="7" t="str">
        <f t="shared" si="15"/>
        <v>vis</v>
      </c>
      <c r="E77" s="21">
        <f>VLOOKUP(C77,Active!C$21:E$969,3,FALSE)</f>
        <v>4888.9999391108458</v>
      </c>
      <c r="F77" s="2" t="s">
        <v>172</v>
      </c>
      <c r="G77" s="7" t="str">
        <f t="shared" si="16"/>
        <v>47192.566</v>
      </c>
      <c r="H77" s="3">
        <f t="shared" si="17"/>
        <v>4889</v>
      </c>
      <c r="I77" s="22" t="s">
        <v>503</v>
      </c>
      <c r="J77" s="23" t="s">
        <v>504</v>
      </c>
      <c r="K77" s="22">
        <v>4889</v>
      </c>
      <c r="L77" s="22" t="s">
        <v>267</v>
      </c>
      <c r="M77" s="23" t="s">
        <v>268</v>
      </c>
      <c r="N77" s="23"/>
      <c r="O77" s="24" t="s">
        <v>290</v>
      </c>
      <c r="P77" s="24" t="s">
        <v>505</v>
      </c>
    </row>
    <row r="78" spans="1:16" ht="12.75" customHeight="1" thickBot="1" x14ac:dyDescent="0.25">
      <c r="A78" s="3" t="str">
        <f t="shared" si="12"/>
        <v> BRNO 30 </v>
      </c>
      <c r="B78" s="2" t="str">
        <f t="shared" si="13"/>
        <v>I</v>
      </c>
      <c r="C78" s="3">
        <f t="shared" si="14"/>
        <v>47268.430999999997</v>
      </c>
      <c r="D78" s="7" t="str">
        <f t="shared" si="15"/>
        <v>vis</v>
      </c>
      <c r="E78" s="21">
        <f>VLOOKUP(C78,Active!C$21:E$969,3,FALSE)</f>
        <v>4921.9953376303683</v>
      </c>
      <c r="F78" s="2" t="s">
        <v>172</v>
      </c>
      <c r="G78" s="7" t="str">
        <f t="shared" si="16"/>
        <v>47268.431</v>
      </c>
      <c r="H78" s="3">
        <f t="shared" si="17"/>
        <v>4922</v>
      </c>
      <c r="I78" s="22" t="s">
        <v>511</v>
      </c>
      <c r="J78" s="23" t="s">
        <v>512</v>
      </c>
      <c r="K78" s="22">
        <v>4922</v>
      </c>
      <c r="L78" s="22" t="s">
        <v>370</v>
      </c>
      <c r="M78" s="23" t="s">
        <v>268</v>
      </c>
      <c r="N78" s="23"/>
      <c r="O78" s="24" t="s">
        <v>513</v>
      </c>
      <c r="P78" s="24" t="s">
        <v>489</v>
      </c>
    </row>
    <row r="79" spans="1:16" ht="12.75" customHeight="1" thickBot="1" x14ac:dyDescent="0.25">
      <c r="A79" s="3" t="str">
        <f t="shared" si="12"/>
        <v> BRNO 30 </v>
      </c>
      <c r="B79" s="2" t="str">
        <f t="shared" si="13"/>
        <v>I</v>
      </c>
      <c r="C79" s="3">
        <f t="shared" si="14"/>
        <v>47268.444000000003</v>
      </c>
      <c r="D79" s="7" t="str">
        <f t="shared" si="15"/>
        <v>vis</v>
      </c>
      <c r="E79" s="21">
        <f>VLOOKUP(C79,Active!C$21:E$969,3,FALSE)</f>
        <v>4922.0009916233948</v>
      </c>
      <c r="F79" s="2" t="s">
        <v>172</v>
      </c>
      <c r="G79" s="7" t="str">
        <f t="shared" si="16"/>
        <v>47268.444</v>
      </c>
      <c r="H79" s="3">
        <f t="shared" si="17"/>
        <v>4922</v>
      </c>
      <c r="I79" s="22" t="s">
        <v>514</v>
      </c>
      <c r="J79" s="23" t="s">
        <v>515</v>
      </c>
      <c r="K79" s="22">
        <v>4922</v>
      </c>
      <c r="L79" s="22" t="s">
        <v>216</v>
      </c>
      <c r="M79" s="23" t="s">
        <v>268</v>
      </c>
      <c r="N79" s="23"/>
      <c r="O79" s="24" t="s">
        <v>516</v>
      </c>
      <c r="P79" s="24" t="s">
        <v>489</v>
      </c>
    </row>
    <row r="80" spans="1:16" ht="12.75" customHeight="1" thickBot="1" x14ac:dyDescent="0.25">
      <c r="A80" s="3" t="str">
        <f t="shared" si="12"/>
        <v> BBS 89 </v>
      </c>
      <c r="B80" s="2" t="str">
        <f t="shared" si="13"/>
        <v>I</v>
      </c>
      <c r="C80" s="3">
        <f t="shared" si="14"/>
        <v>47353.504000000001</v>
      </c>
      <c r="D80" s="7" t="str">
        <f t="shared" si="15"/>
        <v>vis</v>
      </c>
      <c r="E80" s="21">
        <f>VLOOKUP(C80,Active!C$21:E$969,3,FALSE)</f>
        <v>4958.9955029009352</v>
      </c>
      <c r="F80" s="2" t="s">
        <v>172</v>
      </c>
      <c r="G80" s="7" t="str">
        <f t="shared" si="16"/>
        <v>47353.504</v>
      </c>
      <c r="H80" s="3">
        <f t="shared" si="17"/>
        <v>4959</v>
      </c>
      <c r="I80" s="22" t="s">
        <v>517</v>
      </c>
      <c r="J80" s="23" t="s">
        <v>518</v>
      </c>
      <c r="K80" s="22">
        <v>4959</v>
      </c>
      <c r="L80" s="22" t="s">
        <v>250</v>
      </c>
      <c r="M80" s="23" t="s">
        <v>268</v>
      </c>
      <c r="N80" s="23"/>
      <c r="O80" s="24" t="s">
        <v>459</v>
      </c>
      <c r="P80" s="24" t="s">
        <v>519</v>
      </c>
    </row>
    <row r="81" spans="1:16" ht="12.75" customHeight="1" thickBot="1" x14ac:dyDescent="0.25">
      <c r="A81" s="3" t="str">
        <f t="shared" si="12"/>
        <v> BBS 90 </v>
      </c>
      <c r="B81" s="2" t="str">
        <f t="shared" si="13"/>
        <v>I</v>
      </c>
      <c r="C81" s="3">
        <f t="shared" si="14"/>
        <v>47523.659</v>
      </c>
      <c r="D81" s="7" t="str">
        <f t="shared" si="15"/>
        <v>vis</v>
      </c>
      <c r="E81" s="21">
        <f>VLOOKUP(C81,Active!C$21:E$969,3,FALSE)</f>
        <v>5032.9997477449278</v>
      </c>
      <c r="F81" s="2" t="s">
        <v>172</v>
      </c>
      <c r="G81" s="7" t="str">
        <f t="shared" si="16"/>
        <v>47523.659</v>
      </c>
      <c r="H81" s="3">
        <f t="shared" si="17"/>
        <v>5033</v>
      </c>
      <c r="I81" s="22" t="s">
        <v>520</v>
      </c>
      <c r="J81" s="23" t="s">
        <v>521</v>
      </c>
      <c r="K81" s="22">
        <v>5033</v>
      </c>
      <c r="L81" s="22" t="s">
        <v>277</v>
      </c>
      <c r="M81" s="23" t="s">
        <v>268</v>
      </c>
      <c r="N81" s="23"/>
      <c r="O81" s="24" t="s">
        <v>290</v>
      </c>
      <c r="P81" s="24" t="s">
        <v>522</v>
      </c>
    </row>
    <row r="82" spans="1:16" ht="12.75" customHeight="1" thickBot="1" x14ac:dyDescent="0.25">
      <c r="A82" s="3" t="str">
        <f t="shared" si="12"/>
        <v> BBS 91 </v>
      </c>
      <c r="B82" s="2" t="str">
        <f t="shared" si="13"/>
        <v>I</v>
      </c>
      <c r="C82" s="3">
        <f t="shared" si="14"/>
        <v>47590.334000000003</v>
      </c>
      <c r="D82" s="7" t="str">
        <f t="shared" si="15"/>
        <v>vis</v>
      </c>
      <c r="E82" s="21">
        <f>VLOOKUP(C82,Active!C$21:E$969,3,FALSE)</f>
        <v>5061.9982081191365</v>
      </c>
      <c r="F82" s="2" t="s">
        <v>172</v>
      </c>
      <c r="G82" s="7" t="str">
        <f t="shared" si="16"/>
        <v>47590.334</v>
      </c>
      <c r="H82" s="3">
        <f t="shared" si="17"/>
        <v>5062</v>
      </c>
      <c r="I82" s="22" t="s">
        <v>523</v>
      </c>
      <c r="J82" s="23" t="s">
        <v>524</v>
      </c>
      <c r="K82" s="22">
        <v>5062</v>
      </c>
      <c r="L82" s="22" t="s">
        <v>317</v>
      </c>
      <c r="M82" s="23" t="s">
        <v>268</v>
      </c>
      <c r="N82" s="23"/>
      <c r="O82" s="24" t="s">
        <v>294</v>
      </c>
      <c r="P82" s="24" t="s">
        <v>525</v>
      </c>
    </row>
    <row r="83" spans="1:16" ht="12.75" customHeight="1" thickBot="1" x14ac:dyDescent="0.25">
      <c r="A83" s="3" t="str">
        <f t="shared" si="12"/>
        <v> BBS 91 </v>
      </c>
      <c r="B83" s="2" t="str">
        <f t="shared" si="13"/>
        <v>I</v>
      </c>
      <c r="C83" s="3">
        <f t="shared" si="14"/>
        <v>47613.337</v>
      </c>
      <c r="D83" s="7" t="str">
        <f t="shared" si="15"/>
        <v>vis</v>
      </c>
      <c r="E83" s="21">
        <f>VLOOKUP(C83,Active!C$21:E$969,3,FALSE)</f>
        <v>5072.0027313135542</v>
      </c>
      <c r="F83" s="2" t="s">
        <v>172</v>
      </c>
      <c r="G83" s="7" t="str">
        <f t="shared" si="16"/>
        <v>47613.337</v>
      </c>
      <c r="H83" s="3">
        <f t="shared" si="17"/>
        <v>5072</v>
      </c>
      <c r="I83" s="22" t="s">
        <v>526</v>
      </c>
      <c r="J83" s="23" t="s">
        <v>527</v>
      </c>
      <c r="K83" s="22">
        <v>5072</v>
      </c>
      <c r="L83" s="22" t="s">
        <v>404</v>
      </c>
      <c r="M83" s="23" t="s">
        <v>268</v>
      </c>
      <c r="N83" s="23"/>
      <c r="O83" s="24" t="s">
        <v>294</v>
      </c>
      <c r="P83" s="24" t="s">
        <v>525</v>
      </c>
    </row>
    <row r="84" spans="1:16" ht="12.75" customHeight="1" thickBot="1" x14ac:dyDescent="0.25">
      <c r="A84" s="3" t="str">
        <f t="shared" si="12"/>
        <v> BRNO 30 </v>
      </c>
      <c r="B84" s="2" t="str">
        <f t="shared" si="13"/>
        <v>I</v>
      </c>
      <c r="C84" s="3">
        <f t="shared" si="14"/>
        <v>47675.406000000003</v>
      </c>
      <c r="D84" s="7" t="str">
        <f t="shared" si="15"/>
        <v>vis</v>
      </c>
      <c r="E84" s="21">
        <f>VLOOKUP(C84,Active!C$21:E$969,3,FALSE)</f>
        <v>5098.9979384671615</v>
      </c>
      <c r="F84" s="2" t="s">
        <v>172</v>
      </c>
      <c r="G84" s="7" t="str">
        <f t="shared" si="16"/>
        <v>47675.406</v>
      </c>
      <c r="H84" s="3">
        <f t="shared" si="17"/>
        <v>5099</v>
      </c>
      <c r="I84" s="22" t="s">
        <v>528</v>
      </c>
      <c r="J84" s="23" t="s">
        <v>529</v>
      </c>
      <c r="K84" s="22">
        <v>5099</v>
      </c>
      <c r="L84" s="22" t="s">
        <v>367</v>
      </c>
      <c r="M84" s="23" t="s">
        <v>268</v>
      </c>
      <c r="N84" s="23"/>
      <c r="O84" s="24" t="s">
        <v>530</v>
      </c>
      <c r="P84" s="24" t="s">
        <v>489</v>
      </c>
    </row>
    <row r="85" spans="1:16" ht="12.75" customHeight="1" thickBot="1" x14ac:dyDescent="0.25">
      <c r="A85" s="3" t="str">
        <f t="shared" si="12"/>
        <v> BBS 92 </v>
      </c>
      <c r="B85" s="2" t="str">
        <f t="shared" si="13"/>
        <v>I</v>
      </c>
      <c r="C85" s="3">
        <f t="shared" si="14"/>
        <v>47691.506000000001</v>
      </c>
      <c r="D85" s="7" t="str">
        <f t="shared" si="15"/>
        <v>vis</v>
      </c>
      <c r="E85" s="21">
        <f>VLOOKUP(C85,Active!C$21:E$969,3,FALSE)</f>
        <v>5106.0001913659198</v>
      </c>
      <c r="F85" s="2" t="s">
        <v>172</v>
      </c>
      <c r="G85" s="7" t="str">
        <f t="shared" si="16"/>
        <v>47691.506</v>
      </c>
      <c r="H85" s="3">
        <f t="shared" si="17"/>
        <v>5106</v>
      </c>
      <c r="I85" s="22" t="s">
        <v>531</v>
      </c>
      <c r="J85" s="23" t="s">
        <v>532</v>
      </c>
      <c r="K85" s="22">
        <v>5106</v>
      </c>
      <c r="L85" s="22" t="s">
        <v>241</v>
      </c>
      <c r="M85" s="23" t="s">
        <v>268</v>
      </c>
      <c r="N85" s="23"/>
      <c r="O85" s="24" t="s">
        <v>294</v>
      </c>
      <c r="P85" s="24" t="s">
        <v>533</v>
      </c>
    </row>
    <row r="86" spans="1:16" ht="12.75" customHeight="1" thickBot="1" x14ac:dyDescent="0.25">
      <c r="A86" s="3" t="str">
        <f t="shared" si="12"/>
        <v> BBS 92 </v>
      </c>
      <c r="B86" s="2" t="str">
        <f t="shared" si="13"/>
        <v>I</v>
      </c>
      <c r="C86" s="3">
        <f t="shared" si="14"/>
        <v>47698.406999999999</v>
      </c>
      <c r="D86" s="7" t="str">
        <f t="shared" si="15"/>
        <v>vis</v>
      </c>
      <c r="E86" s="21">
        <f>VLOOKUP(C86,Active!C$21:E$969,3,FALSE)</f>
        <v>5109.0015918164991</v>
      </c>
      <c r="F86" s="2" t="s">
        <v>172</v>
      </c>
      <c r="G86" s="7" t="str">
        <f t="shared" si="16"/>
        <v>47698.407</v>
      </c>
      <c r="H86" s="3">
        <f t="shared" si="17"/>
        <v>5109</v>
      </c>
      <c r="I86" s="22" t="s">
        <v>534</v>
      </c>
      <c r="J86" s="23" t="s">
        <v>535</v>
      </c>
      <c r="K86" s="22">
        <v>5109</v>
      </c>
      <c r="L86" s="22" t="s">
        <v>305</v>
      </c>
      <c r="M86" s="23" t="s">
        <v>268</v>
      </c>
      <c r="N86" s="23"/>
      <c r="O86" s="24" t="s">
        <v>294</v>
      </c>
      <c r="P86" s="24" t="s">
        <v>533</v>
      </c>
    </row>
    <row r="87" spans="1:16" ht="12.75" customHeight="1" thickBot="1" x14ac:dyDescent="0.25">
      <c r="A87" s="3" t="str">
        <f t="shared" si="12"/>
        <v> AOEB 4 </v>
      </c>
      <c r="B87" s="2" t="str">
        <f t="shared" si="13"/>
        <v>I</v>
      </c>
      <c r="C87" s="3">
        <f t="shared" si="14"/>
        <v>47861.654000000002</v>
      </c>
      <c r="D87" s="7" t="str">
        <f t="shared" si="15"/>
        <v>vis</v>
      </c>
      <c r="E87" s="21">
        <f>VLOOKUP(C87,Active!C$21:E$969,3,FALSE)</f>
        <v>5180.0013917521319</v>
      </c>
      <c r="F87" s="2" t="s">
        <v>172</v>
      </c>
      <c r="G87" s="7" t="str">
        <f t="shared" si="16"/>
        <v>47861.654</v>
      </c>
      <c r="H87" s="3">
        <f t="shared" si="17"/>
        <v>5180</v>
      </c>
      <c r="I87" s="22" t="s">
        <v>536</v>
      </c>
      <c r="J87" s="23" t="s">
        <v>537</v>
      </c>
      <c r="K87" s="22">
        <v>5180</v>
      </c>
      <c r="L87" s="22" t="s">
        <v>411</v>
      </c>
      <c r="M87" s="23" t="s">
        <v>268</v>
      </c>
      <c r="N87" s="23"/>
      <c r="O87" s="24" t="s">
        <v>385</v>
      </c>
      <c r="P87" s="24" t="s">
        <v>386</v>
      </c>
    </row>
    <row r="88" spans="1:16" ht="12.75" customHeight="1" thickBot="1" x14ac:dyDescent="0.25">
      <c r="A88" s="3" t="str">
        <f t="shared" si="12"/>
        <v> BBS 94 </v>
      </c>
      <c r="B88" s="2" t="str">
        <f t="shared" si="13"/>
        <v>I</v>
      </c>
      <c r="C88" s="3">
        <f t="shared" si="14"/>
        <v>47928.341999999997</v>
      </c>
      <c r="D88" s="7" t="str">
        <f t="shared" si="15"/>
        <v>vis</v>
      </c>
      <c r="E88" s="21">
        <f>VLOOKUP(C88,Active!C$21:E$969,3,FALSE)</f>
        <v>5209.0055061193607</v>
      </c>
      <c r="F88" s="2" t="s">
        <v>172</v>
      </c>
      <c r="G88" s="7" t="str">
        <f t="shared" si="16"/>
        <v>47928.342</v>
      </c>
      <c r="H88" s="3">
        <f t="shared" si="17"/>
        <v>5209</v>
      </c>
      <c r="I88" s="22" t="s">
        <v>538</v>
      </c>
      <c r="J88" s="23" t="s">
        <v>539</v>
      </c>
      <c r="K88" s="22">
        <v>5209</v>
      </c>
      <c r="L88" s="22" t="s">
        <v>414</v>
      </c>
      <c r="M88" s="23" t="s">
        <v>268</v>
      </c>
      <c r="N88" s="23"/>
      <c r="O88" s="24" t="s">
        <v>294</v>
      </c>
      <c r="P88" s="24" t="s">
        <v>540</v>
      </c>
    </row>
    <row r="89" spans="1:16" ht="12.75" customHeight="1" thickBot="1" x14ac:dyDescent="0.25">
      <c r="A89" s="3" t="str">
        <f t="shared" si="12"/>
        <v> BBS 95/100 </v>
      </c>
      <c r="B89" s="2" t="str">
        <f t="shared" si="13"/>
        <v>I</v>
      </c>
      <c r="C89" s="3">
        <f t="shared" si="14"/>
        <v>48013.400999999998</v>
      </c>
      <c r="D89" s="7" t="str">
        <f t="shared" si="15"/>
        <v>vis</v>
      </c>
      <c r="E89" s="21">
        <f>VLOOKUP(C89,Active!C$21:E$969,3,FALSE)</f>
        <v>5245.9995824743619</v>
      </c>
      <c r="F89" s="2" t="s">
        <v>172</v>
      </c>
      <c r="G89" s="7" t="str">
        <f t="shared" si="16"/>
        <v>48013.401</v>
      </c>
      <c r="H89" s="3">
        <f t="shared" si="17"/>
        <v>5246</v>
      </c>
      <c r="I89" s="22" t="s">
        <v>546</v>
      </c>
      <c r="J89" s="23" t="s">
        <v>547</v>
      </c>
      <c r="K89" s="22">
        <v>5246</v>
      </c>
      <c r="L89" s="22" t="s">
        <v>277</v>
      </c>
      <c r="M89" s="23" t="s">
        <v>268</v>
      </c>
      <c r="N89" s="23"/>
      <c r="O89" s="24" t="s">
        <v>294</v>
      </c>
      <c r="P89" s="24" t="s">
        <v>548</v>
      </c>
    </row>
    <row r="90" spans="1:16" ht="12.75" customHeight="1" thickBot="1" x14ac:dyDescent="0.25">
      <c r="A90" s="3" t="str">
        <f t="shared" si="12"/>
        <v> BBS 98 </v>
      </c>
      <c r="B90" s="2" t="str">
        <f t="shared" si="13"/>
        <v>I</v>
      </c>
      <c r="C90" s="3">
        <f t="shared" si="14"/>
        <v>48390.470999999998</v>
      </c>
      <c r="D90" s="7" t="str">
        <f t="shared" si="15"/>
        <v>vis</v>
      </c>
      <c r="E90" s="21">
        <f>VLOOKUP(C90,Active!C$21:E$969,3,FALSE)</f>
        <v>5409.9958247436143</v>
      </c>
      <c r="F90" s="2" t="s">
        <v>172</v>
      </c>
      <c r="G90" s="7" t="str">
        <f t="shared" si="16"/>
        <v>48390.471</v>
      </c>
      <c r="H90" s="3">
        <f t="shared" si="17"/>
        <v>5410</v>
      </c>
      <c r="I90" s="22" t="s">
        <v>549</v>
      </c>
      <c r="J90" s="23" t="s">
        <v>550</v>
      </c>
      <c r="K90" s="22">
        <v>5410</v>
      </c>
      <c r="L90" s="22" t="s">
        <v>250</v>
      </c>
      <c r="M90" s="23" t="s">
        <v>268</v>
      </c>
      <c r="N90" s="23"/>
      <c r="O90" s="24" t="s">
        <v>294</v>
      </c>
      <c r="P90" s="24" t="s">
        <v>551</v>
      </c>
    </row>
    <row r="91" spans="1:16" ht="12.75" customHeight="1" thickBot="1" x14ac:dyDescent="0.25">
      <c r="A91" s="3" t="str">
        <f t="shared" si="12"/>
        <v> AOEB 4 </v>
      </c>
      <c r="B91" s="2" t="str">
        <f t="shared" si="13"/>
        <v>I</v>
      </c>
      <c r="C91" s="3">
        <f t="shared" si="14"/>
        <v>48661.805999999997</v>
      </c>
      <c r="D91" s="7" t="str">
        <f t="shared" si="15"/>
        <v>vis</v>
      </c>
      <c r="E91" s="21">
        <f>VLOOKUP(C91,Active!C$21:E$969,3,FALSE)</f>
        <v>5528.0055322147127</v>
      </c>
      <c r="F91" s="2" t="s">
        <v>172</v>
      </c>
      <c r="G91" s="7" t="str">
        <f t="shared" si="16"/>
        <v>48661.806</v>
      </c>
      <c r="H91" s="3">
        <f t="shared" si="17"/>
        <v>5528</v>
      </c>
      <c r="I91" s="22" t="s">
        <v>552</v>
      </c>
      <c r="J91" s="23" t="s">
        <v>553</v>
      </c>
      <c r="K91" s="22">
        <v>5528</v>
      </c>
      <c r="L91" s="22" t="s">
        <v>414</v>
      </c>
      <c r="M91" s="23" t="s">
        <v>268</v>
      </c>
      <c r="N91" s="23"/>
      <c r="O91" s="24" t="s">
        <v>385</v>
      </c>
      <c r="P91" s="24" t="s">
        <v>386</v>
      </c>
    </row>
    <row r="92" spans="1:16" ht="12.75" customHeight="1" thickBot="1" x14ac:dyDescent="0.25">
      <c r="A92" s="3" t="str">
        <f t="shared" si="12"/>
        <v> BRNO 31 </v>
      </c>
      <c r="B92" s="2" t="str">
        <f t="shared" si="13"/>
        <v>I</v>
      </c>
      <c r="C92" s="3">
        <f t="shared" si="14"/>
        <v>48689.36</v>
      </c>
      <c r="D92" s="7" t="str">
        <f t="shared" si="15"/>
        <v>vis</v>
      </c>
      <c r="E92" s="21">
        <f>VLOOKUP(C92,Active!C$21:E$969,3,FALSE)</f>
        <v>5539.9893878900184</v>
      </c>
      <c r="F92" s="2" t="s">
        <v>172</v>
      </c>
      <c r="G92" s="7" t="str">
        <f t="shared" si="16"/>
        <v>48689.360</v>
      </c>
      <c r="H92" s="3">
        <f t="shared" si="17"/>
        <v>5540</v>
      </c>
      <c r="I92" s="22" t="s">
        <v>554</v>
      </c>
      <c r="J92" s="23" t="s">
        <v>555</v>
      </c>
      <c r="K92" s="22">
        <v>5540</v>
      </c>
      <c r="L92" s="22" t="s">
        <v>188</v>
      </c>
      <c r="M92" s="23" t="s">
        <v>268</v>
      </c>
      <c r="N92" s="23"/>
      <c r="O92" s="24" t="s">
        <v>556</v>
      </c>
      <c r="P92" s="24" t="s">
        <v>557</v>
      </c>
    </row>
    <row r="93" spans="1:16" ht="12.75" customHeight="1" thickBot="1" x14ac:dyDescent="0.25">
      <c r="A93" s="3" t="str">
        <f t="shared" si="12"/>
        <v> BBS 101 </v>
      </c>
      <c r="B93" s="2" t="str">
        <f t="shared" si="13"/>
        <v>I</v>
      </c>
      <c r="C93" s="3">
        <f t="shared" si="14"/>
        <v>48689.392999999996</v>
      </c>
      <c r="D93" s="7" t="str">
        <f t="shared" si="15"/>
        <v>vis</v>
      </c>
      <c r="E93" s="21">
        <f>VLOOKUP(C93,Active!C$21:E$969,3,FALSE)</f>
        <v>5540.0037403338465</v>
      </c>
      <c r="F93" s="2" t="s">
        <v>172</v>
      </c>
      <c r="G93" s="7" t="str">
        <f t="shared" si="16"/>
        <v>48689.393</v>
      </c>
      <c r="H93" s="3">
        <f t="shared" si="17"/>
        <v>5540</v>
      </c>
      <c r="I93" s="22" t="s">
        <v>558</v>
      </c>
      <c r="J93" s="23" t="s">
        <v>559</v>
      </c>
      <c r="K93" s="22">
        <v>5540</v>
      </c>
      <c r="L93" s="22" t="s">
        <v>309</v>
      </c>
      <c r="M93" s="23" t="s">
        <v>268</v>
      </c>
      <c r="N93" s="23"/>
      <c r="O93" s="24" t="s">
        <v>294</v>
      </c>
      <c r="P93" s="24" t="s">
        <v>560</v>
      </c>
    </row>
    <row r="94" spans="1:16" ht="12.75" customHeight="1" thickBot="1" x14ac:dyDescent="0.25">
      <c r="A94" s="3" t="str">
        <f t="shared" si="12"/>
        <v> BBS 101 </v>
      </c>
      <c r="B94" s="2" t="str">
        <f t="shared" si="13"/>
        <v>I</v>
      </c>
      <c r="C94" s="3">
        <f t="shared" si="14"/>
        <v>48712.385000000002</v>
      </c>
      <c r="D94" s="7" t="str">
        <f t="shared" si="15"/>
        <v>vis</v>
      </c>
      <c r="E94" s="21">
        <f>VLOOKUP(C94,Active!C$21:E$969,3,FALSE)</f>
        <v>5550.0034793803252</v>
      </c>
      <c r="F94" s="2" t="s">
        <v>172</v>
      </c>
      <c r="G94" s="7" t="str">
        <f t="shared" si="16"/>
        <v>48712.385</v>
      </c>
      <c r="H94" s="3">
        <f t="shared" si="17"/>
        <v>5550</v>
      </c>
      <c r="I94" s="22" t="s">
        <v>561</v>
      </c>
      <c r="J94" s="23" t="s">
        <v>562</v>
      </c>
      <c r="K94" s="22">
        <v>5550</v>
      </c>
      <c r="L94" s="22" t="s">
        <v>407</v>
      </c>
      <c r="M94" s="23" t="s">
        <v>268</v>
      </c>
      <c r="N94" s="23"/>
      <c r="O94" s="24" t="s">
        <v>294</v>
      </c>
      <c r="P94" s="24" t="s">
        <v>560</v>
      </c>
    </row>
    <row r="95" spans="1:16" ht="12.75" customHeight="1" thickBot="1" x14ac:dyDescent="0.25">
      <c r="A95" s="3" t="str">
        <f t="shared" si="12"/>
        <v> AOEB 4 </v>
      </c>
      <c r="B95" s="2" t="str">
        <f t="shared" si="13"/>
        <v>I</v>
      </c>
      <c r="C95" s="3">
        <f t="shared" si="14"/>
        <v>48976.796000000002</v>
      </c>
      <c r="D95" s="7" t="str">
        <f t="shared" si="15"/>
        <v>vis</v>
      </c>
      <c r="E95" s="21">
        <f>VLOOKUP(C95,Active!C$21:E$969,3,FALSE)</f>
        <v>5665.001783182418</v>
      </c>
      <c r="F95" s="2" t="s">
        <v>172</v>
      </c>
      <c r="G95" s="7" t="str">
        <f t="shared" si="16"/>
        <v>48976.796</v>
      </c>
      <c r="H95" s="3">
        <f t="shared" si="17"/>
        <v>5665</v>
      </c>
      <c r="I95" s="22" t="s">
        <v>563</v>
      </c>
      <c r="J95" s="23" t="s">
        <v>564</v>
      </c>
      <c r="K95" s="22">
        <v>5665</v>
      </c>
      <c r="L95" s="22" t="s">
        <v>305</v>
      </c>
      <c r="M95" s="23" t="s">
        <v>268</v>
      </c>
      <c r="N95" s="23"/>
      <c r="O95" s="24" t="s">
        <v>385</v>
      </c>
      <c r="P95" s="24" t="s">
        <v>386</v>
      </c>
    </row>
    <row r="96" spans="1:16" ht="12.75" customHeight="1" thickBot="1" x14ac:dyDescent="0.25">
      <c r="A96" s="3" t="str">
        <f t="shared" si="12"/>
        <v> BBS 103 </v>
      </c>
      <c r="B96" s="2" t="str">
        <f t="shared" si="13"/>
        <v>I</v>
      </c>
      <c r="C96" s="3">
        <f t="shared" si="14"/>
        <v>49057.288</v>
      </c>
      <c r="D96" s="7" t="str">
        <f t="shared" si="15"/>
        <v>vis</v>
      </c>
      <c r="E96" s="21">
        <f>VLOOKUP(C96,Active!C$21:E$969,3,FALSE)</f>
        <v>5700.0095682958881</v>
      </c>
      <c r="F96" s="2" t="s">
        <v>172</v>
      </c>
      <c r="G96" s="7" t="str">
        <f t="shared" si="16"/>
        <v>49057.288</v>
      </c>
      <c r="H96" s="3">
        <f t="shared" si="17"/>
        <v>5700</v>
      </c>
      <c r="I96" s="22" t="s">
        <v>565</v>
      </c>
      <c r="J96" s="23" t="s">
        <v>566</v>
      </c>
      <c r="K96" s="22">
        <v>5700</v>
      </c>
      <c r="L96" s="22" t="s">
        <v>228</v>
      </c>
      <c r="M96" s="23" t="s">
        <v>268</v>
      </c>
      <c r="N96" s="23"/>
      <c r="O96" s="24" t="s">
        <v>294</v>
      </c>
      <c r="P96" s="24" t="s">
        <v>567</v>
      </c>
    </row>
    <row r="97" spans="1:16" ht="12.75" customHeight="1" thickBot="1" x14ac:dyDescent="0.25">
      <c r="A97" s="3" t="str">
        <f t="shared" si="12"/>
        <v> BBS 104 </v>
      </c>
      <c r="B97" s="2" t="str">
        <f t="shared" si="13"/>
        <v>I</v>
      </c>
      <c r="C97" s="3">
        <f t="shared" si="14"/>
        <v>49158.428</v>
      </c>
      <c r="D97" s="7" t="str">
        <f t="shared" si="15"/>
        <v>vis</v>
      </c>
      <c r="E97" s="21">
        <f>VLOOKUP(C97,Active!C$21:E$969,3,FALSE)</f>
        <v>5743.9976340213825</v>
      </c>
      <c r="F97" s="2" t="s">
        <v>172</v>
      </c>
      <c r="G97" s="7" t="str">
        <f t="shared" si="16"/>
        <v>49158.428</v>
      </c>
      <c r="H97" s="3">
        <f t="shared" si="17"/>
        <v>5744</v>
      </c>
      <c r="I97" s="22" t="s">
        <v>568</v>
      </c>
      <c r="J97" s="23" t="s">
        <v>569</v>
      </c>
      <c r="K97" s="22">
        <v>5744</v>
      </c>
      <c r="L97" s="22" t="s">
        <v>367</v>
      </c>
      <c r="M97" s="23" t="s">
        <v>268</v>
      </c>
      <c r="N97" s="23"/>
      <c r="O97" s="24" t="s">
        <v>294</v>
      </c>
      <c r="P97" s="24" t="s">
        <v>570</v>
      </c>
    </row>
    <row r="98" spans="1:16" ht="12.75" customHeight="1" thickBot="1" x14ac:dyDescent="0.25">
      <c r="A98" s="3" t="str">
        <f t="shared" si="12"/>
        <v> BBS 105 </v>
      </c>
      <c r="B98" s="2" t="str">
        <f t="shared" si="13"/>
        <v>I</v>
      </c>
      <c r="C98" s="3">
        <f t="shared" si="14"/>
        <v>49236.6</v>
      </c>
      <c r="D98" s="7" t="str">
        <f t="shared" si="15"/>
        <v>vis</v>
      </c>
      <c r="E98" s="21">
        <f>VLOOKUP(C98,Active!C$21:E$969,3,FALSE)</f>
        <v>5777.9963988413674</v>
      </c>
      <c r="F98" s="2" t="s">
        <v>172</v>
      </c>
      <c r="G98" s="7" t="str">
        <f t="shared" si="16"/>
        <v>49236.600</v>
      </c>
      <c r="H98" s="3">
        <f t="shared" si="17"/>
        <v>5778</v>
      </c>
      <c r="I98" s="22" t="s">
        <v>571</v>
      </c>
      <c r="J98" s="23" t="s">
        <v>572</v>
      </c>
      <c r="K98" s="22">
        <v>5778</v>
      </c>
      <c r="L98" s="22" t="s">
        <v>286</v>
      </c>
      <c r="M98" s="23" t="s">
        <v>268</v>
      </c>
      <c r="N98" s="23"/>
      <c r="O98" s="24" t="s">
        <v>290</v>
      </c>
      <c r="P98" s="24" t="s">
        <v>573</v>
      </c>
    </row>
    <row r="99" spans="1:16" ht="12.75" customHeight="1" thickBot="1" x14ac:dyDescent="0.25">
      <c r="A99" s="3" t="str">
        <f t="shared" si="12"/>
        <v> AOEB 4 </v>
      </c>
      <c r="B99" s="2" t="str">
        <f t="shared" si="13"/>
        <v>I</v>
      </c>
      <c r="C99" s="3">
        <f t="shared" si="14"/>
        <v>49397.553999999996</v>
      </c>
      <c r="D99" s="7" t="str">
        <f t="shared" si="15"/>
        <v>vis</v>
      </c>
      <c r="E99" s="21">
        <f>VLOOKUP(C99,Active!C$21:E$969,3,FALSE)</f>
        <v>5847.9989213920999</v>
      </c>
      <c r="F99" s="2" t="s">
        <v>172</v>
      </c>
      <c r="G99" s="7" t="str">
        <f t="shared" si="16"/>
        <v>49397.554</v>
      </c>
      <c r="H99" s="3">
        <f t="shared" si="17"/>
        <v>5848</v>
      </c>
      <c r="I99" s="22" t="s">
        <v>574</v>
      </c>
      <c r="J99" s="23" t="s">
        <v>575</v>
      </c>
      <c r="K99" s="22">
        <v>5848</v>
      </c>
      <c r="L99" s="22" t="s">
        <v>253</v>
      </c>
      <c r="M99" s="23" t="s">
        <v>268</v>
      </c>
      <c r="N99" s="23"/>
      <c r="O99" s="24" t="s">
        <v>385</v>
      </c>
      <c r="P99" s="24" t="s">
        <v>386</v>
      </c>
    </row>
    <row r="100" spans="1:16" ht="12.75" customHeight="1" thickBot="1" x14ac:dyDescent="0.25">
      <c r="A100" s="3" t="str">
        <f t="shared" si="12"/>
        <v> BBS 106 </v>
      </c>
      <c r="B100" s="2" t="str">
        <f t="shared" si="13"/>
        <v>I</v>
      </c>
      <c r="C100" s="3">
        <f t="shared" si="14"/>
        <v>49473.423999999999</v>
      </c>
      <c r="D100" s="7" t="str">
        <f t="shared" si="15"/>
        <v>vis</v>
      </c>
      <c r="E100" s="21">
        <f>VLOOKUP(C100,Active!C$21:E$969,3,FALSE)</f>
        <v>5880.9964945243264</v>
      </c>
      <c r="F100" s="2" t="s">
        <v>172</v>
      </c>
      <c r="G100" s="7" t="str">
        <f t="shared" si="16"/>
        <v>49473.424</v>
      </c>
      <c r="H100" s="3">
        <f t="shared" si="17"/>
        <v>5881</v>
      </c>
      <c r="I100" s="22" t="s">
        <v>576</v>
      </c>
      <c r="J100" s="23" t="s">
        <v>577</v>
      </c>
      <c r="K100" s="22">
        <v>5881</v>
      </c>
      <c r="L100" s="22" t="s">
        <v>286</v>
      </c>
      <c r="M100" s="23" t="s">
        <v>268</v>
      </c>
      <c r="N100" s="23"/>
      <c r="O100" s="24" t="s">
        <v>294</v>
      </c>
      <c r="P100" s="24" t="s">
        <v>578</v>
      </c>
    </row>
    <row r="101" spans="1:16" ht="12.75" customHeight="1" thickBot="1" x14ac:dyDescent="0.25">
      <c r="A101" s="3" t="str">
        <f t="shared" si="12"/>
        <v> BBS 107 </v>
      </c>
      <c r="B101" s="2" t="str">
        <f t="shared" si="13"/>
        <v>I</v>
      </c>
      <c r="C101" s="3">
        <f t="shared" si="14"/>
        <v>49519.413999999997</v>
      </c>
      <c r="D101" s="7" t="str">
        <f t="shared" si="15"/>
        <v>vis</v>
      </c>
      <c r="E101" s="21">
        <f>VLOOKUP(C101,Active!C$21:E$969,3,FALSE)</f>
        <v>5900.9985821525188</v>
      </c>
      <c r="F101" s="2" t="s">
        <v>172</v>
      </c>
      <c r="G101" s="7" t="str">
        <f t="shared" si="16"/>
        <v>49519.414</v>
      </c>
      <c r="H101" s="3">
        <f t="shared" si="17"/>
        <v>5901</v>
      </c>
      <c r="I101" s="22" t="s">
        <v>579</v>
      </c>
      <c r="J101" s="23" t="s">
        <v>580</v>
      </c>
      <c r="K101" s="22">
        <v>5901</v>
      </c>
      <c r="L101" s="22" t="s">
        <v>174</v>
      </c>
      <c r="M101" s="23" t="s">
        <v>268</v>
      </c>
      <c r="N101" s="23"/>
      <c r="O101" s="24" t="s">
        <v>294</v>
      </c>
      <c r="P101" s="24" t="s">
        <v>581</v>
      </c>
    </row>
    <row r="102" spans="1:16" ht="12.75" customHeight="1" thickBot="1" x14ac:dyDescent="0.25">
      <c r="A102" s="3" t="str">
        <f t="shared" si="12"/>
        <v> BBS 109 </v>
      </c>
      <c r="B102" s="2" t="str">
        <f t="shared" si="13"/>
        <v>I</v>
      </c>
      <c r="C102" s="3">
        <f t="shared" si="14"/>
        <v>49811.417999999998</v>
      </c>
      <c r="D102" s="7" t="str">
        <f t="shared" si="15"/>
        <v>vis</v>
      </c>
      <c r="E102" s="21">
        <f>VLOOKUP(C102,Active!C$21:E$969,3,FALSE)</f>
        <v>6027.9977036089876</v>
      </c>
      <c r="F102" s="2" t="s">
        <v>172</v>
      </c>
      <c r="G102" s="7" t="str">
        <f t="shared" si="16"/>
        <v>49811.418</v>
      </c>
      <c r="H102" s="3">
        <f t="shared" si="17"/>
        <v>6028</v>
      </c>
      <c r="I102" s="22" t="s">
        <v>587</v>
      </c>
      <c r="J102" s="23" t="s">
        <v>588</v>
      </c>
      <c r="K102" s="22">
        <v>6028</v>
      </c>
      <c r="L102" s="22" t="s">
        <v>367</v>
      </c>
      <c r="M102" s="23" t="s">
        <v>268</v>
      </c>
      <c r="N102" s="23"/>
      <c r="O102" s="24" t="s">
        <v>294</v>
      </c>
      <c r="P102" s="24" t="s">
        <v>589</v>
      </c>
    </row>
    <row r="103" spans="1:16" ht="12.75" customHeight="1" thickBot="1" x14ac:dyDescent="0.25">
      <c r="A103" s="3" t="str">
        <f t="shared" si="12"/>
        <v> AOEB 4 </v>
      </c>
      <c r="B103" s="2" t="str">
        <f t="shared" si="13"/>
        <v>I</v>
      </c>
      <c r="C103" s="3">
        <f t="shared" si="14"/>
        <v>50151.705999999998</v>
      </c>
      <c r="D103" s="7" t="str">
        <f t="shared" si="15"/>
        <v>vis</v>
      </c>
      <c r="E103" s="21">
        <f>VLOOKUP(C103,Active!C$21:E$969,3,FALSE)</f>
        <v>6175.9966250010884</v>
      </c>
      <c r="F103" s="2" t="s">
        <v>172</v>
      </c>
      <c r="G103" s="7" t="str">
        <f t="shared" si="16"/>
        <v>50151.706</v>
      </c>
      <c r="H103" s="3">
        <f t="shared" si="17"/>
        <v>6176</v>
      </c>
      <c r="I103" s="22" t="s">
        <v>590</v>
      </c>
      <c r="J103" s="23" t="s">
        <v>591</v>
      </c>
      <c r="K103" s="22">
        <v>6176</v>
      </c>
      <c r="L103" s="22" t="s">
        <v>286</v>
      </c>
      <c r="M103" s="23" t="s">
        <v>592</v>
      </c>
      <c r="N103" s="23"/>
      <c r="O103" s="24" t="s">
        <v>593</v>
      </c>
      <c r="P103" s="24" t="s">
        <v>386</v>
      </c>
    </row>
    <row r="104" spans="1:16" ht="12.75" customHeight="1" thickBot="1" x14ac:dyDescent="0.25">
      <c r="A104" s="3" t="str">
        <f t="shared" si="12"/>
        <v> BBS 113 </v>
      </c>
      <c r="B104" s="2" t="str">
        <f t="shared" si="13"/>
        <v>I</v>
      </c>
      <c r="C104" s="3">
        <f t="shared" si="14"/>
        <v>50296.557000000001</v>
      </c>
      <c r="D104" s="7" t="str">
        <f t="shared" si="15"/>
        <v>vis</v>
      </c>
      <c r="E104" s="21">
        <f>VLOOKUP(C104,Active!C$21:E$969,3,FALSE)</f>
        <v>6238.9955898854432</v>
      </c>
      <c r="F104" s="2" t="s">
        <v>172</v>
      </c>
      <c r="G104" s="7" t="str">
        <f t="shared" si="16"/>
        <v>50296.557</v>
      </c>
      <c r="H104" s="3">
        <f t="shared" si="17"/>
        <v>6239</v>
      </c>
      <c r="I104" s="22" t="s">
        <v>594</v>
      </c>
      <c r="J104" s="23" t="s">
        <v>595</v>
      </c>
      <c r="K104" s="22">
        <v>6239</v>
      </c>
      <c r="L104" s="22" t="s">
        <v>250</v>
      </c>
      <c r="M104" s="23" t="s">
        <v>268</v>
      </c>
      <c r="N104" s="23"/>
      <c r="O104" s="24" t="s">
        <v>290</v>
      </c>
      <c r="P104" s="24" t="s">
        <v>596</v>
      </c>
    </row>
    <row r="105" spans="1:16" ht="12.75" customHeight="1" thickBot="1" x14ac:dyDescent="0.25">
      <c r="A105" s="3" t="str">
        <f t="shared" si="12"/>
        <v> BBS 114 </v>
      </c>
      <c r="B105" s="2" t="str">
        <f t="shared" si="13"/>
        <v>I</v>
      </c>
      <c r="C105" s="3">
        <f t="shared" si="14"/>
        <v>50487.402000000002</v>
      </c>
      <c r="D105" s="7" t="str">
        <f t="shared" si="15"/>
        <v>vis</v>
      </c>
      <c r="E105" s="21">
        <f>VLOOKUP(C105,Active!C$21:E$969,3,FALSE)</f>
        <v>6321.9983820881525</v>
      </c>
      <c r="F105" s="2" t="s">
        <v>172</v>
      </c>
      <c r="G105" s="7" t="str">
        <f t="shared" si="16"/>
        <v>50487.402</v>
      </c>
      <c r="H105" s="3">
        <f t="shared" si="17"/>
        <v>6322</v>
      </c>
      <c r="I105" s="22" t="s">
        <v>597</v>
      </c>
      <c r="J105" s="23" t="s">
        <v>598</v>
      </c>
      <c r="K105" s="22">
        <v>6322</v>
      </c>
      <c r="L105" s="22" t="s">
        <v>317</v>
      </c>
      <c r="M105" s="23" t="s">
        <v>268</v>
      </c>
      <c r="N105" s="23"/>
      <c r="O105" s="24" t="s">
        <v>294</v>
      </c>
      <c r="P105" s="24" t="s">
        <v>599</v>
      </c>
    </row>
    <row r="106" spans="1:16" ht="12.75" customHeight="1" thickBot="1" x14ac:dyDescent="0.25">
      <c r="A106" s="3" t="str">
        <f t="shared" si="12"/>
        <v> AOEB 4 </v>
      </c>
      <c r="B106" s="2" t="str">
        <f t="shared" si="13"/>
        <v>I</v>
      </c>
      <c r="C106" s="3">
        <f t="shared" si="14"/>
        <v>50496.597000000002</v>
      </c>
      <c r="D106" s="7" t="str">
        <f t="shared" si="15"/>
        <v>vis</v>
      </c>
      <c r="E106" s="21">
        <f>VLOOKUP(C106,Active!C$21:E$969,3,FALSE)</f>
        <v>6325.9974948461704</v>
      </c>
      <c r="F106" s="2" t="s">
        <v>172</v>
      </c>
      <c r="G106" s="7" t="str">
        <f t="shared" si="16"/>
        <v>50496.597</v>
      </c>
      <c r="H106" s="3">
        <f t="shared" si="17"/>
        <v>6326</v>
      </c>
      <c r="I106" s="22" t="s">
        <v>600</v>
      </c>
      <c r="J106" s="23" t="s">
        <v>601</v>
      </c>
      <c r="K106" s="22">
        <v>6326</v>
      </c>
      <c r="L106" s="22" t="s">
        <v>289</v>
      </c>
      <c r="M106" s="23" t="s">
        <v>592</v>
      </c>
      <c r="N106" s="23"/>
      <c r="O106" s="24" t="s">
        <v>593</v>
      </c>
      <c r="P106" s="24" t="s">
        <v>386</v>
      </c>
    </row>
    <row r="107" spans="1:16" ht="12.75" customHeight="1" thickBot="1" x14ac:dyDescent="0.25">
      <c r="A107" s="3" t="str">
        <f t="shared" ref="A107:A138" si="18">P107</f>
        <v> BBS 114 </v>
      </c>
      <c r="B107" s="2" t="str">
        <f t="shared" ref="B107:B138" si="19">IF(H107=INT(H107),"I","II")</f>
        <v>I</v>
      </c>
      <c r="C107" s="3">
        <f t="shared" ref="C107:C138" si="20">1*G107</f>
        <v>50517.292999999998</v>
      </c>
      <c r="D107" s="7" t="str">
        <f t="shared" ref="D107:D138" si="21">VLOOKUP(F107,I$1:J$5,2,FALSE)</f>
        <v>vis</v>
      </c>
      <c r="E107" s="21">
        <f>VLOOKUP(C107,Active!C$21:E$969,3,FALSE)</f>
        <v>6334.9986517401258</v>
      </c>
      <c r="F107" s="2" t="s">
        <v>172</v>
      </c>
      <c r="G107" s="7" t="str">
        <f t="shared" ref="G107:G138" si="22">MID(I107,3,LEN(I107)-3)</f>
        <v>50517.293</v>
      </c>
      <c r="H107" s="3">
        <f t="shared" ref="H107:H138" si="23">1*K107</f>
        <v>6335</v>
      </c>
      <c r="I107" s="22" t="s">
        <v>602</v>
      </c>
      <c r="J107" s="23" t="s">
        <v>603</v>
      </c>
      <c r="K107" s="22">
        <v>6335</v>
      </c>
      <c r="L107" s="22" t="s">
        <v>174</v>
      </c>
      <c r="M107" s="23" t="s">
        <v>268</v>
      </c>
      <c r="N107" s="23"/>
      <c r="O107" s="24" t="s">
        <v>290</v>
      </c>
      <c r="P107" s="24" t="s">
        <v>599</v>
      </c>
    </row>
    <row r="108" spans="1:16" ht="12.75" customHeight="1" thickBot="1" x14ac:dyDescent="0.25">
      <c r="A108" s="3" t="str">
        <f t="shared" si="18"/>
        <v> AOEB 4 </v>
      </c>
      <c r="B108" s="2" t="str">
        <f t="shared" si="19"/>
        <v>I</v>
      </c>
      <c r="C108" s="3">
        <f t="shared" si="20"/>
        <v>50519.599000000002</v>
      </c>
      <c r="D108" s="7" t="str">
        <f t="shared" si="21"/>
        <v>vis</v>
      </c>
      <c r="E108" s="21">
        <f>VLOOKUP(C108,Active!C$21:E$969,3,FALSE)</f>
        <v>6336.001583118049</v>
      </c>
      <c r="F108" s="2" t="s">
        <v>172</v>
      </c>
      <c r="G108" s="7" t="str">
        <f t="shared" si="22"/>
        <v>50519.599</v>
      </c>
      <c r="H108" s="3">
        <f t="shared" si="23"/>
        <v>6336</v>
      </c>
      <c r="I108" s="22" t="s">
        <v>604</v>
      </c>
      <c r="J108" s="23" t="s">
        <v>605</v>
      </c>
      <c r="K108" s="22">
        <v>6336</v>
      </c>
      <c r="L108" s="22" t="s">
        <v>305</v>
      </c>
      <c r="M108" s="23" t="s">
        <v>268</v>
      </c>
      <c r="N108" s="23"/>
      <c r="O108" s="24" t="s">
        <v>385</v>
      </c>
      <c r="P108" s="24" t="s">
        <v>386</v>
      </c>
    </row>
    <row r="109" spans="1:16" ht="12.75" customHeight="1" thickBot="1" x14ac:dyDescent="0.25">
      <c r="A109" s="3" t="str">
        <f t="shared" si="18"/>
        <v> BBS 115 </v>
      </c>
      <c r="B109" s="2" t="str">
        <f t="shared" si="19"/>
        <v>I</v>
      </c>
      <c r="C109" s="3">
        <f t="shared" si="20"/>
        <v>50556.383999999998</v>
      </c>
      <c r="D109" s="7" t="str">
        <f t="shared" si="21"/>
        <v>vis</v>
      </c>
      <c r="E109" s="21">
        <f>VLOOKUP(C109,Active!C$21:E$969,3,FALSE)</f>
        <v>6352.00020876282</v>
      </c>
      <c r="F109" s="2" t="s">
        <v>172</v>
      </c>
      <c r="G109" s="7" t="str">
        <f t="shared" si="22"/>
        <v>50556.384</v>
      </c>
      <c r="H109" s="3">
        <f t="shared" si="23"/>
        <v>6352</v>
      </c>
      <c r="I109" s="22" t="s">
        <v>606</v>
      </c>
      <c r="J109" s="23" t="s">
        <v>607</v>
      </c>
      <c r="K109" s="22">
        <v>6352</v>
      </c>
      <c r="L109" s="22" t="s">
        <v>241</v>
      </c>
      <c r="M109" s="23" t="s">
        <v>268</v>
      </c>
      <c r="N109" s="23"/>
      <c r="O109" s="24" t="s">
        <v>294</v>
      </c>
      <c r="P109" s="24" t="s">
        <v>608</v>
      </c>
    </row>
    <row r="110" spans="1:16" ht="12.75" customHeight="1" thickBot="1" x14ac:dyDescent="0.25">
      <c r="A110" s="3" t="str">
        <f t="shared" si="18"/>
        <v> BBS 115 </v>
      </c>
      <c r="B110" s="2" t="str">
        <f t="shared" si="19"/>
        <v>I</v>
      </c>
      <c r="C110" s="3">
        <f t="shared" si="20"/>
        <v>50556.385999999999</v>
      </c>
      <c r="D110" s="7" t="str">
        <f t="shared" si="21"/>
        <v>vis</v>
      </c>
      <c r="E110" s="21">
        <f>VLOOKUP(C110,Active!C$21:E$969,3,FALSE)</f>
        <v>6352.001078607901</v>
      </c>
      <c r="F110" s="2" t="s">
        <v>172</v>
      </c>
      <c r="G110" s="7" t="str">
        <f t="shared" si="22"/>
        <v>50556.386</v>
      </c>
      <c r="H110" s="3">
        <f t="shared" si="23"/>
        <v>6352</v>
      </c>
      <c r="I110" s="22" t="s">
        <v>609</v>
      </c>
      <c r="J110" s="23" t="s">
        <v>610</v>
      </c>
      <c r="K110" s="22">
        <v>6352</v>
      </c>
      <c r="L110" s="22" t="s">
        <v>216</v>
      </c>
      <c r="M110" s="23" t="s">
        <v>268</v>
      </c>
      <c r="N110" s="23"/>
      <c r="O110" s="24" t="s">
        <v>290</v>
      </c>
      <c r="P110" s="24" t="s">
        <v>608</v>
      </c>
    </row>
    <row r="111" spans="1:16" ht="12.75" customHeight="1" thickBot="1" x14ac:dyDescent="0.25">
      <c r="A111" s="3" t="str">
        <f t="shared" si="18"/>
        <v>BAVM 128 </v>
      </c>
      <c r="B111" s="2" t="str">
        <f t="shared" si="19"/>
        <v>I</v>
      </c>
      <c r="C111" s="3">
        <f t="shared" si="20"/>
        <v>51255.356</v>
      </c>
      <c r="D111" s="7" t="str">
        <f t="shared" si="21"/>
        <v>vis</v>
      </c>
      <c r="E111" s="21">
        <f>VLOOKUP(C111,Active!C$21:E$969,3,FALSE)</f>
        <v>6655.9988865982987</v>
      </c>
      <c r="F111" s="2" t="s">
        <v>172</v>
      </c>
      <c r="G111" s="7" t="str">
        <f t="shared" si="22"/>
        <v>51255.3560</v>
      </c>
      <c r="H111" s="3">
        <f t="shared" si="23"/>
        <v>6656</v>
      </c>
      <c r="I111" s="22" t="s">
        <v>611</v>
      </c>
      <c r="J111" s="23" t="s">
        <v>612</v>
      </c>
      <c r="K111" s="22">
        <v>6656</v>
      </c>
      <c r="L111" s="22" t="s">
        <v>613</v>
      </c>
      <c r="M111" s="23" t="s">
        <v>340</v>
      </c>
      <c r="N111" s="23" t="s">
        <v>614</v>
      </c>
      <c r="O111" s="24" t="s">
        <v>615</v>
      </c>
      <c r="P111" s="25" t="s">
        <v>616</v>
      </c>
    </row>
    <row r="112" spans="1:16" ht="12.75" customHeight="1" thickBot="1" x14ac:dyDescent="0.25">
      <c r="A112" s="3" t="str">
        <f t="shared" si="18"/>
        <v>BAVM 128 </v>
      </c>
      <c r="B112" s="2" t="str">
        <f t="shared" si="19"/>
        <v>I</v>
      </c>
      <c r="C112" s="3">
        <f t="shared" si="20"/>
        <v>51278.345200000003</v>
      </c>
      <c r="D112" s="7" t="str">
        <f t="shared" si="21"/>
        <v>vis</v>
      </c>
      <c r="E112" s="21">
        <f>VLOOKUP(C112,Active!C$21:E$969,3,FALSE)</f>
        <v>6665.9974078616633</v>
      </c>
      <c r="F112" s="2" t="s">
        <v>172</v>
      </c>
      <c r="G112" s="7" t="str">
        <f t="shared" si="22"/>
        <v>51278.3452</v>
      </c>
      <c r="H112" s="3">
        <f t="shared" si="23"/>
        <v>6666</v>
      </c>
      <c r="I112" s="22" t="s">
        <v>617</v>
      </c>
      <c r="J112" s="23" t="s">
        <v>618</v>
      </c>
      <c r="K112" s="22">
        <v>6666</v>
      </c>
      <c r="L112" s="22" t="s">
        <v>619</v>
      </c>
      <c r="M112" s="23" t="s">
        <v>340</v>
      </c>
      <c r="N112" s="23" t="s">
        <v>614</v>
      </c>
      <c r="O112" s="24" t="s">
        <v>615</v>
      </c>
      <c r="P112" s="25" t="s">
        <v>616</v>
      </c>
    </row>
    <row r="113" spans="1:16" ht="12.75" customHeight="1" thickBot="1" x14ac:dyDescent="0.25">
      <c r="A113" s="3" t="str">
        <f t="shared" si="18"/>
        <v>BAVM 158 </v>
      </c>
      <c r="B113" s="2" t="str">
        <f t="shared" si="19"/>
        <v>I</v>
      </c>
      <c r="C113" s="3">
        <f t="shared" si="20"/>
        <v>52308.415500000003</v>
      </c>
      <c r="D113" s="7" t="str">
        <f t="shared" si="21"/>
        <v>vis</v>
      </c>
      <c r="E113" s="21">
        <f>VLOOKUP(C113,Active!C$21:E$969,3,FALSE)</f>
        <v>7113.9981994206864</v>
      </c>
      <c r="F113" s="2" t="s">
        <v>172</v>
      </c>
      <c r="G113" s="7" t="str">
        <f t="shared" si="22"/>
        <v>52308.4155</v>
      </c>
      <c r="H113" s="3">
        <f t="shared" si="23"/>
        <v>7114</v>
      </c>
      <c r="I113" s="22" t="s">
        <v>635</v>
      </c>
      <c r="J113" s="23" t="s">
        <v>636</v>
      </c>
      <c r="K113" s="22">
        <v>7114</v>
      </c>
      <c r="L113" s="22" t="s">
        <v>637</v>
      </c>
      <c r="M113" s="23" t="s">
        <v>340</v>
      </c>
      <c r="N113" s="23" t="s">
        <v>638</v>
      </c>
      <c r="O113" s="24" t="s">
        <v>615</v>
      </c>
      <c r="P113" s="25" t="s">
        <v>639</v>
      </c>
    </row>
    <row r="114" spans="1:16" ht="12.75" customHeight="1" thickBot="1" x14ac:dyDescent="0.25">
      <c r="A114" s="3" t="str">
        <f t="shared" si="18"/>
        <v>IBVS 5494 </v>
      </c>
      <c r="B114" s="2" t="str">
        <f t="shared" si="19"/>
        <v>II</v>
      </c>
      <c r="C114" s="3">
        <f t="shared" si="20"/>
        <v>52695.845999999998</v>
      </c>
      <c r="D114" s="7" t="str">
        <f t="shared" si="21"/>
        <v>vis</v>
      </c>
      <c r="E114" s="21">
        <f>VLOOKUP(C114,Active!C$21:E$969,3,FALSE)</f>
        <v>7282.5004566686684</v>
      </c>
      <c r="F114" s="2" t="s">
        <v>172</v>
      </c>
      <c r="G114" s="7" t="str">
        <f t="shared" si="22"/>
        <v>52695.846</v>
      </c>
      <c r="H114" s="3">
        <f t="shared" si="23"/>
        <v>7282.5</v>
      </c>
      <c r="I114" s="22" t="s">
        <v>643</v>
      </c>
      <c r="J114" s="23" t="s">
        <v>644</v>
      </c>
      <c r="K114" s="22" t="s">
        <v>645</v>
      </c>
      <c r="L114" s="22" t="s">
        <v>273</v>
      </c>
      <c r="M114" s="23" t="s">
        <v>340</v>
      </c>
      <c r="N114" s="23" t="s">
        <v>341</v>
      </c>
      <c r="O114" s="24" t="s">
        <v>646</v>
      </c>
      <c r="P114" s="25" t="s">
        <v>647</v>
      </c>
    </row>
    <row r="115" spans="1:16" ht="12.75" customHeight="1" thickBot="1" x14ac:dyDescent="0.25">
      <c r="A115" s="3" t="str">
        <f t="shared" si="18"/>
        <v> BBS 129 </v>
      </c>
      <c r="B115" s="2" t="str">
        <f t="shared" si="19"/>
        <v>I</v>
      </c>
      <c r="C115" s="3">
        <f t="shared" si="20"/>
        <v>52715.389000000003</v>
      </c>
      <c r="D115" s="7" t="str">
        <f t="shared" si="21"/>
        <v>vis</v>
      </c>
      <c r="E115" s="21">
        <f>VLOOKUP(C115,Active!C$21:E$969,3,FALSE)</f>
        <v>7291.0001478736667</v>
      </c>
      <c r="F115" s="2" t="s">
        <v>172</v>
      </c>
      <c r="G115" s="7" t="str">
        <f t="shared" si="22"/>
        <v>52715.389</v>
      </c>
      <c r="H115" s="3">
        <f t="shared" si="23"/>
        <v>7291</v>
      </c>
      <c r="I115" s="22" t="s">
        <v>648</v>
      </c>
      <c r="J115" s="23" t="s">
        <v>649</v>
      </c>
      <c r="K115" s="22" t="s">
        <v>650</v>
      </c>
      <c r="L115" s="22" t="s">
        <v>241</v>
      </c>
      <c r="M115" s="23" t="s">
        <v>268</v>
      </c>
      <c r="N115" s="23"/>
      <c r="O115" s="24" t="s">
        <v>290</v>
      </c>
      <c r="P115" s="24" t="s">
        <v>651</v>
      </c>
    </row>
    <row r="116" spans="1:16" ht="12.75" customHeight="1" thickBot="1" x14ac:dyDescent="0.25">
      <c r="A116" s="3" t="str">
        <f t="shared" si="18"/>
        <v> BBS 130 </v>
      </c>
      <c r="B116" s="2" t="str">
        <f t="shared" si="19"/>
        <v>I</v>
      </c>
      <c r="C116" s="3">
        <f t="shared" si="20"/>
        <v>52901.625999999997</v>
      </c>
      <c r="D116" s="7" t="str">
        <f t="shared" si="21"/>
        <v>vis</v>
      </c>
      <c r="E116" s="21">
        <f>VLOOKUP(C116,Active!C$21:E$969,3,FALSE)</f>
        <v>7371.9988170106908</v>
      </c>
      <c r="F116" s="2" t="s">
        <v>172</v>
      </c>
      <c r="G116" s="7" t="str">
        <f t="shared" si="22"/>
        <v>52901.626</v>
      </c>
      <c r="H116" s="3">
        <f t="shared" si="23"/>
        <v>7372</v>
      </c>
      <c r="I116" s="22" t="s">
        <v>655</v>
      </c>
      <c r="J116" s="23" t="s">
        <v>656</v>
      </c>
      <c r="K116" s="22" t="s">
        <v>657</v>
      </c>
      <c r="L116" s="22" t="s">
        <v>174</v>
      </c>
      <c r="M116" s="23" t="s">
        <v>268</v>
      </c>
      <c r="N116" s="23"/>
      <c r="O116" s="24" t="s">
        <v>290</v>
      </c>
      <c r="P116" s="24" t="s">
        <v>658</v>
      </c>
    </row>
    <row r="117" spans="1:16" ht="12.75" customHeight="1" thickBot="1" x14ac:dyDescent="0.25">
      <c r="A117" s="3" t="str">
        <f t="shared" si="18"/>
        <v>BAVM 172 </v>
      </c>
      <c r="B117" s="2" t="str">
        <f t="shared" si="19"/>
        <v>I</v>
      </c>
      <c r="C117" s="3">
        <f t="shared" si="20"/>
        <v>53069.472199999997</v>
      </c>
      <c r="D117" s="7" t="str">
        <f t="shared" si="21"/>
        <v>vis</v>
      </c>
      <c r="E117" s="21">
        <f>VLOOKUP(C117,Active!C$21:E$969,3,FALSE)</f>
        <v>7444.9989126936498</v>
      </c>
      <c r="F117" s="2" t="s">
        <v>172</v>
      </c>
      <c r="G117" s="7" t="str">
        <f t="shared" si="22"/>
        <v>53069.4722</v>
      </c>
      <c r="H117" s="3">
        <f t="shared" si="23"/>
        <v>7445</v>
      </c>
      <c r="I117" s="22" t="s">
        <v>659</v>
      </c>
      <c r="J117" s="23" t="s">
        <v>660</v>
      </c>
      <c r="K117" s="22" t="s">
        <v>661</v>
      </c>
      <c r="L117" s="22" t="s">
        <v>662</v>
      </c>
      <c r="M117" s="23" t="s">
        <v>340</v>
      </c>
      <c r="N117" s="23" t="s">
        <v>638</v>
      </c>
      <c r="O117" s="24" t="s">
        <v>663</v>
      </c>
      <c r="P117" s="25" t="s">
        <v>664</v>
      </c>
    </row>
    <row r="118" spans="1:16" ht="12.75" customHeight="1" thickBot="1" x14ac:dyDescent="0.25">
      <c r="A118" s="3" t="str">
        <f t="shared" si="18"/>
        <v>IBVS 5694 </v>
      </c>
      <c r="B118" s="2" t="str">
        <f t="shared" si="19"/>
        <v>I</v>
      </c>
      <c r="C118" s="3">
        <f t="shared" si="20"/>
        <v>53352.281300000002</v>
      </c>
      <c r="D118" s="7" t="str">
        <f t="shared" si="21"/>
        <v>vis</v>
      </c>
      <c r="E118" s="21">
        <f>VLOOKUP(C118,Active!C$21:E$969,3,FALSE)</f>
        <v>7567.9989648843566</v>
      </c>
      <c r="F118" s="2" t="s">
        <v>172</v>
      </c>
      <c r="G118" s="7" t="str">
        <f t="shared" si="22"/>
        <v>53352.2813</v>
      </c>
      <c r="H118" s="3">
        <f t="shared" si="23"/>
        <v>7568</v>
      </c>
      <c r="I118" s="22" t="s">
        <v>665</v>
      </c>
      <c r="J118" s="23" t="s">
        <v>666</v>
      </c>
      <c r="K118" s="22" t="s">
        <v>667</v>
      </c>
      <c r="L118" s="22" t="s">
        <v>668</v>
      </c>
      <c r="M118" s="23" t="s">
        <v>340</v>
      </c>
      <c r="N118" s="23" t="s">
        <v>341</v>
      </c>
      <c r="O118" s="24" t="s">
        <v>669</v>
      </c>
      <c r="P118" s="25" t="s">
        <v>670</v>
      </c>
    </row>
    <row r="119" spans="1:16" ht="12.75" customHeight="1" thickBot="1" x14ac:dyDescent="0.25">
      <c r="A119" s="3" t="str">
        <f t="shared" si="18"/>
        <v>OEJV 0003 </v>
      </c>
      <c r="B119" s="2" t="str">
        <f t="shared" si="19"/>
        <v>I</v>
      </c>
      <c r="C119" s="3">
        <f t="shared" si="20"/>
        <v>53453.451999999997</v>
      </c>
      <c r="D119" s="7" t="str">
        <f t="shared" si="21"/>
        <v>vis</v>
      </c>
      <c r="E119" s="21">
        <f>VLOOKUP(C119,Active!C$21:E$969,3,FALSE)</f>
        <v>7612.000382731836</v>
      </c>
      <c r="F119" s="2" t="s">
        <v>172</v>
      </c>
      <c r="G119" s="7" t="str">
        <f t="shared" si="22"/>
        <v>53453.452</v>
      </c>
      <c r="H119" s="3">
        <f t="shared" si="23"/>
        <v>7612</v>
      </c>
      <c r="I119" s="22" t="s">
        <v>671</v>
      </c>
      <c r="J119" s="23" t="s">
        <v>672</v>
      </c>
      <c r="K119" s="22" t="s">
        <v>673</v>
      </c>
      <c r="L119" s="22" t="s">
        <v>273</v>
      </c>
      <c r="M119" s="23" t="s">
        <v>268</v>
      </c>
      <c r="N119" s="23"/>
      <c r="O119" s="24" t="s">
        <v>290</v>
      </c>
      <c r="P119" s="25" t="s">
        <v>674</v>
      </c>
    </row>
    <row r="120" spans="1:16" ht="12.75" customHeight="1" thickBot="1" x14ac:dyDescent="0.25">
      <c r="A120" s="3" t="str">
        <f t="shared" si="18"/>
        <v>IBVS 5753 </v>
      </c>
      <c r="B120" s="2" t="str">
        <f t="shared" si="19"/>
        <v>I</v>
      </c>
      <c r="C120" s="3">
        <f t="shared" si="20"/>
        <v>53814.4329</v>
      </c>
      <c r="D120" s="7" t="str">
        <f t="shared" si="21"/>
        <v>vis</v>
      </c>
      <c r="E120" s="21">
        <f>VLOOKUP(C120,Active!C$21:E$969,3,FALSE)</f>
        <v>7768.9991127580197</v>
      </c>
      <c r="F120" s="2" t="s">
        <v>172</v>
      </c>
      <c r="G120" s="7" t="str">
        <f t="shared" si="22"/>
        <v>53814.4329</v>
      </c>
      <c r="H120" s="3">
        <f t="shared" si="23"/>
        <v>7769</v>
      </c>
      <c r="I120" s="22" t="s">
        <v>675</v>
      </c>
      <c r="J120" s="23" t="s">
        <v>676</v>
      </c>
      <c r="K120" s="22" t="s">
        <v>677</v>
      </c>
      <c r="L120" s="22" t="s">
        <v>678</v>
      </c>
      <c r="M120" s="23" t="s">
        <v>340</v>
      </c>
      <c r="N120" s="23" t="s">
        <v>341</v>
      </c>
      <c r="O120" s="24" t="s">
        <v>679</v>
      </c>
      <c r="P120" s="25" t="s">
        <v>680</v>
      </c>
    </row>
    <row r="121" spans="1:16" ht="12.75" customHeight="1" thickBot="1" x14ac:dyDescent="0.25">
      <c r="A121" s="3" t="str">
        <f t="shared" si="18"/>
        <v>BAVM 178 </v>
      </c>
      <c r="B121" s="2" t="str">
        <f t="shared" si="19"/>
        <v>I</v>
      </c>
      <c r="C121" s="3">
        <f t="shared" si="20"/>
        <v>53814.432999999997</v>
      </c>
      <c r="D121" s="7" t="str">
        <f t="shared" si="21"/>
        <v>vis</v>
      </c>
      <c r="E121" s="21">
        <f>VLOOKUP(C121,Active!C$21:E$969,3,FALSE)</f>
        <v>7768.9991562502728</v>
      </c>
      <c r="F121" s="2" t="s">
        <v>172</v>
      </c>
      <c r="G121" s="7" t="str">
        <f t="shared" si="22"/>
        <v>53814.4330</v>
      </c>
      <c r="H121" s="3">
        <f t="shared" si="23"/>
        <v>7769</v>
      </c>
      <c r="I121" s="22" t="s">
        <v>681</v>
      </c>
      <c r="J121" s="23" t="s">
        <v>676</v>
      </c>
      <c r="K121" s="22" t="s">
        <v>677</v>
      </c>
      <c r="L121" s="22" t="s">
        <v>361</v>
      </c>
      <c r="M121" s="23" t="s">
        <v>592</v>
      </c>
      <c r="N121" s="23" t="s">
        <v>638</v>
      </c>
      <c r="O121" s="24" t="s">
        <v>682</v>
      </c>
      <c r="P121" s="25" t="s">
        <v>683</v>
      </c>
    </row>
    <row r="122" spans="1:16" ht="12.75" customHeight="1" thickBot="1" x14ac:dyDescent="0.25">
      <c r="A122" s="3" t="str">
        <f t="shared" si="18"/>
        <v>BAVM 201 </v>
      </c>
      <c r="B122" s="2" t="str">
        <f t="shared" si="19"/>
        <v>I</v>
      </c>
      <c r="C122" s="3">
        <f t="shared" si="20"/>
        <v>54168.518799999998</v>
      </c>
      <c r="D122" s="7" t="str">
        <f t="shared" si="21"/>
        <v>vis</v>
      </c>
      <c r="E122" s="21">
        <f>VLOOKUP(C122,Active!C$21:E$969,3,FALSE)</f>
        <v>7922.9990518688628</v>
      </c>
      <c r="F122" s="2" t="s">
        <v>172</v>
      </c>
      <c r="G122" s="7" t="str">
        <f t="shared" si="22"/>
        <v>54168.5188</v>
      </c>
      <c r="H122" s="3">
        <f t="shared" si="23"/>
        <v>7923</v>
      </c>
      <c r="I122" s="22" t="s">
        <v>689</v>
      </c>
      <c r="J122" s="23" t="s">
        <v>690</v>
      </c>
      <c r="K122" s="22" t="s">
        <v>691</v>
      </c>
      <c r="L122" s="22" t="s">
        <v>692</v>
      </c>
      <c r="M122" s="23" t="s">
        <v>592</v>
      </c>
      <c r="N122" s="23" t="s">
        <v>638</v>
      </c>
      <c r="O122" s="24" t="s">
        <v>693</v>
      </c>
      <c r="P122" s="25" t="s">
        <v>694</v>
      </c>
    </row>
    <row r="123" spans="1:16" ht="12.75" customHeight="1" thickBot="1" x14ac:dyDescent="0.25">
      <c r="A123" s="3" t="str">
        <f t="shared" si="18"/>
        <v>BAVM 201 </v>
      </c>
      <c r="B123" s="2" t="str">
        <f t="shared" si="19"/>
        <v>I</v>
      </c>
      <c r="C123" s="3">
        <f t="shared" si="20"/>
        <v>54191.511400000003</v>
      </c>
      <c r="D123" s="7" t="str">
        <f t="shared" si="21"/>
        <v>vis</v>
      </c>
      <c r="E123" s="21">
        <f>VLOOKUP(C123,Active!C$21:E$969,3,FALSE)</f>
        <v>7932.9990518688655</v>
      </c>
      <c r="F123" s="2" t="s">
        <v>172</v>
      </c>
      <c r="G123" s="7" t="str">
        <f t="shared" si="22"/>
        <v>54191.5114</v>
      </c>
      <c r="H123" s="3">
        <f t="shared" si="23"/>
        <v>7933</v>
      </c>
      <c r="I123" s="22" t="s">
        <v>695</v>
      </c>
      <c r="J123" s="23" t="s">
        <v>696</v>
      </c>
      <c r="K123" s="22" t="s">
        <v>697</v>
      </c>
      <c r="L123" s="22" t="s">
        <v>692</v>
      </c>
      <c r="M123" s="23" t="s">
        <v>592</v>
      </c>
      <c r="N123" s="23" t="s">
        <v>638</v>
      </c>
      <c r="O123" s="24" t="s">
        <v>693</v>
      </c>
      <c r="P123" s="25" t="s">
        <v>694</v>
      </c>
    </row>
    <row r="124" spans="1:16" ht="12.75" customHeight="1" thickBot="1" x14ac:dyDescent="0.25">
      <c r="A124" s="3" t="str">
        <f t="shared" si="18"/>
        <v>IBVS 5820 </v>
      </c>
      <c r="B124" s="2" t="str">
        <f t="shared" si="19"/>
        <v>I</v>
      </c>
      <c r="C124" s="3">
        <f t="shared" si="20"/>
        <v>54455.925900000002</v>
      </c>
      <c r="D124" s="7" t="str">
        <f t="shared" si="21"/>
        <v>vis</v>
      </c>
      <c r="E124" s="21">
        <f>VLOOKUP(C124,Active!C$21:E$969,3,FALSE)</f>
        <v>8047.9988778998486</v>
      </c>
      <c r="F124" s="2" t="s">
        <v>172</v>
      </c>
      <c r="G124" s="7" t="str">
        <f t="shared" si="22"/>
        <v>54455.9259</v>
      </c>
      <c r="H124" s="3">
        <f t="shared" si="23"/>
        <v>8048</v>
      </c>
      <c r="I124" s="22" t="s">
        <v>698</v>
      </c>
      <c r="J124" s="23" t="s">
        <v>699</v>
      </c>
      <c r="K124" s="22" t="s">
        <v>700</v>
      </c>
      <c r="L124" s="22" t="s">
        <v>613</v>
      </c>
      <c r="M124" s="23" t="s">
        <v>592</v>
      </c>
      <c r="N124" s="23" t="s">
        <v>701</v>
      </c>
      <c r="O124" s="24" t="s">
        <v>702</v>
      </c>
      <c r="P124" s="25" t="s">
        <v>703</v>
      </c>
    </row>
    <row r="125" spans="1:16" ht="12.75" customHeight="1" thickBot="1" x14ac:dyDescent="0.25">
      <c r="A125" s="3" t="str">
        <f t="shared" si="18"/>
        <v>JAAVSO 36(2);186 </v>
      </c>
      <c r="B125" s="2" t="str">
        <f t="shared" si="19"/>
        <v>I</v>
      </c>
      <c r="C125" s="3">
        <f t="shared" si="20"/>
        <v>54538.700299999997</v>
      </c>
      <c r="D125" s="7" t="str">
        <f t="shared" si="21"/>
        <v>vis</v>
      </c>
      <c r="E125" s="21">
        <f>VLOOKUP(C125,Active!C$21:E$969,3,FALSE)</f>
        <v>8083.9993302192888</v>
      </c>
      <c r="F125" s="2" t="s">
        <v>172</v>
      </c>
      <c r="G125" s="7" t="str">
        <f t="shared" si="22"/>
        <v>54538.7003</v>
      </c>
      <c r="H125" s="3">
        <f t="shared" si="23"/>
        <v>8084</v>
      </c>
      <c r="I125" s="22" t="s">
        <v>709</v>
      </c>
      <c r="J125" s="23" t="s">
        <v>710</v>
      </c>
      <c r="K125" s="22" t="s">
        <v>711</v>
      </c>
      <c r="L125" s="22" t="s">
        <v>712</v>
      </c>
      <c r="M125" s="23" t="s">
        <v>592</v>
      </c>
      <c r="N125" s="23" t="s">
        <v>614</v>
      </c>
      <c r="O125" s="24" t="s">
        <v>688</v>
      </c>
      <c r="P125" s="25" t="s">
        <v>713</v>
      </c>
    </row>
    <row r="126" spans="1:16" ht="12.75" customHeight="1" thickBot="1" x14ac:dyDescent="0.25">
      <c r="A126" s="3" t="str">
        <f t="shared" si="18"/>
        <v>JAAVSO 36(2);186 </v>
      </c>
      <c r="B126" s="2" t="str">
        <f t="shared" si="19"/>
        <v>I</v>
      </c>
      <c r="C126" s="3">
        <f t="shared" si="20"/>
        <v>54554.794800000003</v>
      </c>
      <c r="D126" s="7" t="str">
        <f t="shared" si="21"/>
        <v>vis</v>
      </c>
      <c r="E126" s="21">
        <f>VLOOKUP(C126,Active!C$21:E$969,3,FALSE)</f>
        <v>8090.9991910440785</v>
      </c>
      <c r="F126" s="2" t="s">
        <v>172</v>
      </c>
      <c r="G126" s="7" t="str">
        <f t="shared" si="22"/>
        <v>54554.7948</v>
      </c>
      <c r="H126" s="3">
        <f t="shared" si="23"/>
        <v>8091</v>
      </c>
      <c r="I126" s="22" t="s">
        <v>714</v>
      </c>
      <c r="J126" s="23" t="s">
        <v>715</v>
      </c>
      <c r="K126" s="22" t="s">
        <v>716</v>
      </c>
      <c r="L126" s="22" t="s">
        <v>361</v>
      </c>
      <c r="M126" s="23" t="s">
        <v>592</v>
      </c>
      <c r="N126" s="23" t="s">
        <v>614</v>
      </c>
      <c r="O126" s="24" t="s">
        <v>385</v>
      </c>
      <c r="P126" s="25" t="s">
        <v>713</v>
      </c>
    </row>
    <row r="127" spans="1:16" ht="12.75" customHeight="1" thickBot="1" x14ac:dyDescent="0.25">
      <c r="A127" s="3" t="str">
        <f t="shared" si="18"/>
        <v>BAVM 209 </v>
      </c>
      <c r="B127" s="2" t="str">
        <f t="shared" si="19"/>
        <v>I</v>
      </c>
      <c r="C127" s="3">
        <f t="shared" si="20"/>
        <v>54844.500999999997</v>
      </c>
      <c r="D127" s="7" t="str">
        <f t="shared" si="21"/>
        <v>vis</v>
      </c>
      <c r="E127" s="21">
        <f>VLOOKUP(C127,Active!C$21:E$969,3,FALSE)</f>
        <v>8216.9989474874528</v>
      </c>
      <c r="F127" s="2" t="s">
        <v>172</v>
      </c>
      <c r="G127" s="7" t="str">
        <f t="shared" si="22"/>
        <v>54844.5010</v>
      </c>
      <c r="H127" s="3">
        <f t="shared" si="23"/>
        <v>8217</v>
      </c>
      <c r="I127" s="22" t="s">
        <v>723</v>
      </c>
      <c r="J127" s="23" t="s">
        <v>724</v>
      </c>
      <c r="K127" s="22" t="s">
        <v>725</v>
      </c>
      <c r="L127" s="22" t="s">
        <v>668</v>
      </c>
      <c r="M127" s="23" t="s">
        <v>592</v>
      </c>
      <c r="N127" s="23" t="s">
        <v>172</v>
      </c>
      <c r="O127" s="24" t="s">
        <v>682</v>
      </c>
      <c r="P127" s="25" t="s">
        <v>726</v>
      </c>
    </row>
    <row r="128" spans="1:16" ht="12.75" customHeight="1" thickBot="1" x14ac:dyDescent="0.25">
      <c r="A128" s="3" t="str">
        <f t="shared" si="18"/>
        <v>IBVS 5894 </v>
      </c>
      <c r="B128" s="2" t="str">
        <f t="shared" si="19"/>
        <v>I</v>
      </c>
      <c r="C128" s="3">
        <f t="shared" si="20"/>
        <v>54862.895100000002</v>
      </c>
      <c r="D128" s="7" t="str">
        <f t="shared" si="21"/>
        <v>vis</v>
      </c>
      <c r="E128" s="21">
        <f>VLOOKUP(C128,Active!C$21:E$969,3,FALSE)</f>
        <v>8224.9989561859056</v>
      </c>
      <c r="F128" s="2" t="s">
        <v>172</v>
      </c>
      <c r="G128" s="7" t="str">
        <f t="shared" si="22"/>
        <v>54862.8951</v>
      </c>
      <c r="H128" s="3">
        <f t="shared" si="23"/>
        <v>8225</v>
      </c>
      <c r="I128" s="22" t="s">
        <v>727</v>
      </c>
      <c r="J128" s="23" t="s">
        <v>728</v>
      </c>
      <c r="K128" s="22" t="s">
        <v>729</v>
      </c>
      <c r="L128" s="22" t="s">
        <v>668</v>
      </c>
      <c r="M128" s="23" t="s">
        <v>592</v>
      </c>
      <c r="N128" s="23" t="s">
        <v>172</v>
      </c>
      <c r="O128" s="24" t="s">
        <v>278</v>
      </c>
      <c r="P128" s="25" t="s">
        <v>730</v>
      </c>
    </row>
    <row r="129" spans="1:16" ht="12.75" customHeight="1" thickBot="1" x14ac:dyDescent="0.25">
      <c r="A129" s="3" t="str">
        <f t="shared" si="18"/>
        <v>IBVS 5929 </v>
      </c>
      <c r="B129" s="2" t="str">
        <f t="shared" si="19"/>
        <v>I</v>
      </c>
      <c r="C129" s="3">
        <f t="shared" si="20"/>
        <v>54876.690199999997</v>
      </c>
      <c r="D129" s="7" t="str">
        <f t="shared" si="21"/>
        <v>vis</v>
      </c>
      <c r="E129" s="21">
        <f>VLOOKUP(C129,Active!C$21:E$969,3,FALSE)</f>
        <v>8230.9987561215348</v>
      </c>
      <c r="F129" s="2" t="s">
        <v>172</v>
      </c>
      <c r="G129" s="7" t="str">
        <f t="shared" si="22"/>
        <v>54876.6902</v>
      </c>
      <c r="H129" s="3">
        <f t="shared" si="23"/>
        <v>8231</v>
      </c>
      <c r="I129" s="22" t="s">
        <v>731</v>
      </c>
      <c r="J129" s="23" t="s">
        <v>732</v>
      </c>
      <c r="K129" s="22" t="s">
        <v>733</v>
      </c>
      <c r="L129" s="22" t="s">
        <v>734</v>
      </c>
      <c r="M129" s="23" t="s">
        <v>592</v>
      </c>
      <c r="N129" s="23" t="s">
        <v>701</v>
      </c>
      <c r="O129" s="24" t="s">
        <v>702</v>
      </c>
      <c r="P129" s="25" t="s">
        <v>735</v>
      </c>
    </row>
    <row r="130" spans="1:16" ht="12.75" customHeight="1" thickBot="1" x14ac:dyDescent="0.25">
      <c r="A130" s="3" t="str">
        <f t="shared" si="18"/>
        <v>IBVS 5887 </v>
      </c>
      <c r="B130" s="2" t="str">
        <f t="shared" si="19"/>
        <v>I</v>
      </c>
      <c r="C130" s="3">
        <f t="shared" si="20"/>
        <v>54920.3747</v>
      </c>
      <c r="D130" s="7" t="str">
        <f t="shared" si="21"/>
        <v>vis</v>
      </c>
      <c r="E130" s="21">
        <f>VLOOKUP(C130,Active!C$21:E$969,3,FALSE)</f>
        <v>8249.9981298330786</v>
      </c>
      <c r="F130" s="2" t="s">
        <v>172</v>
      </c>
      <c r="G130" s="7" t="str">
        <f t="shared" si="22"/>
        <v>54920.3747</v>
      </c>
      <c r="H130" s="3">
        <f t="shared" si="23"/>
        <v>8250</v>
      </c>
      <c r="I130" s="22" t="s">
        <v>736</v>
      </c>
      <c r="J130" s="23" t="s">
        <v>737</v>
      </c>
      <c r="K130" s="22" t="s">
        <v>738</v>
      </c>
      <c r="L130" s="22" t="s">
        <v>739</v>
      </c>
      <c r="M130" s="23" t="s">
        <v>592</v>
      </c>
      <c r="N130" s="23" t="s">
        <v>740</v>
      </c>
      <c r="O130" s="24" t="s">
        <v>741</v>
      </c>
      <c r="P130" s="25" t="s">
        <v>742</v>
      </c>
    </row>
    <row r="131" spans="1:16" ht="12.75" customHeight="1" thickBot="1" x14ac:dyDescent="0.25">
      <c r="A131" s="3" t="str">
        <f t="shared" si="18"/>
        <v> JAAVSO 38;120 </v>
      </c>
      <c r="B131" s="2" t="str">
        <f t="shared" si="19"/>
        <v>I</v>
      </c>
      <c r="C131" s="3">
        <f t="shared" si="20"/>
        <v>54922.6757</v>
      </c>
      <c r="D131" s="7" t="str">
        <f t="shared" si="21"/>
        <v>vis</v>
      </c>
      <c r="E131" s="21">
        <f>VLOOKUP(C131,Active!C$21:E$969,3,FALSE)</f>
        <v>8250.9988865982996</v>
      </c>
      <c r="F131" s="2" t="s">
        <v>172</v>
      </c>
      <c r="G131" s="7" t="str">
        <f t="shared" si="22"/>
        <v>54922.6757</v>
      </c>
      <c r="H131" s="3">
        <f t="shared" si="23"/>
        <v>8251</v>
      </c>
      <c r="I131" s="22" t="s">
        <v>743</v>
      </c>
      <c r="J131" s="23" t="s">
        <v>744</v>
      </c>
      <c r="K131" s="22" t="s">
        <v>745</v>
      </c>
      <c r="L131" s="22" t="s">
        <v>613</v>
      </c>
      <c r="M131" s="23" t="s">
        <v>592</v>
      </c>
      <c r="N131" s="23" t="s">
        <v>687</v>
      </c>
      <c r="O131" s="24" t="s">
        <v>746</v>
      </c>
      <c r="P131" s="24" t="s">
        <v>747</v>
      </c>
    </row>
    <row r="132" spans="1:16" ht="12.75" customHeight="1" thickBot="1" x14ac:dyDescent="0.25">
      <c r="A132" s="3" t="str">
        <f t="shared" si="18"/>
        <v> JAAVSO 38;85 </v>
      </c>
      <c r="B132" s="2" t="str">
        <f t="shared" si="19"/>
        <v>I</v>
      </c>
      <c r="C132" s="3">
        <f t="shared" si="20"/>
        <v>54945.668700000002</v>
      </c>
      <c r="D132" s="7" t="str">
        <f t="shared" si="21"/>
        <v>vis</v>
      </c>
      <c r="E132" s="21">
        <f>VLOOKUP(C132,Active!C$21:E$969,3,FALSE)</f>
        <v>8260.9990605673156</v>
      </c>
      <c r="F132" s="2" t="s">
        <v>172</v>
      </c>
      <c r="G132" s="7" t="str">
        <f t="shared" si="22"/>
        <v>54945.6687</v>
      </c>
      <c r="H132" s="3">
        <f t="shared" si="23"/>
        <v>8261</v>
      </c>
      <c r="I132" s="22" t="s">
        <v>748</v>
      </c>
      <c r="J132" s="23" t="s">
        <v>749</v>
      </c>
      <c r="K132" s="22" t="s">
        <v>750</v>
      </c>
      <c r="L132" s="22" t="s">
        <v>692</v>
      </c>
      <c r="M132" s="23" t="s">
        <v>592</v>
      </c>
      <c r="N132" s="23" t="s">
        <v>687</v>
      </c>
      <c r="O132" s="24" t="s">
        <v>751</v>
      </c>
      <c r="P132" s="24" t="s">
        <v>752</v>
      </c>
    </row>
    <row r="133" spans="1:16" ht="12.75" customHeight="1" thickBot="1" x14ac:dyDescent="0.25">
      <c r="A133" s="3" t="str">
        <f t="shared" si="18"/>
        <v> JAAVSO 38;120 </v>
      </c>
      <c r="B133" s="2" t="str">
        <f t="shared" si="19"/>
        <v>I</v>
      </c>
      <c r="C133" s="3">
        <f t="shared" si="20"/>
        <v>55223.879500000003</v>
      </c>
      <c r="D133" s="7" t="str">
        <f t="shared" si="21"/>
        <v>vis</v>
      </c>
      <c r="E133" s="21">
        <f>VLOOKUP(C133,Active!C$21:E$969,3,FALSE)</f>
        <v>8381.9992084409805</v>
      </c>
      <c r="F133" s="2" t="s">
        <v>172</v>
      </c>
      <c r="G133" s="7" t="str">
        <f t="shared" si="22"/>
        <v>55223.8795</v>
      </c>
      <c r="H133" s="3">
        <f t="shared" si="23"/>
        <v>8382</v>
      </c>
      <c r="I133" s="22" t="s">
        <v>753</v>
      </c>
      <c r="J133" s="23" t="s">
        <v>754</v>
      </c>
      <c r="K133" s="22" t="s">
        <v>755</v>
      </c>
      <c r="L133" s="22" t="s">
        <v>756</v>
      </c>
      <c r="M133" s="23" t="s">
        <v>592</v>
      </c>
      <c r="N133" s="23" t="s">
        <v>687</v>
      </c>
      <c r="O133" s="24" t="s">
        <v>751</v>
      </c>
      <c r="P133" s="24" t="s">
        <v>747</v>
      </c>
    </row>
    <row r="134" spans="1:16" ht="12.75" customHeight="1" thickBot="1" x14ac:dyDescent="0.25">
      <c r="A134" s="3" t="str">
        <f t="shared" si="18"/>
        <v> JAAVSO 39;94 </v>
      </c>
      <c r="B134" s="2" t="str">
        <f t="shared" si="19"/>
        <v>I</v>
      </c>
      <c r="C134" s="3">
        <f t="shared" si="20"/>
        <v>55260.666100000002</v>
      </c>
      <c r="D134" s="7" t="str">
        <f t="shared" si="21"/>
        <v>vis</v>
      </c>
      <c r="E134" s="21">
        <f>VLOOKUP(C134,Active!C$21:E$969,3,FALSE)</f>
        <v>8397.9985299618165</v>
      </c>
      <c r="F134" s="2" t="s">
        <v>172</v>
      </c>
      <c r="G134" s="7" t="str">
        <f t="shared" si="22"/>
        <v>55260.6661</v>
      </c>
      <c r="H134" s="3">
        <f t="shared" si="23"/>
        <v>8398</v>
      </c>
      <c r="I134" s="22" t="s">
        <v>757</v>
      </c>
      <c r="J134" s="23" t="s">
        <v>758</v>
      </c>
      <c r="K134" s="22" t="s">
        <v>759</v>
      </c>
      <c r="L134" s="22" t="s">
        <v>543</v>
      </c>
      <c r="M134" s="23" t="s">
        <v>592</v>
      </c>
      <c r="N134" s="23" t="s">
        <v>687</v>
      </c>
      <c r="O134" s="24" t="s">
        <v>385</v>
      </c>
      <c r="P134" s="24" t="s">
        <v>760</v>
      </c>
    </row>
    <row r="135" spans="1:16" ht="12.75" customHeight="1" thickBot="1" x14ac:dyDescent="0.25">
      <c r="A135" s="3" t="str">
        <f t="shared" si="18"/>
        <v> JAAVSO 39;177 </v>
      </c>
      <c r="B135" s="2" t="str">
        <f t="shared" si="19"/>
        <v>I</v>
      </c>
      <c r="C135" s="3">
        <f t="shared" si="20"/>
        <v>55598.659299999999</v>
      </c>
      <c r="D135" s="7" t="str">
        <f t="shared" si="21"/>
        <v>vis</v>
      </c>
      <c r="E135" s="21">
        <f>VLOOKUP(C135,Active!C$21:E$969,3,FALSE)</f>
        <v>8544.9993911084457</v>
      </c>
      <c r="F135" s="2" t="s">
        <v>172</v>
      </c>
      <c r="G135" s="7" t="str">
        <f t="shared" si="22"/>
        <v>55598.6593</v>
      </c>
      <c r="H135" s="3">
        <f t="shared" si="23"/>
        <v>8545</v>
      </c>
      <c r="I135" s="22" t="s">
        <v>761</v>
      </c>
      <c r="J135" s="23" t="s">
        <v>762</v>
      </c>
      <c r="K135" s="22" t="s">
        <v>763</v>
      </c>
      <c r="L135" s="22" t="s">
        <v>764</v>
      </c>
      <c r="M135" s="23" t="s">
        <v>592</v>
      </c>
      <c r="N135" s="23" t="s">
        <v>172</v>
      </c>
      <c r="O135" s="24" t="s">
        <v>746</v>
      </c>
      <c r="P135" s="24" t="s">
        <v>765</v>
      </c>
    </row>
    <row r="136" spans="1:16" ht="12.75" customHeight="1" thickBot="1" x14ac:dyDescent="0.25">
      <c r="A136" s="3" t="str">
        <f t="shared" si="18"/>
        <v>IBVS 5992 </v>
      </c>
      <c r="B136" s="2" t="str">
        <f t="shared" si="19"/>
        <v>I</v>
      </c>
      <c r="C136" s="3">
        <f t="shared" si="20"/>
        <v>55644.644999999997</v>
      </c>
      <c r="D136" s="7" t="str">
        <f t="shared" si="21"/>
        <v>vis</v>
      </c>
      <c r="E136" s="21">
        <f>VLOOKUP(C136,Active!C$21:E$969,3,FALSE)</f>
        <v>8564.9996085697148</v>
      </c>
      <c r="F136" s="2" t="s">
        <v>172</v>
      </c>
      <c r="G136" s="7" t="str">
        <f t="shared" si="22"/>
        <v>55644.645</v>
      </c>
      <c r="H136" s="3">
        <f t="shared" si="23"/>
        <v>8565</v>
      </c>
      <c r="I136" s="22" t="s">
        <v>766</v>
      </c>
      <c r="J136" s="23" t="s">
        <v>767</v>
      </c>
      <c r="K136" s="22" t="s">
        <v>768</v>
      </c>
      <c r="L136" s="22" t="s">
        <v>277</v>
      </c>
      <c r="M136" s="23" t="s">
        <v>592</v>
      </c>
      <c r="N136" s="23" t="s">
        <v>172</v>
      </c>
      <c r="O136" s="24" t="s">
        <v>278</v>
      </c>
      <c r="P136" s="25" t="s">
        <v>769</v>
      </c>
    </row>
    <row r="137" spans="1:16" ht="12.75" customHeight="1" thickBot="1" x14ac:dyDescent="0.25">
      <c r="A137" s="3" t="str">
        <f t="shared" si="18"/>
        <v> JAAVSO 41;122 </v>
      </c>
      <c r="B137" s="2" t="str">
        <f t="shared" si="19"/>
        <v>I</v>
      </c>
      <c r="C137" s="3">
        <f t="shared" si="20"/>
        <v>55936.648699999998</v>
      </c>
      <c r="D137" s="7" t="str">
        <f t="shared" si="21"/>
        <v>vis</v>
      </c>
      <c r="E137" s="21">
        <f>VLOOKUP(C137,Active!C$21:E$969,3,FALSE)</f>
        <v>8691.9985995494208</v>
      </c>
      <c r="F137" s="2" t="s">
        <v>172</v>
      </c>
      <c r="G137" s="7" t="str">
        <f t="shared" si="22"/>
        <v>55936.6487</v>
      </c>
      <c r="H137" s="3">
        <f t="shared" si="23"/>
        <v>8692</v>
      </c>
      <c r="I137" s="22" t="s">
        <v>770</v>
      </c>
      <c r="J137" s="23" t="s">
        <v>771</v>
      </c>
      <c r="K137" s="22" t="s">
        <v>772</v>
      </c>
      <c r="L137" s="22" t="s">
        <v>773</v>
      </c>
      <c r="M137" s="23" t="s">
        <v>592</v>
      </c>
      <c r="N137" s="23" t="s">
        <v>172</v>
      </c>
      <c r="O137" s="24" t="s">
        <v>385</v>
      </c>
      <c r="P137" s="24" t="s">
        <v>774</v>
      </c>
    </row>
    <row r="138" spans="1:16" ht="12.75" customHeight="1" thickBot="1" x14ac:dyDescent="0.25">
      <c r="A138" s="3" t="str">
        <f t="shared" si="18"/>
        <v>IBVS 6029 </v>
      </c>
      <c r="B138" s="2" t="str">
        <f t="shared" si="19"/>
        <v>I</v>
      </c>
      <c r="C138" s="3">
        <f t="shared" si="20"/>
        <v>55968.840199999999</v>
      </c>
      <c r="D138" s="7" t="str">
        <f t="shared" si="21"/>
        <v>vis</v>
      </c>
      <c r="E138" s="21">
        <f>VLOOKUP(C138,Active!C$21:E$969,3,FALSE)</f>
        <v>8705.9994085053459</v>
      </c>
      <c r="F138" s="2" t="s">
        <v>172</v>
      </c>
      <c r="G138" s="7" t="str">
        <f t="shared" si="22"/>
        <v>55968.8402</v>
      </c>
      <c r="H138" s="3">
        <f t="shared" si="23"/>
        <v>8706</v>
      </c>
      <c r="I138" s="22" t="s">
        <v>775</v>
      </c>
      <c r="J138" s="23" t="s">
        <v>776</v>
      </c>
      <c r="K138" s="22" t="s">
        <v>777</v>
      </c>
      <c r="L138" s="22" t="s">
        <v>764</v>
      </c>
      <c r="M138" s="23" t="s">
        <v>592</v>
      </c>
      <c r="N138" s="23" t="s">
        <v>172</v>
      </c>
      <c r="O138" s="24" t="s">
        <v>278</v>
      </c>
      <c r="P138" s="25" t="s">
        <v>778</v>
      </c>
    </row>
    <row r="139" spans="1:16" ht="13.5" thickBot="1" x14ac:dyDescent="0.25">
      <c r="A139" s="3" t="str">
        <f t="shared" ref="A139:A170" si="24">P139</f>
        <v>BAVM 232 </v>
      </c>
      <c r="B139" s="2" t="str">
        <f t="shared" ref="B139:B170" si="25">IF(H139=INT(H139),"I","II")</f>
        <v>I</v>
      </c>
      <c r="C139" s="3">
        <f t="shared" ref="C139:C170" si="26">1*G139</f>
        <v>56012.5262</v>
      </c>
      <c r="D139" s="7" t="str">
        <f t="shared" ref="D139:D170" si="27">VLOOKUP(F139,I$1:J$5,2,FALSE)</f>
        <v>vis</v>
      </c>
      <c r="E139" s="21">
        <f>VLOOKUP(C139,Active!C$21:E$969,3,FALSE)</f>
        <v>8724.9994346006988</v>
      </c>
      <c r="F139" s="2" t="s">
        <v>172</v>
      </c>
      <c r="G139" s="7" t="str">
        <f t="shared" ref="G139:G170" si="28">MID(I139,3,LEN(I139)-3)</f>
        <v>56012.5262</v>
      </c>
      <c r="H139" s="3">
        <f t="shared" ref="H139:H170" si="29">1*K139</f>
        <v>8725</v>
      </c>
      <c r="I139" s="22" t="s">
        <v>779</v>
      </c>
      <c r="J139" s="23" t="s">
        <v>780</v>
      </c>
      <c r="K139" s="22" t="s">
        <v>781</v>
      </c>
      <c r="L139" s="22" t="s">
        <v>782</v>
      </c>
      <c r="M139" s="23" t="s">
        <v>592</v>
      </c>
      <c r="N139" s="23" t="s">
        <v>638</v>
      </c>
      <c r="O139" s="24" t="s">
        <v>783</v>
      </c>
      <c r="P139" s="25" t="s">
        <v>784</v>
      </c>
    </row>
    <row r="140" spans="1:16" ht="13.5" thickBot="1" x14ac:dyDescent="0.25">
      <c r="A140" s="3" t="str">
        <f t="shared" si="24"/>
        <v>BAVM 238 </v>
      </c>
      <c r="B140" s="2" t="str">
        <f t="shared" si="25"/>
        <v>I</v>
      </c>
      <c r="C140" s="3">
        <f t="shared" si="26"/>
        <v>56725.2961</v>
      </c>
      <c r="D140" s="7" t="str">
        <f t="shared" si="27"/>
        <v>vis</v>
      </c>
      <c r="E140" s="21">
        <f>VLOOKUP(C140,Active!C$21:E$969,3,FALSE)</f>
        <v>9034.9991301549217</v>
      </c>
      <c r="F140" s="2" t="s">
        <v>172</v>
      </c>
      <c r="G140" s="7" t="str">
        <f t="shared" si="28"/>
        <v>56725.2961</v>
      </c>
      <c r="H140" s="3">
        <f t="shared" si="29"/>
        <v>9035</v>
      </c>
      <c r="I140" s="22" t="s">
        <v>790</v>
      </c>
      <c r="J140" s="23" t="s">
        <v>791</v>
      </c>
      <c r="K140" s="22" t="s">
        <v>792</v>
      </c>
      <c r="L140" s="22" t="s">
        <v>678</v>
      </c>
      <c r="M140" s="23" t="s">
        <v>592</v>
      </c>
      <c r="N140" s="23" t="s">
        <v>638</v>
      </c>
      <c r="O140" s="24" t="s">
        <v>682</v>
      </c>
      <c r="P140" s="25" t="s">
        <v>793</v>
      </c>
    </row>
    <row r="141" spans="1:16" ht="13.5" thickBot="1" x14ac:dyDescent="0.25">
      <c r="A141" s="3" t="str">
        <f t="shared" si="24"/>
        <v>BAVM 238 </v>
      </c>
      <c r="B141" s="2" t="str">
        <f t="shared" si="25"/>
        <v>I</v>
      </c>
      <c r="C141" s="3">
        <f t="shared" si="26"/>
        <v>56727.594599999997</v>
      </c>
      <c r="D141" s="7" t="str">
        <f t="shared" si="27"/>
        <v>vis</v>
      </c>
      <c r="E141" s="21">
        <f>VLOOKUP(C141,Active!C$21:E$969,3,FALSE)</f>
        <v>9035.9987996137897</v>
      </c>
      <c r="F141" s="2" t="s">
        <v>172</v>
      </c>
      <c r="G141" s="7" t="str">
        <f t="shared" si="28"/>
        <v>56727.5946</v>
      </c>
      <c r="H141" s="3">
        <f t="shared" si="29"/>
        <v>9036</v>
      </c>
      <c r="I141" s="22" t="s">
        <v>794</v>
      </c>
      <c r="J141" s="23" t="s">
        <v>795</v>
      </c>
      <c r="K141" s="22" t="s">
        <v>796</v>
      </c>
      <c r="L141" s="22" t="s">
        <v>797</v>
      </c>
      <c r="M141" s="23" t="s">
        <v>592</v>
      </c>
      <c r="N141" s="23" t="s">
        <v>638</v>
      </c>
      <c r="O141" s="24" t="s">
        <v>682</v>
      </c>
      <c r="P141" s="25" t="s">
        <v>793</v>
      </c>
    </row>
    <row r="142" spans="1:16" ht="13.5" thickBot="1" x14ac:dyDescent="0.25">
      <c r="A142" s="3" t="str">
        <f t="shared" si="24"/>
        <v>BAVM 239 </v>
      </c>
      <c r="B142" s="2" t="str">
        <f t="shared" si="25"/>
        <v>I</v>
      </c>
      <c r="C142" s="3">
        <f t="shared" si="26"/>
        <v>57035.695899999999</v>
      </c>
      <c r="D142" s="7" t="str">
        <f t="shared" si="27"/>
        <v>vis</v>
      </c>
      <c r="E142" s="21">
        <f>VLOOKUP(C142,Active!C$21:E$969,3,FALSE)</f>
        <v>9169.9989996781587</v>
      </c>
      <c r="F142" s="2" t="s">
        <v>172</v>
      </c>
      <c r="G142" s="7" t="str">
        <f t="shared" si="28"/>
        <v>57035.6959</v>
      </c>
      <c r="H142" s="3">
        <f t="shared" si="29"/>
        <v>9170</v>
      </c>
      <c r="I142" s="22" t="s">
        <v>802</v>
      </c>
      <c r="J142" s="23" t="s">
        <v>803</v>
      </c>
      <c r="K142" s="22" t="s">
        <v>804</v>
      </c>
      <c r="L142" s="22" t="s">
        <v>508</v>
      </c>
      <c r="M142" s="23" t="s">
        <v>592</v>
      </c>
      <c r="N142" s="23" t="s">
        <v>638</v>
      </c>
      <c r="O142" s="24" t="s">
        <v>682</v>
      </c>
      <c r="P142" s="25" t="s">
        <v>805</v>
      </c>
    </row>
    <row r="143" spans="1:16" ht="13.5" thickBot="1" x14ac:dyDescent="0.25">
      <c r="A143" s="3" t="str">
        <f t="shared" si="24"/>
        <v>OEJV 0172 </v>
      </c>
      <c r="B143" s="2" t="str">
        <f t="shared" si="25"/>
        <v>I</v>
      </c>
      <c r="C143" s="3">
        <f t="shared" si="26"/>
        <v>57118.47</v>
      </c>
      <c r="D143" s="7" t="str">
        <f t="shared" si="27"/>
        <v>vis</v>
      </c>
      <c r="E143" s="21">
        <f>VLOOKUP(C143,Active!C$21:E$969,3,FALSE)</f>
        <v>9205.9993215208397</v>
      </c>
      <c r="F143" s="2" t="s">
        <v>172</v>
      </c>
      <c r="G143" s="7" t="str">
        <f t="shared" si="28"/>
        <v>57118.470</v>
      </c>
      <c r="H143" s="3">
        <f t="shared" si="29"/>
        <v>9206</v>
      </c>
      <c r="I143" s="22" t="s">
        <v>806</v>
      </c>
      <c r="J143" s="23" t="s">
        <v>807</v>
      </c>
      <c r="K143" s="22" t="s">
        <v>808</v>
      </c>
      <c r="L143" s="22" t="s">
        <v>253</v>
      </c>
      <c r="M143" s="23" t="s">
        <v>592</v>
      </c>
      <c r="N143" s="23" t="s">
        <v>614</v>
      </c>
      <c r="O143" s="24" t="s">
        <v>809</v>
      </c>
      <c r="P143" s="25" t="s">
        <v>810</v>
      </c>
    </row>
    <row r="144" spans="1:16" ht="12.75" customHeight="1" thickBot="1" x14ac:dyDescent="0.25">
      <c r="A144" s="3" t="str">
        <f t="shared" si="24"/>
        <v> MVS 631 </v>
      </c>
      <c r="B144" s="2" t="str">
        <f t="shared" si="25"/>
        <v>I</v>
      </c>
      <c r="C144" s="3">
        <f t="shared" si="26"/>
        <v>26248.631000000001</v>
      </c>
      <c r="D144" s="7" t="str">
        <f t="shared" si="27"/>
        <v>vis</v>
      </c>
      <c r="E144" s="21">
        <f>VLOOKUP(C144,Active!C$21:E$969,3,FALSE)</f>
        <v>-4219.9894748745228</v>
      </c>
      <c r="F144" s="2" t="s">
        <v>172</v>
      </c>
      <c r="G144" s="7" t="str">
        <f t="shared" si="28"/>
        <v>26248.631</v>
      </c>
      <c r="H144" s="3">
        <f t="shared" si="29"/>
        <v>-4220</v>
      </c>
      <c r="I144" s="22" t="s">
        <v>175</v>
      </c>
      <c r="J144" s="23" t="s">
        <v>176</v>
      </c>
      <c r="K144" s="22">
        <v>-4220</v>
      </c>
      <c r="L144" s="22" t="s">
        <v>177</v>
      </c>
      <c r="M144" s="23" t="s">
        <v>178</v>
      </c>
      <c r="N144" s="23"/>
      <c r="O144" s="24" t="s">
        <v>179</v>
      </c>
      <c r="P144" s="24" t="s">
        <v>180</v>
      </c>
    </row>
    <row r="145" spans="1:16" ht="12.75" customHeight="1" thickBot="1" x14ac:dyDescent="0.25">
      <c r="A145" s="3" t="str">
        <f t="shared" si="24"/>
        <v> VB 5.15 </v>
      </c>
      <c r="B145" s="2" t="str">
        <f t="shared" si="25"/>
        <v>I</v>
      </c>
      <c r="C145" s="3">
        <f t="shared" si="26"/>
        <v>26531.438999999998</v>
      </c>
      <c r="D145" s="7" t="str">
        <f t="shared" si="27"/>
        <v>vis</v>
      </c>
      <c r="E145" s="21">
        <f>VLOOKUP(C145,Active!C$21:E$969,3,FALSE)</f>
        <v>-4096.9899010986137</v>
      </c>
      <c r="F145" s="2" t="s">
        <v>172</v>
      </c>
      <c r="G145" s="7" t="str">
        <f t="shared" si="28"/>
        <v>26531.439</v>
      </c>
      <c r="H145" s="3">
        <f t="shared" si="29"/>
        <v>-4097</v>
      </c>
      <c r="I145" s="22" t="s">
        <v>181</v>
      </c>
      <c r="J145" s="23" t="s">
        <v>182</v>
      </c>
      <c r="K145" s="22">
        <v>-4097</v>
      </c>
      <c r="L145" s="22" t="s">
        <v>183</v>
      </c>
      <c r="M145" s="23" t="s">
        <v>178</v>
      </c>
      <c r="N145" s="23"/>
      <c r="O145" s="24" t="s">
        <v>184</v>
      </c>
      <c r="P145" s="24" t="s">
        <v>185</v>
      </c>
    </row>
    <row r="146" spans="1:16" ht="12.75" customHeight="1" thickBot="1" x14ac:dyDescent="0.25">
      <c r="A146" s="3" t="str">
        <f t="shared" si="24"/>
        <v> MVS 631 </v>
      </c>
      <c r="B146" s="2" t="str">
        <f t="shared" si="25"/>
        <v>I</v>
      </c>
      <c r="C146" s="3">
        <f t="shared" si="26"/>
        <v>26738.325000000001</v>
      </c>
      <c r="D146" s="7" t="str">
        <f t="shared" si="27"/>
        <v>vis</v>
      </c>
      <c r="E146" s="21">
        <f>VLOOKUP(C146,Active!C$21:E$969,3,FALSE)</f>
        <v>-4007.010516427023</v>
      </c>
      <c r="F146" s="2" t="s">
        <v>172</v>
      </c>
      <c r="G146" s="7" t="str">
        <f t="shared" si="28"/>
        <v>26738.325</v>
      </c>
      <c r="H146" s="3">
        <f t="shared" si="29"/>
        <v>-4007</v>
      </c>
      <c r="I146" s="22" t="s">
        <v>186</v>
      </c>
      <c r="J146" s="23" t="s">
        <v>187</v>
      </c>
      <c r="K146" s="22">
        <v>-4007</v>
      </c>
      <c r="L146" s="22" t="s">
        <v>188</v>
      </c>
      <c r="M146" s="23" t="s">
        <v>178</v>
      </c>
      <c r="N146" s="23"/>
      <c r="O146" s="24" t="s">
        <v>179</v>
      </c>
      <c r="P146" s="24" t="s">
        <v>180</v>
      </c>
    </row>
    <row r="147" spans="1:16" ht="12.75" customHeight="1" thickBot="1" x14ac:dyDescent="0.25">
      <c r="A147" s="3" t="str">
        <f t="shared" si="24"/>
        <v> KVB 9.5 </v>
      </c>
      <c r="B147" s="2" t="str">
        <f t="shared" si="25"/>
        <v>I</v>
      </c>
      <c r="C147" s="3">
        <f t="shared" si="26"/>
        <v>26770.519</v>
      </c>
      <c r="D147" s="7" t="str">
        <f t="shared" si="27"/>
        <v>vis</v>
      </c>
      <c r="E147" s="21">
        <f>VLOOKUP(C147,Active!C$21:E$969,3,FALSE)</f>
        <v>-3993.0086201647473</v>
      </c>
      <c r="F147" s="2" t="s">
        <v>172</v>
      </c>
      <c r="G147" s="7" t="str">
        <f t="shared" si="28"/>
        <v>26770.519</v>
      </c>
      <c r="H147" s="3">
        <f t="shared" si="29"/>
        <v>-3993</v>
      </c>
      <c r="I147" s="22" t="s">
        <v>189</v>
      </c>
      <c r="J147" s="23" t="s">
        <v>190</v>
      </c>
      <c r="K147" s="22">
        <v>-3993</v>
      </c>
      <c r="L147" s="22" t="s">
        <v>191</v>
      </c>
      <c r="M147" s="23" t="s">
        <v>178</v>
      </c>
      <c r="N147" s="23"/>
      <c r="O147" s="24" t="s">
        <v>192</v>
      </c>
      <c r="P147" s="24" t="s">
        <v>193</v>
      </c>
    </row>
    <row r="148" spans="1:16" ht="12.75" customHeight="1" thickBot="1" x14ac:dyDescent="0.25">
      <c r="A148" s="3" t="str">
        <f t="shared" si="24"/>
        <v> VB 5.15 </v>
      </c>
      <c r="B148" s="2" t="str">
        <f t="shared" si="25"/>
        <v>I</v>
      </c>
      <c r="C148" s="3">
        <f t="shared" si="26"/>
        <v>26892.431</v>
      </c>
      <c r="D148" s="7" t="str">
        <f t="shared" si="27"/>
        <v>vis</v>
      </c>
      <c r="E148" s="21">
        <f>VLOOKUP(C148,Active!C$21:E$969,3,FALSE)</f>
        <v>-3939.9863434322333</v>
      </c>
      <c r="F148" s="2" t="s">
        <v>172</v>
      </c>
      <c r="G148" s="7" t="str">
        <f t="shared" si="28"/>
        <v>26892.431</v>
      </c>
      <c r="H148" s="3">
        <f t="shared" si="29"/>
        <v>-3940</v>
      </c>
      <c r="I148" s="22" t="s">
        <v>194</v>
      </c>
      <c r="J148" s="23" t="s">
        <v>195</v>
      </c>
      <c r="K148" s="22">
        <v>-3940</v>
      </c>
      <c r="L148" s="22" t="s">
        <v>196</v>
      </c>
      <c r="M148" s="23" t="s">
        <v>178</v>
      </c>
      <c r="N148" s="23"/>
      <c r="O148" s="24" t="s">
        <v>184</v>
      </c>
      <c r="P148" s="24" t="s">
        <v>185</v>
      </c>
    </row>
    <row r="149" spans="1:16" ht="12.75" customHeight="1" thickBot="1" x14ac:dyDescent="0.25">
      <c r="A149" s="3" t="str">
        <f t="shared" si="24"/>
        <v> MVS 631 </v>
      </c>
      <c r="B149" s="2" t="str">
        <f t="shared" si="25"/>
        <v>I</v>
      </c>
      <c r="C149" s="3">
        <f t="shared" si="26"/>
        <v>27039.566999999999</v>
      </c>
      <c r="D149" s="7" t="str">
        <f t="shared" si="27"/>
        <v>vis</v>
      </c>
      <c r="E149" s="21">
        <f>VLOOKUP(C149,Active!C$21:E$969,3,FALSE)</f>
        <v>-3875.9935805433042</v>
      </c>
      <c r="F149" s="2" t="s">
        <v>172</v>
      </c>
      <c r="G149" s="7" t="str">
        <f t="shared" si="28"/>
        <v>27039.567</v>
      </c>
      <c r="H149" s="3">
        <f t="shared" si="29"/>
        <v>-3876</v>
      </c>
      <c r="I149" s="22" t="s">
        <v>197</v>
      </c>
      <c r="J149" s="23" t="s">
        <v>198</v>
      </c>
      <c r="K149" s="22">
        <v>-3876</v>
      </c>
      <c r="L149" s="22" t="s">
        <v>199</v>
      </c>
      <c r="M149" s="23" t="s">
        <v>178</v>
      </c>
      <c r="N149" s="23"/>
      <c r="O149" s="24" t="s">
        <v>179</v>
      </c>
      <c r="P149" s="24" t="s">
        <v>180</v>
      </c>
    </row>
    <row r="150" spans="1:16" ht="12.75" customHeight="1" thickBot="1" x14ac:dyDescent="0.25">
      <c r="A150" s="3" t="str">
        <f t="shared" si="24"/>
        <v> VB 5.15 </v>
      </c>
      <c r="B150" s="2" t="str">
        <f t="shared" si="25"/>
        <v>I</v>
      </c>
      <c r="C150" s="3">
        <f t="shared" si="26"/>
        <v>27538.452000000001</v>
      </c>
      <c r="D150" s="7" t="str">
        <f t="shared" si="27"/>
        <v>vis</v>
      </c>
      <c r="E150" s="21">
        <f>VLOOKUP(C150,Active!C$21:E$969,3,FALSE)</f>
        <v>-3659.0172490279465</v>
      </c>
      <c r="F150" s="2" t="s">
        <v>172</v>
      </c>
      <c r="G150" s="7" t="str">
        <f t="shared" si="28"/>
        <v>27538.452</v>
      </c>
      <c r="H150" s="3">
        <f t="shared" si="29"/>
        <v>-3659</v>
      </c>
      <c r="I150" s="22" t="s">
        <v>200</v>
      </c>
      <c r="J150" s="23" t="s">
        <v>201</v>
      </c>
      <c r="K150" s="22">
        <v>-3659</v>
      </c>
      <c r="L150" s="22" t="s">
        <v>202</v>
      </c>
      <c r="M150" s="23" t="s">
        <v>178</v>
      </c>
      <c r="N150" s="23"/>
      <c r="O150" s="24" t="s">
        <v>184</v>
      </c>
      <c r="P150" s="24" t="s">
        <v>185</v>
      </c>
    </row>
    <row r="151" spans="1:16" ht="12.75" customHeight="1" thickBot="1" x14ac:dyDescent="0.25">
      <c r="A151" s="3" t="str">
        <f t="shared" si="24"/>
        <v> KVB 9.5 </v>
      </c>
      <c r="B151" s="2" t="str">
        <f t="shared" si="25"/>
        <v>I</v>
      </c>
      <c r="C151" s="3">
        <f t="shared" si="26"/>
        <v>27568.401000000002</v>
      </c>
      <c r="D151" s="7" t="str">
        <f t="shared" si="27"/>
        <v>vis</v>
      </c>
      <c r="E151" s="21">
        <f>VLOOKUP(C151,Active!C$21:E$969,3,FALSE)</f>
        <v>-3645.9917538686341</v>
      </c>
      <c r="F151" s="2" t="s">
        <v>172</v>
      </c>
      <c r="G151" s="7" t="str">
        <f t="shared" si="28"/>
        <v>27568.401</v>
      </c>
      <c r="H151" s="3">
        <f t="shared" si="29"/>
        <v>-3646</v>
      </c>
      <c r="I151" s="22" t="s">
        <v>203</v>
      </c>
      <c r="J151" s="23" t="s">
        <v>204</v>
      </c>
      <c r="K151" s="22">
        <v>-3646</v>
      </c>
      <c r="L151" s="22" t="s">
        <v>205</v>
      </c>
      <c r="M151" s="23" t="s">
        <v>178</v>
      </c>
      <c r="N151" s="23"/>
      <c r="O151" s="24" t="s">
        <v>192</v>
      </c>
      <c r="P151" s="24" t="s">
        <v>193</v>
      </c>
    </row>
    <row r="152" spans="1:16" ht="12.75" customHeight="1" thickBot="1" x14ac:dyDescent="0.25">
      <c r="A152" s="3" t="str">
        <f t="shared" si="24"/>
        <v> KVB 9.5 </v>
      </c>
      <c r="B152" s="2" t="str">
        <f t="shared" si="25"/>
        <v>I</v>
      </c>
      <c r="C152" s="3">
        <f t="shared" si="26"/>
        <v>28253.578000000001</v>
      </c>
      <c r="D152" s="7" t="str">
        <f t="shared" si="27"/>
        <v>vis</v>
      </c>
      <c r="E152" s="21">
        <f>VLOOKUP(C152,Active!C$21:E$969,3,FALSE)</f>
        <v>-3347.9928324765342</v>
      </c>
      <c r="F152" s="2" t="s">
        <v>172</v>
      </c>
      <c r="G152" s="7" t="str">
        <f t="shared" si="28"/>
        <v>28253.578</v>
      </c>
      <c r="H152" s="3">
        <f t="shared" si="29"/>
        <v>-3348</v>
      </c>
      <c r="I152" s="22" t="s">
        <v>206</v>
      </c>
      <c r="J152" s="23" t="s">
        <v>207</v>
      </c>
      <c r="K152" s="22">
        <v>-3348</v>
      </c>
      <c r="L152" s="22" t="s">
        <v>208</v>
      </c>
      <c r="M152" s="23" t="s">
        <v>178</v>
      </c>
      <c r="N152" s="23"/>
      <c r="O152" s="24" t="s">
        <v>192</v>
      </c>
      <c r="P152" s="24" t="s">
        <v>193</v>
      </c>
    </row>
    <row r="153" spans="1:16" ht="12.75" customHeight="1" thickBot="1" x14ac:dyDescent="0.25">
      <c r="A153" s="3" t="str">
        <f t="shared" si="24"/>
        <v> VB 5.15 </v>
      </c>
      <c r="B153" s="2" t="str">
        <f t="shared" si="25"/>
        <v>I</v>
      </c>
      <c r="C153" s="3">
        <f t="shared" si="26"/>
        <v>29168.633999999998</v>
      </c>
      <c r="D153" s="7" t="str">
        <f t="shared" si="27"/>
        <v>vis</v>
      </c>
      <c r="E153" s="21">
        <f>VLOOKUP(C153,Active!C$21:E$969,3,FALSE)</f>
        <v>-2950.0143524438295</v>
      </c>
      <c r="F153" s="2" t="s">
        <v>172</v>
      </c>
      <c r="G153" s="7" t="str">
        <f t="shared" si="28"/>
        <v>29168.634</v>
      </c>
      <c r="H153" s="3">
        <f t="shared" si="29"/>
        <v>-2950</v>
      </c>
      <c r="I153" s="22" t="s">
        <v>209</v>
      </c>
      <c r="J153" s="23" t="s">
        <v>210</v>
      </c>
      <c r="K153" s="22">
        <v>-2950</v>
      </c>
      <c r="L153" s="22" t="s">
        <v>211</v>
      </c>
      <c r="M153" s="23" t="s">
        <v>178</v>
      </c>
      <c r="N153" s="23"/>
      <c r="O153" s="24" t="s">
        <v>184</v>
      </c>
      <c r="P153" s="24" t="s">
        <v>185</v>
      </c>
    </row>
    <row r="154" spans="1:16" ht="12.75" customHeight="1" thickBot="1" x14ac:dyDescent="0.25">
      <c r="A154" s="3" t="str">
        <f t="shared" si="24"/>
        <v> MVS 631 </v>
      </c>
      <c r="B154" s="2" t="str">
        <f t="shared" si="25"/>
        <v>I</v>
      </c>
      <c r="C154" s="3">
        <f t="shared" si="26"/>
        <v>30104.425999999999</v>
      </c>
      <c r="D154" s="7" t="str">
        <f t="shared" si="27"/>
        <v>vis</v>
      </c>
      <c r="E154" s="21">
        <f>VLOOKUP(C154,Active!C$21:E$969,3,FALSE)</f>
        <v>-2543.0173186155534</v>
      </c>
      <c r="F154" s="2" t="s">
        <v>172</v>
      </c>
      <c r="G154" s="7" t="str">
        <f t="shared" si="28"/>
        <v>30104.426</v>
      </c>
      <c r="H154" s="3">
        <f t="shared" si="29"/>
        <v>-2543</v>
      </c>
      <c r="I154" s="22" t="s">
        <v>212</v>
      </c>
      <c r="J154" s="23" t="s">
        <v>213</v>
      </c>
      <c r="K154" s="22">
        <v>-2543</v>
      </c>
      <c r="L154" s="22" t="s">
        <v>202</v>
      </c>
      <c r="M154" s="23" t="s">
        <v>178</v>
      </c>
      <c r="N154" s="23"/>
      <c r="O154" s="24" t="s">
        <v>179</v>
      </c>
      <c r="P154" s="24" t="s">
        <v>180</v>
      </c>
    </row>
    <row r="155" spans="1:16" ht="12.75" customHeight="1" thickBot="1" x14ac:dyDescent="0.25">
      <c r="A155" s="3" t="str">
        <f t="shared" si="24"/>
        <v> MVS 631 </v>
      </c>
      <c r="B155" s="2" t="str">
        <f t="shared" si="25"/>
        <v>I</v>
      </c>
      <c r="C155" s="3">
        <f t="shared" si="26"/>
        <v>30412.569</v>
      </c>
      <c r="D155" s="7" t="str">
        <f t="shared" si="27"/>
        <v>vis</v>
      </c>
      <c r="E155" s="21">
        <f>VLOOKUP(C155,Active!C$21:E$969,3,FALSE)</f>
        <v>-2408.9989822812545</v>
      </c>
      <c r="F155" s="2" t="s">
        <v>172</v>
      </c>
      <c r="G155" s="7" t="str">
        <f t="shared" si="28"/>
        <v>30412.569</v>
      </c>
      <c r="H155" s="3">
        <f t="shared" si="29"/>
        <v>-2409</v>
      </c>
      <c r="I155" s="22" t="s">
        <v>214</v>
      </c>
      <c r="J155" s="23" t="s">
        <v>215</v>
      </c>
      <c r="K155" s="22">
        <v>-2409</v>
      </c>
      <c r="L155" s="22" t="s">
        <v>216</v>
      </c>
      <c r="M155" s="23" t="s">
        <v>178</v>
      </c>
      <c r="N155" s="23"/>
      <c r="O155" s="24" t="s">
        <v>179</v>
      </c>
      <c r="P155" s="24" t="s">
        <v>180</v>
      </c>
    </row>
    <row r="156" spans="1:16" ht="12.75" customHeight="1" thickBot="1" x14ac:dyDescent="0.25">
      <c r="A156" s="3" t="str">
        <f t="shared" si="24"/>
        <v> MVS 631 </v>
      </c>
      <c r="B156" s="2" t="str">
        <f t="shared" si="25"/>
        <v>I</v>
      </c>
      <c r="C156" s="3">
        <f t="shared" si="26"/>
        <v>30704.556</v>
      </c>
      <c r="D156" s="7" t="str">
        <f t="shared" si="27"/>
        <v>vis</v>
      </c>
      <c r="E156" s="21">
        <f>VLOOKUP(C156,Active!C$21:E$969,3,FALSE)</f>
        <v>-2282.0072545079706</v>
      </c>
      <c r="F156" s="2" t="s">
        <v>172</v>
      </c>
      <c r="G156" s="7" t="str">
        <f t="shared" si="28"/>
        <v>30704.556</v>
      </c>
      <c r="H156" s="3">
        <f t="shared" si="29"/>
        <v>-2282</v>
      </c>
      <c r="I156" s="22" t="s">
        <v>217</v>
      </c>
      <c r="J156" s="23" t="s">
        <v>218</v>
      </c>
      <c r="K156" s="22">
        <v>-2282</v>
      </c>
      <c r="L156" s="22" t="s">
        <v>219</v>
      </c>
      <c r="M156" s="23" t="s">
        <v>178</v>
      </c>
      <c r="N156" s="23"/>
      <c r="O156" s="24" t="s">
        <v>179</v>
      </c>
      <c r="P156" s="24" t="s">
        <v>180</v>
      </c>
    </row>
    <row r="157" spans="1:16" ht="12.75" customHeight="1" thickBot="1" x14ac:dyDescent="0.25">
      <c r="A157" s="3" t="str">
        <f t="shared" si="24"/>
        <v> MVS 631 </v>
      </c>
      <c r="B157" s="2" t="str">
        <f t="shared" si="25"/>
        <v>I</v>
      </c>
      <c r="C157" s="3">
        <f t="shared" si="26"/>
        <v>31233.412</v>
      </c>
      <c r="D157" s="7" t="str">
        <f t="shared" si="27"/>
        <v>vis</v>
      </c>
      <c r="E157" s="21">
        <f>VLOOKUP(C157,Active!C$21:E$969,3,FALSE)</f>
        <v>-2051.9958595374151</v>
      </c>
      <c r="F157" s="2" t="s">
        <v>172</v>
      </c>
      <c r="G157" s="7" t="str">
        <f t="shared" si="28"/>
        <v>31233.412</v>
      </c>
      <c r="H157" s="3">
        <f t="shared" si="29"/>
        <v>-2052</v>
      </c>
      <c r="I157" s="22" t="s">
        <v>220</v>
      </c>
      <c r="J157" s="23" t="s">
        <v>221</v>
      </c>
      <c r="K157" s="22">
        <v>-2052</v>
      </c>
      <c r="L157" s="22" t="s">
        <v>222</v>
      </c>
      <c r="M157" s="23" t="s">
        <v>178</v>
      </c>
      <c r="N157" s="23"/>
      <c r="O157" s="24" t="s">
        <v>179</v>
      </c>
      <c r="P157" s="24" t="s">
        <v>180</v>
      </c>
    </row>
    <row r="158" spans="1:16" ht="12.75" customHeight="1" thickBot="1" x14ac:dyDescent="0.25">
      <c r="A158" s="3" t="str">
        <f t="shared" si="24"/>
        <v> MVS 631 </v>
      </c>
      <c r="B158" s="2" t="str">
        <f t="shared" si="25"/>
        <v>I</v>
      </c>
      <c r="C158" s="3">
        <f t="shared" si="26"/>
        <v>31909.417000000001</v>
      </c>
      <c r="D158" s="7" t="str">
        <f t="shared" si="27"/>
        <v>vis</v>
      </c>
      <c r="E158" s="21">
        <f>VLOOKUP(C158,Active!C$21:E$969,3,FALSE)</f>
        <v>-1757.9860476849055</v>
      </c>
      <c r="F158" s="2" t="s">
        <v>172</v>
      </c>
      <c r="G158" s="7" t="str">
        <f t="shared" si="28"/>
        <v>31909.417</v>
      </c>
      <c r="H158" s="3">
        <f t="shared" si="29"/>
        <v>-1758</v>
      </c>
      <c r="I158" s="22" t="s">
        <v>223</v>
      </c>
      <c r="J158" s="23" t="s">
        <v>224</v>
      </c>
      <c r="K158" s="22">
        <v>-1758</v>
      </c>
      <c r="L158" s="22" t="s">
        <v>225</v>
      </c>
      <c r="M158" s="23" t="s">
        <v>178</v>
      </c>
      <c r="N158" s="23"/>
      <c r="O158" s="24" t="s">
        <v>179</v>
      </c>
      <c r="P158" s="24" t="s">
        <v>180</v>
      </c>
    </row>
    <row r="159" spans="1:16" ht="12.75" customHeight="1" thickBot="1" x14ac:dyDescent="0.25">
      <c r="A159" s="3" t="str">
        <f t="shared" si="24"/>
        <v> MVS 631 </v>
      </c>
      <c r="B159" s="2" t="str">
        <f t="shared" si="25"/>
        <v>I</v>
      </c>
      <c r="C159" s="3">
        <f t="shared" si="26"/>
        <v>33415.421999999999</v>
      </c>
      <c r="D159" s="7" t="str">
        <f t="shared" si="27"/>
        <v>vis</v>
      </c>
      <c r="E159" s="21">
        <f>VLOOKUP(C159,Active!C$21:E$969,3,FALSE)</f>
        <v>-1102.9905273870716</v>
      </c>
      <c r="F159" s="2" t="s">
        <v>172</v>
      </c>
      <c r="G159" s="7" t="str">
        <f t="shared" si="28"/>
        <v>33415.422</v>
      </c>
      <c r="H159" s="3">
        <f t="shared" si="29"/>
        <v>-1103</v>
      </c>
      <c r="I159" s="22" t="s">
        <v>226</v>
      </c>
      <c r="J159" s="23" t="s">
        <v>227</v>
      </c>
      <c r="K159" s="22">
        <v>-1103</v>
      </c>
      <c r="L159" s="22" t="s">
        <v>228</v>
      </c>
      <c r="M159" s="23" t="s">
        <v>178</v>
      </c>
      <c r="N159" s="23"/>
      <c r="O159" s="24" t="s">
        <v>179</v>
      </c>
      <c r="P159" s="24" t="s">
        <v>180</v>
      </c>
    </row>
    <row r="160" spans="1:16" ht="12.75" customHeight="1" thickBot="1" x14ac:dyDescent="0.25">
      <c r="A160" s="3" t="str">
        <f t="shared" si="24"/>
        <v> MVS 631 </v>
      </c>
      <c r="B160" s="2" t="str">
        <f t="shared" si="25"/>
        <v>I</v>
      </c>
      <c r="C160" s="3">
        <f t="shared" si="26"/>
        <v>33645.349000000002</v>
      </c>
      <c r="D160" s="7" t="str">
        <f t="shared" si="27"/>
        <v>vis</v>
      </c>
      <c r="E160" s="21">
        <f>VLOOKUP(C160,Active!C$21:E$969,3,FALSE)</f>
        <v>-1002.9900924645299</v>
      </c>
      <c r="F160" s="2" t="s">
        <v>172</v>
      </c>
      <c r="G160" s="7" t="str">
        <f t="shared" si="28"/>
        <v>33645.349</v>
      </c>
      <c r="H160" s="3">
        <f t="shared" si="29"/>
        <v>-1003</v>
      </c>
      <c r="I160" s="22" t="s">
        <v>229</v>
      </c>
      <c r="J160" s="23" t="s">
        <v>230</v>
      </c>
      <c r="K160" s="22">
        <v>-1003</v>
      </c>
      <c r="L160" s="22" t="s">
        <v>183</v>
      </c>
      <c r="M160" s="23" t="s">
        <v>178</v>
      </c>
      <c r="N160" s="23"/>
      <c r="O160" s="24" t="s">
        <v>179</v>
      </c>
      <c r="P160" s="24" t="s">
        <v>180</v>
      </c>
    </row>
    <row r="161" spans="1:16" ht="12.75" customHeight="1" thickBot="1" x14ac:dyDescent="0.25">
      <c r="A161" s="3" t="str">
        <f t="shared" si="24"/>
        <v> MVS 631 </v>
      </c>
      <c r="B161" s="2" t="str">
        <f t="shared" si="25"/>
        <v>I</v>
      </c>
      <c r="C161" s="3">
        <f t="shared" si="26"/>
        <v>34829.374000000003</v>
      </c>
      <c r="D161" s="7" t="str">
        <f t="shared" si="27"/>
        <v>vis</v>
      </c>
      <c r="E161" s="21">
        <f>VLOOKUP(C161,Active!C$21:E$969,3,FALSE)</f>
        <v>-488.03093169106296</v>
      </c>
      <c r="F161" s="2" t="s">
        <v>172</v>
      </c>
      <c r="G161" s="7" t="str">
        <f t="shared" si="28"/>
        <v>34829.374</v>
      </c>
      <c r="H161" s="3">
        <f t="shared" si="29"/>
        <v>-488</v>
      </c>
      <c r="I161" s="22" t="s">
        <v>231</v>
      </c>
      <c r="J161" s="23" t="s">
        <v>232</v>
      </c>
      <c r="K161" s="22">
        <v>-488</v>
      </c>
      <c r="L161" s="22" t="s">
        <v>233</v>
      </c>
      <c r="M161" s="23" t="s">
        <v>178</v>
      </c>
      <c r="N161" s="23"/>
      <c r="O161" s="24" t="s">
        <v>179</v>
      </c>
      <c r="P161" s="24" t="s">
        <v>180</v>
      </c>
    </row>
    <row r="162" spans="1:16" ht="12.75" customHeight="1" thickBot="1" x14ac:dyDescent="0.25">
      <c r="A162" s="3" t="str">
        <f t="shared" si="24"/>
        <v> MVS 631 </v>
      </c>
      <c r="B162" s="2" t="str">
        <f t="shared" si="25"/>
        <v>I</v>
      </c>
      <c r="C162" s="3">
        <f t="shared" si="26"/>
        <v>35128.374000000003</v>
      </c>
      <c r="D162" s="7" t="str">
        <f t="shared" si="27"/>
        <v>vis</v>
      </c>
      <c r="E162" s="21">
        <f>VLOOKUP(C162,Active!C$21:E$969,3,FALSE)</f>
        <v>-357.9890921426865</v>
      </c>
      <c r="F162" s="2" t="s">
        <v>172</v>
      </c>
      <c r="G162" s="7" t="str">
        <f t="shared" si="28"/>
        <v>35128.374</v>
      </c>
      <c r="H162" s="3">
        <f t="shared" si="29"/>
        <v>-358</v>
      </c>
      <c r="I162" s="22" t="s">
        <v>234</v>
      </c>
      <c r="J162" s="23" t="s">
        <v>235</v>
      </c>
      <c r="K162" s="22">
        <v>-358</v>
      </c>
      <c r="L162" s="22" t="s">
        <v>236</v>
      </c>
      <c r="M162" s="23" t="s">
        <v>178</v>
      </c>
      <c r="N162" s="23"/>
      <c r="O162" s="24" t="s">
        <v>179</v>
      </c>
      <c r="P162" s="24" t="s">
        <v>180</v>
      </c>
    </row>
    <row r="163" spans="1:16" ht="12.75" customHeight="1" thickBot="1" x14ac:dyDescent="0.25">
      <c r="A163" s="3" t="str">
        <f t="shared" si="24"/>
        <v> MVS 631 </v>
      </c>
      <c r="B163" s="2" t="str">
        <f t="shared" si="25"/>
        <v>I</v>
      </c>
      <c r="C163" s="3">
        <f t="shared" si="26"/>
        <v>35305.423999999999</v>
      </c>
      <c r="D163" s="7" t="str">
        <f t="shared" si="27"/>
        <v>vis</v>
      </c>
      <c r="E163" s="21">
        <f>VLOOKUP(C163,Active!C$21:E$969,3,FALSE)</f>
        <v>-280.98605638335715</v>
      </c>
      <c r="F163" s="2" t="s">
        <v>172</v>
      </c>
      <c r="G163" s="7" t="str">
        <f t="shared" si="28"/>
        <v>35305.424</v>
      </c>
      <c r="H163" s="3">
        <f t="shared" si="29"/>
        <v>-281</v>
      </c>
      <c r="I163" s="22" t="s">
        <v>237</v>
      </c>
      <c r="J163" s="23" t="s">
        <v>238</v>
      </c>
      <c r="K163" s="22">
        <v>-281</v>
      </c>
      <c r="L163" s="22" t="s">
        <v>225</v>
      </c>
      <c r="M163" s="23" t="s">
        <v>178</v>
      </c>
      <c r="N163" s="23"/>
      <c r="O163" s="24" t="s">
        <v>179</v>
      </c>
      <c r="P163" s="24" t="s">
        <v>180</v>
      </c>
    </row>
    <row r="164" spans="1:16" ht="12.75" customHeight="1" thickBot="1" x14ac:dyDescent="0.25">
      <c r="A164" s="3" t="str">
        <f t="shared" si="24"/>
        <v> MVS 631 </v>
      </c>
      <c r="B164" s="2" t="str">
        <f t="shared" si="25"/>
        <v>I</v>
      </c>
      <c r="C164" s="3">
        <f t="shared" si="26"/>
        <v>35958.419000000002</v>
      </c>
      <c r="D164" s="7" t="str">
        <f t="shared" si="27"/>
        <v>vis</v>
      </c>
      <c r="E164" s="21">
        <f>VLOOKUP(C164,Active!C$21:E$969,3,FALSE)</f>
        <v>3.0161878169519531</v>
      </c>
      <c r="F164" s="2" t="s">
        <v>172</v>
      </c>
      <c r="G164" s="7" t="str">
        <f t="shared" si="28"/>
        <v>35958.419</v>
      </c>
      <c r="H164" s="3">
        <f t="shared" si="29"/>
        <v>3</v>
      </c>
      <c r="I164" s="22" t="s">
        <v>242</v>
      </c>
      <c r="J164" s="23" t="s">
        <v>243</v>
      </c>
      <c r="K164" s="22">
        <v>3</v>
      </c>
      <c r="L164" s="22" t="s">
        <v>244</v>
      </c>
      <c r="M164" s="23" t="s">
        <v>178</v>
      </c>
      <c r="N164" s="23"/>
      <c r="O164" s="24" t="s">
        <v>179</v>
      </c>
      <c r="P164" s="24" t="s">
        <v>180</v>
      </c>
    </row>
    <row r="165" spans="1:16" ht="12.75" customHeight="1" thickBot="1" x14ac:dyDescent="0.25">
      <c r="A165" s="3" t="str">
        <f t="shared" si="24"/>
        <v> MVS 631 </v>
      </c>
      <c r="B165" s="2" t="str">
        <f t="shared" si="25"/>
        <v>I</v>
      </c>
      <c r="C165" s="3">
        <f t="shared" si="26"/>
        <v>36289.480000000003</v>
      </c>
      <c r="D165" s="7" t="str">
        <f t="shared" si="27"/>
        <v>vis</v>
      </c>
      <c r="E165" s="21">
        <f>VLOOKUP(C165,Active!C$21:E$969,3,FALSE)</f>
        <v>147.00207892974544</v>
      </c>
      <c r="F165" s="2" t="s">
        <v>172</v>
      </c>
      <c r="G165" s="7" t="str">
        <f t="shared" si="28"/>
        <v>36289.480</v>
      </c>
      <c r="H165" s="3">
        <f t="shared" si="29"/>
        <v>147</v>
      </c>
      <c r="I165" s="22" t="s">
        <v>245</v>
      </c>
      <c r="J165" s="23" t="s">
        <v>246</v>
      </c>
      <c r="K165" s="22">
        <v>147</v>
      </c>
      <c r="L165" s="22" t="s">
        <v>247</v>
      </c>
      <c r="M165" s="23" t="s">
        <v>178</v>
      </c>
      <c r="N165" s="23"/>
      <c r="O165" s="24" t="s">
        <v>179</v>
      </c>
      <c r="P165" s="24" t="s">
        <v>180</v>
      </c>
    </row>
    <row r="166" spans="1:16" ht="12.75" customHeight="1" thickBot="1" x14ac:dyDescent="0.25">
      <c r="A166" s="3" t="str">
        <f t="shared" si="24"/>
        <v> MVS 631 </v>
      </c>
      <c r="B166" s="2" t="str">
        <f t="shared" si="25"/>
        <v>I</v>
      </c>
      <c r="C166" s="3">
        <f t="shared" si="26"/>
        <v>36604.464</v>
      </c>
      <c r="D166" s="7" t="str">
        <f t="shared" si="27"/>
        <v>vis</v>
      </c>
      <c r="E166" s="21">
        <f>VLOOKUP(C166,Active!C$21:E$969,3,FALSE)</f>
        <v>283.99572036220491</v>
      </c>
      <c r="F166" s="2" t="s">
        <v>172</v>
      </c>
      <c r="G166" s="7" t="str">
        <f t="shared" si="28"/>
        <v>36604.464</v>
      </c>
      <c r="H166" s="3">
        <f t="shared" si="29"/>
        <v>284</v>
      </c>
      <c r="I166" s="22" t="s">
        <v>248</v>
      </c>
      <c r="J166" s="23" t="s">
        <v>249</v>
      </c>
      <c r="K166" s="22">
        <v>284</v>
      </c>
      <c r="L166" s="22" t="s">
        <v>250</v>
      </c>
      <c r="M166" s="23" t="s">
        <v>178</v>
      </c>
      <c r="N166" s="23"/>
      <c r="O166" s="24" t="s">
        <v>179</v>
      </c>
      <c r="P166" s="24" t="s">
        <v>180</v>
      </c>
    </row>
    <row r="167" spans="1:16" ht="12.75" customHeight="1" thickBot="1" x14ac:dyDescent="0.25">
      <c r="A167" s="3" t="str">
        <f t="shared" si="24"/>
        <v> MVS 631 </v>
      </c>
      <c r="B167" s="2" t="str">
        <f t="shared" si="25"/>
        <v>I</v>
      </c>
      <c r="C167" s="3">
        <f t="shared" si="26"/>
        <v>36613.669000000002</v>
      </c>
      <c r="D167" s="7" t="str">
        <f t="shared" si="27"/>
        <v>vis</v>
      </c>
      <c r="E167" s="21">
        <f>VLOOKUP(C167,Active!C$21:E$969,3,FALSE)</f>
        <v>287.99918234562642</v>
      </c>
      <c r="F167" s="2" t="s">
        <v>172</v>
      </c>
      <c r="G167" s="7" t="str">
        <f t="shared" si="28"/>
        <v>36613.669</v>
      </c>
      <c r="H167" s="3">
        <f t="shared" si="29"/>
        <v>288</v>
      </c>
      <c r="I167" s="22" t="s">
        <v>251</v>
      </c>
      <c r="J167" s="23" t="s">
        <v>252</v>
      </c>
      <c r="K167" s="22">
        <v>288</v>
      </c>
      <c r="L167" s="22" t="s">
        <v>253</v>
      </c>
      <c r="M167" s="23" t="s">
        <v>178</v>
      </c>
      <c r="N167" s="23"/>
      <c r="O167" s="24" t="s">
        <v>179</v>
      </c>
      <c r="P167" s="24" t="s">
        <v>180</v>
      </c>
    </row>
    <row r="168" spans="1:16" ht="12.75" customHeight="1" thickBot="1" x14ac:dyDescent="0.25">
      <c r="A168" s="3" t="str">
        <f t="shared" si="24"/>
        <v> MVS 631 </v>
      </c>
      <c r="B168" s="2" t="str">
        <f t="shared" si="25"/>
        <v>I</v>
      </c>
      <c r="C168" s="3">
        <f t="shared" si="26"/>
        <v>36673.478999999999</v>
      </c>
      <c r="D168" s="7" t="str">
        <f t="shared" si="27"/>
        <v>vis</v>
      </c>
      <c r="E168" s="21">
        <f>VLOOKUP(C168,Active!C$21:E$969,3,FALSE)</f>
        <v>314.01189948070362</v>
      </c>
      <c r="F168" s="2" t="s">
        <v>172</v>
      </c>
      <c r="G168" s="7" t="str">
        <f t="shared" si="28"/>
        <v>36673.479</v>
      </c>
      <c r="H168" s="3">
        <f t="shared" si="29"/>
        <v>314</v>
      </c>
      <c r="I168" s="22" t="s">
        <v>254</v>
      </c>
      <c r="J168" s="23" t="s">
        <v>255</v>
      </c>
      <c r="K168" s="22">
        <v>314</v>
      </c>
      <c r="L168" s="22" t="s">
        <v>256</v>
      </c>
      <c r="M168" s="23" t="s">
        <v>178</v>
      </c>
      <c r="N168" s="23"/>
      <c r="O168" s="24" t="s">
        <v>179</v>
      </c>
      <c r="P168" s="24" t="s">
        <v>180</v>
      </c>
    </row>
    <row r="169" spans="1:16" ht="12.75" customHeight="1" thickBot="1" x14ac:dyDescent="0.25">
      <c r="A169" s="3" t="str">
        <f t="shared" si="24"/>
        <v> VB 5.15 </v>
      </c>
      <c r="B169" s="2" t="str">
        <f t="shared" si="25"/>
        <v>I</v>
      </c>
      <c r="C169" s="3">
        <f t="shared" si="26"/>
        <v>37018.400999999998</v>
      </c>
      <c r="D169" s="7" t="str">
        <f t="shared" si="27"/>
        <v>vis</v>
      </c>
      <c r="E169" s="21">
        <f>VLOOKUP(C169,Active!C$21:E$969,3,FALSE)</f>
        <v>464.0262519245328</v>
      </c>
      <c r="F169" s="2" t="s">
        <v>172</v>
      </c>
      <c r="G169" s="7" t="str">
        <f t="shared" si="28"/>
        <v>37018.401</v>
      </c>
      <c r="H169" s="3">
        <f t="shared" si="29"/>
        <v>464</v>
      </c>
      <c r="I169" s="22" t="s">
        <v>257</v>
      </c>
      <c r="J169" s="23" t="s">
        <v>258</v>
      </c>
      <c r="K169" s="22">
        <v>464</v>
      </c>
      <c r="L169" s="22" t="s">
        <v>259</v>
      </c>
      <c r="M169" s="23" t="s">
        <v>178</v>
      </c>
      <c r="N169" s="23"/>
      <c r="O169" s="24" t="s">
        <v>184</v>
      </c>
      <c r="P169" s="24" t="s">
        <v>185</v>
      </c>
    </row>
    <row r="170" spans="1:16" ht="12.75" customHeight="1" thickBot="1" x14ac:dyDescent="0.25">
      <c r="A170" s="3" t="str">
        <f t="shared" si="24"/>
        <v> MVS 631 </v>
      </c>
      <c r="B170" s="2" t="str">
        <f t="shared" si="25"/>
        <v>I</v>
      </c>
      <c r="C170" s="3">
        <f t="shared" si="26"/>
        <v>37319.548999999999</v>
      </c>
      <c r="D170" s="7" t="str">
        <f t="shared" si="27"/>
        <v>vis</v>
      </c>
      <c r="E170" s="21">
        <f>VLOOKUP(C170,Active!C$21:E$969,3,FALSE)</f>
        <v>595.00230508946458</v>
      </c>
      <c r="F170" s="2" t="s">
        <v>172</v>
      </c>
      <c r="G170" s="7" t="str">
        <f t="shared" si="28"/>
        <v>37319.549</v>
      </c>
      <c r="H170" s="3">
        <f t="shared" si="29"/>
        <v>595</v>
      </c>
      <c r="I170" s="22" t="s">
        <v>260</v>
      </c>
      <c r="J170" s="23" t="s">
        <v>261</v>
      </c>
      <c r="K170" s="22">
        <v>595</v>
      </c>
      <c r="L170" s="22" t="s">
        <v>247</v>
      </c>
      <c r="M170" s="23" t="s">
        <v>178</v>
      </c>
      <c r="N170" s="23"/>
      <c r="O170" s="24" t="s">
        <v>179</v>
      </c>
      <c r="P170" s="24" t="s">
        <v>180</v>
      </c>
    </row>
    <row r="171" spans="1:16" ht="12.75" customHeight="1" thickBot="1" x14ac:dyDescent="0.25">
      <c r="A171" s="3" t="str">
        <f t="shared" ref="A171:A195" si="30">P171</f>
        <v> MVS 631 </v>
      </c>
      <c r="B171" s="2" t="str">
        <f t="shared" ref="B171:B195" si="31">IF(H171=INT(H171),"I","II")</f>
        <v>I</v>
      </c>
      <c r="C171" s="3">
        <f t="shared" ref="C171:C195" si="32">1*G171</f>
        <v>37650.589999999997</v>
      </c>
      <c r="D171" s="7" t="str">
        <f t="shared" ref="D171:D195" si="33">VLOOKUP(F171,I$1:J$5,2,FALSE)</f>
        <v>vis</v>
      </c>
      <c r="E171" s="21">
        <f>VLOOKUP(C171,Active!C$21:E$969,3,FALSE)</f>
        <v>738.97949775145037</v>
      </c>
      <c r="F171" s="2" t="s">
        <v>172</v>
      </c>
      <c r="G171" s="7" t="str">
        <f t="shared" ref="G171:G195" si="34">MID(I171,3,LEN(I171)-3)</f>
        <v>37650.590</v>
      </c>
      <c r="H171" s="3">
        <f t="shared" ref="H171:H195" si="35">1*K171</f>
        <v>739</v>
      </c>
      <c r="I171" s="22" t="s">
        <v>262</v>
      </c>
      <c r="J171" s="23" t="s">
        <v>263</v>
      </c>
      <c r="K171" s="22">
        <v>739</v>
      </c>
      <c r="L171" s="22" t="s">
        <v>264</v>
      </c>
      <c r="M171" s="23" t="s">
        <v>178</v>
      </c>
      <c r="N171" s="23"/>
      <c r="O171" s="24" t="s">
        <v>179</v>
      </c>
      <c r="P171" s="24" t="s">
        <v>180</v>
      </c>
    </row>
    <row r="172" spans="1:16" ht="12.75" customHeight="1" thickBot="1" x14ac:dyDescent="0.25">
      <c r="A172" s="3" t="str">
        <f t="shared" si="30"/>
        <v>BAVM 18 </v>
      </c>
      <c r="B172" s="2" t="str">
        <f t="shared" si="31"/>
        <v>I</v>
      </c>
      <c r="C172" s="3">
        <f t="shared" si="32"/>
        <v>39055.485000000001</v>
      </c>
      <c r="D172" s="7" t="str">
        <f t="shared" si="33"/>
        <v>vis</v>
      </c>
      <c r="E172" s="21">
        <f>VLOOKUP(C172,Active!C$21:E$969,3,FALSE)</f>
        <v>1350.0000000000018</v>
      </c>
      <c r="F172" s="2" t="s">
        <v>172</v>
      </c>
      <c r="G172" s="7" t="str">
        <f t="shared" si="34"/>
        <v>39055.485</v>
      </c>
      <c r="H172" s="3">
        <f t="shared" si="35"/>
        <v>1350</v>
      </c>
      <c r="I172" s="22" t="s">
        <v>265</v>
      </c>
      <c r="J172" s="23" t="s">
        <v>266</v>
      </c>
      <c r="K172" s="22">
        <v>1350</v>
      </c>
      <c r="L172" s="22" t="s">
        <v>267</v>
      </c>
      <c r="M172" s="23" t="s">
        <v>268</v>
      </c>
      <c r="N172" s="23"/>
      <c r="O172" s="24" t="s">
        <v>269</v>
      </c>
      <c r="P172" s="25" t="s">
        <v>270</v>
      </c>
    </row>
    <row r="173" spans="1:16" ht="12.75" customHeight="1" thickBot="1" x14ac:dyDescent="0.25">
      <c r="A173" s="3" t="str">
        <f t="shared" si="30"/>
        <v>BAVM 18 </v>
      </c>
      <c r="B173" s="2" t="str">
        <f t="shared" si="31"/>
        <v>I</v>
      </c>
      <c r="C173" s="3">
        <f t="shared" si="32"/>
        <v>39055.485999999997</v>
      </c>
      <c r="D173" s="7" t="str">
        <f t="shared" si="33"/>
        <v>vis</v>
      </c>
      <c r="E173" s="21">
        <f>VLOOKUP(C173,Active!C$21:E$969,3,FALSE)</f>
        <v>1350.0004349225405</v>
      </c>
      <c r="F173" s="2" t="s">
        <v>172</v>
      </c>
      <c r="G173" s="7" t="str">
        <f t="shared" si="34"/>
        <v>39055.486</v>
      </c>
      <c r="H173" s="3">
        <f t="shared" si="35"/>
        <v>1350</v>
      </c>
      <c r="I173" s="22" t="s">
        <v>271</v>
      </c>
      <c r="J173" s="23" t="s">
        <v>272</v>
      </c>
      <c r="K173" s="22">
        <v>1350</v>
      </c>
      <c r="L173" s="22" t="s">
        <v>273</v>
      </c>
      <c r="M173" s="23" t="s">
        <v>268</v>
      </c>
      <c r="N173" s="23"/>
      <c r="O173" s="24" t="s">
        <v>274</v>
      </c>
      <c r="P173" s="25" t="s">
        <v>270</v>
      </c>
    </row>
    <row r="174" spans="1:16" ht="12.75" customHeight="1" thickBot="1" x14ac:dyDescent="0.25">
      <c r="A174" s="3" t="str">
        <f t="shared" si="30"/>
        <v> AVSJ 3.69 </v>
      </c>
      <c r="B174" s="2" t="str">
        <f t="shared" si="31"/>
        <v>I</v>
      </c>
      <c r="C174" s="3">
        <f t="shared" si="32"/>
        <v>40347.667000000001</v>
      </c>
      <c r="D174" s="7" t="str">
        <f t="shared" si="33"/>
        <v>vis</v>
      </c>
      <c r="E174" s="21">
        <f>VLOOKUP(C174,Active!C$21:E$969,3,FALSE)</f>
        <v>1911.9990779642167</v>
      </c>
      <c r="F174" s="2" t="s">
        <v>172</v>
      </c>
      <c r="G174" s="7" t="str">
        <f t="shared" si="34"/>
        <v>40347.667</v>
      </c>
      <c r="H174" s="3">
        <f t="shared" si="35"/>
        <v>1912</v>
      </c>
      <c r="I174" s="22" t="s">
        <v>280</v>
      </c>
      <c r="J174" s="23" t="s">
        <v>281</v>
      </c>
      <c r="K174" s="22">
        <v>1912</v>
      </c>
      <c r="L174" s="22" t="s">
        <v>253</v>
      </c>
      <c r="M174" s="23" t="s">
        <v>268</v>
      </c>
      <c r="N174" s="23"/>
      <c r="O174" s="24" t="s">
        <v>282</v>
      </c>
      <c r="P174" s="24" t="s">
        <v>283</v>
      </c>
    </row>
    <row r="175" spans="1:16" ht="12.75" customHeight="1" thickBot="1" x14ac:dyDescent="0.25">
      <c r="A175" s="3" t="str">
        <f t="shared" si="30"/>
        <v> AC 1529.12 </v>
      </c>
      <c r="B175" s="2" t="str">
        <f t="shared" si="31"/>
        <v>I</v>
      </c>
      <c r="C175" s="3">
        <f t="shared" si="32"/>
        <v>41798.496599999999</v>
      </c>
      <c r="D175" s="7" t="str">
        <f t="shared" si="33"/>
        <v>vis</v>
      </c>
      <c r="E175" s="21">
        <f>VLOOKUP(C175,Active!C$21:E$969,3,FALSE)</f>
        <v>2542.9975731322261</v>
      </c>
      <c r="F175" s="2" t="s">
        <v>172</v>
      </c>
      <c r="G175" s="7" t="str">
        <f t="shared" si="34"/>
        <v>41798.4966</v>
      </c>
      <c r="H175" s="3">
        <f t="shared" si="35"/>
        <v>2543</v>
      </c>
      <c r="I175" s="22" t="s">
        <v>337</v>
      </c>
      <c r="J175" s="23" t="s">
        <v>338</v>
      </c>
      <c r="K175" s="22">
        <v>2543</v>
      </c>
      <c r="L175" s="22" t="s">
        <v>339</v>
      </c>
      <c r="M175" s="23" t="s">
        <v>340</v>
      </c>
      <c r="N175" s="23" t="s">
        <v>341</v>
      </c>
      <c r="O175" s="24" t="s">
        <v>342</v>
      </c>
      <c r="P175" s="24" t="s">
        <v>343</v>
      </c>
    </row>
    <row r="176" spans="1:16" ht="12.75" customHeight="1" thickBot="1" x14ac:dyDescent="0.25">
      <c r="A176" s="3" t="str">
        <f t="shared" si="30"/>
        <v> AC 1529.12 </v>
      </c>
      <c r="B176" s="2" t="str">
        <f t="shared" si="31"/>
        <v>I</v>
      </c>
      <c r="C176" s="3">
        <f t="shared" si="32"/>
        <v>42357.217600000004</v>
      </c>
      <c r="D176" s="7" t="str">
        <f t="shared" si="33"/>
        <v>vis</v>
      </c>
      <c r="E176" s="21">
        <f>VLOOKUP(C176,Active!C$21:E$969,3,FALSE)</f>
        <v>2785.9979297687114</v>
      </c>
      <c r="F176" s="2" t="s">
        <v>172</v>
      </c>
      <c r="G176" s="7" t="str">
        <f t="shared" si="34"/>
        <v>42357.2176</v>
      </c>
      <c r="H176" s="3">
        <f t="shared" si="35"/>
        <v>2786</v>
      </c>
      <c r="I176" s="22" t="s">
        <v>354</v>
      </c>
      <c r="J176" s="23" t="s">
        <v>355</v>
      </c>
      <c r="K176" s="22">
        <v>2786</v>
      </c>
      <c r="L176" s="22" t="s">
        <v>356</v>
      </c>
      <c r="M176" s="23" t="s">
        <v>340</v>
      </c>
      <c r="N176" s="23" t="s">
        <v>341</v>
      </c>
      <c r="O176" s="24" t="s">
        <v>342</v>
      </c>
      <c r="P176" s="24" t="s">
        <v>343</v>
      </c>
    </row>
    <row r="177" spans="1:16" ht="12.75" customHeight="1" thickBot="1" x14ac:dyDescent="0.25">
      <c r="A177" s="3" t="str">
        <f t="shared" si="30"/>
        <v> AC 1529.12 </v>
      </c>
      <c r="B177" s="2" t="str">
        <f t="shared" si="31"/>
        <v>I</v>
      </c>
      <c r="C177" s="3">
        <f t="shared" si="32"/>
        <v>42357.218000000001</v>
      </c>
      <c r="D177" s="7" t="str">
        <f t="shared" si="33"/>
        <v>vis</v>
      </c>
      <c r="E177" s="21">
        <f>VLOOKUP(C177,Active!C$21:E$969,3,FALSE)</f>
        <v>2785.9981037377261</v>
      </c>
      <c r="F177" s="2" t="s">
        <v>172</v>
      </c>
      <c r="G177" s="7" t="str">
        <f t="shared" si="34"/>
        <v>42357.2180</v>
      </c>
      <c r="H177" s="3">
        <f t="shared" si="35"/>
        <v>2786</v>
      </c>
      <c r="I177" s="22" t="s">
        <v>357</v>
      </c>
      <c r="J177" s="23" t="s">
        <v>355</v>
      </c>
      <c r="K177" s="22">
        <v>2786</v>
      </c>
      <c r="L177" s="22" t="s">
        <v>358</v>
      </c>
      <c r="M177" s="23" t="s">
        <v>340</v>
      </c>
      <c r="N177" s="23" t="s">
        <v>341</v>
      </c>
      <c r="O177" s="24" t="s">
        <v>342</v>
      </c>
      <c r="P177" s="24" t="s">
        <v>343</v>
      </c>
    </row>
    <row r="178" spans="1:16" ht="12.75" customHeight="1" thickBot="1" x14ac:dyDescent="0.25">
      <c r="A178" s="3" t="str">
        <f t="shared" si="30"/>
        <v> AC 1529.12 </v>
      </c>
      <c r="B178" s="2" t="str">
        <f t="shared" si="31"/>
        <v>I</v>
      </c>
      <c r="C178" s="3">
        <f t="shared" si="32"/>
        <v>42426.198299999996</v>
      </c>
      <c r="D178" s="7" t="str">
        <f t="shared" si="33"/>
        <v>vis</v>
      </c>
      <c r="E178" s="21">
        <f>VLOOKUP(C178,Active!C$21:E$969,3,FALSE)</f>
        <v>2815.9991910440749</v>
      </c>
      <c r="F178" s="2" t="s">
        <v>172</v>
      </c>
      <c r="G178" s="7" t="str">
        <f t="shared" si="34"/>
        <v>42426.1983</v>
      </c>
      <c r="H178" s="3">
        <f t="shared" si="35"/>
        <v>2816</v>
      </c>
      <c r="I178" s="22" t="s">
        <v>359</v>
      </c>
      <c r="J178" s="23" t="s">
        <v>360</v>
      </c>
      <c r="K178" s="22">
        <v>2816</v>
      </c>
      <c r="L178" s="22" t="s">
        <v>361</v>
      </c>
      <c r="M178" s="23" t="s">
        <v>340</v>
      </c>
      <c r="N178" s="23" t="s">
        <v>341</v>
      </c>
      <c r="O178" s="24" t="s">
        <v>342</v>
      </c>
      <c r="P178" s="24" t="s">
        <v>343</v>
      </c>
    </row>
    <row r="179" spans="1:16" ht="12.75" customHeight="1" thickBot="1" x14ac:dyDescent="0.25">
      <c r="A179" s="3" t="str">
        <f t="shared" si="30"/>
        <v>VSB 47 </v>
      </c>
      <c r="B179" s="2" t="str">
        <f t="shared" si="31"/>
        <v>I</v>
      </c>
      <c r="C179" s="3">
        <f t="shared" si="32"/>
        <v>43217.156999999999</v>
      </c>
      <c r="D179" s="7" t="str">
        <f t="shared" si="33"/>
        <v>vis</v>
      </c>
      <c r="E179" s="21">
        <f>VLOOKUP(C179,Active!C$21:E$969,3,FALSE)</f>
        <v>3160.0049581169606</v>
      </c>
      <c r="F179" s="2" t="s">
        <v>172</v>
      </c>
      <c r="G179" s="7" t="str">
        <f t="shared" si="34"/>
        <v>43217.157</v>
      </c>
      <c r="H179" s="3">
        <f t="shared" si="35"/>
        <v>3160</v>
      </c>
      <c r="I179" s="22" t="s">
        <v>393</v>
      </c>
      <c r="J179" s="23" t="s">
        <v>394</v>
      </c>
      <c r="K179" s="22">
        <v>3160</v>
      </c>
      <c r="L179" s="22" t="s">
        <v>392</v>
      </c>
      <c r="M179" s="23" t="s">
        <v>268</v>
      </c>
      <c r="N179" s="23"/>
      <c r="O179" s="24" t="s">
        <v>395</v>
      </c>
      <c r="P179" s="25" t="s">
        <v>396</v>
      </c>
    </row>
    <row r="180" spans="1:16" ht="12.75" customHeight="1" thickBot="1" x14ac:dyDescent="0.25">
      <c r="A180" s="3" t="str">
        <f t="shared" si="30"/>
        <v> VSSC 68.36 </v>
      </c>
      <c r="B180" s="2" t="str">
        <f t="shared" si="31"/>
        <v>I</v>
      </c>
      <c r="C180" s="3">
        <f t="shared" si="32"/>
        <v>46684.411999999997</v>
      </c>
      <c r="D180" s="7" t="str">
        <f t="shared" si="33"/>
        <v>vis</v>
      </c>
      <c r="E180" s="21">
        <f>VLOOKUP(C180,Active!C$21:E$969,3,FALSE)</f>
        <v>4667.9923105694879</v>
      </c>
      <c r="F180" s="2" t="s">
        <v>172</v>
      </c>
      <c r="G180" s="7" t="str">
        <f t="shared" si="34"/>
        <v>46684.412</v>
      </c>
      <c r="H180" s="3">
        <f t="shared" si="35"/>
        <v>4668</v>
      </c>
      <c r="I180" s="22" t="s">
        <v>474</v>
      </c>
      <c r="J180" s="23" t="s">
        <v>475</v>
      </c>
      <c r="K180" s="22">
        <v>4668</v>
      </c>
      <c r="L180" s="22" t="s">
        <v>346</v>
      </c>
      <c r="M180" s="23" t="s">
        <v>268</v>
      </c>
      <c r="N180" s="23"/>
      <c r="O180" s="24" t="s">
        <v>447</v>
      </c>
      <c r="P180" s="24" t="s">
        <v>476</v>
      </c>
    </row>
    <row r="181" spans="1:16" ht="12.75" customHeight="1" thickBot="1" x14ac:dyDescent="0.25">
      <c r="A181" s="3" t="str">
        <f t="shared" si="30"/>
        <v>IBVS 3289 </v>
      </c>
      <c r="B181" s="2" t="str">
        <f t="shared" si="31"/>
        <v>II</v>
      </c>
      <c r="C181" s="3">
        <f t="shared" si="32"/>
        <v>47237.399400000002</v>
      </c>
      <c r="D181" s="7" t="str">
        <f t="shared" si="33"/>
        <v>vis</v>
      </c>
      <c r="E181" s="21">
        <f>VLOOKUP(C181,Active!C$21:E$969,3,FALSE)</f>
        <v>4908.4989953289341</v>
      </c>
      <c r="F181" s="2" t="s">
        <v>172</v>
      </c>
      <c r="G181" s="7" t="str">
        <f t="shared" si="34"/>
        <v>47237.3994</v>
      </c>
      <c r="H181" s="3">
        <f t="shared" si="35"/>
        <v>4908.5</v>
      </c>
      <c r="I181" s="22" t="s">
        <v>506</v>
      </c>
      <c r="J181" s="23" t="s">
        <v>507</v>
      </c>
      <c r="K181" s="22">
        <v>4908.5</v>
      </c>
      <c r="L181" s="22" t="s">
        <v>508</v>
      </c>
      <c r="M181" s="23" t="s">
        <v>340</v>
      </c>
      <c r="N181" s="23" t="s">
        <v>341</v>
      </c>
      <c r="O181" s="24" t="s">
        <v>509</v>
      </c>
      <c r="P181" s="25" t="s">
        <v>510</v>
      </c>
    </row>
    <row r="182" spans="1:16" ht="12.75" customHeight="1" thickBot="1" x14ac:dyDescent="0.25">
      <c r="A182" s="3" t="str">
        <f t="shared" si="30"/>
        <v>IBVS 3615 </v>
      </c>
      <c r="B182" s="2" t="str">
        <f t="shared" si="31"/>
        <v>I</v>
      </c>
      <c r="C182" s="3">
        <f t="shared" si="32"/>
        <v>47967.413399999998</v>
      </c>
      <c r="D182" s="7" t="str">
        <f t="shared" si="33"/>
        <v>vis</v>
      </c>
      <c r="E182" s="21">
        <f>VLOOKUP(C182,Active!C$21:E$969,3,FALSE)</f>
        <v>5225.9985386602657</v>
      </c>
      <c r="F182" s="2" t="s">
        <v>172</v>
      </c>
      <c r="G182" s="7" t="str">
        <f t="shared" si="34"/>
        <v>47967.4134</v>
      </c>
      <c r="H182" s="3">
        <f t="shared" si="35"/>
        <v>5226</v>
      </c>
      <c r="I182" s="22" t="s">
        <v>541</v>
      </c>
      <c r="J182" s="23" t="s">
        <v>542</v>
      </c>
      <c r="K182" s="22">
        <v>5226</v>
      </c>
      <c r="L182" s="22" t="s">
        <v>543</v>
      </c>
      <c r="M182" s="23" t="s">
        <v>340</v>
      </c>
      <c r="N182" s="23" t="s">
        <v>341</v>
      </c>
      <c r="O182" s="24" t="s">
        <v>544</v>
      </c>
      <c r="P182" s="25" t="s">
        <v>545</v>
      </c>
    </row>
    <row r="183" spans="1:16" ht="12.75" customHeight="1" thickBot="1" x14ac:dyDescent="0.25">
      <c r="A183" s="3" t="str">
        <f t="shared" si="30"/>
        <v> BRNO 32 </v>
      </c>
      <c r="B183" s="2" t="str">
        <f t="shared" si="31"/>
        <v>I</v>
      </c>
      <c r="C183" s="3">
        <f t="shared" si="32"/>
        <v>49749.342799999999</v>
      </c>
      <c r="D183" s="7" t="str">
        <f t="shared" si="33"/>
        <v>vis</v>
      </c>
      <c r="E183" s="21">
        <f>VLOOKUP(C183,Active!C$21:E$969,3,FALSE)</f>
        <v>6000.9997999356328</v>
      </c>
      <c r="F183" s="2" t="s">
        <v>172</v>
      </c>
      <c r="G183" s="7" t="str">
        <f t="shared" si="34"/>
        <v>49749.3428</v>
      </c>
      <c r="H183" s="3">
        <f t="shared" si="35"/>
        <v>6001</v>
      </c>
      <c r="I183" s="22" t="s">
        <v>582</v>
      </c>
      <c r="J183" s="23" t="s">
        <v>583</v>
      </c>
      <c r="K183" s="22">
        <v>6001</v>
      </c>
      <c r="L183" s="22" t="s">
        <v>584</v>
      </c>
      <c r="M183" s="23" t="s">
        <v>268</v>
      </c>
      <c r="N183" s="23"/>
      <c r="O183" s="24" t="s">
        <v>585</v>
      </c>
      <c r="P183" s="24" t="s">
        <v>586</v>
      </c>
    </row>
    <row r="184" spans="1:16" ht="12.75" customHeight="1" thickBot="1" x14ac:dyDescent="0.25">
      <c r="A184" s="3" t="str">
        <f t="shared" si="30"/>
        <v> BBS 122 </v>
      </c>
      <c r="B184" s="2" t="str">
        <f t="shared" si="31"/>
        <v>I</v>
      </c>
      <c r="C184" s="3">
        <f t="shared" si="32"/>
        <v>51655.438000000002</v>
      </c>
      <c r="D184" s="7" t="str">
        <f t="shared" si="33"/>
        <v>vis</v>
      </c>
      <c r="E184" s="21">
        <f>VLOOKUP(C184,Active!C$21:E$969,3,FALSE)</f>
        <v>6830.0035663648332</v>
      </c>
      <c r="F184" s="2" t="s">
        <v>172</v>
      </c>
      <c r="G184" s="7" t="str">
        <f t="shared" si="34"/>
        <v>51655.438</v>
      </c>
      <c r="H184" s="3">
        <f t="shared" si="35"/>
        <v>6830</v>
      </c>
      <c r="I184" s="22" t="s">
        <v>620</v>
      </c>
      <c r="J184" s="23" t="s">
        <v>621</v>
      </c>
      <c r="K184" s="22">
        <v>6830</v>
      </c>
      <c r="L184" s="22" t="s">
        <v>407</v>
      </c>
      <c r="M184" s="23" t="s">
        <v>268</v>
      </c>
      <c r="N184" s="23"/>
      <c r="O184" s="24" t="s">
        <v>290</v>
      </c>
      <c r="P184" s="24" t="s">
        <v>622</v>
      </c>
    </row>
    <row r="185" spans="1:16" ht="12.75" customHeight="1" thickBot="1" x14ac:dyDescent="0.25">
      <c r="A185" s="3" t="str">
        <f t="shared" si="30"/>
        <v> AOEB 12 </v>
      </c>
      <c r="B185" s="2" t="str">
        <f t="shared" si="31"/>
        <v>I</v>
      </c>
      <c r="C185" s="3">
        <f t="shared" si="32"/>
        <v>51664.63</v>
      </c>
      <c r="D185" s="7" t="str">
        <f t="shared" si="33"/>
        <v>vis</v>
      </c>
      <c r="E185" s="21">
        <f>VLOOKUP(C185,Active!C$21:E$969,3,FALSE)</f>
        <v>6834.0013743552281</v>
      </c>
      <c r="F185" s="2" t="s">
        <v>172</v>
      </c>
      <c r="G185" s="7" t="str">
        <f t="shared" si="34"/>
        <v>51664.630</v>
      </c>
      <c r="H185" s="3">
        <f t="shared" si="35"/>
        <v>6834</v>
      </c>
      <c r="I185" s="22" t="s">
        <v>623</v>
      </c>
      <c r="J185" s="23" t="s">
        <v>624</v>
      </c>
      <c r="K185" s="22">
        <v>6834</v>
      </c>
      <c r="L185" s="22" t="s">
        <v>411</v>
      </c>
      <c r="M185" s="23" t="s">
        <v>268</v>
      </c>
      <c r="N185" s="23"/>
      <c r="O185" s="24" t="s">
        <v>466</v>
      </c>
      <c r="P185" s="24" t="s">
        <v>625</v>
      </c>
    </row>
    <row r="186" spans="1:16" ht="12.75" customHeight="1" thickBot="1" x14ac:dyDescent="0.25">
      <c r="A186" s="3" t="str">
        <f t="shared" si="30"/>
        <v> BBS 124 </v>
      </c>
      <c r="B186" s="2" t="str">
        <f t="shared" si="31"/>
        <v>I</v>
      </c>
      <c r="C186" s="3">
        <f t="shared" si="32"/>
        <v>51864.661999999997</v>
      </c>
      <c r="D186" s="7" t="str">
        <f t="shared" si="33"/>
        <v>vis</v>
      </c>
      <c r="E186" s="21">
        <f>VLOOKUP(C186,Active!C$21:E$969,3,FALSE)</f>
        <v>6920.9997999356319</v>
      </c>
      <c r="F186" s="2" t="s">
        <v>172</v>
      </c>
      <c r="G186" s="7" t="str">
        <f t="shared" si="34"/>
        <v>51864.662</v>
      </c>
      <c r="H186" s="3">
        <f t="shared" si="35"/>
        <v>6921</v>
      </c>
      <c r="I186" s="22" t="s">
        <v>626</v>
      </c>
      <c r="J186" s="23" t="s">
        <v>627</v>
      </c>
      <c r="K186" s="22">
        <v>6921</v>
      </c>
      <c r="L186" s="22" t="s">
        <v>267</v>
      </c>
      <c r="M186" s="23" t="s">
        <v>268</v>
      </c>
      <c r="N186" s="23"/>
      <c r="O186" s="24" t="s">
        <v>290</v>
      </c>
      <c r="P186" s="24" t="s">
        <v>628</v>
      </c>
    </row>
    <row r="187" spans="1:16" ht="12.75" customHeight="1" thickBot="1" x14ac:dyDescent="0.25">
      <c r="A187" s="3" t="str">
        <f t="shared" si="30"/>
        <v> BBS 126 </v>
      </c>
      <c r="B187" s="2" t="str">
        <f t="shared" si="31"/>
        <v>I</v>
      </c>
      <c r="C187" s="3">
        <f t="shared" si="32"/>
        <v>52209.55</v>
      </c>
      <c r="D187" s="7" t="str">
        <f t="shared" si="33"/>
        <v>vis</v>
      </c>
      <c r="E187" s="21">
        <f>VLOOKUP(C187,Active!C$21:E$969,3,FALSE)</f>
        <v>7070.9993650130946</v>
      </c>
      <c r="F187" s="2" t="s">
        <v>172</v>
      </c>
      <c r="G187" s="7" t="str">
        <f t="shared" si="34"/>
        <v>52209.550</v>
      </c>
      <c r="H187" s="3">
        <f t="shared" si="35"/>
        <v>7071</v>
      </c>
      <c r="I187" s="22" t="s">
        <v>629</v>
      </c>
      <c r="J187" s="23" t="s">
        <v>630</v>
      </c>
      <c r="K187" s="22">
        <v>7071</v>
      </c>
      <c r="L187" s="22" t="s">
        <v>277</v>
      </c>
      <c r="M187" s="23" t="s">
        <v>268</v>
      </c>
      <c r="N187" s="23"/>
      <c r="O187" s="24" t="s">
        <v>290</v>
      </c>
      <c r="P187" s="24" t="s">
        <v>631</v>
      </c>
    </row>
    <row r="188" spans="1:16" ht="12.75" customHeight="1" thickBot="1" x14ac:dyDescent="0.25">
      <c r="A188" s="3" t="str">
        <f t="shared" si="30"/>
        <v> BBS 127 </v>
      </c>
      <c r="B188" s="2" t="str">
        <f t="shared" si="31"/>
        <v>I</v>
      </c>
      <c r="C188" s="3">
        <f t="shared" si="32"/>
        <v>52287.728999999999</v>
      </c>
      <c r="D188" s="7" t="str">
        <f t="shared" si="33"/>
        <v>vis</v>
      </c>
      <c r="E188" s="21">
        <f>VLOOKUP(C188,Active!C$21:E$969,3,FALSE)</f>
        <v>7105.00117429086</v>
      </c>
      <c r="F188" s="2" t="s">
        <v>172</v>
      </c>
      <c r="G188" s="7" t="str">
        <f t="shared" si="34"/>
        <v>52287.729</v>
      </c>
      <c r="H188" s="3">
        <f t="shared" si="35"/>
        <v>7105</v>
      </c>
      <c r="I188" s="22" t="s">
        <v>632</v>
      </c>
      <c r="J188" s="23" t="s">
        <v>633</v>
      </c>
      <c r="K188" s="22">
        <v>7105</v>
      </c>
      <c r="L188" s="22" t="s">
        <v>411</v>
      </c>
      <c r="M188" s="23" t="s">
        <v>268</v>
      </c>
      <c r="N188" s="23"/>
      <c r="O188" s="24" t="s">
        <v>290</v>
      </c>
      <c r="P188" s="24" t="s">
        <v>634</v>
      </c>
    </row>
    <row r="189" spans="1:16" ht="13.5" thickBot="1" x14ac:dyDescent="0.25">
      <c r="A189" s="3" t="str">
        <f t="shared" si="30"/>
        <v> AOEB 12 </v>
      </c>
      <c r="B189" s="2" t="str">
        <f t="shared" si="31"/>
        <v>I</v>
      </c>
      <c r="C189" s="3">
        <f t="shared" si="32"/>
        <v>52356.703000000001</v>
      </c>
      <c r="D189" s="7" t="str">
        <f t="shared" si="33"/>
        <v>vis</v>
      </c>
      <c r="E189" s="21">
        <f>VLOOKUP(C189,Active!C$21:E$969,3,FALSE)</f>
        <v>7134.9995215852077</v>
      </c>
      <c r="F189" s="2" t="s">
        <v>172</v>
      </c>
      <c r="G189" s="7" t="str">
        <f t="shared" si="34"/>
        <v>52356.703</v>
      </c>
      <c r="H189" s="3">
        <f t="shared" si="35"/>
        <v>7135</v>
      </c>
      <c r="I189" s="22" t="s">
        <v>640</v>
      </c>
      <c r="J189" s="23" t="s">
        <v>641</v>
      </c>
      <c r="K189" s="22" t="s">
        <v>642</v>
      </c>
      <c r="L189" s="22" t="s">
        <v>277</v>
      </c>
      <c r="M189" s="23" t="s">
        <v>268</v>
      </c>
      <c r="N189" s="23"/>
      <c r="O189" s="24" t="s">
        <v>385</v>
      </c>
      <c r="P189" s="24" t="s">
        <v>625</v>
      </c>
    </row>
    <row r="190" spans="1:16" ht="13.5" thickBot="1" x14ac:dyDescent="0.25">
      <c r="A190" s="3" t="str">
        <f t="shared" si="30"/>
        <v> AOEB 12 </v>
      </c>
      <c r="B190" s="2" t="str">
        <f t="shared" si="31"/>
        <v>I</v>
      </c>
      <c r="C190" s="3">
        <f t="shared" si="32"/>
        <v>52763.669000000002</v>
      </c>
      <c r="D190" s="7" t="str">
        <f t="shared" si="33"/>
        <v>vis</v>
      </c>
      <c r="E190" s="21">
        <f>VLOOKUP(C190,Active!C$21:E$969,3,FALSE)</f>
        <v>7311.9982081191365</v>
      </c>
      <c r="F190" s="2" t="s">
        <v>172</v>
      </c>
      <c r="G190" s="7" t="str">
        <f t="shared" si="34"/>
        <v>52763.669</v>
      </c>
      <c r="H190" s="3">
        <f t="shared" si="35"/>
        <v>7312</v>
      </c>
      <c r="I190" s="22" t="s">
        <v>652</v>
      </c>
      <c r="J190" s="23" t="s">
        <v>653</v>
      </c>
      <c r="K190" s="22" t="s">
        <v>654</v>
      </c>
      <c r="L190" s="22" t="s">
        <v>317</v>
      </c>
      <c r="M190" s="23" t="s">
        <v>268</v>
      </c>
      <c r="N190" s="23"/>
      <c r="O190" s="24" t="s">
        <v>466</v>
      </c>
      <c r="P190" s="24" t="s">
        <v>625</v>
      </c>
    </row>
    <row r="191" spans="1:16" ht="13.5" thickBot="1" x14ac:dyDescent="0.25">
      <c r="A191" s="3" t="str">
        <f t="shared" si="30"/>
        <v> AOEB 12 </v>
      </c>
      <c r="B191" s="2" t="str">
        <f t="shared" si="31"/>
        <v>I</v>
      </c>
      <c r="C191" s="3">
        <f t="shared" si="32"/>
        <v>54108.739699999998</v>
      </c>
      <c r="D191" s="7" t="str">
        <f t="shared" si="33"/>
        <v>vis</v>
      </c>
      <c r="E191" s="21">
        <f>VLOOKUP(C191,Active!C$21:E$969,3,FALSE)</f>
        <v>7896.9997738402799</v>
      </c>
      <c r="F191" s="2" t="s">
        <v>172</v>
      </c>
      <c r="G191" s="7" t="str">
        <f t="shared" si="34"/>
        <v>54108.7397</v>
      </c>
      <c r="H191" s="3">
        <f t="shared" si="35"/>
        <v>7897</v>
      </c>
      <c r="I191" s="22" t="s">
        <v>684</v>
      </c>
      <c r="J191" s="23" t="s">
        <v>685</v>
      </c>
      <c r="K191" s="22" t="s">
        <v>686</v>
      </c>
      <c r="L191" s="22" t="s">
        <v>584</v>
      </c>
      <c r="M191" s="23" t="s">
        <v>592</v>
      </c>
      <c r="N191" s="23" t="s">
        <v>687</v>
      </c>
      <c r="O191" s="24" t="s">
        <v>688</v>
      </c>
      <c r="P191" s="24" t="s">
        <v>625</v>
      </c>
    </row>
    <row r="192" spans="1:16" ht="13.5" thickBot="1" x14ac:dyDescent="0.25">
      <c r="A192" s="3" t="str">
        <f t="shared" si="30"/>
        <v>OEJV 0094 </v>
      </c>
      <c r="B192" s="2" t="str">
        <f t="shared" si="31"/>
        <v>I</v>
      </c>
      <c r="C192" s="3">
        <f t="shared" si="32"/>
        <v>54499.612399999998</v>
      </c>
      <c r="D192" s="7" t="str">
        <f t="shared" si="33"/>
        <v>vis</v>
      </c>
      <c r="E192" s="21" t="e">
        <f>VLOOKUP(C192,Active!C$21:E$969,3,FALSE)</f>
        <v>#N/A</v>
      </c>
      <c r="F192" s="2" t="s">
        <v>172</v>
      </c>
      <c r="G192" s="7" t="str">
        <f t="shared" si="34"/>
        <v>54499.6124</v>
      </c>
      <c r="H192" s="3">
        <f t="shared" si="35"/>
        <v>8067</v>
      </c>
      <c r="I192" s="22" t="s">
        <v>704</v>
      </c>
      <c r="J192" s="23" t="s">
        <v>705</v>
      </c>
      <c r="K192" s="22" t="s">
        <v>706</v>
      </c>
      <c r="L192" s="22" t="s">
        <v>678</v>
      </c>
      <c r="M192" s="23" t="s">
        <v>592</v>
      </c>
      <c r="N192" s="23" t="s">
        <v>701</v>
      </c>
      <c r="O192" s="24" t="s">
        <v>707</v>
      </c>
      <c r="P192" s="25" t="s">
        <v>708</v>
      </c>
    </row>
    <row r="193" spans="1:16" ht="13.5" thickBot="1" x14ac:dyDescent="0.25">
      <c r="A193" s="3" t="str">
        <f t="shared" si="30"/>
        <v>VSB 48 </v>
      </c>
      <c r="B193" s="2" t="str">
        <f t="shared" si="31"/>
        <v>I</v>
      </c>
      <c r="C193" s="3">
        <f t="shared" si="32"/>
        <v>54557.092199999999</v>
      </c>
      <c r="D193" s="7" t="str">
        <f t="shared" si="33"/>
        <v>vis</v>
      </c>
      <c r="E193" s="21">
        <f>VLOOKUP(C193,Active!C$21:E$969,3,FALSE)</f>
        <v>8091.9983820881516</v>
      </c>
      <c r="F193" s="2" t="s">
        <v>172</v>
      </c>
      <c r="G193" s="7" t="str">
        <f t="shared" si="34"/>
        <v>54557.0922</v>
      </c>
      <c r="H193" s="3">
        <f t="shared" si="35"/>
        <v>8092</v>
      </c>
      <c r="I193" s="22" t="s">
        <v>717</v>
      </c>
      <c r="J193" s="23" t="s">
        <v>718</v>
      </c>
      <c r="K193" s="22" t="s">
        <v>719</v>
      </c>
      <c r="L193" s="22" t="s">
        <v>720</v>
      </c>
      <c r="M193" s="23" t="s">
        <v>592</v>
      </c>
      <c r="N193" s="23" t="s">
        <v>172</v>
      </c>
      <c r="O193" s="24" t="s">
        <v>721</v>
      </c>
      <c r="P193" s="25" t="s">
        <v>722</v>
      </c>
    </row>
    <row r="194" spans="1:16" ht="13.5" thickBot="1" x14ac:dyDescent="0.25">
      <c r="A194" s="3" t="str">
        <f t="shared" si="30"/>
        <v>VSB 56 </v>
      </c>
      <c r="B194" s="2" t="str">
        <f t="shared" si="31"/>
        <v>I</v>
      </c>
      <c r="C194" s="3">
        <f t="shared" si="32"/>
        <v>56332.123500000002</v>
      </c>
      <c r="D194" s="7" t="str">
        <f t="shared" si="33"/>
        <v>vis</v>
      </c>
      <c r="E194" s="21">
        <f>VLOOKUP(C194,Active!C$21:E$969,3,FALSE)</f>
        <v>8863.9995041883067</v>
      </c>
      <c r="F194" s="2" t="s">
        <v>172</v>
      </c>
      <c r="G194" s="7" t="str">
        <f t="shared" si="34"/>
        <v>56332.1235</v>
      </c>
      <c r="H194" s="3">
        <f t="shared" si="35"/>
        <v>8864</v>
      </c>
      <c r="I194" s="22" t="s">
        <v>785</v>
      </c>
      <c r="J194" s="23" t="s">
        <v>786</v>
      </c>
      <c r="K194" s="22" t="s">
        <v>787</v>
      </c>
      <c r="L194" s="22" t="s">
        <v>788</v>
      </c>
      <c r="M194" s="23" t="s">
        <v>592</v>
      </c>
      <c r="N194" s="23" t="s">
        <v>172</v>
      </c>
      <c r="O194" s="24" t="s">
        <v>721</v>
      </c>
      <c r="P194" s="25" t="s">
        <v>789</v>
      </c>
    </row>
    <row r="195" spans="1:16" ht="13.5" thickBot="1" x14ac:dyDescent="0.25">
      <c r="A195" s="3" t="str">
        <f t="shared" si="30"/>
        <v> JAAVSO 43-1 </v>
      </c>
      <c r="B195" s="2" t="str">
        <f t="shared" si="31"/>
        <v>I</v>
      </c>
      <c r="C195" s="3">
        <f t="shared" si="32"/>
        <v>56998.908600000002</v>
      </c>
      <c r="D195" s="7" t="str">
        <f t="shared" si="33"/>
        <v>vis</v>
      </c>
      <c r="E195" s="21">
        <f>VLOOKUP(C195,Active!C$21:E$969,3,FALSE)</f>
        <v>9153.9993737115456</v>
      </c>
      <c r="F195" s="2" t="s">
        <v>172</v>
      </c>
      <c r="G195" s="7" t="str">
        <f t="shared" si="34"/>
        <v>56998.9086</v>
      </c>
      <c r="H195" s="3">
        <f t="shared" si="35"/>
        <v>9154</v>
      </c>
      <c r="I195" s="22" t="s">
        <v>798</v>
      </c>
      <c r="J195" s="23" t="s">
        <v>799</v>
      </c>
      <c r="K195" s="22" t="s">
        <v>800</v>
      </c>
      <c r="L195" s="22" t="s">
        <v>764</v>
      </c>
      <c r="M195" s="23" t="s">
        <v>592</v>
      </c>
      <c r="N195" s="23" t="s">
        <v>172</v>
      </c>
      <c r="O195" s="24" t="s">
        <v>385</v>
      </c>
      <c r="P195" s="24" t="s">
        <v>801</v>
      </c>
    </row>
    <row r="196" spans="1:16" x14ac:dyDescent="0.2">
      <c r="B196" s="2"/>
      <c r="E196" s="21"/>
      <c r="F196" s="2"/>
    </row>
    <row r="197" spans="1:16" x14ac:dyDescent="0.2">
      <c r="B197" s="2"/>
      <c r="E197" s="21"/>
      <c r="F197" s="2"/>
    </row>
    <row r="198" spans="1:16" x14ac:dyDescent="0.2">
      <c r="B198" s="2"/>
      <c r="E198" s="21"/>
      <c r="F198" s="2"/>
    </row>
    <row r="199" spans="1:16" x14ac:dyDescent="0.2">
      <c r="B199" s="2"/>
      <c r="E199" s="21"/>
      <c r="F199" s="2"/>
    </row>
    <row r="200" spans="1:16" x14ac:dyDescent="0.2">
      <c r="B200" s="2"/>
      <c r="E200" s="21"/>
      <c r="F200" s="2"/>
    </row>
    <row r="201" spans="1:16" x14ac:dyDescent="0.2">
      <c r="B201" s="2"/>
      <c r="E201" s="21"/>
      <c r="F201" s="2"/>
    </row>
    <row r="202" spans="1:16" x14ac:dyDescent="0.2">
      <c r="B202" s="2"/>
      <c r="E202" s="21"/>
      <c r="F202" s="2"/>
    </row>
    <row r="203" spans="1:16" x14ac:dyDescent="0.2">
      <c r="B203" s="2"/>
      <c r="E203" s="21"/>
      <c r="F203" s="2"/>
    </row>
    <row r="204" spans="1:16" x14ac:dyDescent="0.2">
      <c r="B204" s="2"/>
      <c r="E204" s="21"/>
      <c r="F204" s="2"/>
    </row>
    <row r="205" spans="1:16" x14ac:dyDescent="0.2">
      <c r="B205" s="2"/>
      <c r="E205" s="21"/>
      <c r="F205" s="2"/>
    </row>
    <row r="206" spans="1:16" x14ac:dyDescent="0.2">
      <c r="B206" s="2"/>
      <c r="E206" s="21"/>
      <c r="F206" s="2"/>
    </row>
    <row r="207" spans="1:16" x14ac:dyDescent="0.2">
      <c r="B207" s="2"/>
      <c r="E207" s="21"/>
      <c r="F207" s="2"/>
    </row>
    <row r="208" spans="1:16" x14ac:dyDescent="0.2">
      <c r="B208" s="2"/>
      <c r="E208" s="21"/>
      <c r="F208" s="2"/>
    </row>
    <row r="209" spans="2:6" x14ac:dyDescent="0.2">
      <c r="B209" s="2"/>
      <c r="E209" s="21"/>
      <c r="F209" s="2"/>
    </row>
    <row r="210" spans="2:6" x14ac:dyDescent="0.2">
      <c r="B210" s="2"/>
      <c r="E210" s="21"/>
      <c r="F210" s="2"/>
    </row>
    <row r="211" spans="2:6" x14ac:dyDescent="0.2">
      <c r="B211" s="2"/>
      <c r="E211" s="21"/>
      <c r="F211" s="2"/>
    </row>
    <row r="212" spans="2:6" x14ac:dyDescent="0.2">
      <c r="B212" s="2"/>
      <c r="E212" s="21"/>
      <c r="F212" s="2"/>
    </row>
    <row r="213" spans="2:6" x14ac:dyDescent="0.2">
      <c r="B213" s="2"/>
      <c r="E213" s="21"/>
      <c r="F213" s="2"/>
    </row>
    <row r="214" spans="2:6" x14ac:dyDescent="0.2">
      <c r="B214" s="2"/>
      <c r="E214" s="21"/>
      <c r="F214" s="2"/>
    </row>
    <row r="215" spans="2:6" x14ac:dyDescent="0.2">
      <c r="B215" s="2"/>
      <c r="E215" s="21"/>
      <c r="F215" s="2"/>
    </row>
    <row r="216" spans="2:6" x14ac:dyDescent="0.2">
      <c r="B216" s="2"/>
      <c r="E216" s="21"/>
      <c r="F216" s="2"/>
    </row>
    <row r="217" spans="2:6" x14ac:dyDescent="0.2">
      <c r="B217" s="2"/>
      <c r="E217" s="21"/>
      <c r="F217" s="2"/>
    </row>
    <row r="218" spans="2:6" x14ac:dyDescent="0.2">
      <c r="B218" s="2"/>
      <c r="E218" s="21"/>
      <c r="F218" s="2"/>
    </row>
    <row r="219" spans="2:6" x14ac:dyDescent="0.2">
      <c r="B219" s="2"/>
      <c r="E219" s="21"/>
      <c r="F219" s="2"/>
    </row>
    <row r="220" spans="2:6" x14ac:dyDescent="0.2">
      <c r="B220" s="2"/>
      <c r="E220" s="21"/>
      <c r="F220" s="2"/>
    </row>
    <row r="221" spans="2:6" x14ac:dyDescent="0.2">
      <c r="B221" s="2"/>
      <c r="E221" s="21"/>
      <c r="F221" s="2"/>
    </row>
    <row r="222" spans="2:6" x14ac:dyDescent="0.2">
      <c r="B222" s="2"/>
      <c r="E222" s="21"/>
      <c r="F222" s="2"/>
    </row>
    <row r="223" spans="2:6" x14ac:dyDescent="0.2">
      <c r="B223" s="2"/>
      <c r="E223" s="21"/>
      <c r="F223" s="2"/>
    </row>
    <row r="224" spans="2:6" x14ac:dyDescent="0.2">
      <c r="B224" s="2"/>
      <c r="E224" s="21"/>
      <c r="F224" s="2"/>
    </row>
    <row r="225" spans="2:6" x14ac:dyDescent="0.2">
      <c r="B225" s="2"/>
      <c r="E225" s="21"/>
      <c r="F225" s="2"/>
    </row>
    <row r="226" spans="2:6" x14ac:dyDescent="0.2">
      <c r="B226" s="2"/>
      <c r="E226" s="21"/>
      <c r="F226" s="2"/>
    </row>
    <row r="227" spans="2:6" x14ac:dyDescent="0.2">
      <c r="B227" s="2"/>
      <c r="E227" s="21"/>
      <c r="F227" s="2"/>
    </row>
    <row r="228" spans="2:6" x14ac:dyDescent="0.2">
      <c r="B228" s="2"/>
      <c r="E228" s="21"/>
      <c r="F228" s="2"/>
    </row>
    <row r="229" spans="2:6" x14ac:dyDescent="0.2">
      <c r="B229" s="2"/>
      <c r="E229" s="21"/>
      <c r="F229" s="2"/>
    </row>
    <row r="230" spans="2:6" x14ac:dyDescent="0.2">
      <c r="B230" s="2"/>
      <c r="E230" s="21"/>
      <c r="F230" s="2"/>
    </row>
    <row r="231" spans="2:6" x14ac:dyDescent="0.2">
      <c r="B231" s="2"/>
      <c r="E231" s="21"/>
      <c r="F231" s="2"/>
    </row>
    <row r="232" spans="2:6" x14ac:dyDescent="0.2">
      <c r="B232" s="2"/>
      <c r="E232" s="21"/>
      <c r="F232" s="2"/>
    </row>
    <row r="233" spans="2:6" x14ac:dyDescent="0.2">
      <c r="B233" s="2"/>
      <c r="E233" s="21"/>
      <c r="F233" s="2"/>
    </row>
    <row r="234" spans="2:6" x14ac:dyDescent="0.2">
      <c r="B234" s="2"/>
      <c r="E234" s="21"/>
      <c r="F234" s="2"/>
    </row>
    <row r="235" spans="2:6" x14ac:dyDescent="0.2">
      <c r="B235" s="2"/>
      <c r="E235" s="21"/>
      <c r="F235" s="2"/>
    </row>
    <row r="236" spans="2:6" x14ac:dyDescent="0.2">
      <c r="B236" s="2"/>
      <c r="E236" s="21"/>
      <c r="F236" s="2"/>
    </row>
    <row r="237" spans="2:6" x14ac:dyDescent="0.2">
      <c r="B237" s="2"/>
      <c r="E237" s="21"/>
      <c r="F237" s="2"/>
    </row>
    <row r="238" spans="2:6" x14ac:dyDescent="0.2">
      <c r="B238" s="2"/>
      <c r="E238" s="21"/>
      <c r="F238" s="2"/>
    </row>
    <row r="239" spans="2:6" x14ac:dyDescent="0.2">
      <c r="B239" s="2"/>
      <c r="E239" s="21"/>
      <c r="F239" s="2"/>
    </row>
    <row r="240" spans="2:6" x14ac:dyDescent="0.2">
      <c r="B240" s="2"/>
      <c r="E240" s="21"/>
      <c r="F240" s="2"/>
    </row>
    <row r="241" spans="2:6" x14ac:dyDescent="0.2">
      <c r="B241" s="2"/>
      <c r="E241" s="21"/>
      <c r="F241" s="2"/>
    </row>
    <row r="242" spans="2:6" x14ac:dyDescent="0.2">
      <c r="B242" s="2"/>
      <c r="E242" s="21"/>
      <c r="F242" s="2"/>
    </row>
    <row r="243" spans="2:6" x14ac:dyDescent="0.2">
      <c r="B243" s="2"/>
      <c r="E243" s="21"/>
      <c r="F243" s="2"/>
    </row>
    <row r="244" spans="2:6" x14ac:dyDescent="0.2">
      <c r="B244" s="2"/>
      <c r="E244" s="21"/>
      <c r="F244" s="2"/>
    </row>
    <row r="245" spans="2:6" x14ac:dyDescent="0.2">
      <c r="B245" s="2"/>
      <c r="E245" s="21"/>
      <c r="F245" s="2"/>
    </row>
    <row r="246" spans="2:6" x14ac:dyDescent="0.2">
      <c r="B246" s="2"/>
      <c r="E246" s="21"/>
      <c r="F246" s="2"/>
    </row>
    <row r="247" spans="2:6" x14ac:dyDescent="0.2">
      <c r="B247" s="2"/>
      <c r="E247" s="21"/>
      <c r="F247" s="2"/>
    </row>
    <row r="248" spans="2:6" x14ac:dyDescent="0.2">
      <c r="B248" s="2"/>
      <c r="E248" s="21"/>
      <c r="F248" s="2"/>
    </row>
    <row r="249" spans="2:6" x14ac:dyDescent="0.2">
      <c r="B249" s="2"/>
      <c r="E249" s="21"/>
      <c r="F249" s="2"/>
    </row>
    <row r="250" spans="2:6" x14ac:dyDescent="0.2">
      <c r="B250" s="2"/>
      <c r="E250" s="21"/>
      <c r="F250" s="2"/>
    </row>
    <row r="251" spans="2:6" x14ac:dyDescent="0.2">
      <c r="B251" s="2"/>
      <c r="E251" s="21"/>
      <c r="F251" s="2"/>
    </row>
    <row r="252" spans="2:6" x14ac:dyDescent="0.2">
      <c r="B252" s="2"/>
      <c r="E252" s="21"/>
      <c r="F252" s="2"/>
    </row>
    <row r="253" spans="2:6" x14ac:dyDescent="0.2">
      <c r="B253" s="2"/>
      <c r="E253" s="21"/>
      <c r="F253" s="2"/>
    </row>
    <row r="254" spans="2:6" x14ac:dyDescent="0.2">
      <c r="B254" s="2"/>
      <c r="E254" s="21"/>
      <c r="F254" s="2"/>
    </row>
    <row r="255" spans="2:6" x14ac:dyDescent="0.2">
      <c r="B255" s="2"/>
      <c r="E255" s="21"/>
      <c r="F255" s="2"/>
    </row>
    <row r="256" spans="2:6" x14ac:dyDescent="0.2">
      <c r="B256" s="2"/>
      <c r="E256" s="21"/>
      <c r="F256" s="2"/>
    </row>
    <row r="257" spans="2:6" x14ac:dyDescent="0.2">
      <c r="B257" s="2"/>
      <c r="E257" s="21"/>
      <c r="F257" s="2"/>
    </row>
    <row r="258" spans="2:6" x14ac:dyDescent="0.2">
      <c r="B258" s="2"/>
      <c r="E258" s="21"/>
      <c r="F258" s="2"/>
    </row>
    <row r="259" spans="2:6" x14ac:dyDescent="0.2">
      <c r="B259" s="2"/>
      <c r="E259" s="21"/>
      <c r="F259" s="2"/>
    </row>
    <row r="260" spans="2:6" x14ac:dyDescent="0.2">
      <c r="B260" s="2"/>
      <c r="E260" s="21"/>
      <c r="F260" s="2"/>
    </row>
    <row r="261" spans="2:6" x14ac:dyDescent="0.2">
      <c r="B261" s="2"/>
      <c r="E261" s="21"/>
      <c r="F261" s="2"/>
    </row>
    <row r="262" spans="2:6" x14ac:dyDescent="0.2">
      <c r="B262" s="2"/>
      <c r="E262" s="21"/>
      <c r="F262" s="2"/>
    </row>
    <row r="263" spans="2:6" x14ac:dyDescent="0.2">
      <c r="B263" s="2"/>
      <c r="E263" s="21"/>
      <c r="F263" s="2"/>
    </row>
    <row r="264" spans="2:6" x14ac:dyDescent="0.2">
      <c r="B264" s="2"/>
      <c r="E264" s="21"/>
      <c r="F264" s="2"/>
    </row>
    <row r="265" spans="2:6" x14ac:dyDescent="0.2">
      <c r="B265" s="2"/>
      <c r="E265" s="21"/>
      <c r="F265" s="2"/>
    </row>
    <row r="266" spans="2:6" x14ac:dyDescent="0.2">
      <c r="B266" s="2"/>
      <c r="E266" s="21"/>
      <c r="F266" s="2"/>
    </row>
    <row r="267" spans="2:6" x14ac:dyDescent="0.2">
      <c r="B267" s="2"/>
      <c r="E267" s="21"/>
      <c r="F267" s="2"/>
    </row>
    <row r="268" spans="2:6" x14ac:dyDescent="0.2">
      <c r="B268" s="2"/>
      <c r="E268" s="21"/>
      <c r="F268" s="2"/>
    </row>
    <row r="269" spans="2:6" x14ac:dyDescent="0.2">
      <c r="B269" s="2"/>
      <c r="E269" s="21"/>
      <c r="F269" s="2"/>
    </row>
    <row r="270" spans="2:6" x14ac:dyDescent="0.2">
      <c r="B270" s="2"/>
      <c r="E270" s="21"/>
      <c r="F270" s="2"/>
    </row>
    <row r="271" spans="2:6" x14ac:dyDescent="0.2">
      <c r="B271" s="2"/>
      <c r="E271" s="21"/>
      <c r="F271" s="2"/>
    </row>
    <row r="272" spans="2:6" x14ac:dyDescent="0.2">
      <c r="B272" s="2"/>
      <c r="E272" s="21"/>
      <c r="F272" s="2"/>
    </row>
    <row r="273" spans="2:6" x14ac:dyDescent="0.2">
      <c r="B273" s="2"/>
      <c r="E273" s="21"/>
      <c r="F273" s="2"/>
    </row>
    <row r="274" spans="2:6" x14ac:dyDescent="0.2">
      <c r="B274" s="2"/>
      <c r="E274" s="21"/>
      <c r="F274" s="2"/>
    </row>
    <row r="275" spans="2:6" x14ac:dyDescent="0.2">
      <c r="B275" s="2"/>
      <c r="E275" s="21"/>
      <c r="F275" s="2"/>
    </row>
    <row r="276" spans="2:6" x14ac:dyDescent="0.2">
      <c r="B276" s="2"/>
      <c r="E276" s="21"/>
      <c r="F276" s="2"/>
    </row>
    <row r="277" spans="2:6" x14ac:dyDescent="0.2">
      <c r="B277" s="2"/>
      <c r="E277" s="21"/>
      <c r="F277" s="2"/>
    </row>
    <row r="278" spans="2:6" x14ac:dyDescent="0.2">
      <c r="B278" s="2"/>
      <c r="E278" s="21"/>
      <c r="F278" s="2"/>
    </row>
    <row r="279" spans="2:6" x14ac:dyDescent="0.2">
      <c r="B279" s="2"/>
      <c r="E279" s="21"/>
      <c r="F279" s="2"/>
    </row>
    <row r="280" spans="2:6" x14ac:dyDescent="0.2">
      <c r="B280" s="2"/>
      <c r="E280" s="21"/>
      <c r="F280" s="2"/>
    </row>
    <row r="281" spans="2:6" x14ac:dyDescent="0.2">
      <c r="B281" s="2"/>
      <c r="E281" s="21"/>
      <c r="F281" s="2"/>
    </row>
    <row r="282" spans="2:6" x14ac:dyDescent="0.2">
      <c r="B282" s="2"/>
      <c r="E282" s="21"/>
      <c r="F282" s="2"/>
    </row>
    <row r="283" spans="2:6" x14ac:dyDescent="0.2">
      <c r="B283" s="2"/>
      <c r="E283" s="21"/>
      <c r="F283" s="2"/>
    </row>
    <row r="284" spans="2:6" x14ac:dyDescent="0.2">
      <c r="B284" s="2"/>
      <c r="E284" s="21"/>
      <c r="F284" s="2"/>
    </row>
    <row r="285" spans="2:6" x14ac:dyDescent="0.2">
      <c r="B285" s="2"/>
      <c r="E285" s="21"/>
      <c r="F285" s="2"/>
    </row>
    <row r="286" spans="2:6" x14ac:dyDescent="0.2">
      <c r="B286" s="2"/>
      <c r="E286" s="21"/>
      <c r="F286" s="2"/>
    </row>
    <row r="287" spans="2:6" x14ac:dyDescent="0.2">
      <c r="B287" s="2"/>
      <c r="E287" s="21"/>
      <c r="F287" s="2"/>
    </row>
    <row r="288" spans="2:6" x14ac:dyDescent="0.2">
      <c r="B288" s="2"/>
      <c r="E288" s="21"/>
      <c r="F288" s="2"/>
    </row>
    <row r="289" spans="2:6" x14ac:dyDescent="0.2">
      <c r="B289" s="2"/>
      <c r="E289" s="21"/>
      <c r="F289" s="2"/>
    </row>
    <row r="290" spans="2:6" x14ac:dyDescent="0.2">
      <c r="B290" s="2"/>
      <c r="E290" s="21"/>
      <c r="F290" s="2"/>
    </row>
    <row r="291" spans="2:6" x14ac:dyDescent="0.2">
      <c r="B291" s="2"/>
      <c r="E291" s="21"/>
      <c r="F291" s="2"/>
    </row>
    <row r="292" spans="2:6" x14ac:dyDescent="0.2">
      <c r="B292" s="2"/>
      <c r="E292" s="21"/>
      <c r="F292" s="2"/>
    </row>
    <row r="293" spans="2:6" x14ac:dyDescent="0.2">
      <c r="B293" s="2"/>
      <c r="E293" s="21"/>
      <c r="F293" s="2"/>
    </row>
    <row r="294" spans="2:6" x14ac:dyDescent="0.2">
      <c r="B294" s="2"/>
      <c r="E294" s="21"/>
      <c r="F294" s="2"/>
    </row>
    <row r="295" spans="2:6" x14ac:dyDescent="0.2">
      <c r="B295" s="2"/>
      <c r="E295" s="21"/>
      <c r="F295" s="2"/>
    </row>
    <row r="296" spans="2:6" x14ac:dyDescent="0.2">
      <c r="B296" s="2"/>
      <c r="E296" s="21"/>
      <c r="F296" s="2"/>
    </row>
    <row r="297" spans="2:6" x14ac:dyDescent="0.2">
      <c r="B297" s="2"/>
      <c r="E297" s="21"/>
      <c r="F297" s="2"/>
    </row>
    <row r="298" spans="2:6" x14ac:dyDescent="0.2">
      <c r="B298" s="2"/>
      <c r="E298" s="21"/>
      <c r="F298" s="2"/>
    </row>
    <row r="299" spans="2:6" x14ac:dyDescent="0.2">
      <c r="B299" s="2"/>
      <c r="E299" s="21"/>
      <c r="F299" s="2"/>
    </row>
    <row r="300" spans="2:6" x14ac:dyDescent="0.2">
      <c r="B300" s="2"/>
      <c r="E300" s="21"/>
      <c r="F300" s="2"/>
    </row>
    <row r="301" spans="2:6" x14ac:dyDescent="0.2">
      <c r="B301" s="2"/>
      <c r="E301" s="21"/>
      <c r="F301" s="2"/>
    </row>
    <row r="302" spans="2:6" x14ac:dyDescent="0.2">
      <c r="B302" s="2"/>
      <c r="E302" s="21"/>
      <c r="F302" s="2"/>
    </row>
    <row r="303" spans="2:6" x14ac:dyDescent="0.2">
      <c r="B303" s="2"/>
      <c r="E303" s="21"/>
      <c r="F303" s="2"/>
    </row>
    <row r="304" spans="2:6" x14ac:dyDescent="0.2">
      <c r="B304" s="2"/>
      <c r="E304" s="21"/>
      <c r="F304" s="2"/>
    </row>
    <row r="305" spans="2:6" x14ac:dyDescent="0.2">
      <c r="B305" s="2"/>
      <c r="E305" s="21"/>
      <c r="F305" s="2"/>
    </row>
    <row r="306" spans="2:6" x14ac:dyDescent="0.2">
      <c r="B306" s="2"/>
      <c r="E306" s="21"/>
      <c r="F306" s="2"/>
    </row>
    <row r="307" spans="2:6" x14ac:dyDescent="0.2">
      <c r="B307" s="2"/>
      <c r="E307" s="21"/>
      <c r="F307" s="2"/>
    </row>
    <row r="308" spans="2:6" x14ac:dyDescent="0.2">
      <c r="B308" s="2"/>
      <c r="E308" s="21"/>
      <c r="F308" s="2"/>
    </row>
    <row r="309" spans="2:6" x14ac:dyDescent="0.2">
      <c r="B309" s="2"/>
      <c r="E309" s="21"/>
      <c r="F309" s="2"/>
    </row>
    <row r="310" spans="2:6" x14ac:dyDescent="0.2">
      <c r="B310" s="2"/>
      <c r="E310" s="21"/>
      <c r="F310" s="2"/>
    </row>
    <row r="311" spans="2:6" x14ac:dyDescent="0.2">
      <c r="B311" s="2"/>
      <c r="E311" s="21"/>
      <c r="F311" s="2"/>
    </row>
    <row r="312" spans="2:6" x14ac:dyDescent="0.2">
      <c r="B312" s="2"/>
      <c r="E312" s="21"/>
      <c r="F312" s="2"/>
    </row>
    <row r="313" spans="2:6" x14ac:dyDescent="0.2">
      <c r="B313" s="2"/>
      <c r="E313" s="21"/>
      <c r="F313" s="2"/>
    </row>
    <row r="314" spans="2:6" x14ac:dyDescent="0.2">
      <c r="B314" s="2"/>
      <c r="E314" s="21"/>
      <c r="F314" s="2"/>
    </row>
    <row r="315" spans="2:6" x14ac:dyDescent="0.2">
      <c r="B315" s="2"/>
      <c r="E315" s="21"/>
      <c r="F315" s="2"/>
    </row>
    <row r="316" spans="2:6" x14ac:dyDescent="0.2">
      <c r="B316" s="2"/>
      <c r="E316" s="21"/>
      <c r="F316" s="2"/>
    </row>
    <row r="317" spans="2:6" x14ac:dyDescent="0.2">
      <c r="B317" s="2"/>
      <c r="E317" s="21"/>
      <c r="F317" s="2"/>
    </row>
    <row r="318" spans="2:6" x14ac:dyDescent="0.2">
      <c r="B318" s="2"/>
      <c r="E318" s="21"/>
      <c r="F318" s="2"/>
    </row>
    <row r="319" spans="2:6" x14ac:dyDescent="0.2">
      <c r="B319" s="2"/>
      <c r="E319" s="21"/>
      <c r="F319" s="2"/>
    </row>
    <row r="320" spans="2:6" x14ac:dyDescent="0.2">
      <c r="B320" s="2"/>
      <c r="E320" s="21"/>
      <c r="F320" s="2"/>
    </row>
    <row r="321" spans="2:6" x14ac:dyDescent="0.2">
      <c r="B321" s="2"/>
      <c r="E321" s="21"/>
      <c r="F321" s="2"/>
    </row>
    <row r="322" spans="2:6" x14ac:dyDescent="0.2">
      <c r="B322" s="2"/>
      <c r="E322" s="21"/>
      <c r="F322" s="2"/>
    </row>
    <row r="323" spans="2:6" x14ac:dyDescent="0.2">
      <c r="B323" s="2"/>
      <c r="E323" s="21"/>
      <c r="F323" s="2"/>
    </row>
    <row r="324" spans="2:6" x14ac:dyDescent="0.2">
      <c r="B324" s="2"/>
      <c r="E324" s="21"/>
      <c r="F324" s="2"/>
    </row>
    <row r="325" spans="2:6" x14ac:dyDescent="0.2">
      <c r="B325" s="2"/>
      <c r="E325" s="21"/>
      <c r="F325" s="2"/>
    </row>
    <row r="326" spans="2:6" x14ac:dyDescent="0.2">
      <c r="B326" s="2"/>
      <c r="E326" s="21"/>
      <c r="F326" s="2"/>
    </row>
    <row r="327" spans="2:6" x14ac:dyDescent="0.2">
      <c r="B327" s="2"/>
      <c r="E327" s="21"/>
      <c r="F327" s="2"/>
    </row>
    <row r="328" spans="2:6" x14ac:dyDescent="0.2">
      <c r="B328" s="2"/>
      <c r="E328" s="21"/>
      <c r="F328" s="2"/>
    </row>
    <row r="329" spans="2:6" x14ac:dyDescent="0.2">
      <c r="B329" s="2"/>
      <c r="E329" s="21"/>
      <c r="F329" s="2"/>
    </row>
    <row r="330" spans="2:6" x14ac:dyDescent="0.2">
      <c r="B330" s="2"/>
      <c r="E330" s="21"/>
      <c r="F330" s="2"/>
    </row>
    <row r="331" spans="2:6" x14ac:dyDescent="0.2">
      <c r="B331" s="2"/>
      <c r="E331" s="21"/>
      <c r="F331" s="2"/>
    </row>
    <row r="332" spans="2:6" x14ac:dyDescent="0.2">
      <c r="B332" s="2"/>
      <c r="E332" s="21"/>
      <c r="F332" s="2"/>
    </row>
    <row r="333" spans="2:6" x14ac:dyDescent="0.2">
      <c r="B333" s="2"/>
      <c r="E333" s="21"/>
      <c r="F333" s="2"/>
    </row>
    <row r="334" spans="2:6" x14ac:dyDescent="0.2">
      <c r="B334" s="2"/>
      <c r="E334" s="21"/>
      <c r="F334" s="2"/>
    </row>
    <row r="335" spans="2:6" x14ac:dyDescent="0.2">
      <c r="B335" s="2"/>
      <c r="E335" s="21"/>
      <c r="F335" s="2"/>
    </row>
    <row r="336" spans="2:6" x14ac:dyDescent="0.2">
      <c r="B336" s="2"/>
      <c r="E336" s="21"/>
      <c r="F336" s="2"/>
    </row>
    <row r="337" spans="2:6" x14ac:dyDescent="0.2">
      <c r="B337" s="2"/>
      <c r="E337" s="21"/>
      <c r="F337" s="2"/>
    </row>
    <row r="338" spans="2:6" x14ac:dyDescent="0.2">
      <c r="B338" s="2"/>
      <c r="E338" s="21"/>
      <c r="F338" s="2"/>
    </row>
    <row r="339" spans="2:6" x14ac:dyDescent="0.2">
      <c r="B339" s="2"/>
      <c r="E339" s="21"/>
      <c r="F339" s="2"/>
    </row>
    <row r="340" spans="2:6" x14ac:dyDescent="0.2">
      <c r="B340" s="2"/>
      <c r="E340" s="21"/>
      <c r="F340" s="2"/>
    </row>
    <row r="341" spans="2:6" x14ac:dyDescent="0.2">
      <c r="B341" s="2"/>
      <c r="E341" s="21"/>
      <c r="F341" s="2"/>
    </row>
    <row r="342" spans="2:6" x14ac:dyDescent="0.2">
      <c r="B342" s="2"/>
      <c r="E342" s="21"/>
      <c r="F342" s="2"/>
    </row>
    <row r="343" spans="2:6" x14ac:dyDescent="0.2">
      <c r="B343" s="2"/>
      <c r="E343" s="21"/>
      <c r="F343" s="2"/>
    </row>
    <row r="344" spans="2:6" x14ac:dyDescent="0.2">
      <c r="B344" s="2"/>
      <c r="E344" s="21"/>
      <c r="F344" s="2"/>
    </row>
    <row r="345" spans="2:6" x14ac:dyDescent="0.2">
      <c r="B345" s="2"/>
      <c r="E345" s="21"/>
      <c r="F345" s="2"/>
    </row>
    <row r="346" spans="2:6" x14ac:dyDescent="0.2">
      <c r="B346" s="2"/>
      <c r="E346" s="21"/>
      <c r="F346" s="2"/>
    </row>
    <row r="347" spans="2:6" x14ac:dyDescent="0.2">
      <c r="B347" s="2"/>
      <c r="E347" s="21"/>
      <c r="F347" s="2"/>
    </row>
    <row r="348" spans="2:6" x14ac:dyDescent="0.2">
      <c r="B348" s="2"/>
      <c r="E348" s="21"/>
      <c r="F348" s="2"/>
    </row>
    <row r="349" spans="2:6" x14ac:dyDescent="0.2">
      <c r="B349" s="2"/>
      <c r="E349" s="21"/>
      <c r="F349" s="2"/>
    </row>
    <row r="350" spans="2:6" x14ac:dyDescent="0.2">
      <c r="B350" s="2"/>
      <c r="E350" s="21"/>
      <c r="F350" s="2"/>
    </row>
    <row r="351" spans="2:6" x14ac:dyDescent="0.2">
      <c r="B351" s="2"/>
      <c r="E351" s="21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172" r:id="rId1" display="http://www.bav-astro.de/sfs/BAVM_link.php?BAVMnr=18" xr:uid="{00000000-0004-0000-0100-000000000000}"/>
    <hyperlink ref="P173" r:id="rId2" display="http://www.bav-astro.de/sfs/BAVM_link.php?BAVMnr=18" xr:uid="{00000000-0004-0000-0100-000001000000}"/>
    <hyperlink ref="P179" r:id="rId3" display="http://vsolj.cetus-net.org/no47.pdf" xr:uid="{00000000-0004-0000-0100-000002000000}"/>
    <hyperlink ref="P67" r:id="rId4" display="http://www.bav-astro.de/sfs/BAVM_link.php?BAVMnr=50" xr:uid="{00000000-0004-0000-0100-000003000000}"/>
    <hyperlink ref="P68" r:id="rId5" display="http://www.bav-astro.de/sfs/BAVM_link.php?BAVMnr=43" xr:uid="{00000000-0004-0000-0100-000004000000}"/>
    <hyperlink ref="P181" r:id="rId6" display="http://www.konkoly.hu/cgi-bin/IBVS?3289" xr:uid="{00000000-0004-0000-0100-000005000000}"/>
    <hyperlink ref="P182" r:id="rId7" display="http://www.konkoly.hu/cgi-bin/IBVS?3615" xr:uid="{00000000-0004-0000-0100-000006000000}"/>
    <hyperlink ref="P111" r:id="rId8" display="http://www.bav-astro.de/sfs/BAVM_link.php?BAVMnr=128" xr:uid="{00000000-0004-0000-0100-000007000000}"/>
    <hyperlink ref="P112" r:id="rId9" display="http://www.bav-astro.de/sfs/BAVM_link.php?BAVMnr=128" xr:uid="{00000000-0004-0000-0100-000008000000}"/>
    <hyperlink ref="P113" r:id="rId10" display="http://www.bav-astro.de/sfs/BAVM_link.php?BAVMnr=158" xr:uid="{00000000-0004-0000-0100-000009000000}"/>
    <hyperlink ref="P114" r:id="rId11" display="http://www.konkoly.hu/cgi-bin/IBVS?5494" xr:uid="{00000000-0004-0000-0100-00000A000000}"/>
    <hyperlink ref="P117" r:id="rId12" display="http://www.bav-astro.de/sfs/BAVM_link.php?BAVMnr=172" xr:uid="{00000000-0004-0000-0100-00000B000000}"/>
    <hyperlink ref="P118" r:id="rId13" display="http://www.konkoly.hu/cgi-bin/IBVS?5694" xr:uid="{00000000-0004-0000-0100-00000C000000}"/>
    <hyperlink ref="P119" r:id="rId14" display="http://var.astro.cz/oejv/issues/oejv0003.pdf" xr:uid="{00000000-0004-0000-0100-00000D000000}"/>
    <hyperlink ref="P120" r:id="rId15" display="http://www.konkoly.hu/cgi-bin/IBVS?5753" xr:uid="{00000000-0004-0000-0100-00000E000000}"/>
    <hyperlink ref="P121" r:id="rId16" display="http://www.bav-astro.de/sfs/BAVM_link.php?BAVMnr=178" xr:uid="{00000000-0004-0000-0100-00000F000000}"/>
    <hyperlink ref="P122" r:id="rId17" display="http://www.bav-astro.de/sfs/BAVM_link.php?BAVMnr=201" xr:uid="{00000000-0004-0000-0100-000010000000}"/>
    <hyperlink ref="P123" r:id="rId18" display="http://www.bav-astro.de/sfs/BAVM_link.php?BAVMnr=201" xr:uid="{00000000-0004-0000-0100-000011000000}"/>
    <hyperlink ref="P124" r:id="rId19" display="http://www.konkoly.hu/cgi-bin/IBVS?5820" xr:uid="{00000000-0004-0000-0100-000012000000}"/>
    <hyperlink ref="P192" r:id="rId20" display="http://var.astro.cz/oejv/issues/oejv0094.pdf" xr:uid="{00000000-0004-0000-0100-000013000000}"/>
    <hyperlink ref="P125" r:id="rId21" display="http://www.aavso.org/sites/default/files/jaavso/v36n2/186.pdf" xr:uid="{00000000-0004-0000-0100-000014000000}"/>
    <hyperlink ref="P126" r:id="rId22" display="http://www.aavso.org/sites/default/files/jaavso/v36n2/186.pdf" xr:uid="{00000000-0004-0000-0100-000015000000}"/>
    <hyperlink ref="P193" r:id="rId23" display="http://vsolj.cetus-net.org/no48.pdf" xr:uid="{00000000-0004-0000-0100-000016000000}"/>
    <hyperlink ref="P127" r:id="rId24" display="http://www.bav-astro.de/sfs/BAVM_link.php?BAVMnr=209" xr:uid="{00000000-0004-0000-0100-000017000000}"/>
    <hyperlink ref="P128" r:id="rId25" display="http://www.konkoly.hu/cgi-bin/IBVS?5894" xr:uid="{00000000-0004-0000-0100-000018000000}"/>
    <hyperlink ref="P129" r:id="rId26" display="http://www.konkoly.hu/cgi-bin/IBVS?5929" xr:uid="{00000000-0004-0000-0100-000019000000}"/>
    <hyperlink ref="P130" r:id="rId27" display="http://www.konkoly.hu/cgi-bin/IBVS?5887" xr:uid="{00000000-0004-0000-0100-00001A000000}"/>
    <hyperlink ref="P136" r:id="rId28" display="http://www.konkoly.hu/cgi-bin/IBVS?5992" xr:uid="{00000000-0004-0000-0100-00001B000000}"/>
    <hyperlink ref="P138" r:id="rId29" display="http://www.konkoly.hu/cgi-bin/IBVS?6029" xr:uid="{00000000-0004-0000-0100-00001C000000}"/>
    <hyperlink ref="P139" r:id="rId30" display="http://www.bav-astro.de/sfs/BAVM_link.php?BAVMnr=232" xr:uid="{00000000-0004-0000-0100-00001D000000}"/>
    <hyperlink ref="P194" r:id="rId31" display="http://vsolj.cetus-net.org/vsoljno56.pdf" xr:uid="{00000000-0004-0000-0100-00001E000000}"/>
    <hyperlink ref="P140" r:id="rId32" display="http://www.bav-astro.de/sfs/BAVM_link.php?BAVMnr=238" xr:uid="{00000000-0004-0000-0100-00001F000000}"/>
    <hyperlink ref="P141" r:id="rId33" display="http://www.bav-astro.de/sfs/BAVM_link.php?BAVMnr=238" xr:uid="{00000000-0004-0000-0100-000020000000}"/>
    <hyperlink ref="P142" r:id="rId34" display="http://www.bav-astro.de/sfs/BAVM_link.php?BAVMnr=239" xr:uid="{00000000-0004-0000-0100-000021000000}"/>
    <hyperlink ref="P143" r:id="rId35" display="http://var.astro.cz/oejv/issues/oejv0172.pdf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2024-01-03T04:06:26Z</dcterms:modified>
</cp:coreProperties>
</file>