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9F6D8D1-6B5F-48C2-8C17-B14E39218F6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6" i="1" l="1"/>
  <c r="E26" i="1"/>
  <c r="F26" i="1"/>
  <c r="G26" i="1"/>
  <c r="J26" i="1"/>
  <c r="E24" i="1"/>
  <c r="F24" i="1"/>
  <c r="G24" i="1"/>
  <c r="I24" i="1"/>
  <c r="E25" i="1"/>
  <c r="F25" i="1"/>
  <c r="G25" i="1"/>
  <c r="K25" i="1"/>
  <c r="E27" i="1"/>
  <c r="F27" i="1"/>
  <c r="G27" i="1"/>
  <c r="K27" i="1"/>
  <c r="E28" i="1"/>
  <c r="F28" i="1"/>
  <c r="G28" i="1"/>
  <c r="K28" i="1"/>
  <c r="G11" i="1"/>
  <c r="F11" i="1"/>
  <c r="E21" i="1"/>
  <c r="F21" i="1"/>
  <c r="G21" i="1"/>
  <c r="H21" i="1"/>
  <c r="E22" i="1"/>
  <c r="F22" i="1"/>
  <c r="G22" i="1"/>
  <c r="I22" i="1"/>
  <c r="E23" i="1"/>
  <c r="F23" i="1"/>
  <c r="G23" i="1"/>
  <c r="I23" i="1"/>
  <c r="Q25" i="1"/>
  <c r="Q27" i="1"/>
  <c r="Q28" i="1"/>
  <c r="Q22" i="1"/>
  <c r="Q23" i="1"/>
  <c r="Q24" i="1"/>
  <c r="E14" i="1"/>
  <c r="E15" i="1" s="1"/>
  <c r="C17" i="1"/>
  <c r="Q21" i="1"/>
  <c r="C11" i="1"/>
  <c r="C12" i="1"/>
  <c r="C16" i="1" l="1"/>
  <c r="D18" i="1" s="1"/>
  <c r="C15" i="1"/>
  <c r="O23" i="1"/>
  <c r="O24" i="1"/>
  <c r="O22" i="1"/>
  <c r="O21" i="1"/>
  <c r="O28" i="1"/>
  <c r="O26" i="1"/>
  <c r="O27" i="1"/>
  <c r="O25" i="1"/>
  <c r="C18" i="1" l="1"/>
  <c r="E16" i="1"/>
  <c r="E17" i="1" s="1"/>
</calcChain>
</file>

<file path=xl/sharedStrings.xml><?xml version="1.0" encoding="utf-8"?>
<sst xmlns="http://schemas.openxmlformats.org/spreadsheetml/2006/main" count="64" uniqueCount="55">
  <si>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</si>
  <si>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</si>
  <si>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</si>
  <si>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</si>
  <si>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</si>
  <si>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</si>
  <si>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</si>
  <si>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</si>
  <si>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</si>
  <si>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</si>
  <si>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</si>
  <si>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</si>
  <si>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</si>
  <si>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</si>
  <si>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</si>
  <si>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</si>
  <si>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</si>
  <si>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</si>
  <si>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</si>
  <si>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</si>
  <si>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</si>
  <si>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</si>
  <si>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</si>
  <si>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</si>
  <si>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</si>
  <si>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</si>
  <si>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</si>
  <si>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</si>
  <si>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</si>
  <si>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</si>
  <si>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</si>
  <si>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</si>
  <si>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</si>
  <si>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</si>
  <si>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</si>
  <si>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</si>
  <si>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</si>
  <si>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</si>
  <si>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</si>
  <si>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</si>
  <si>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AO Vel</t>
  </si>
  <si>
    <t>AO Vel / GSC 8140-3612</t>
  </si>
  <si>
    <t>G8140-3612</t>
  </si>
  <si>
    <t>EA/DM</t>
  </si>
  <si>
    <t>Kreiner</t>
  </si>
  <si>
    <t>J.M. Kreiner, 2004, Acta Astronomica, vol. 54, pp 207-210.</t>
  </si>
  <si>
    <t>IBVS 1111</t>
  </si>
  <si>
    <t>??</t>
  </si>
  <si>
    <t>II</t>
  </si>
  <si>
    <t>OEJV</t>
  </si>
  <si>
    <t>VSS_2013-01-28</t>
  </si>
  <si>
    <t>I</t>
  </si>
  <si>
    <t>VSS</t>
  </si>
  <si>
    <t>OEJV 0165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</si>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</sst>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0" fillId="0" borderId="1" xfId="0" applyFill="1" applyBorder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8" fillId="2" borderId="0" xfId="0" applyFont="1" applyFill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AO Vel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-17816.5</c:v>
                </c:pt>
                <c:pt idx="1">
                  <c:v>-6359</c:v>
                </c:pt>
                <c:pt idx="2">
                  <c:v>-6359</c:v>
                </c:pt>
                <c:pt idx="3">
                  <c:v>-6359</c:v>
                </c:pt>
                <c:pt idx="4">
                  <c:v>2130.5</c:v>
                </c:pt>
                <c:pt idx="5">
                  <c:v>2377</c:v>
                </c:pt>
                <c:pt idx="6">
                  <c:v>2446</c:v>
                </c:pt>
                <c:pt idx="7">
                  <c:v>2458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0.24693869999828166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CA-4782-AA16-9620A572A7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-17816.5</c:v>
                </c:pt>
                <c:pt idx="1">
                  <c:v>-6359</c:v>
                </c:pt>
                <c:pt idx="2">
                  <c:v>-6359</c:v>
                </c:pt>
                <c:pt idx="3">
                  <c:v>-6359</c:v>
                </c:pt>
                <c:pt idx="4">
                  <c:v>2130.5</c:v>
                </c:pt>
                <c:pt idx="5">
                  <c:v>2377</c:v>
                </c:pt>
                <c:pt idx="6">
                  <c:v>2446</c:v>
                </c:pt>
                <c:pt idx="7">
                  <c:v>2458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-0.28487979999772506</c:v>
                </c:pt>
                <c:pt idx="2">
                  <c:v>-0.28457979999802774</c:v>
                </c:pt>
                <c:pt idx="3">
                  <c:v>-0.28377980000368552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CA-4782-AA16-9620A572A7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-17816.5</c:v>
                </c:pt>
                <c:pt idx="1">
                  <c:v>-6359</c:v>
                </c:pt>
                <c:pt idx="2">
                  <c:v>-6359</c:v>
                </c:pt>
                <c:pt idx="3">
                  <c:v>-6359</c:v>
                </c:pt>
                <c:pt idx="4">
                  <c:v>2130.5</c:v>
                </c:pt>
                <c:pt idx="5">
                  <c:v>2377</c:v>
                </c:pt>
                <c:pt idx="6">
                  <c:v>2446</c:v>
                </c:pt>
                <c:pt idx="7">
                  <c:v>2458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5">
                  <c:v>-0.7929705999995349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CA-4782-AA16-9620A572A7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-17816.5</c:v>
                </c:pt>
                <c:pt idx="1">
                  <c:v>-6359</c:v>
                </c:pt>
                <c:pt idx="2">
                  <c:v>-6359</c:v>
                </c:pt>
                <c:pt idx="3">
                  <c:v>-6359</c:v>
                </c:pt>
                <c:pt idx="4">
                  <c:v>2130.5</c:v>
                </c:pt>
                <c:pt idx="5">
                  <c:v>2377</c:v>
                </c:pt>
                <c:pt idx="6">
                  <c:v>2446</c:v>
                </c:pt>
                <c:pt idx="7">
                  <c:v>2458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4">
                  <c:v>-0.82703790000232402</c:v>
                </c:pt>
                <c:pt idx="6">
                  <c:v>-0.78965880000032485</c:v>
                </c:pt>
                <c:pt idx="7">
                  <c:v>-0.79080049999902258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CA-4782-AA16-9620A572A7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-17816.5</c:v>
                </c:pt>
                <c:pt idx="1">
                  <c:v>-6359</c:v>
                </c:pt>
                <c:pt idx="2">
                  <c:v>-6359</c:v>
                </c:pt>
                <c:pt idx="3">
                  <c:v>-6359</c:v>
                </c:pt>
                <c:pt idx="4">
                  <c:v>2130.5</c:v>
                </c:pt>
                <c:pt idx="5">
                  <c:v>2377</c:v>
                </c:pt>
                <c:pt idx="6">
                  <c:v>2446</c:v>
                </c:pt>
                <c:pt idx="7">
                  <c:v>2458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CA-4782-AA16-9620A572A7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-17816.5</c:v>
                </c:pt>
                <c:pt idx="1">
                  <c:v>-6359</c:v>
                </c:pt>
                <c:pt idx="2">
                  <c:v>-6359</c:v>
                </c:pt>
                <c:pt idx="3">
                  <c:v>-6359</c:v>
                </c:pt>
                <c:pt idx="4">
                  <c:v>2130.5</c:v>
                </c:pt>
                <c:pt idx="5">
                  <c:v>2377</c:v>
                </c:pt>
                <c:pt idx="6">
                  <c:v>2446</c:v>
                </c:pt>
                <c:pt idx="7">
                  <c:v>2458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CA-4782-AA16-9620A572A7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2E-3</c:v>
                  </c:pt>
                  <c:pt idx="4">
                    <c:v>2.5000000000000001E-4</c:v>
                  </c:pt>
                  <c:pt idx="5">
                    <c:v>2.9E-4</c:v>
                  </c:pt>
                  <c:pt idx="6">
                    <c:v>1E-4</c:v>
                  </c:pt>
                  <c:pt idx="7">
                    <c:v>3.9999999999999998E-7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-17816.5</c:v>
                </c:pt>
                <c:pt idx="1">
                  <c:v>-6359</c:v>
                </c:pt>
                <c:pt idx="2">
                  <c:v>-6359</c:v>
                </c:pt>
                <c:pt idx="3">
                  <c:v>-6359</c:v>
                </c:pt>
                <c:pt idx="4">
                  <c:v>2130.5</c:v>
                </c:pt>
                <c:pt idx="5">
                  <c:v>2377</c:v>
                </c:pt>
                <c:pt idx="6">
                  <c:v>2446</c:v>
                </c:pt>
                <c:pt idx="7">
                  <c:v>2458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CA-4782-AA16-9620A572A7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-17816.5</c:v>
                </c:pt>
                <c:pt idx="1">
                  <c:v>-6359</c:v>
                </c:pt>
                <c:pt idx="2">
                  <c:v>-6359</c:v>
                </c:pt>
                <c:pt idx="3">
                  <c:v>-6359</c:v>
                </c:pt>
                <c:pt idx="4">
                  <c:v>2130.5</c:v>
                </c:pt>
                <c:pt idx="5">
                  <c:v>2377</c:v>
                </c:pt>
                <c:pt idx="6">
                  <c:v>2446</c:v>
                </c:pt>
                <c:pt idx="7">
                  <c:v>2458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0.2921025462019905</c:v>
                </c:pt>
                <c:pt idx="1">
                  <c:v>-0.31971987425564985</c:v>
                </c:pt>
                <c:pt idx="2">
                  <c:v>-0.31971987425564985</c:v>
                </c:pt>
                <c:pt idx="3">
                  <c:v>-0.31971987425564985</c:v>
                </c:pt>
                <c:pt idx="4">
                  <c:v>-0.77305318767263764</c:v>
                </c:pt>
                <c:pt idx="5">
                  <c:v>-0.78621611384700452</c:v>
                </c:pt>
                <c:pt idx="6">
                  <c:v>-0.78990066518993074</c:v>
                </c:pt>
                <c:pt idx="7">
                  <c:v>-0.79054145672783094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CA-4782-AA16-9620A572A77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-17816.5</c:v>
                </c:pt>
                <c:pt idx="1">
                  <c:v>-6359</c:v>
                </c:pt>
                <c:pt idx="2">
                  <c:v>-6359</c:v>
                </c:pt>
                <c:pt idx="3">
                  <c:v>-6359</c:v>
                </c:pt>
                <c:pt idx="4">
                  <c:v>2130.5</c:v>
                </c:pt>
                <c:pt idx="5">
                  <c:v>2377</c:v>
                </c:pt>
                <c:pt idx="6">
                  <c:v>2446</c:v>
                </c:pt>
                <c:pt idx="7">
                  <c:v>2458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CA-4782-AA16-9620A572A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63776"/>
        <c:axId val="1"/>
      </c:scatterChart>
      <c:valAx>
        <c:axId val="73996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963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99248120300752"/>
          <c:y val="0.92375366568914952"/>
          <c:w val="0.7804511278195489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9723F91-3914-91CB-288C-6BF8807CE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0" t="s">
        <v>40</v>
      </c>
      <c r="F1" t="s">
        <v>42</v>
      </c>
    </row>
    <row r="2" spans="1:7" x14ac:dyDescent="0.2">
      <c r="A2" t="s">
        <v>23</v>
      </c>
      <c r="B2" t="s">
        <v>43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24269.332999999999</v>
      </c>
      <c r="D4" s="9">
        <v>1.5845993</v>
      </c>
    </row>
    <row r="6" spans="1:7" x14ac:dyDescent="0.2">
      <c r="A6" s="5" t="s">
        <v>1</v>
      </c>
      <c r="D6" s="32" t="s">
        <v>45</v>
      </c>
    </row>
    <row r="7" spans="1:7" x14ac:dyDescent="0.2">
      <c r="A7" t="s">
        <v>2</v>
      </c>
      <c r="C7" s="41">
        <v>52500.8946</v>
      </c>
      <c r="D7" s="31" t="s">
        <v>44</v>
      </c>
    </row>
    <row r="8" spans="1:7" x14ac:dyDescent="0.2">
      <c r="A8" t="s">
        <v>3</v>
      </c>
      <c r="C8" s="41">
        <v>1.5845878</v>
      </c>
      <c r="D8" s="31" t="s">
        <v>44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INTERCEPT(INDIRECT($G$11):G991,INDIRECT($F$11):F991)</f>
        <v>-0.65928599004793742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SLOPE(INDIRECT($G$11):G991,INDIRECT($F$11):F991)</f>
        <v>-5.3399294825017706E-5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30</v>
      </c>
      <c r="E14" s="17">
        <f ca="1">NOW()+15018.5+$C$9/24</f>
        <v>60326.737742129626</v>
      </c>
    </row>
    <row r="15" spans="1:7" x14ac:dyDescent="0.2">
      <c r="A15" s="14" t="s">
        <v>17</v>
      </c>
      <c r="B15" s="12"/>
      <c r="C15" s="15">
        <f ca="1">(C7+C11)+(C8+C12)*INT(MAX(F21:F3532))</f>
        <v>56395.02087094327</v>
      </c>
      <c r="D15" s="16" t="s">
        <v>38</v>
      </c>
      <c r="E15" s="17">
        <f ca="1">ROUND(2*(E14-$C$7)/$C$8,0)/2+E13</f>
        <v>4939.5</v>
      </c>
    </row>
    <row r="16" spans="1:7" x14ac:dyDescent="0.2">
      <c r="A16" s="18" t="s">
        <v>4</v>
      </c>
      <c r="B16" s="12"/>
      <c r="C16" s="19">
        <f ca="1">+C8+C12</f>
        <v>1.5845344007051749</v>
      </c>
      <c r="D16" s="16" t="s">
        <v>31</v>
      </c>
      <c r="E16" s="26">
        <f ca="1">ROUND(2*(E14-$C$15)/$C$16,0)/2+E13</f>
        <v>2482.5</v>
      </c>
    </row>
    <row r="17" spans="1:18" ht="13.5" thickBot="1" x14ac:dyDescent="0.25">
      <c r="A17" s="16" t="s">
        <v>27</v>
      </c>
      <c r="B17" s="12"/>
      <c r="C17" s="12">
        <f>COUNT(C21:C2190)</f>
        <v>8</v>
      </c>
      <c r="D17" s="16" t="s">
        <v>32</v>
      </c>
      <c r="E17" s="20">
        <f ca="1">+$C$15+$C$16*E16-15018.5-$C$9/24</f>
        <v>45310.523354027202</v>
      </c>
    </row>
    <row r="18" spans="1:18" ht="14.25" thickTop="1" thickBot="1" x14ac:dyDescent="0.25">
      <c r="A18" s="18" t="s">
        <v>5</v>
      </c>
      <c r="B18" s="12"/>
      <c r="C18" s="21">
        <f ca="1">+C15</f>
        <v>56395.02087094327</v>
      </c>
      <c r="D18" s="22">
        <f ca="1">+C16</f>
        <v>1.5845344007051749</v>
      </c>
      <c r="E18" s="23" t="s">
        <v>33</v>
      </c>
    </row>
    <row r="19" spans="1:18" ht="13.5" thickTop="1" x14ac:dyDescent="0.2">
      <c r="A19" s="27" t="s">
        <v>34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35</v>
      </c>
      <c r="I20" s="7" t="s">
        <v>26</v>
      </c>
      <c r="J20" s="7" t="s">
        <v>49</v>
      </c>
      <c r="K20" s="7" t="s">
        <v>52</v>
      </c>
      <c r="L20" s="7" t="s">
        <v>54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R20" s="29" t="s">
        <v>36</v>
      </c>
    </row>
    <row r="21" spans="1:18" x14ac:dyDescent="0.2">
      <c r="A21" s="31" t="s">
        <v>39</v>
      </c>
      <c r="C21" s="10">
        <v>24269.332999999999</v>
      </c>
      <c r="D21" s="10" t="s">
        <v>13</v>
      </c>
      <c r="E21">
        <f t="shared" ref="E21:E28" si="0">+(C21-C$7)/C$8</f>
        <v>-17816.344162185269</v>
      </c>
      <c r="F21">
        <f>ROUND(2*E21,0)/2</f>
        <v>-17816.5</v>
      </c>
      <c r="G21">
        <f t="shared" ref="G21:G28" si="1">+C21-(C$7+F21*C$8)</f>
        <v>0.24693869999828166</v>
      </c>
      <c r="H21">
        <f>+G21</f>
        <v>0.24693869999828166</v>
      </c>
      <c r="O21">
        <f t="shared" ref="O21:O28" ca="1" si="2">+C$11+C$12*$F21</f>
        <v>0.2921025462019905</v>
      </c>
      <c r="Q21" s="2">
        <f t="shared" ref="Q21:Q28" si="3">+C21-15018.5</f>
        <v>9250.8329999999987</v>
      </c>
    </row>
    <row r="22" spans="1:18" x14ac:dyDescent="0.2">
      <c r="A22" s="33" t="s">
        <v>46</v>
      </c>
      <c r="B22" s="34" t="s">
        <v>47</v>
      </c>
      <c r="C22" s="33">
        <v>42424.215900000003</v>
      </c>
      <c r="D22" s="33">
        <v>2.9999999999999997E-4</v>
      </c>
      <c r="E22">
        <f t="shared" si="0"/>
        <v>-6359.1797816441576</v>
      </c>
      <c r="F22">
        <f>ROUND(2*E22,0)/2</f>
        <v>-6359</v>
      </c>
      <c r="G22">
        <f t="shared" si="1"/>
        <v>-0.28487979999772506</v>
      </c>
      <c r="I22">
        <f>+G22</f>
        <v>-0.28487979999772506</v>
      </c>
      <c r="O22">
        <f t="shared" ca="1" si="2"/>
        <v>-0.31971987425564985</v>
      </c>
      <c r="Q22" s="2">
        <f t="shared" si="3"/>
        <v>27405.715900000003</v>
      </c>
    </row>
    <row r="23" spans="1:18" x14ac:dyDescent="0.2">
      <c r="A23" s="33" t="s">
        <v>46</v>
      </c>
      <c r="B23" s="34" t="s">
        <v>47</v>
      </c>
      <c r="C23" s="33">
        <v>42424.216200000003</v>
      </c>
      <c r="D23" s="33">
        <v>2.9999999999999997E-4</v>
      </c>
      <c r="E23">
        <f t="shared" si="0"/>
        <v>-6359.1795923204745</v>
      </c>
      <c r="F23">
        <f>ROUND(2*E23,0)/2</f>
        <v>-6359</v>
      </c>
      <c r="G23">
        <f t="shared" si="1"/>
        <v>-0.28457979999802774</v>
      </c>
      <c r="I23">
        <f>+G23</f>
        <v>-0.28457979999802774</v>
      </c>
      <c r="O23">
        <f t="shared" ca="1" si="2"/>
        <v>-0.31971987425564985</v>
      </c>
      <c r="Q23" s="2">
        <f t="shared" si="3"/>
        <v>27405.716200000003</v>
      </c>
    </row>
    <row r="24" spans="1:18" x14ac:dyDescent="0.2">
      <c r="A24" s="33" t="s">
        <v>46</v>
      </c>
      <c r="B24" s="34" t="s">
        <v>47</v>
      </c>
      <c r="C24" s="33">
        <v>42424.216999999997</v>
      </c>
      <c r="D24" s="33">
        <v>2E-3</v>
      </c>
      <c r="E24">
        <f t="shared" si="0"/>
        <v>-6359.1790874573207</v>
      </c>
      <c r="F24">
        <f>ROUND(2*E24,0)/2</f>
        <v>-6359</v>
      </c>
      <c r="G24">
        <f t="shared" si="1"/>
        <v>-0.28377980000368552</v>
      </c>
      <c r="I24">
        <f>+G24</f>
        <v>-0.28377980000368552</v>
      </c>
      <c r="O24">
        <f t="shared" ca="1" si="2"/>
        <v>-0.31971987425564985</v>
      </c>
      <c r="Q24" s="2">
        <f t="shared" si="3"/>
        <v>27405.716999999997</v>
      </c>
    </row>
    <row r="25" spans="1:18" x14ac:dyDescent="0.2">
      <c r="A25" s="35" t="s">
        <v>50</v>
      </c>
      <c r="B25" s="36" t="s">
        <v>51</v>
      </c>
      <c r="C25" s="37">
        <v>55876.031869999999</v>
      </c>
      <c r="D25" s="37">
        <v>2.5000000000000001E-4</v>
      </c>
      <c r="E25">
        <f t="shared" si="0"/>
        <v>2129.9780737930705</v>
      </c>
      <c r="F25" s="38">
        <f>ROUND(2*E25,0)/2+0.5</f>
        <v>2130.5</v>
      </c>
      <c r="G25">
        <f t="shared" si="1"/>
        <v>-0.82703790000232402</v>
      </c>
      <c r="K25">
        <f>+G25</f>
        <v>-0.82703790000232402</v>
      </c>
      <c r="O25">
        <f t="shared" ca="1" si="2"/>
        <v>-0.77305318767263764</v>
      </c>
      <c r="Q25" s="2">
        <f t="shared" si="3"/>
        <v>40857.531869999999</v>
      </c>
    </row>
    <row r="26" spans="1:18" x14ac:dyDescent="0.2">
      <c r="A26" s="39" t="s">
        <v>53</v>
      </c>
      <c r="B26" s="40"/>
      <c r="C26" s="39">
        <v>56266.666830000002</v>
      </c>
      <c r="D26" s="39">
        <v>2.9E-4</v>
      </c>
      <c r="E26">
        <f t="shared" si="0"/>
        <v>2376.4995729488783</v>
      </c>
      <c r="F26" s="38">
        <f>ROUND(2*E26,0)/2+0.5</f>
        <v>2377</v>
      </c>
      <c r="G26">
        <f t="shared" si="1"/>
        <v>-0.7929705999995349</v>
      </c>
      <c r="J26">
        <f>+G26</f>
        <v>-0.7929705999995349</v>
      </c>
      <c r="O26">
        <f t="shared" ca="1" si="2"/>
        <v>-0.78621611384700452</v>
      </c>
      <c r="Q26" s="2">
        <f t="shared" si="3"/>
        <v>41248.166830000002</v>
      </c>
    </row>
    <row r="27" spans="1:18" x14ac:dyDescent="0.2">
      <c r="A27" s="35" t="s">
        <v>50</v>
      </c>
      <c r="B27" s="36" t="s">
        <v>48</v>
      </c>
      <c r="C27" s="37">
        <v>56376.006699999998</v>
      </c>
      <c r="D27" s="37">
        <v>1E-4</v>
      </c>
      <c r="E27">
        <f t="shared" si="0"/>
        <v>2445.5016629561319</v>
      </c>
      <c r="F27" s="38">
        <f>ROUND(2*E27,0)/2+0.5</f>
        <v>2446</v>
      </c>
      <c r="G27">
        <f t="shared" si="1"/>
        <v>-0.78965880000032485</v>
      </c>
      <c r="K27">
        <f>+G27</f>
        <v>-0.78965880000032485</v>
      </c>
      <c r="O27">
        <f t="shared" ca="1" si="2"/>
        <v>-0.78990066518993074</v>
      </c>
      <c r="Q27" s="2">
        <f t="shared" si="3"/>
        <v>41357.506699999998</v>
      </c>
    </row>
    <row r="28" spans="1:18" x14ac:dyDescent="0.2">
      <c r="A28" s="35" t="s">
        <v>50</v>
      </c>
      <c r="B28" s="36" t="s">
        <v>48</v>
      </c>
      <c r="C28" s="37">
        <v>56395.020611899999</v>
      </c>
      <c r="D28" s="37">
        <v>3.9999999999999998E-7</v>
      </c>
      <c r="E28">
        <f t="shared" si="0"/>
        <v>2457.5009424532991</v>
      </c>
      <c r="F28" s="38">
        <f>ROUND(2*E28,0)/2+0.5</f>
        <v>2458</v>
      </c>
      <c r="G28">
        <f t="shared" si="1"/>
        <v>-0.79080049999902258</v>
      </c>
      <c r="K28">
        <f>+G28</f>
        <v>-0.79080049999902258</v>
      </c>
      <c r="O28">
        <f t="shared" ca="1" si="2"/>
        <v>-0.79054145672783094</v>
      </c>
      <c r="Q28" s="2">
        <f t="shared" si="3"/>
        <v>41376.520611899999</v>
      </c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2024-01-17T04:42:20Z</dcterms:modified>
</cp:coreProperties>
</file>