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481876A-8662-46C8-A91D-C958A118CD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Q21" i="1"/>
  <c r="G21" i="1"/>
  <c r="C17" i="1"/>
  <c r="H21" i="1"/>
  <c r="C12" i="1"/>
  <c r="C16" i="1" l="1"/>
  <c r="D18" i="1" s="1"/>
  <c r="E15" i="1"/>
  <c r="C11" i="1"/>
  <c r="O21" i="1" l="1"/>
  <c r="S21" i="1" s="1"/>
  <c r="C15" i="1"/>
  <c r="O24" i="1"/>
  <c r="S24" i="1" s="1"/>
  <c r="O25" i="1"/>
  <c r="S25" i="1" s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<sst xmlns="http://schemas.openxmlformats.org/spreadsheetml/2006/main" count="62" uniqueCount="52">
  <si>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</si>
  <si>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</si>
  <si>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</si>
  <si>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</si>
  <si>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</si>
  <si>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</si>
  <si>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</si>
  <si>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</si>
  <si>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</si>
  <si>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</si>
  <si>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</si>
  <si>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</si>
  <si>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</si>
  <si>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</si>
  <si>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</si>
  <si>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</si>
  <si>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</si>
  <si>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</si>
  <si>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</si>
  <si>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</si>
  <si>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</si>
  <si>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</si>
  <si>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</si>
  <si>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</si>
  <si>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</si>
  <si>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</si>
  <si>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</si>
  <si>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</si>
  <si>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</si>
  <si>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</si>
  <si>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</si>
  <si>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</si>
  <si>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</si>
  <si>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</si>
  <si>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</si>
  <si>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</si>
  <si>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</si>
  <si>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</si>
  <si>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</si>
  <si>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</si>
  <si>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</si>
  <si>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AW Vel</t>
  </si>
  <si>
    <t>AW Vel / GSC 7671-5023</t>
  </si>
  <si>
    <t>Vel_AW.xls</t>
  </si>
  <si>
    <t>EA/DM:</t>
  </si>
  <si>
    <t>Vel</t>
  </si>
  <si>
    <t>G7671-5023</t>
  </si>
  <si>
    <t>Kreiner</t>
  </si>
  <si>
    <t>VSS_2013-01-28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</si>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</sst>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Vel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C7-40C5-8E7C-2335B0C007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3.6166800004139077E-2</c:v>
                </c:pt>
                <c:pt idx="2">
                  <c:v>3.6285600006522145E-2</c:v>
                </c:pt>
                <c:pt idx="3">
                  <c:v>3.6166600002616178E-2</c:v>
                </c:pt>
                <c:pt idx="4">
                  <c:v>3.6531000005197711E-2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C7-40C5-8E7C-2335B0C007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C7-40C5-8E7C-2335B0C007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C7-40C5-8E7C-2335B0C007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C7-40C5-8E7C-2335B0C007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C7-40C5-8E7C-2335B0C007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2">
                    <c:v>5.9000000000000003E-4</c:v>
                  </c:pt>
                  <c:pt idx="3">
                    <c:v>7.7999999999999999E-4</c:v>
                  </c:pt>
                  <c:pt idx="4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C7-40C5-8E7C-2335B0C007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-8.9206853275819453E-8</c:v>
                </c:pt>
                <c:pt idx="1">
                  <c:v>3.6172929848922036E-2</c:v>
                </c:pt>
                <c:pt idx="2">
                  <c:v>3.6249324820528742E-2</c:v>
                </c:pt>
                <c:pt idx="3">
                  <c:v>3.6344818535037127E-2</c:v>
                </c:pt>
                <c:pt idx="4">
                  <c:v>3.6383016020840486E-2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C7-40C5-8E7C-2335B0C007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1894</c:v>
                </c:pt>
                <c:pt idx="2">
                  <c:v>1898</c:v>
                </c:pt>
                <c:pt idx="3">
                  <c:v>1903</c:v>
                </c:pt>
                <c:pt idx="4">
                  <c:v>1905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C7-40C5-8E7C-2335B0C00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12424"/>
        <c:axId val="1"/>
      </c:scatterChart>
      <c:valAx>
        <c:axId val="69141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73972B-B416-8904-B024-A565028EF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52500.398999999998</v>
      </c>
      <c r="D7" s="30" t="s">
        <v>47</v>
      </c>
    </row>
    <row r="8" spans="1:7" x14ac:dyDescent="0.2">
      <c r="A8" t="s">
        <v>3</v>
      </c>
      <c r="C8" s="36">
        <v>1.9924577999999999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-8.9206853275819453E-8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1.9098742901676512E-5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60326.739286111108</v>
      </c>
    </row>
    <row r="15" spans="1:7" x14ac:dyDescent="0.2">
      <c r="A15" s="12" t="s">
        <v>17</v>
      </c>
      <c r="B15" s="10"/>
      <c r="C15" s="13">
        <f ca="1">(C7+C11)+(C8+C12)*INT(MAX(F21:F3533))</f>
        <v>56296.067492016024</v>
      </c>
      <c r="D15" s="14" t="s">
        <v>37</v>
      </c>
      <c r="E15" s="15">
        <f ca="1">ROUND(2*(E14-$C$7)/$C$8,0)/2+E13</f>
        <v>3929</v>
      </c>
    </row>
    <row r="16" spans="1:7" x14ac:dyDescent="0.2">
      <c r="A16" s="16" t="s">
        <v>4</v>
      </c>
      <c r="B16" s="10"/>
      <c r="C16" s="17">
        <f ca="1">+C8+C12</f>
        <v>1.9924768987429016</v>
      </c>
      <c r="D16" s="14" t="s">
        <v>38</v>
      </c>
      <c r="E16" s="24">
        <f ca="1">ROUND(2*(E14-$C$15)/$C$16,0)/2+E13</f>
        <v>2024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45310.736568404995</v>
      </c>
    </row>
    <row r="18" spans="1:19" ht="14.25" thickTop="1" thickBot="1" x14ac:dyDescent="0.25">
      <c r="A18" s="16" t="s">
        <v>5</v>
      </c>
      <c r="B18" s="10"/>
      <c r="C18" s="19">
        <f ca="1">+C15</f>
        <v>56296.067492016024</v>
      </c>
      <c r="D18" s="20">
        <f ca="1">+C16</f>
        <v>1.9924768987429016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1.1727593209851067E-4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Kreiner</v>
      </c>
      <c r="C21" s="8">
        <f>C$7</f>
        <v>52500.398999999998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-8.9206853275819453E-8</v>
      </c>
      <c r="Q21" s="2">
        <f>+C21-15018.5</f>
        <v>37481.898999999998</v>
      </c>
      <c r="S21">
        <f ca="1">+(O21-G21)^2</f>
        <v>7.9578626713735802E-15</v>
      </c>
    </row>
    <row r="22" spans="1:19" x14ac:dyDescent="0.2">
      <c r="A22" s="33" t="s">
        <v>48</v>
      </c>
      <c r="B22" s="34" t="s">
        <v>49</v>
      </c>
      <c r="C22" s="35">
        <v>56274.150240000003</v>
      </c>
      <c r="D22" s="35">
        <v>5.2999999999999998E-4</v>
      </c>
      <c r="E22">
        <f>+(C22-C$7)/C$8</f>
        <v>1894.0181518524535</v>
      </c>
      <c r="F22">
        <f>ROUND(2*E22,0)/2</f>
        <v>1894</v>
      </c>
      <c r="G22">
        <f>+C22-(C$7+F22*C$8)</f>
        <v>3.6166800004139077E-2</v>
      </c>
      <c r="I22">
        <f>+G22</f>
        <v>3.6166800004139077E-2</v>
      </c>
      <c r="O22">
        <f ca="1">+C$11+C$12*$F22</f>
        <v>3.6172929848922036E-2</v>
      </c>
      <c r="Q22" s="2">
        <f>+C22-15018.5</f>
        <v>41255.650240000003</v>
      </c>
      <c r="S22">
        <f ca="1">+(O22-G22)^2</f>
        <v>3.7574997063174758E-11</v>
      </c>
    </row>
    <row r="23" spans="1:19" x14ac:dyDescent="0.2">
      <c r="A23" s="33" t="s">
        <v>48</v>
      </c>
      <c r="B23" s="34" t="s">
        <v>49</v>
      </c>
      <c r="C23" s="35">
        <v>56282.120190000001</v>
      </c>
      <c r="D23" s="35">
        <v>5.9000000000000003E-4</v>
      </c>
      <c r="E23">
        <f>+(C23-C$7)/C$8</f>
        <v>1898.018211477304</v>
      </c>
      <c r="F23">
        <f>ROUND(2*E23,0)/2</f>
        <v>1898</v>
      </c>
      <c r="G23">
        <f>+C23-(C$7+F23*C$8)</f>
        <v>3.6285600006522145E-2</v>
      </c>
      <c r="I23">
        <f>+G23</f>
        <v>3.6285600006522145E-2</v>
      </c>
      <c r="O23">
        <f ca="1">+C$11+C$12*$F23</f>
        <v>3.6249324820528742E-2</v>
      </c>
      <c r="Q23" s="2">
        <f>+C23-15018.5</f>
        <v>41263.620190000001</v>
      </c>
      <c r="S23">
        <f ca="1">+(O23-G23)^2</f>
        <v>1.3158891188560184E-9</v>
      </c>
    </row>
    <row r="24" spans="1:19" x14ac:dyDescent="0.2">
      <c r="A24" s="33" t="s">
        <v>48</v>
      </c>
      <c r="B24" s="34" t="s">
        <v>49</v>
      </c>
      <c r="C24" s="35">
        <v>56292.08236</v>
      </c>
      <c r="D24" s="35">
        <v>7.7999999999999999E-4</v>
      </c>
      <c r="E24">
        <f>+(C24-C$7)/C$8</f>
        <v>1903.0181517520737</v>
      </c>
      <c r="F24">
        <f>ROUND(2*E24,0)/2</f>
        <v>1903</v>
      </c>
      <c r="G24">
        <f>+C24-(C$7+F24*C$8)</f>
        <v>3.6166600002616178E-2</v>
      </c>
      <c r="I24">
        <f>+G24</f>
        <v>3.6166600002616178E-2</v>
      </c>
      <c r="O24">
        <f ca="1">+C$11+C$12*$F24</f>
        <v>3.6344818535037127E-2</v>
      </c>
      <c r="Q24" s="2">
        <f>+C24-15018.5</f>
        <v>41273.58236</v>
      </c>
      <c r="S24">
        <f ca="1">+(O24-G24)^2</f>
        <v>3.1761845298276647E-8</v>
      </c>
    </row>
    <row r="25" spans="1:19" x14ac:dyDescent="0.2">
      <c r="A25" s="33" t="s">
        <v>48</v>
      </c>
      <c r="B25" s="34" t="s">
        <v>49</v>
      </c>
      <c r="C25" s="35">
        <v>56296.067640000001</v>
      </c>
      <c r="D25" s="35">
        <v>5.9000000000000003E-4</v>
      </c>
      <c r="E25">
        <f>+(C25-C$7)/C$8</f>
        <v>1905.0183346417693</v>
      </c>
      <c r="F25">
        <f>ROUND(2*E25,0)/2</f>
        <v>1905</v>
      </c>
      <c r="G25">
        <f>+C25-(C$7+F25*C$8)</f>
        <v>3.6531000005197711E-2</v>
      </c>
      <c r="I25">
        <f>+G25</f>
        <v>3.6531000005197711E-2</v>
      </c>
      <c r="O25">
        <f ca="1">+C$11+C$12*$F25</f>
        <v>3.6383016020840486E-2</v>
      </c>
      <c r="Q25" s="2">
        <f>+C25-15018.5</f>
        <v>41277.567640000001</v>
      </c>
      <c r="S25">
        <f ca="1">+(O25-G25)^2</f>
        <v>2.1899259626239426E-8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2024-01-17T04:44:34Z</dcterms:modified>
</cp:coreProperties>
</file>