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E2B38AD-B824-40C7-B2C9-182C2C3A8FC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D9" i="1"/>
  <c r="C9" i="1"/>
  <c r="Q21" i="1"/>
  <c r="Q23" i="1"/>
  <c r="C8" i="1"/>
  <c r="C7" i="1"/>
  <c r="E23" i="1"/>
  <c r="F23" i="1"/>
  <c r="G23" i="1"/>
  <c r="K23" i="1"/>
  <c r="B2" i="1"/>
  <c r="A1" i="1"/>
  <c r="D8" i="1"/>
  <c r="A22" i="1"/>
  <c r="F16" i="1"/>
  <c r="C22" i="1"/>
  <c r="Q22" i="1"/>
  <c r="C17" i="1"/>
  <c r="E22" i="1"/>
  <c r="F22" i="1"/>
  <c r="G22" i="1"/>
  <c r="K22" i="1"/>
  <c r="C12" i="1"/>
  <c r="C11" i="1"/>
  <c r="C15" i="1" l="1"/>
  <c r="F18" i="1" s="1"/>
  <c r="O21" i="1"/>
  <c r="O22" i="1"/>
  <c r="O23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<sst xmlns="http://schemas.openxmlformats.org/spreadsheetml/2006/main" count="51" uniqueCount="49">
  <si>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</si>
  <si>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</si>
  <si>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</si>
  <si>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</si>
  <si>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</si>
  <si>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</si>
  <si>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</si>
  <si>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</si>
  <si>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</si>
  <si>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</si>
  <si>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</si>
  <si>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</si>
  <si>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</si>
  <si>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</si>
  <si>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</si>
  <si>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</si>
  <si>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</si>
  <si>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</si>
  <si>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</si>
  <si>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</si>
  <si>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</si>
  <si>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</si>
  <si>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</si>
  <si>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</si>
  <si>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</si>
  <si>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</si>
  <si>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</si>
  <si>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</si>
  <si>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</si>
  <si>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</si>
  <si>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</si>
  <si>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</si>
  <si>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</si>
  <si>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</si>
  <si>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</si>
  <si>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</si>
  <si>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</si>
  <si>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</si>
  <si>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</si>
  <si>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</si>
  <si>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</si>
  <si>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AY Vel</t>
  </si>
  <si>
    <t>G7673-1908</t>
  </si>
  <si>
    <t>EB/DM:</t>
  </si>
  <si>
    <t>Kreiner</t>
  </si>
  <si>
    <t>1.617677l.</t>
  </si>
  <si>
    <t>GCVS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</si>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</sst>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5" fillId="2" borderId="6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172" fontId="5" fillId="0" borderId="1" xfId="0" applyNumberFormat="1" applyFont="1" applyBorder="1" applyAlignment="1">
      <alignment horizontal="left" vertical="center"/>
    </xf>
    <xf numFmtId="172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Vel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-16191</c:v>
                </c:pt>
                <c:pt idx="1">
                  <c:v>0</c:v>
                </c:pt>
                <c:pt idx="2">
                  <c:v>3244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C6-4A4F-B04A-70DCE2285E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-16191</c:v>
                </c:pt>
                <c:pt idx="1">
                  <c:v>0</c:v>
                </c:pt>
                <c:pt idx="2">
                  <c:v>3244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0.28455949999624863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C6-4A4F-B04A-70DCE2285E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-16191</c:v>
                </c:pt>
                <c:pt idx="1">
                  <c:v>0</c:v>
                </c:pt>
                <c:pt idx="2">
                  <c:v>3244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C6-4A4F-B04A-70DCE2285E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-16191</c:v>
                </c:pt>
                <c:pt idx="1">
                  <c:v>0</c:v>
                </c:pt>
                <c:pt idx="2">
                  <c:v>3244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2.4791999996523373E-2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C6-4A4F-B04A-70DCE2285E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-16191</c:v>
                </c:pt>
                <c:pt idx="1">
                  <c:v>0</c:v>
                </c:pt>
                <c:pt idx="2">
                  <c:v>3244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C6-4A4F-B04A-70DCE2285E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-16191</c:v>
                </c:pt>
                <c:pt idx="1">
                  <c:v>0</c:v>
                </c:pt>
                <c:pt idx="2">
                  <c:v>3244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C6-4A4F-B04A-70DCE2285E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-16191</c:v>
                </c:pt>
                <c:pt idx="1">
                  <c:v>0</c:v>
                </c:pt>
                <c:pt idx="2">
                  <c:v>3244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C6-4A4F-B04A-70DCE2285E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-16191</c:v>
                </c:pt>
                <c:pt idx="1">
                  <c:v>0</c:v>
                </c:pt>
                <c:pt idx="2">
                  <c:v>3244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-0.12373836989633476</c:v>
                </c:pt>
                <c:pt idx="1">
                  <c:v>0</c:v>
                </c:pt>
                <c:pt idx="2">
                  <c:v>2.4791999996523373E-2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C6-4A4F-B04A-70DCE2285E3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-16191</c:v>
                </c:pt>
                <c:pt idx="1">
                  <c:v>0</c:v>
                </c:pt>
                <c:pt idx="2">
                  <c:v>3244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C6-4A4F-B04A-70DCE2285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949496"/>
        <c:axId val="1"/>
      </c:scatterChart>
      <c:valAx>
        <c:axId val="523949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949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522197-9C79-0B57-7754-C6E165C2F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tr">
        <f>F1&amp;" / GSC "&amp;RIGHT(I1,9)</f>
        <v>AY Vel / GSC 7673-1908</v>
      </c>
      <c r="F1" s="37" t="s">
        <v>41</v>
      </c>
      <c r="G1" s="30">
        <v>0</v>
      </c>
      <c r="H1" s="31"/>
      <c r="I1" s="38" t="s">
        <v>42</v>
      </c>
      <c r="J1" s="39" t="s">
        <v>41</v>
      </c>
      <c r="K1" s="40">
        <v>8.2017299999999995</v>
      </c>
      <c r="L1" s="41">
        <v>-43.525700000000001</v>
      </c>
      <c r="M1" s="42">
        <v>52500.872000000003</v>
      </c>
      <c r="N1" s="42">
        <v>1.6177045000000001</v>
      </c>
      <c r="O1" s="32" t="s">
        <v>43</v>
      </c>
      <c r="P1" s="43">
        <v>9.4600000000000009</v>
      </c>
    </row>
    <row r="2" spans="1:16" x14ac:dyDescent="0.2">
      <c r="A2" t="s">
        <v>23</v>
      </c>
      <c r="B2" t="str">
        <f>O1</f>
        <v>EB/DM: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26308.902999999998</v>
      </c>
      <c r="D4" s="28" t="s">
        <v>45</v>
      </c>
      <c r="E4" s="36"/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4">
        <f>M1</f>
        <v>52500.872000000003</v>
      </c>
      <c r="D7" s="35" t="s">
        <v>44</v>
      </c>
    </row>
    <row r="8" spans="1:16" x14ac:dyDescent="0.2">
      <c r="A8" t="s">
        <v>3</v>
      </c>
      <c r="C8" s="44">
        <f>N1</f>
        <v>1.6177045000000001</v>
      </c>
      <c r="D8" s="35" t="str">
        <f>D7</f>
        <v>Kreiner</v>
      </c>
    </row>
    <row r="9" spans="1:1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7.6424167683487588E-6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57748.730190000002</v>
      </c>
      <c r="E15" s="14" t="s">
        <v>34</v>
      </c>
      <c r="F15" s="33">
        <v>1</v>
      </c>
    </row>
    <row r="16" spans="1:16" x14ac:dyDescent="0.2">
      <c r="A16" s="16" t="s">
        <v>4</v>
      </c>
      <c r="B16" s="10"/>
      <c r="C16" s="17">
        <f ca="1">+C8+C12</f>
        <v>1.6177121424167684</v>
      </c>
      <c r="E16" s="14" t="s">
        <v>30</v>
      </c>
      <c r="F16" s="34">
        <f ca="1">NOW()+15018.5+$C$5/24</f>
        <v>60326.739794791662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4838.5</v>
      </c>
    </row>
    <row r="18" spans="1:21" ht="14.25" thickTop="1" thickBot="1" x14ac:dyDescent="0.25">
      <c r="A18" s="16" t="s">
        <v>5</v>
      </c>
      <c r="B18" s="10"/>
      <c r="C18" s="19">
        <f ca="1">+C15</f>
        <v>57748.730190000002</v>
      </c>
      <c r="D18" s="20">
        <f ca="1">+C16</f>
        <v>1.6177121424167684</v>
      </c>
      <c r="E18" s="14" t="s">
        <v>36</v>
      </c>
      <c r="F18" s="23">
        <f ca="1">ROUND(2*(F16-$C$15)/$C$16,0)/2+F15</f>
        <v>1594.5</v>
      </c>
    </row>
    <row r="19" spans="1:21" ht="13.5" thickTop="1" x14ac:dyDescent="0.2">
      <c r="E19" s="14" t="s">
        <v>31</v>
      </c>
      <c r="F19" s="18">
        <f ca="1">+$C$15+$C$16*F18-15018.5-$C$5/24</f>
        <v>45310.068034416872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26308.902999999998</v>
      </c>
      <c r="D21" s="8"/>
      <c r="E21">
        <f>+(C21-C$7)/C$8</f>
        <v>-16190.824096737077</v>
      </c>
      <c r="F21">
        <f>ROUND(2*E21,0)/2</f>
        <v>-16191</v>
      </c>
      <c r="G21">
        <f>+C21-(C$7+F21*C$8)</f>
        <v>0.28455949999624863</v>
      </c>
      <c r="I21">
        <f>+G21</f>
        <v>0.28455949999624863</v>
      </c>
      <c r="O21">
        <f ca="1">+C$11+C$12*$F21</f>
        <v>-0.12373836989633476</v>
      </c>
      <c r="Q21" s="2">
        <f>+C21-15018.5</f>
        <v>11290.402999999998</v>
      </c>
    </row>
    <row r="22" spans="1:21" x14ac:dyDescent="0.2">
      <c r="A22" t="str">
        <f>D8</f>
        <v>Kreiner</v>
      </c>
      <c r="C22" s="8">
        <f>C$7</f>
        <v>52500.872000000003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0</v>
      </c>
      <c r="Q22" s="2">
        <f>+C22-15018.5</f>
        <v>37482.372000000003</v>
      </c>
    </row>
    <row r="23" spans="1:21" x14ac:dyDescent="0.2">
      <c r="A23" t="s">
        <v>47</v>
      </c>
      <c r="B23" t="s">
        <v>48</v>
      </c>
      <c r="C23" s="8">
        <v>57748.730190000002</v>
      </c>
      <c r="D23" s="8">
        <v>5.9999999999999995E-4</v>
      </c>
      <c r="E23">
        <f>+(C23-C$7)/C$8</f>
        <v>3244.0153254194438</v>
      </c>
      <c r="F23">
        <f>ROUND(2*E23,0)/2</f>
        <v>3244</v>
      </c>
      <c r="G23">
        <f>+C23-(C$7+F23*C$8)</f>
        <v>2.4791999996523373E-2</v>
      </c>
      <c r="K23">
        <f>+G23</f>
        <v>2.4791999996523373E-2</v>
      </c>
      <c r="O23">
        <f ca="1">+C$11+C$12*$F23</f>
        <v>2.4791999996523373E-2</v>
      </c>
      <c r="Q23" s="2">
        <f>+C23-15018.5</f>
        <v>42730.230190000002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2024-01-17T04:45:18Z</dcterms:modified>
</cp:coreProperties>
</file>