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01BD2C5-F0F0-4E2B-BE7C-5D7857ACDA6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C17" i="1"/>
  <c r="E21" i="1"/>
  <c r="F21" i="1"/>
  <c r="A21" i="1"/>
  <c r="H20" i="1"/>
  <c r="G11" i="1"/>
  <c r="E14" i="1"/>
  <c r="G21" i="1"/>
  <c r="Q21" i="1"/>
  <c r="H21" i="1"/>
  <c r="C11" i="1"/>
  <c r="E15" i="1" l="1"/>
  <c r="C12" i="1"/>
  <c r="C16" i="1" l="1"/>
  <c r="D18" i="1" s="1"/>
  <c r="O24" i="1"/>
  <c r="S24" i="1" s="1"/>
  <c r="O25" i="1"/>
  <c r="S25" i="1" s="1"/>
  <c r="O22" i="1"/>
  <c r="S22" i="1" s="1"/>
  <c r="C15" i="1"/>
  <c r="O21" i="1"/>
  <c r="S21" i="1" s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<sst xmlns="http://schemas.openxmlformats.org/spreadsheetml/2006/main" count="62" uniqueCount="52">
  <si>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</si>
  <si>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</si>
  <si>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</si>
  <si>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</si>
  <si>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</si>
  <si>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</si>
  <si>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</si>
  <si>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</si>
  <si>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</si>
  <si>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</si>
  <si>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</si>
  <si>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</si>
  <si>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</si>
  <si>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</si>
  <si>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</si>
  <si>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</si>
  <si>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</si>
  <si>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</si>
  <si>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</si>
  <si>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</si>
  <si>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</si>
  <si>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</si>
  <si>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</si>
  <si>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</si>
  <si>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</si>
  <si>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</si>
  <si>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</si>
  <si>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</si>
  <si>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</si>
  <si>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</si>
  <si>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</si>
  <si>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</si>
  <si>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</si>
  <si>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</si>
  <si>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</si>
  <si>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</si>
  <si>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</si>
  <si>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</si>
  <si>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</si>
  <si>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</si>
  <si>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</si>
  <si>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BC Vel</t>
  </si>
  <si>
    <t>BC Vel / GSC 7687-1095</t>
  </si>
  <si>
    <t>Vel_BC.xls</t>
  </si>
  <si>
    <t>EA/D:</t>
  </si>
  <si>
    <t>Vel</t>
  </si>
  <si>
    <t>G7687-1095</t>
  </si>
  <si>
    <t>Kreiner</t>
  </si>
  <si>
    <t>VSS_2013-01-28</t>
  </si>
  <si>
    <t>I</t>
  </si>
  <si>
    <t>VSS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</si>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</sst>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BC Vel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2.0999999999999999E-3</c:v>
                  </c:pt>
                  <c:pt idx="3">
                    <c:v>1.8E-3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2.0999999999999999E-3</c:v>
                  </c:pt>
                  <c:pt idx="3">
                    <c:v>1.8E-3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2991</c:v>
                </c:pt>
                <c:pt idx="2">
                  <c:v>3216</c:v>
                </c:pt>
                <c:pt idx="3">
                  <c:v>3268</c:v>
                </c:pt>
                <c:pt idx="4">
                  <c:v>3308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03-4613-A192-E137EC3DD6A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2.0999999999999999E-3</c:v>
                  </c:pt>
                  <c:pt idx="3">
                    <c:v>1.8E-3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2.0999999999999999E-3</c:v>
                  </c:pt>
                  <c:pt idx="3">
                    <c:v>1.8E-3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2991</c:v>
                </c:pt>
                <c:pt idx="2">
                  <c:v>3216</c:v>
                </c:pt>
                <c:pt idx="3">
                  <c:v>3268</c:v>
                </c:pt>
                <c:pt idx="4">
                  <c:v>3308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-6.5189000015379861E-3</c:v>
                </c:pt>
                <c:pt idx="2">
                  <c:v>-7.2463999968022108E-3</c:v>
                </c:pt>
                <c:pt idx="3">
                  <c:v>-7.7372000014293008E-3</c:v>
                </c:pt>
                <c:pt idx="4">
                  <c:v>-6.4531999960308895E-3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03-4613-A192-E137EC3DD6A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2.0999999999999999E-3</c:v>
                  </c:pt>
                  <c:pt idx="3">
                    <c:v>1.8E-3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2.0999999999999999E-3</c:v>
                  </c:pt>
                  <c:pt idx="3">
                    <c:v>1.8E-3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2991</c:v>
                </c:pt>
                <c:pt idx="2">
                  <c:v>3216</c:v>
                </c:pt>
                <c:pt idx="3">
                  <c:v>3268</c:v>
                </c:pt>
                <c:pt idx="4">
                  <c:v>3308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03-4613-A192-E137EC3DD6A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2.0999999999999999E-3</c:v>
                  </c:pt>
                  <c:pt idx="3">
                    <c:v>1.8E-3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2.0999999999999999E-3</c:v>
                  </c:pt>
                  <c:pt idx="3">
                    <c:v>1.8E-3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2991</c:v>
                </c:pt>
                <c:pt idx="2">
                  <c:v>3216</c:v>
                </c:pt>
                <c:pt idx="3">
                  <c:v>3268</c:v>
                </c:pt>
                <c:pt idx="4">
                  <c:v>3308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03-4613-A192-E137EC3DD6A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2.0999999999999999E-3</c:v>
                  </c:pt>
                  <c:pt idx="3">
                    <c:v>1.8E-3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2.0999999999999999E-3</c:v>
                  </c:pt>
                  <c:pt idx="3">
                    <c:v>1.8E-3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2991</c:v>
                </c:pt>
                <c:pt idx="2">
                  <c:v>3216</c:v>
                </c:pt>
                <c:pt idx="3">
                  <c:v>3268</c:v>
                </c:pt>
                <c:pt idx="4">
                  <c:v>3308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03-4613-A192-E137EC3DD6A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2.0999999999999999E-3</c:v>
                  </c:pt>
                  <c:pt idx="3">
                    <c:v>1.8E-3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2.0999999999999999E-3</c:v>
                  </c:pt>
                  <c:pt idx="3">
                    <c:v>1.8E-3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2991</c:v>
                </c:pt>
                <c:pt idx="2">
                  <c:v>3216</c:v>
                </c:pt>
                <c:pt idx="3">
                  <c:v>3268</c:v>
                </c:pt>
                <c:pt idx="4">
                  <c:v>3308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03-4613-A192-E137EC3DD6A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2.0999999999999999E-3</c:v>
                  </c:pt>
                  <c:pt idx="3">
                    <c:v>1.8E-3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2.0999999999999999E-3</c:v>
                  </c:pt>
                  <c:pt idx="3">
                    <c:v>1.8E-3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2991</c:v>
                </c:pt>
                <c:pt idx="2">
                  <c:v>3216</c:v>
                </c:pt>
                <c:pt idx="3">
                  <c:v>3268</c:v>
                </c:pt>
                <c:pt idx="4">
                  <c:v>3308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03-4613-A192-E137EC3DD6A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2991</c:v>
                </c:pt>
                <c:pt idx="2">
                  <c:v>3216</c:v>
                </c:pt>
                <c:pt idx="3">
                  <c:v>3268</c:v>
                </c:pt>
                <c:pt idx="4">
                  <c:v>3308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-1.1235886578631754E-5</c:v>
                </c:pt>
                <c:pt idx="1">
                  <c:v>-6.5392391724783056E-3</c:v>
                </c:pt>
                <c:pt idx="2">
                  <c:v>-7.0303126393213098E-3</c:v>
                </c:pt>
                <c:pt idx="3">
                  <c:v>-7.1438051738805823E-3</c:v>
                </c:pt>
                <c:pt idx="4">
                  <c:v>-7.2311071235415603E-3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03-4613-A192-E137EC3DD6A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2991</c:v>
                </c:pt>
                <c:pt idx="2">
                  <c:v>3216</c:v>
                </c:pt>
                <c:pt idx="3">
                  <c:v>3268</c:v>
                </c:pt>
                <c:pt idx="4">
                  <c:v>3308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A03-4613-A192-E137EC3D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412424"/>
        <c:axId val="1"/>
      </c:scatterChart>
      <c:valAx>
        <c:axId val="691412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412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503759398496239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56DCA4A-EA15-9A30-9B05-F1CA657FB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45</v>
      </c>
      <c r="E2" s="32" t="s">
        <v>41</v>
      </c>
      <c r="F2" t="s">
        <v>46</v>
      </c>
    </row>
    <row r="3" spans="1:7" ht="13.5" thickBot="1" x14ac:dyDescent="0.25">
      <c r="E3" t="s">
        <v>46</v>
      </c>
    </row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52500.788</v>
      </c>
      <c r="D7" s="30" t="s">
        <v>47</v>
      </c>
    </row>
    <row r="8" spans="1:7" x14ac:dyDescent="0.2">
      <c r="A8" t="s">
        <v>3</v>
      </c>
      <c r="C8" s="36">
        <v>1.1735979000000001</v>
      </c>
      <c r="D8" s="30" t="s">
        <v>47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-1.1235886578631754E-5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-2.1825487415244645E-6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60326.74105196759</v>
      </c>
    </row>
    <row r="15" spans="1:7" x14ac:dyDescent="0.2">
      <c r="A15" s="12" t="s">
        <v>17</v>
      </c>
      <c r="B15" s="10"/>
      <c r="C15" s="13">
        <f ca="1">(C7+C11)+(C8+C12)*INT(MAX(F21:F3533))</f>
        <v>56383.042622092878</v>
      </c>
      <c r="D15" s="14" t="s">
        <v>37</v>
      </c>
      <c r="E15" s="15">
        <f ca="1">ROUND(2*(E14-$C$7)/$C$8,0)/2+E13</f>
        <v>6669.5</v>
      </c>
    </row>
    <row r="16" spans="1:7" x14ac:dyDescent="0.2">
      <c r="A16" s="16" t="s">
        <v>4</v>
      </c>
      <c r="B16" s="10"/>
      <c r="C16" s="17">
        <f ca="1">+C8+C12</f>
        <v>1.1735957174512586</v>
      </c>
      <c r="D16" s="14" t="s">
        <v>38</v>
      </c>
      <c r="E16" s="24">
        <f ca="1">ROUND(2*(E14-$C$15)/$C$16,0)/2+E13</f>
        <v>3361.5</v>
      </c>
    </row>
    <row r="17" spans="1:19" ht="13.5" thickBot="1" x14ac:dyDescent="0.25">
      <c r="A17" s="14" t="s">
        <v>28</v>
      </c>
      <c r="B17" s="10"/>
      <c r="C17" s="10">
        <f>COUNT(C21:C2191)</f>
        <v>5</v>
      </c>
      <c r="D17" s="14" t="s">
        <v>32</v>
      </c>
      <c r="E17" s="18">
        <f ca="1">+$C$15+$C$16*E16-15018.5-$C$9/24</f>
        <v>45309.980459638617</v>
      </c>
    </row>
    <row r="18" spans="1:19" ht="14.25" thickTop="1" thickBot="1" x14ac:dyDescent="0.25">
      <c r="A18" s="16" t="s">
        <v>5</v>
      </c>
      <c r="B18" s="10"/>
      <c r="C18" s="19">
        <f ca="1">+C15</f>
        <v>56383.042622092878</v>
      </c>
      <c r="D18" s="20">
        <f ca="1">+C16</f>
        <v>1.1735957174512586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5.0112139085213233E-4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Kreiner</v>
      </c>
      <c r="I20" s="7" t="s">
        <v>50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Kreiner</v>
      </c>
      <c r="C21" s="8">
        <f>C$7</f>
        <v>52500.788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-1.1235886578631754E-5</v>
      </c>
      <c r="Q21" s="2">
        <f>+C21-15018.5</f>
        <v>37482.288</v>
      </c>
      <c r="S21">
        <f ca="1">+(O21-G21)^2</f>
        <v>1.2624514720787718E-10</v>
      </c>
    </row>
    <row r="22" spans="1:19" x14ac:dyDescent="0.2">
      <c r="A22" s="33" t="s">
        <v>48</v>
      </c>
      <c r="B22" s="34" t="s">
        <v>49</v>
      </c>
      <c r="C22" s="35">
        <v>56011.012799999997</v>
      </c>
      <c r="D22" s="35">
        <v>1.2999999999999999E-3</v>
      </c>
      <c r="E22">
        <f>+(C22-C$7)/C$8</f>
        <v>2990.994445371789</v>
      </c>
      <c r="F22">
        <f>ROUND(2*E22,0)/2</f>
        <v>2991</v>
      </c>
      <c r="G22">
        <f>+C22-(C$7+F22*C$8)</f>
        <v>-6.5189000015379861E-3</v>
      </c>
      <c r="I22">
        <f>+G22</f>
        <v>-6.5189000015379861E-3</v>
      </c>
      <c r="O22">
        <f ca="1">+C$11+C$12*$F22</f>
        <v>-6.5392391724783056E-3</v>
      </c>
      <c r="Q22" s="2">
        <f>+C22-15018.5</f>
        <v>40992.512799999997</v>
      </c>
      <c r="S22">
        <f ca="1">+(O22-G22)^2</f>
        <v>4.1368187453953662E-10</v>
      </c>
    </row>
    <row r="23" spans="1:19" x14ac:dyDescent="0.2">
      <c r="A23" s="33" t="s">
        <v>48</v>
      </c>
      <c r="B23" s="34" t="s">
        <v>49</v>
      </c>
      <c r="C23" s="35">
        <v>56275.071600000003</v>
      </c>
      <c r="D23" s="35">
        <v>2.0999999999999999E-3</v>
      </c>
      <c r="E23">
        <f>+(C23-C$7)/C$8</f>
        <v>3215.9938254831591</v>
      </c>
      <c r="F23">
        <f>ROUND(2*E23,0)/2</f>
        <v>3216</v>
      </c>
      <c r="G23">
        <f>+C23-(C$7+F23*C$8)</f>
        <v>-7.2463999968022108E-3</v>
      </c>
      <c r="I23">
        <f>+G23</f>
        <v>-7.2463999968022108E-3</v>
      </c>
      <c r="O23">
        <f ca="1">+C$11+C$12*$F23</f>
        <v>-7.0303126393213098E-3</v>
      </c>
      <c r="Q23" s="2">
        <f>+C23-15018.5</f>
        <v>41256.571600000003</v>
      </c>
      <c r="S23">
        <f ca="1">+(O23-G23)^2</f>
        <v>4.6693746063078702E-8</v>
      </c>
    </row>
    <row r="24" spans="1:19" x14ac:dyDescent="0.2">
      <c r="A24" s="33" t="s">
        <v>48</v>
      </c>
      <c r="B24" s="34" t="s">
        <v>49</v>
      </c>
      <c r="C24" s="35">
        <v>56336.0982</v>
      </c>
      <c r="D24" s="35">
        <v>1.8E-3</v>
      </c>
      <c r="E24">
        <f>+(C24-C$7)/C$8</f>
        <v>3267.9934072819997</v>
      </c>
      <c r="F24">
        <f>ROUND(2*E24,0)/2</f>
        <v>3268</v>
      </c>
      <c r="G24">
        <f>+C24-(C$7+F24*C$8)</f>
        <v>-7.7372000014293008E-3</v>
      </c>
      <c r="I24">
        <f>+G24</f>
        <v>-7.7372000014293008E-3</v>
      </c>
      <c r="O24">
        <f ca="1">+C$11+C$12*$F24</f>
        <v>-7.1438051738805823E-3</v>
      </c>
      <c r="Q24" s="2">
        <f>+C24-15018.5</f>
        <v>41317.5982</v>
      </c>
      <c r="S24">
        <f ca="1">+(O24-G24)^2</f>
        <v>3.5211742136157335E-7</v>
      </c>
    </row>
    <row r="25" spans="1:19" x14ac:dyDescent="0.2">
      <c r="A25" s="33" t="s">
        <v>48</v>
      </c>
      <c r="B25" s="34" t="s">
        <v>49</v>
      </c>
      <c r="C25" s="35">
        <v>56383.043400000002</v>
      </c>
      <c r="D25" s="35">
        <v>1.4E-3</v>
      </c>
      <c r="E25">
        <f>+(C25-C$7)/C$8</f>
        <v>3307.9945013534889</v>
      </c>
      <c r="F25">
        <f>ROUND(2*E25,0)/2</f>
        <v>3308</v>
      </c>
      <c r="G25">
        <f>+C25-(C$7+F25*C$8)</f>
        <v>-6.4531999960308895E-3</v>
      </c>
      <c r="I25">
        <f>+G25</f>
        <v>-6.4531999960308895E-3</v>
      </c>
      <c r="O25">
        <f ca="1">+C$11+C$12*$F25</f>
        <v>-7.2311071235415603E-3</v>
      </c>
      <c r="Q25" s="2">
        <f>+C25-15018.5</f>
        <v>41364.543400000002</v>
      </c>
      <c r="S25">
        <f ca="1">+(O25-G25)^2</f>
        <v>6.0513949903190314E-7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2024-01-17T04:47:06Z</dcterms:modified>
</cp:coreProperties>
</file>