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8E200A3-56BF-445E-A922-3EC9F131194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Q21" i="1"/>
  <c r="Q23" i="1"/>
  <c r="C8" i="1"/>
  <c r="C7" i="1"/>
  <c r="B2" i="1"/>
  <c r="A1" i="1"/>
  <c r="C9" i="1"/>
  <c r="D9" i="1"/>
  <c r="D8" i="1"/>
  <c r="F16" i="1"/>
  <c r="F17" i="1" s="1"/>
  <c r="C17" i="1"/>
  <c r="Q22" i="1"/>
  <c r="G21" i="1"/>
  <c r="E24" i="1"/>
  <c r="F24" i="1"/>
  <c r="G24" i="1"/>
  <c r="K24" i="1"/>
  <c r="E22" i="1"/>
  <c r="F22" i="1"/>
  <c r="G22" i="1"/>
  <c r="I22" i="1"/>
  <c r="E21" i="1"/>
  <c r="F21" i="1"/>
  <c r="E23" i="1"/>
  <c r="F23" i="1"/>
  <c r="G23" i="1"/>
  <c r="K23" i="1"/>
  <c r="I21" i="1"/>
  <c r="C12" i="1"/>
  <c r="C11" i="1"/>
  <c r="O22" i="1" l="1"/>
  <c r="O24" i="1"/>
  <c r="C15" i="1"/>
  <c r="O21" i="1"/>
  <c r="O2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<sst xmlns="http://schemas.openxmlformats.org/spreadsheetml/2006/main" count="55" uniqueCount="51">
  <si>
    <t>JAVSO..44…26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</si>
  <si>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</si>
  <si>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</si>
  <si>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</si>
  <si>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</si>
  <si>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</si>
  <si>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</si>
  <si>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</si>
  <si>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</si>
  <si>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</si>
  <si>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</si>
  <si>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</si>
  <si>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</si>
  <si>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</si>
  <si>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</si>
  <si>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</si>
  <si>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</si>
  <si>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</si>
  <si>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</si>
  <si>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</si>
  <si>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</si>
  <si>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</si>
  <si>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</si>
  <si>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</si>
  <si>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</si>
  <si>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</si>
  <si>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</si>
  <si>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</si>
  <si>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</si>
  <si>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</si>
  <si>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</si>
  <si>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</si>
  <si>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</si>
  <si>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</si>
  <si>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</si>
  <si>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</si>
  <si>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</si>
  <si>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</si>
  <si>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</si>
  <si>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</si>
  <si>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</si>
  <si>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</si>
  <si>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BF Vel</t>
  </si>
  <si>
    <t>G7680-1229</t>
  </si>
  <si>
    <t>EA/SD</t>
  </si>
  <si>
    <t>pr_0</t>
  </si>
  <si>
    <t>A3</t>
  </si>
  <si>
    <t>Kreiner</t>
  </si>
  <si>
    <t>GCVS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</si>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</sst>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6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Vel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-34441</c:v>
                </c:pt>
                <c:pt idx="1">
                  <c:v>0</c:v>
                </c:pt>
                <c:pt idx="2">
                  <c:v>6334</c:v>
                </c:pt>
                <c:pt idx="3">
                  <c:v>6641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4C-409D-8B46-8ACF38C2D5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-34441</c:v>
                </c:pt>
                <c:pt idx="1">
                  <c:v>0</c:v>
                </c:pt>
                <c:pt idx="2">
                  <c:v>6334</c:v>
                </c:pt>
                <c:pt idx="3">
                  <c:v>6641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1.0156999996979721E-3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4C-409D-8B46-8ACF38C2D5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-34441</c:v>
                </c:pt>
                <c:pt idx="1">
                  <c:v>0</c:v>
                </c:pt>
                <c:pt idx="2">
                  <c:v>6334</c:v>
                </c:pt>
                <c:pt idx="3">
                  <c:v>6641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4C-409D-8B46-8ACF38C2D5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-34441</c:v>
                </c:pt>
                <c:pt idx="1">
                  <c:v>0</c:v>
                </c:pt>
                <c:pt idx="2">
                  <c:v>6334</c:v>
                </c:pt>
                <c:pt idx="3">
                  <c:v>6641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-1.4371800003573298E-2</c:v>
                </c:pt>
                <c:pt idx="3">
                  <c:v>-1.3855700002750382E-2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4C-409D-8B46-8ACF38C2D5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-34441</c:v>
                </c:pt>
                <c:pt idx="1">
                  <c:v>0</c:v>
                </c:pt>
                <c:pt idx="2">
                  <c:v>6334</c:v>
                </c:pt>
                <c:pt idx="3">
                  <c:v>6641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4C-409D-8B46-8ACF38C2D5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-34441</c:v>
                </c:pt>
                <c:pt idx="1">
                  <c:v>0</c:v>
                </c:pt>
                <c:pt idx="2">
                  <c:v>6334</c:v>
                </c:pt>
                <c:pt idx="3">
                  <c:v>6641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4C-409D-8B46-8ACF38C2D5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-34441</c:v>
                </c:pt>
                <c:pt idx="1">
                  <c:v>0</c:v>
                </c:pt>
                <c:pt idx="2">
                  <c:v>6334</c:v>
                </c:pt>
                <c:pt idx="3">
                  <c:v>6641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4C-409D-8B46-8ACF38C2D5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-34441</c:v>
                </c:pt>
                <c:pt idx="1">
                  <c:v>0</c:v>
                </c:pt>
                <c:pt idx="2">
                  <c:v>6334</c:v>
                </c:pt>
                <c:pt idx="3">
                  <c:v>6641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2.3597993705183947E-3</c:v>
                </c:pt>
                <c:pt idx="1">
                  <c:v>-8.4941878391351869E-3</c:v>
                </c:pt>
                <c:pt idx="2">
                  <c:v>-1.0490330662686936E-2</c:v>
                </c:pt>
                <c:pt idx="3">
                  <c:v>-1.0587080875321984E-2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4C-409D-8B46-8ACF38C2D52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-34441</c:v>
                </c:pt>
                <c:pt idx="1">
                  <c:v>0</c:v>
                </c:pt>
                <c:pt idx="2">
                  <c:v>6334</c:v>
                </c:pt>
                <c:pt idx="3">
                  <c:v>6641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4C-409D-8B46-8ACF38C2D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210080"/>
        <c:axId val="1"/>
      </c:scatterChart>
      <c:valAx>
        <c:axId val="525210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210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9033CBF-D799-EF5F-5A69-126802E21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tr">
        <f>F1&amp;" / GSC "&amp;RIGHT(I1,9)</f>
        <v>BF Vel / GSC 7680-1229</v>
      </c>
      <c r="F1" s="38" t="s">
        <v>42</v>
      </c>
      <c r="G1" s="30">
        <v>0</v>
      </c>
      <c r="H1" s="31"/>
      <c r="I1" s="39" t="s">
        <v>43</v>
      </c>
      <c r="J1" s="40" t="s">
        <v>42</v>
      </c>
      <c r="K1" s="41">
        <v>8.5626999999999995</v>
      </c>
      <c r="L1" s="33">
        <v>-39.583599999999997</v>
      </c>
      <c r="M1" s="34">
        <v>52500.487000000001</v>
      </c>
      <c r="N1" s="34">
        <v>0.70402770000000003</v>
      </c>
      <c r="O1" s="32" t="s">
        <v>44</v>
      </c>
      <c r="P1" s="42">
        <v>11.4</v>
      </c>
      <c r="Q1" s="42">
        <v>11.9</v>
      </c>
      <c r="R1" s="43" t="s">
        <v>45</v>
      </c>
      <c r="S1" s="44" t="s">
        <v>46</v>
      </c>
    </row>
    <row r="2" spans="1:19" x14ac:dyDescent="0.2">
      <c r="A2" t="s">
        <v>24</v>
      </c>
      <c r="B2" t="str">
        <f>O1</f>
        <v>EA/SD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6">
        <v>28253.07</v>
      </c>
      <c r="D4" s="27">
        <v>0.70401999999999998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50">
        <f>M1</f>
        <v>52500.487000000001</v>
      </c>
      <c r="D7" s="32" t="s">
        <v>47</v>
      </c>
    </row>
    <row r="8" spans="1:19" x14ac:dyDescent="0.2">
      <c r="A8" t="s">
        <v>4</v>
      </c>
      <c r="C8" s="50">
        <f>N1</f>
        <v>0.70402770000000003</v>
      </c>
      <c r="D8" s="28" t="str">
        <f>D7</f>
        <v>Kreiner</v>
      </c>
    </row>
    <row r="9" spans="1:19" x14ac:dyDescent="0.2">
      <c r="A9" s="24" t="s">
        <v>33</v>
      </c>
      <c r="B9" s="37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INTERCEPT(INDIRECT($D$9):G992,INDIRECT($C$9):F992)</f>
        <v>-8.4941878391351869E-3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SLOPE(INDIRECT($D$9):G992,INDIRECT($C$9):F992)</f>
        <v>-3.151472724268628E-7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57175.924368619126</v>
      </c>
      <c r="E15" s="14" t="s">
        <v>35</v>
      </c>
      <c r="F15" s="35">
        <v>1</v>
      </c>
    </row>
    <row r="16" spans="1:19" x14ac:dyDescent="0.2">
      <c r="A16" s="16" t="s">
        <v>5</v>
      </c>
      <c r="B16" s="10"/>
      <c r="C16" s="17">
        <f ca="1">+C8+C12</f>
        <v>0.70402738485272764</v>
      </c>
      <c r="E16" s="14" t="s">
        <v>31</v>
      </c>
      <c r="F16" s="36">
        <f ca="1">NOW()+15018.5+$C$5/24</f>
        <v>60326.741562499999</v>
      </c>
    </row>
    <row r="17" spans="1:21" ht="13.5" thickBot="1" x14ac:dyDescent="0.25">
      <c r="A17" s="14" t="s">
        <v>28</v>
      </c>
      <c r="B17" s="10"/>
      <c r="C17" s="10">
        <f>COUNT(C21:C2191)</f>
        <v>4</v>
      </c>
      <c r="E17" s="14" t="s">
        <v>36</v>
      </c>
      <c r="F17" s="15">
        <f ca="1">ROUND(2*(F16-$C$7)/$C$8,0)/2+F15</f>
        <v>11117.5</v>
      </c>
    </row>
    <row r="18" spans="1:21" ht="14.25" thickTop="1" thickBot="1" x14ac:dyDescent="0.25">
      <c r="A18" s="16" t="s">
        <v>6</v>
      </c>
      <c r="B18" s="10"/>
      <c r="C18" s="19">
        <f ca="1">+C15</f>
        <v>57175.924368619126</v>
      </c>
      <c r="D18" s="20">
        <f ca="1">+C16</f>
        <v>0.70402738485272764</v>
      </c>
      <c r="E18" s="14" t="s">
        <v>37</v>
      </c>
      <c r="F18" s="23">
        <f ca="1">ROUND(2*(F16-$C$15)/$C$16,0)/2+F15</f>
        <v>4476.5</v>
      </c>
    </row>
    <row r="19" spans="1:21" ht="13.5" thickTop="1" x14ac:dyDescent="0.2">
      <c r="E19" s="14" t="s">
        <v>32</v>
      </c>
      <c r="F19" s="18">
        <f ca="1">+$C$15+$C$16*F18-15018.5-$C$5/24</f>
        <v>45309.398790245694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34</v>
      </c>
    </row>
    <row r="21" spans="1:21" x14ac:dyDescent="0.2">
      <c r="A21" t="s">
        <v>48</v>
      </c>
      <c r="C21" s="8">
        <v>28253.07</v>
      </c>
      <c r="D21" s="8"/>
      <c r="E21">
        <f>+(C21-C$7)/C$8</f>
        <v>-34440.998557301085</v>
      </c>
      <c r="F21">
        <f>ROUND(2*E21,0)/2</f>
        <v>-34441</v>
      </c>
      <c r="G21">
        <f>+C21-(C$7+F21*C$8)</f>
        <v>1.0156999996979721E-3</v>
      </c>
      <c r="I21">
        <f>+G21</f>
        <v>1.0156999996979721E-3</v>
      </c>
      <c r="O21">
        <f ca="1">+C$11+C$12*$F21</f>
        <v>2.3597993705183947E-3</v>
      </c>
      <c r="Q21" s="2">
        <f>+C21-15018.5</f>
        <v>13234.57</v>
      </c>
    </row>
    <row r="22" spans="1:21" x14ac:dyDescent="0.2">
      <c r="A22" t="s">
        <v>47</v>
      </c>
      <c r="C22" s="8">
        <v>52500.487000000001</v>
      </c>
      <c r="D22" s="8" t="s">
        <v>14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-8.4941878391351869E-3</v>
      </c>
      <c r="Q22" s="2">
        <f>+C22-15018.5</f>
        <v>37481.987000000001</v>
      </c>
    </row>
    <row r="23" spans="1:21" x14ac:dyDescent="0.2">
      <c r="A23" s="45" t="s">
        <v>50</v>
      </c>
      <c r="B23" s="46" t="s">
        <v>49</v>
      </c>
      <c r="C23" s="47">
        <v>56959.784079999998</v>
      </c>
      <c r="D23" s="47">
        <v>0</v>
      </c>
      <c r="E23">
        <f>+(C23-C$7)/C$8</f>
        <v>6333.9795863145673</v>
      </c>
      <c r="F23">
        <f>ROUND(2*E23,0)/2</f>
        <v>6334</v>
      </c>
      <c r="G23">
        <f>+C23-(C$7+F23*C$8)</f>
        <v>-1.4371800003573298E-2</v>
      </c>
      <c r="K23">
        <f>+G23</f>
        <v>-1.4371800003573298E-2</v>
      </c>
      <c r="O23">
        <f ca="1">+C$11+C$12*$F23</f>
        <v>-1.0490330662686936E-2</v>
      </c>
      <c r="Q23" s="2">
        <f>+C23-15018.5</f>
        <v>41941.284079999998</v>
      </c>
    </row>
    <row r="24" spans="1:21" x14ac:dyDescent="0.2">
      <c r="A24" s="48" t="s">
        <v>0</v>
      </c>
      <c r="B24" s="49" t="s">
        <v>49</v>
      </c>
      <c r="C24" s="48">
        <v>57175.9211</v>
      </c>
      <c r="D24" s="48">
        <v>2.0000000000000001E-4</v>
      </c>
      <c r="E24">
        <f>+(C24-C$7)/C$8</f>
        <v>6640.9803193823172</v>
      </c>
      <c r="F24">
        <f>ROUND(2*E24,0)/2</f>
        <v>6641</v>
      </c>
      <c r="G24">
        <f>+C24-(C$7+F24*C$8)</f>
        <v>-1.3855700002750382E-2</v>
      </c>
      <c r="K24">
        <f>+G24</f>
        <v>-1.3855700002750382E-2</v>
      </c>
      <c r="O24">
        <f ca="1">+C$11+C$12*$F24</f>
        <v>-1.0587080875321984E-2</v>
      </c>
      <c r="Q24" s="2">
        <f>+C24-15018.5</f>
        <v>42157.4211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2281" r:id="rId1" display="http://vsolj.cetus-net.org/bulletin.html"/>
    <hyperlink ref="H62274" r:id="rId2" display="https://www.aavso.org/ejaavso"/>
    <hyperlink ref="I62281" r:id="rId3" display="http://vsolj.cetus-net.org/bulletin.html"/>
    <hyperlink ref="AQ55924" r:id="rId4" display="http://cdsbib.u-strasbg.fr/cgi-bin/cdsbib?1990RMxAA..21..381G"/>
    <hyperlink ref="H62278" r:id="rId5" display="https://www.aavso.org/ejaavso"/>
    <hyperlink ref="AP3288" r:id="rId6" display="http://cdsbib.u-strasbg.fr/cgi-bin/cdsbib?1990RMxAA..21..381G"/>
    <hyperlink ref="AP3291" r:id="rId7" display="http://cdsbib.u-strasbg.fr/cgi-bin/cdsbib?1990RMxAA..21..381G"/>
    <hyperlink ref="AP3289" r:id="rId8" display="http://cdsbib.u-strasbg.fr/cgi-bin/cdsbib?1990RMxAA..21..381G"/>
    <hyperlink ref="AP3273" r:id="rId9" display="http://cdsbib.u-strasbg.fr/cgi-bin/cdsbib?1990RMxAA..21..381G"/>
    <hyperlink ref="AQ3502" r:id="rId10" display="http://cdsbib.u-strasbg.fr/cgi-bin/cdsbib?1990RMxAA..21..381G"/>
    <hyperlink ref="AQ3506" r:id="rId11" display="http://cdsbib.u-strasbg.fr/cgi-bin/cdsbib?1990RMxAA..21..381G"/>
    <hyperlink ref="AQ63194" r:id="rId12" display="http://cdsbib.u-strasbg.fr/cgi-bin/cdsbib?1990RMxAA..21..381G"/>
    <hyperlink ref="I394" r:id="rId13" display="http://vsolj.cetus-net.org/bulletin.html"/>
    <hyperlink ref="H394" r:id="rId14" display="http://vsolj.cetus-net.org/bulletin.html"/>
    <hyperlink ref="AQ63855" r:id="rId15" display="http://cdsbib.u-strasbg.fr/cgi-bin/cdsbib?1990RMxAA..21..381G"/>
    <hyperlink ref="AQ63854" r:id="rId16" display="http://cdsbib.u-strasbg.fr/cgi-bin/cdsbib?1990RMxAA..21..381G"/>
    <hyperlink ref="AP1564" r:id="rId17" display="http://cdsbib.u-strasbg.fr/cgi-bin/cdsbib?1990RMxAA..21..381G"/>
    <hyperlink ref="AP1582" r:id="rId18" display="http://cdsbib.u-strasbg.fr/cgi-bin/cdsbib?1990RMxAA..21..381G"/>
    <hyperlink ref="AP1583" r:id="rId19" display="http://cdsbib.u-strasbg.fr/cgi-bin/cdsbib?1990RMxAA..21..381G"/>
    <hyperlink ref="AP157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2024-01-17T04:47:51Z</dcterms:modified>
</cp:coreProperties>
</file>