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51BBA66-5264-44CE-81E7-765257FE88F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E22" i="1"/>
  <c r="F22" i="1"/>
  <c r="G22" i="1" s="1"/>
  <c r="I22" i="1" s="1"/>
  <c r="Q21" i="1"/>
  <c r="G11" i="1"/>
  <c r="F11" i="1"/>
  <c r="E14" i="1"/>
  <c r="C17" i="1"/>
  <c r="Q22" i="1"/>
  <c r="Q24" i="1"/>
  <c r="E23" i="1"/>
  <c r="F23" i="1" s="1"/>
  <c r="G23" i="1" s="1"/>
  <c r="I23" i="1" s="1"/>
  <c r="E24" i="1"/>
  <c r="F24" i="1" s="1"/>
  <c r="G24" i="1" s="1"/>
  <c r="H24" i="1" s="1"/>
  <c r="E21" i="1"/>
  <c r="F21" i="1" s="1"/>
  <c r="G21" i="1" s="1"/>
  <c r="I21" i="1" s="1"/>
  <c r="C11" i="1"/>
  <c r="E15" i="1" l="1"/>
  <c r="C12" i="1"/>
  <c r="C16" i="1" l="1"/>
  <c r="D18" i="1" s="1"/>
  <c r="O24" i="1"/>
  <c r="O23" i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<sst xmlns="http://schemas.openxmlformats.org/spreadsheetml/2006/main" count="54" uniqueCount="49">
  <si>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</si>
  <si>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</si>
  <si>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</si>
  <si>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</si>
  <si>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</si>
  <si>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</si>
  <si>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</si>
  <si>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</si>
  <si>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</si>
  <si>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</si>
  <si>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</si>
  <si>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</si>
  <si>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</si>
  <si>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</si>
  <si>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</si>
  <si>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</si>
  <si>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</si>
  <si>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</si>
  <si>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</si>
  <si>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</si>
  <si>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</si>
  <si>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</si>
  <si>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</si>
  <si>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</si>
  <si>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</si>
  <si>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</si>
  <si>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</si>
  <si>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</si>
  <si>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</si>
  <si>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</si>
  <si>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</si>
  <si>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</si>
  <si>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</si>
  <si>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</si>
  <si>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</si>
  <si>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</si>
  <si>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</si>
  <si>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</si>
  <si>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</si>
  <si>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</si>
  <si>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CW Vel / GSC 8582-0273 </t>
  </si>
  <si>
    <t>EA</t>
  </si>
  <si>
    <t>IBVS 4739</t>
  </si>
  <si>
    <t>II</t>
  </si>
  <si>
    <t>Add cycle</t>
  </si>
  <si>
    <t>Old Cycle</t>
  </si>
  <si>
    <t>IBVS 2185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</si>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</sst>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-3495</c:v>
                </c:pt>
                <c:pt idx="1">
                  <c:v>-2547.5</c:v>
                </c:pt>
                <c:pt idx="2">
                  <c:v>-2545</c:v>
                </c:pt>
                <c:pt idx="3">
                  <c:v>0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6B-44AB-AFC3-05C19DFD374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-3495</c:v>
                </c:pt>
                <c:pt idx="1">
                  <c:v>-2547.5</c:v>
                </c:pt>
                <c:pt idx="2">
                  <c:v>-2545</c:v>
                </c:pt>
                <c:pt idx="3">
                  <c:v>0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-3.3279999988735653E-3</c:v>
                </c:pt>
                <c:pt idx="1">
                  <c:v>6.2660000039613806E-3</c:v>
                </c:pt>
                <c:pt idx="2">
                  <c:v>-2.0479999948292971E-3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6B-44AB-AFC3-05C19DFD37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-3495</c:v>
                </c:pt>
                <c:pt idx="1">
                  <c:v>-2547.5</c:v>
                </c:pt>
                <c:pt idx="2">
                  <c:v>-2545</c:v>
                </c:pt>
                <c:pt idx="3">
                  <c:v>0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6B-44AB-AFC3-05C19DFD37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-3495</c:v>
                </c:pt>
                <c:pt idx="1">
                  <c:v>-2547.5</c:v>
                </c:pt>
                <c:pt idx="2">
                  <c:v>-2545</c:v>
                </c:pt>
                <c:pt idx="3">
                  <c:v>0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6B-44AB-AFC3-05C19DFD37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-3495</c:v>
                </c:pt>
                <c:pt idx="1">
                  <c:v>-2547.5</c:v>
                </c:pt>
                <c:pt idx="2">
                  <c:v>-2545</c:v>
                </c:pt>
                <c:pt idx="3">
                  <c:v>0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6B-44AB-AFC3-05C19DFD37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-3495</c:v>
                </c:pt>
                <c:pt idx="1">
                  <c:v>-2547.5</c:v>
                </c:pt>
                <c:pt idx="2">
                  <c:v>-2545</c:v>
                </c:pt>
                <c:pt idx="3">
                  <c:v>0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6B-44AB-AFC3-05C19DFD37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-3495</c:v>
                </c:pt>
                <c:pt idx="1">
                  <c:v>-2547.5</c:v>
                </c:pt>
                <c:pt idx="2">
                  <c:v>-2545</c:v>
                </c:pt>
                <c:pt idx="3">
                  <c:v>0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6B-44AB-AFC3-05C19DFD37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-3495</c:v>
                </c:pt>
                <c:pt idx="1">
                  <c:v>-2547.5</c:v>
                </c:pt>
                <c:pt idx="2">
                  <c:v>-2545</c:v>
                </c:pt>
                <c:pt idx="3">
                  <c:v>0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-3.3541582418335149E-4</c:v>
                </c:pt>
                <c:pt idx="1">
                  <c:v>5.6703041532892755E-5</c:v>
                </c:pt>
                <c:pt idx="2">
                  <c:v>5.7737655954307777E-5</c:v>
                </c:pt>
                <c:pt idx="3">
                  <c:v>1.1109751369546687E-3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6B-44AB-AFC3-05C19DFD3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20520"/>
        <c:axId val="1"/>
      </c:scatterChart>
      <c:valAx>
        <c:axId val="685120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20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552450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EA4CFBD-DD91-0A40-DFA7-7A0505B0D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3">
        <v>52500.1967</v>
      </c>
      <c r="G1" s="3">
        <v>2.3609255999999998</v>
      </c>
      <c r="H1" s="3" t="s">
        <v>41</v>
      </c>
    </row>
    <row r="2" spans="1:8" x14ac:dyDescent="0.2">
      <c r="A2" t="s">
        <v>22</v>
      </c>
      <c r="B2" t="s">
        <v>41</v>
      </c>
      <c r="C2" s="3"/>
      <c r="D2" s="3"/>
    </row>
    <row r="3" spans="1:8" ht="13.5" thickBot="1" x14ac:dyDescent="0.25"/>
    <row r="4" spans="1:8" ht="14.25" thickTop="1" thickBot="1" x14ac:dyDescent="0.25">
      <c r="A4" s="5" t="s">
        <v>39</v>
      </c>
      <c r="C4" s="8">
        <v>52500.1967</v>
      </c>
      <c r="D4" s="9">
        <v>2.3609255999999998</v>
      </c>
    </row>
    <row r="5" spans="1:8" x14ac:dyDescent="0.2">
      <c r="C5" s="31" t="s">
        <v>37</v>
      </c>
    </row>
    <row r="6" spans="1:8" x14ac:dyDescent="0.2">
      <c r="A6" s="5" t="s">
        <v>0</v>
      </c>
    </row>
    <row r="7" spans="1:8" x14ac:dyDescent="0.2">
      <c r="A7" t="s">
        <v>1</v>
      </c>
      <c r="C7">
        <v>52500.1967</v>
      </c>
    </row>
    <row r="8" spans="1:8" x14ac:dyDescent="0.2">
      <c r="A8" t="s">
        <v>2</v>
      </c>
      <c r="C8">
        <v>2.3609255999999998</v>
      </c>
      <c r="D8" s="30"/>
    </row>
    <row r="9" spans="1:8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4">
        <f ca="1">INTERCEPT(INDIRECT($G$11):G992,INDIRECT($F$11):F992)</f>
        <v>1.1109751369546687E-3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 x14ac:dyDescent="0.2">
      <c r="A12" s="12" t="s">
        <v>15</v>
      </c>
      <c r="B12" s="12"/>
      <c r="C12" s="24">
        <f ca="1">SLOPE(INDIRECT($G$11):G992,INDIRECT($F$11):F992)</f>
        <v>4.1384576856595715E-7</v>
      </c>
      <c r="D12" s="3"/>
      <c r="E12" s="12"/>
    </row>
    <row r="13" spans="1:8" x14ac:dyDescent="0.2">
      <c r="A13" s="12" t="s">
        <v>17</v>
      </c>
      <c r="B13" s="12"/>
      <c r="C13" s="3" t="s">
        <v>12</v>
      </c>
      <c r="D13" s="16" t="s">
        <v>44</v>
      </c>
      <c r="E13" s="13">
        <v>1</v>
      </c>
    </row>
    <row r="14" spans="1:8" x14ac:dyDescent="0.2">
      <c r="A14" s="12"/>
      <c r="B14" s="12"/>
      <c r="C14" s="12"/>
      <c r="D14" s="16" t="s">
        <v>31</v>
      </c>
      <c r="E14" s="17">
        <f ca="1">NOW()+15018.5+$C$9/24</f>
        <v>60326.745202546292</v>
      </c>
    </row>
    <row r="15" spans="1:8" x14ac:dyDescent="0.2">
      <c r="A15" s="14" t="s">
        <v>16</v>
      </c>
      <c r="B15" s="12"/>
      <c r="C15" s="15">
        <f ca="1">(C7+C11)+(C8+C12)*INT(MAX(F21:F3533))</f>
        <v>52500.197810975136</v>
      </c>
      <c r="D15" s="16" t="s">
        <v>45</v>
      </c>
      <c r="E15" s="17">
        <f ca="1">ROUND(2*(E14-$C$7)/$C$8,0)/2+E13</f>
        <v>3316</v>
      </c>
    </row>
    <row r="16" spans="1:8" x14ac:dyDescent="0.2">
      <c r="A16" s="18" t="s">
        <v>3</v>
      </c>
      <c r="B16" s="12"/>
      <c r="C16" s="19">
        <f ca="1">+C8+C12</f>
        <v>2.3609260138457686</v>
      </c>
      <c r="D16" s="16" t="s">
        <v>32</v>
      </c>
      <c r="E16" s="26">
        <f ca="1">ROUND(2*(E14-$C$15)/$C$16,0)/2+E13</f>
        <v>3316</v>
      </c>
    </row>
    <row r="17" spans="1:17" ht="13.5" thickBot="1" x14ac:dyDescent="0.25">
      <c r="A17" s="16" t="s">
        <v>28</v>
      </c>
      <c r="B17" s="12"/>
      <c r="C17" s="12">
        <f>COUNT(C21:C2191)</f>
        <v>4</v>
      </c>
      <c r="D17" s="16" t="s">
        <v>33</v>
      </c>
      <c r="E17" s="20">
        <f ca="1">+$C$15+$C$16*E16-15018.5-$C$9/24</f>
        <v>45310.924306221037</v>
      </c>
    </row>
    <row r="18" spans="1:17" ht="14.25" thickTop="1" thickBot="1" x14ac:dyDescent="0.25">
      <c r="A18" s="18" t="s">
        <v>4</v>
      </c>
      <c r="B18" s="12"/>
      <c r="C18" s="21">
        <f ca="1">+C15</f>
        <v>52500.197810975136</v>
      </c>
      <c r="D18" s="22">
        <f ca="1">+C16</f>
        <v>2.3609260138457686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48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5" t="s">
        <v>46</v>
      </c>
      <c r="B21" s="36" t="s">
        <v>36</v>
      </c>
      <c r="C21" s="35">
        <v>44248.758399999999</v>
      </c>
      <c r="D21" s="35" t="s">
        <v>47</v>
      </c>
      <c r="E21">
        <f>+(C21-C$7)/C$8</f>
        <v>-3495.001409616636</v>
      </c>
      <c r="F21">
        <f>ROUND(2*E21,0)/2</f>
        <v>-3495</v>
      </c>
      <c r="G21">
        <f>+C21-(C$7+F21*C$8)</f>
        <v>-3.3279999988735653E-3</v>
      </c>
      <c r="I21">
        <f>+G21</f>
        <v>-3.3279999988735653E-3</v>
      </c>
      <c r="O21">
        <f ca="1">+C$11+C$12*$F21</f>
        <v>-3.3541582418335149E-4</v>
      </c>
      <c r="Q21" s="2">
        <f>+C21-15018.5</f>
        <v>29230.258399999999</v>
      </c>
    </row>
    <row r="22" spans="1:17" x14ac:dyDescent="0.2">
      <c r="A22" s="29" t="s">
        <v>42</v>
      </c>
      <c r="B22" s="34" t="s">
        <v>43</v>
      </c>
      <c r="C22" s="29">
        <v>46485.745000000003</v>
      </c>
      <c r="D22" s="29">
        <v>2E-3</v>
      </c>
      <c r="E22">
        <f>+(C22-C$7)/C$8</f>
        <v>-2547.4973459561784</v>
      </c>
      <c r="F22">
        <f>ROUND(2*E22,0)/2</f>
        <v>-2547.5</v>
      </c>
      <c r="G22">
        <f>+C22-(C$7+F22*C$8)</f>
        <v>6.2660000039613806E-3</v>
      </c>
      <c r="I22">
        <f>+G22</f>
        <v>6.2660000039613806E-3</v>
      </c>
      <c r="O22">
        <f ca="1">+C$11+C$12*$F22</f>
        <v>5.6703041532892755E-5</v>
      </c>
      <c r="Q22" s="2">
        <f>+C22-15018.5</f>
        <v>31467.245000000003</v>
      </c>
    </row>
    <row r="23" spans="1:17" x14ac:dyDescent="0.2">
      <c r="A23" s="35" t="s">
        <v>42</v>
      </c>
      <c r="B23" s="36" t="s">
        <v>36</v>
      </c>
      <c r="C23" s="35">
        <v>46491.639000000003</v>
      </c>
      <c r="D23" s="35">
        <v>2E-3</v>
      </c>
      <c r="E23">
        <f>+(C23-C$7)/C$8</f>
        <v>-2545.0008674563901</v>
      </c>
      <c r="F23">
        <f>ROUND(2*E23,0)/2</f>
        <v>-2545</v>
      </c>
      <c r="G23">
        <f>+C23-(C$7+F23*C$8)</f>
        <v>-2.0479999948292971E-3</v>
      </c>
      <c r="I23">
        <f>+G23</f>
        <v>-2.0479999948292971E-3</v>
      </c>
      <c r="O23">
        <f ca="1">+C$11+C$12*$F23</f>
        <v>5.7737655954307777E-5</v>
      </c>
      <c r="Q23" s="2">
        <f>+C23-15018.5</f>
        <v>31473.139000000003</v>
      </c>
    </row>
    <row r="24" spans="1:17" x14ac:dyDescent="0.2">
      <c r="A24" s="33" t="s">
        <v>38</v>
      </c>
      <c r="B24" s="32" t="s">
        <v>36</v>
      </c>
      <c r="C24" s="33">
        <v>52500.1967</v>
      </c>
      <c r="D24" s="29"/>
      <c r="E24">
        <f>+(C24-C$7)/C$8</f>
        <v>0</v>
      </c>
      <c r="F24">
        <f>ROUND(2*E24,0)/2</f>
        <v>0</v>
      </c>
      <c r="G24">
        <f>+C24-(C$7+F24*C$8)</f>
        <v>0</v>
      </c>
      <c r="H24">
        <f>+G24</f>
        <v>0</v>
      </c>
      <c r="O24">
        <f ca="1">+C$11+C$12*$F24</f>
        <v>1.1109751369546687E-3</v>
      </c>
      <c r="Q24" s="2">
        <f>+C24-15018.5</f>
        <v>37481.6967</v>
      </c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2024-01-17T04:53:05Z</dcterms:modified>
</cp:coreProperties>
</file>