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F83301E-C798-41CD-BD96-E89538EF808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N22" i="1"/>
  <c r="E23" i="1"/>
  <c r="F23" i="1"/>
  <c r="G23" i="1"/>
  <c r="N23" i="1"/>
  <c r="E25" i="1"/>
  <c r="F25" i="1"/>
  <c r="G25" i="1"/>
  <c r="N25" i="1"/>
  <c r="E26" i="1"/>
  <c r="F26" i="1"/>
  <c r="G26" i="1"/>
  <c r="N26" i="1"/>
  <c r="E27" i="1"/>
  <c r="F27" i="1"/>
  <c r="G27" i="1"/>
  <c r="N27" i="1"/>
  <c r="E28" i="1"/>
  <c r="F28" i="1"/>
  <c r="G28" i="1"/>
  <c r="N28" i="1"/>
  <c r="E29" i="1"/>
  <c r="F29" i="1"/>
  <c r="G29" i="1"/>
  <c r="N29" i="1"/>
  <c r="E30" i="1"/>
  <c r="F30" i="1"/>
  <c r="G30" i="1"/>
  <c r="I30" i="1"/>
  <c r="E31" i="1"/>
  <c r="F31" i="1"/>
  <c r="G31" i="1"/>
  <c r="I31" i="1"/>
  <c r="E32" i="1"/>
  <c r="F32" i="1"/>
  <c r="G32" i="1"/>
  <c r="I32" i="1"/>
  <c r="G11" i="1"/>
  <c r="F11" i="1"/>
  <c r="Q21" i="1"/>
  <c r="Q22" i="1"/>
  <c r="Q23" i="1"/>
  <c r="Q25" i="1"/>
  <c r="Q26" i="1"/>
  <c r="Q27" i="1"/>
  <c r="Q28" i="1"/>
  <c r="Q29" i="1"/>
  <c r="Q30" i="1"/>
  <c r="Q31" i="1"/>
  <c r="Q32" i="1"/>
  <c r="C24" i="1"/>
  <c r="E24" i="1"/>
  <c r="F24" i="1"/>
  <c r="R24" i="1"/>
  <c r="N24" i="1"/>
  <c r="E14" i="1"/>
  <c r="C17" i="1"/>
  <c r="Q24" i="1"/>
  <c r="C11" i="1"/>
  <c r="E15" i="1" l="1"/>
  <c r="C12" i="1"/>
  <c r="C16" i="1" l="1"/>
  <c r="D18" i="1" s="1"/>
  <c r="O24" i="1"/>
  <c r="O30" i="1"/>
  <c r="O28" i="1"/>
  <c r="O22" i="1"/>
  <c r="O29" i="1"/>
  <c r="O21" i="1"/>
  <c r="O25" i="1"/>
  <c r="O23" i="1"/>
  <c r="O27" i="1"/>
  <c r="O32" i="1"/>
  <c r="C15" i="1"/>
  <c r="O31" i="1"/>
  <c r="O26" i="1"/>
  <c r="C18" i="1" l="1"/>
  <c r="E16" i="1"/>
  <c r="E17" i="1" s="1"/>
</calcChain>
</file>

<file path=xl/sharedStrings.xml><?xml version="1.0" encoding="utf-8"?>
<sst xmlns="http://schemas.openxmlformats.org/spreadsheetml/2006/main" count="74" uniqueCount="53">
  <si>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</si>
  <si>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</si>
  <si>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</si>
  <si>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</si>
  <si>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</si>
  <si>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</si>
  <si>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</si>
  <si>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</si>
  <si>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</si>
  <si>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</si>
  <si>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</si>
  <si>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</si>
  <si>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</si>
  <si>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</si>
  <si>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</si>
  <si>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</si>
  <si>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</si>
  <si>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</si>
  <si>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</si>
  <si>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</si>
  <si>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</si>
  <si>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</si>
  <si>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</si>
  <si>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</si>
  <si>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</si>
  <si>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</si>
  <si>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</si>
  <si>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</si>
  <si>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</si>
  <si>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</si>
  <si>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</si>
  <si>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</si>
  <si>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</si>
  <si>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</si>
  <si>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</si>
  <si>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</si>
  <si>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</si>
  <si>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</si>
  <si>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</si>
  <si>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</si>
  <si>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</si>
  <si>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DX Vel</t>
  </si>
  <si>
    <t>DX Vel / GSC 8193-2704</t>
  </si>
  <si>
    <t>EA/SD:</t>
  </si>
  <si>
    <t>G8193-2704</t>
  </si>
  <si>
    <t>Kreiner</t>
  </si>
  <si>
    <t>photographic</t>
  </si>
  <si>
    <t>van Houten</t>
  </si>
  <si>
    <t>ASAS</t>
  </si>
  <si>
    <t>IBVS 6066</t>
  </si>
  <si>
    <t>I</t>
  </si>
  <si>
    <t>pg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</si>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</sst>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DX Vel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-21000</c:v>
                </c:pt>
                <c:pt idx="1">
                  <c:v>-7981</c:v>
                </c:pt>
                <c:pt idx="2">
                  <c:v>-461</c:v>
                </c:pt>
                <c:pt idx="3">
                  <c:v>0</c:v>
                </c:pt>
                <c:pt idx="4">
                  <c:v>70</c:v>
                </c:pt>
                <c:pt idx="5">
                  <c:v>595</c:v>
                </c:pt>
                <c:pt idx="6">
                  <c:v>1226</c:v>
                </c:pt>
                <c:pt idx="7">
                  <c:v>1774</c:v>
                </c:pt>
                <c:pt idx="8">
                  <c:v>2208</c:v>
                </c:pt>
                <c:pt idx="9">
                  <c:v>3180</c:v>
                </c:pt>
                <c:pt idx="10">
                  <c:v>3204</c:v>
                </c:pt>
                <c:pt idx="11">
                  <c:v>3394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1.0999999998603016E-2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82-4CC9-AC45-CADB39E53E0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-21000</c:v>
                </c:pt>
                <c:pt idx="1">
                  <c:v>-7981</c:v>
                </c:pt>
                <c:pt idx="2">
                  <c:v>-461</c:v>
                </c:pt>
                <c:pt idx="3">
                  <c:v>0</c:v>
                </c:pt>
                <c:pt idx="4">
                  <c:v>70</c:v>
                </c:pt>
                <c:pt idx="5">
                  <c:v>595</c:v>
                </c:pt>
                <c:pt idx="6">
                  <c:v>1226</c:v>
                </c:pt>
                <c:pt idx="7">
                  <c:v>1774</c:v>
                </c:pt>
                <c:pt idx="8">
                  <c:v>2208</c:v>
                </c:pt>
                <c:pt idx="9">
                  <c:v>3180</c:v>
                </c:pt>
                <c:pt idx="10">
                  <c:v>3204</c:v>
                </c:pt>
                <c:pt idx="11">
                  <c:v>3394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9">
                  <c:v>-1.5899999998509884E-2</c:v>
                </c:pt>
                <c:pt idx="10">
                  <c:v>-1.6120000000228174E-2</c:v>
                </c:pt>
                <c:pt idx="11">
                  <c:v>-1.6569999999774154E-2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82-4CC9-AC45-CADB39E53E0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-21000</c:v>
                </c:pt>
                <c:pt idx="1">
                  <c:v>-7981</c:v>
                </c:pt>
                <c:pt idx="2">
                  <c:v>-461</c:v>
                </c:pt>
                <c:pt idx="3">
                  <c:v>0</c:v>
                </c:pt>
                <c:pt idx="4">
                  <c:v>70</c:v>
                </c:pt>
                <c:pt idx="5">
                  <c:v>595</c:v>
                </c:pt>
                <c:pt idx="6">
                  <c:v>1226</c:v>
                </c:pt>
                <c:pt idx="7">
                  <c:v>1774</c:v>
                </c:pt>
                <c:pt idx="8">
                  <c:v>2208</c:v>
                </c:pt>
                <c:pt idx="9">
                  <c:v>3180</c:v>
                </c:pt>
                <c:pt idx="10">
                  <c:v>3204</c:v>
                </c:pt>
                <c:pt idx="11">
                  <c:v>3394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82-4CC9-AC45-CADB39E53E0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-21000</c:v>
                </c:pt>
                <c:pt idx="1">
                  <c:v>-7981</c:v>
                </c:pt>
                <c:pt idx="2">
                  <c:v>-461</c:v>
                </c:pt>
                <c:pt idx="3">
                  <c:v>0</c:v>
                </c:pt>
                <c:pt idx="4">
                  <c:v>70</c:v>
                </c:pt>
                <c:pt idx="5">
                  <c:v>595</c:v>
                </c:pt>
                <c:pt idx="6">
                  <c:v>1226</c:v>
                </c:pt>
                <c:pt idx="7">
                  <c:v>1774</c:v>
                </c:pt>
                <c:pt idx="8">
                  <c:v>2208</c:v>
                </c:pt>
                <c:pt idx="9">
                  <c:v>3180</c:v>
                </c:pt>
                <c:pt idx="10">
                  <c:v>3204</c:v>
                </c:pt>
                <c:pt idx="11">
                  <c:v>3394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82-4CC9-AC45-CADB39E53E0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-21000</c:v>
                </c:pt>
                <c:pt idx="1">
                  <c:v>-7981</c:v>
                </c:pt>
                <c:pt idx="2">
                  <c:v>-461</c:v>
                </c:pt>
                <c:pt idx="3">
                  <c:v>0</c:v>
                </c:pt>
                <c:pt idx="4">
                  <c:v>70</c:v>
                </c:pt>
                <c:pt idx="5">
                  <c:v>595</c:v>
                </c:pt>
                <c:pt idx="6">
                  <c:v>1226</c:v>
                </c:pt>
                <c:pt idx="7">
                  <c:v>1774</c:v>
                </c:pt>
                <c:pt idx="8">
                  <c:v>2208</c:v>
                </c:pt>
                <c:pt idx="9">
                  <c:v>3180</c:v>
                </c:pt>
                <c:pt idx="10">
                  <c:v>3204</c:v>
                </c:pt>
                <c:pt idx="11">
                  <c:v>3394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82-4CC9-AC45-CADB39E53E0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-21000</c:v>
                </c:pt>
                <c:pt idx="1">
                  <c:v>-7981</c:v>
                </c:pt>
                <c:pt idx="2">
                  <c:v>-461</c:v>
                </c:pt>
                <c:pt idx="3">
                  <c:v>0</c:v>
                </c:pt>
                <c:pt idx="4">
                  <c:v>70</c:v>
                </c:pt>
                <c:pt idx="5">
                  <c:v>595</c:v>
                </c:pt>
                <c:pt idx="6">
                  <c:v>1226</c:v>
                </c:pt>
                <c:pt idx="7">
                  <c:v>1774</c:v>
                </c:pt>
                <c:pt idx="8">
                  <c:v>2208</c:v>
                </c:pt>
                <c:pt idx="9">
                  <c:v>3180</c:v>
                </c:pt>
                <c:pt idx="10">
                  <c:v>3204</c:v>
                </c:pt>
                <c:pt idx="11">
                  <c:v>3394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82-4CC9-AC45-CADB39E53E0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-21000</c:v>
                </c:pt>
                <c:pt idx="1">
                  <c:v>-7981</c:v>
                </c:pt>
                <c:pt idx="2">
                  <c:v>-461</c:v>
                </c:pt>
                <c:pt idx="3">
                  <c:v>0</c:v>
                </c:pt>
                <c:pt idx="4">
                  <c:v>70</c:v>
                </c:pt>
                <c:pt idx="5">
                  <c:v>595</c:v>
                </c:pt>
                <c:pt idx="6">
                  <c:v>1226</c:v>
                </c:pt>
                <c:pt idx="7">
                  <c:v>1774</c:v>
                </c:pt>
                <c:pt idx="8">
                  <c:v>2208</c:v>
                </c:pt>
                <c:pt idx="9">
                  <c:v>3180</c:v>
                </c:pt>
                <c:pt idx="10">
                  <c:v>3204</c:v>
                </c:pt>
                <c:pt idx="11">
                  <c:v>3394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1">
                  <c:v>3.2050000008894131E-3</c:v>
                </c:pt>
                <c:pt idx="2">
                  <c:v>-6.9950000033713877E-3</c:v>
                </c:pt>
                <c:pt idx="3">
                  <c:v>0</c:v>
                </c:pt>
                <c:pt idx="4">
                  <c:v>-8.2499999989522621E-3</c:v>
                </c:pt>
                <c:pt idx="5">
                  <c:v>-8.5749999998370185E-3</c:v>
                </c:pt>
                <c:pt idx="6">
                  <c:v>-1.2129999995522667E-2</c:v>
                </c:pt>
                <c:pt idx="7">
                  <c:v>-1.2869999998656567E-2</c:v>
                </c:pt>
                <c:pt idx="8">
                  <c:v>-1.3039999997999985E-2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82-4CC9-AC45-CADB39E53E0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-21000</c:v>
                </c:pt>
                <c:pt idx="1">
                  <c:v>-7981</c:v>
                </c:pt>
                <c:pt idx="2">
                  <c:v>-461</c:v>
                </c:pt>
                <c:pt idx="3">
                  <c:v>0</c:v>
                </c:pt>
                <c:pt idx="4">
                  <c:v>70</c:v>
                </c:pt>
                <c:pt idx="5">
                  <c:v>595</c:v>
                </c:pt>
                <c:pt idx="6">
                  <c:v>1226</c:v>
                </c:pt>
                <c:pt idx="7">
                  <c:v>1774</c:v>
                </c:pt>
                <c:pt idx="8">
                  <c:v>2208</c:v>
                </c:pt>
                <c:pt idx="9">
                  <c:v>3180</c:v>
                </c:pt>
                <c:pt idx="10">
                  <c:v>3204</c:v>
                </c:pt>
                <c:pt idx="11">
                  <c:v>3394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4.4574957097574086E-2</c:v>
                </c:pt>
                <c:pt idx="1">
                  <c:v>1.19541585864482E-2</c:v>
                </c:pt>
                <c:pt idx="2">
                  <c:v>-6.8881799037328172E-3</c:v>
                </c:pt>
                <c:pt idx="3">
                  <c:v>-8.0432753883037545E-3</c:v>
                </c:pt>
                <c:pt idx="4">
                  <c:v>-8.2186694965900135E-3</c:v>
                </c:pt>
                <c:pt idx="5">
                  <c:v>-9.5341253087369605E-3</c:v>
                </c:pt>
                <c:pt idx="6">
                  <c:v>-1.1115177913431671E-2</c:v>
                </c:pt>
                <c:pt idx="7">
                  <c:v>-1.2488263218301245E-2</c:v>
                </c:pt>
                <c:pt idx="8">
                  <c:v>-1.3575706689676052E-2</c:v>
                </c:pt>
                <c:pt idx="9">
                  <c:v>-1.6011179164736683E-2</c:v>
                </c:pt>
                <c:pt idx="10">
                  <c:v>-1.6071314287577687E-2</c:v>
                </c:pt>
                <c:pt idx="11">
                  <c:v>-1.6547384010068965E-2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82-4CC9-AC45-CADB39E53E0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-21000</c:v>
                </c:pt>
                <c:pt idx="1">
                  <c:v>-7981</c:v>
                </c:pt>
                <c:pt idx="2">
                  <c:v>-461</c:v>
                </c:pt>
                <c:pt idx="3">
                  <c:v>0</c:v>
                </c:pt>
                <c:pt idx="4">
                  <c:v>70</c:v>
                </c:pt>
                <c:pt idx="5">
                  <c:v>595</c:v>
                </c:pt>
                <c:pt idx="6">
                  <c:v>1226</c:v>
                </c:pt>
                <c:pt idx="7">
                  <c:v>1774</c:v>
                </c:pt>
                <c:pt idx="8">
                  <c:v>2208</c:v>
                </c:pt>
                <c:pt idx="9">
                  <c:v>3180</c:v>
                </c:pt>
                <c:pt idx="10">
                  <c:v>3204</c:v>
                </c:pt>
                <c:pt idx="11">
                  <c:v>3394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182-4CC9-AC45-CADB39E53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5840"/>
        <c:axId val="1"/>
      </c:scatterChart>
      <c:valAx>
        <c:axId val="304895840"/>
        <c:scaling>
          <c:orientation val="minMax"/>
          <c:min val="-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5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75366568914952"/>
          <c:w val="0.7187969924812029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DX Vel - O-C Diagr.</a:t>
            </a:r>
          </a:p>
        </c:rich>
      </c:tx>
      <c:layout>
        <c:manualLayout>
          <c:xMode val="edge"/>
          <c:yMode val="edge"/>
          <c:x val="0.3888895194407004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035127795846455"/>
          <c:w val="0.8168180145252887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-21000</c:v>
                </c:pt>
                <c:pt idx="1">
                  <c:v>-7981</c:v>
                </c:pt>
                <c:pt idx="2">
                  <c:v>-461</c:v>
                </c:pt>
                <c:pt idx="3">
                  <c:v>0</c:v>
                </c:pt>
                <c:pt idx="4">
                  <c:v>70</c:v>
                </c:pt>
                <c:pt idx="5">
                  <c:v>595</c:v>
                </c:pt>
                <c:pt idx="6">
                  <c:v>1226</c:v>
                </c:pt>
                <c:pt idx="7">
                  <c:v>1774</c:v>
                </c:pt>
                <c:pt idx="8">
                  <c:v>2208</c:v>
                </c:pt>
                <c:pt idx="9">
                  <c:v>3180</c:v>
                </c:pt>
                <c:pt idx="10">
                  <c:v>3204</c:v>
                </c:pt>
                <c:pt idx="11">
                  <c:v>3394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1.0999999998603016E-2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64-4DA5-9577-0424882C66D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-21000</c:v>
                </c:pt>
                <c:pt idx="1">
                  <c:v>-7981</c:v>
                </c:pt>
                <c:pt idx="2">
                  <c:v>-461</c:v>
                </c:pt>
                <c:pt idx="3">
                  <c:v>0</c:v>
                </c:pt>
                <c:pt idx="4">
                  <c:v>70</c:v>
                </c:pt>
                <c:pt idx="5">
                  <c:v>595</c:v>
                </c:pt>
                <c:pt idx="6">
                  <c:v>1226</c:v>
                </c:pt>
                <c:pt idx="7">
                  <c:v>1774</c:v>
                </c:pt>
                <c:pt idx="8">
                  <c:v>2208</c:v>
                </c:pt>
                <c:pt idx="9">
                  <c:v>3180</c:v>
                </c:pt>
                <c:pt idx="10">
                  <c:v>3204</c:v>
                </c:pt>
                <c:pt idx="11">
                  <c:v>3394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9">
                  <c:v>-1.5899999998509884E-2</c:v>
                </c:pt>
                <c:pt idx="10">
                  <c:v>-1.6120000000228174E-2</c:v>
                </c:pt>
                <c:pt idx="11">
                  <c:v>-1.6569999999774154E-2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64-4DA5-9577-0424882C66D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-21000</c:v>
                </c:pt>
                <c:pt idx="1">
                  <c:v>-7981</c:v>
                </c:pt>
                <c:pt idx="2">
                  <c:v>-461</c:v>
                </c:pt>
                <c:pt idx="3">
                  <c:v>0</c:v>
                </c:pt>
                <c:pt idx="4">
                  <c:v>70</c:v>
                </c:pt>
                <c:pt idx="5">
                  <c:v>595</c:v>
                </c:pt>
                <c:pt idx="6">
                  <c:v>1226</c:v>
                </c:pt>
                <c:pt idx="7">
                  <c:v>1774</c:v>
                </c:pt>
                <c:pt idx="8">
                  <c:v>2208</c:v>
                </c:pt>
                <c:pt idx="9">
                  <c:v>3180</c:v>
                </c:pt>
                <c:pt idx="10">
                  <c:v>3204</c:v>
                </c:pt>
                <c:pt idx="11">
                  <c:v>3394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64-4DA5-9577-0424882C66D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-21000</c:v>
                </c:pt>
                <c:pt idx="1">
                  <c:v>-7981</c:v>
                </c:pt>
                <c:pt idx="2">
                  <c:v>-461</c:v>
                </c:pt>
                <c:pt idx="3">
                  <c:v>0</c:v>
                </c:pt>
                <c:pt idx="4">
                  <c:v>70</c:v>
                </c:pt>
                <c:pt idx="5">
                  <c:v>595</c:v>
                </c:pt>
                <c:pt idx="6">
                  <c:v>1226</c:v>
                </c:pt>
                <c:pt idx="7">
                  <c:v>1774</c:v>
                </c:pt>
                <c:pt idx="8">
                  <c:v>2208</c:v>
                </c:pt>
                <c:pt idx="9">
                  <c:v>3180</c:v>
                </c:pt>
                <c:pt idx="10">
                  <c:v>3204</c:v>
                </c:pt>
                <c:pt idx="11">
                  <c:v>3394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64-4DA5-9577-0424882C66D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-21000</c:v>
                </c:pt>
                <c:pt idx="1">
                  <c:v>-7981</c:v>
                </c:pt>
                <c:pt idx="2">
                  <c:v>-461</c:v>
                </c:pt>
                <c:pt idx="3">
                  <c:v>0</c:v>
                </c:pt>
                <c:pt idx="4">
                  <c:v>70</c:v>
                </c:pt>
                <c:pt idx="5">
                  <c:v>595</c:v>
                </c:pt>
                <c:pt idx="6">
                  <c:v>1226</c:v>
                </c:pt>
                <c:pt idx="7">
                  <c:v>1774</c:v>
                </c:pt>
                <c:pt idx="8">
                  <c:v>2208</c:v>
                </c:pt>
                <c:pt idx="9">
                  <c:v>3180</c:v>
                </c:pt>
                <c:pt idx="10">
                  <c:v>3204</c:v>
                </c:pt>
                <c:pt idx="11">
                  <c:v>3394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64-4DA5-9577-0424882C66D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-21000</c:v>
                </c:pt>
                <c:pt idx="1">
                  <c:v>-7981</c:v>
                </c:pt>
                <c:pt idx="2">
                  <c:v>-461</c:v>
                </c:pt>
                <c:pt idx="3">
                  <c:v>0</c:v>
                </c:pt>
                <c:pt idx="4">
                  <c:v>70</c:v>
                </c:pt>
                <c:pt idx="5">
                  <c:v>595</c:v>
                </c:pt>
                <c:pt idx="6">
                  <c:v>1226</c:v>
                </c:pt>
                <c:pt idx="7">
                  <c:v>1774</c:v>
                </c:pt>
                <c:pt idx="8">
                  <c:v>2208</c:v>
                </c:pt>
                <c:pt idx="9">
                  <c:v>3180</c:v>
                </c:pt>
                <c:pt idx="10">
                  <c:v>3204</c:v>
                </c:pt>
                <c:pt idx="11">
                  <c:v>3394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64-4DA5-9577-0424882C66D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-21000</c:v>
                </c:pt>
                <c:pt idx="1">
                  <c:v>-7981</c:v>
                </c:pt>
                <c:pt idx="2">
                  <c:v>-461</c:v>
                </c:pt>
                <c:pt idx="3">
                  <c:v>0</c:v>
                </c:pt>
                <c:pt idx="4">
                  <c:v>70</c:v>
                </c:pt>
                <c:pt idx="5">
                  <c:v>595</c:v>
                </c:pt>
                <c:pt idx="6">
                  <c:v>1226</c:v>
                </c:pt>
                <c:pt idx="7">
                  <c:v>1774</c:v>
                </c:pt>
                <c:pt idx="8">
                  <c:v>2208</c:v>
                </c:pt>
                <c:pt idx="9">
                  <c:v>3180</c:v>
                </c:pt>
                <c:pt idx="10">
                  <c:v>3204</c:v>
                </c:pt>
                <c:pt idx="11">
                  <c:v>3394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1">
                  <c:v>3.2050000008894131E-3</c:v>
                </c:pt>
                <c:pt idx="2">
                  <c:v>-6.9950000033713877E-3</c:v>
                </c:pt>
                <c:pt idx="3">
                  <c:v>0</c:v>
                </c:pt>
                <c:pt idx="4">
                  <c:v>-8.2499999989522621E-3</c:v>
                </c:pt>
                <c:pt idx="5">
                  <c:v>-8.5749999998370185E-3</c:v>
                </c:pt>
                <c:pt idx="6">
                  <c:v>-1.2129999995522667E-2</c:v>
                </c:pt>
                <c:pt idx="7">
                  <c:v>-1.2869999998656567E-2</c:v>
                </c:pt>
                <c:pt idx="8">
                  <c:v>-1.3039999997999985E-2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64-4DA5-9577-0424882C66D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-21000</c:v>
                </c:pt>
                <c:pt idx="1">
                  <c:v>-7981</c:v>
                </c:pt>
                <c:pt idx="2">
                  <c:v>-461</c:v>
                </c:pt>
                <c:pt idx="3">
                  <c:v>0</c:v>
                </c:pt>
                <c:pt idx="4">
                  <c:v>70</c:v>
                </c:pt>
                <c:pt idx="5">
                  <c:v>595</c:v>
                </c:pt>
                <c:pt idx="6">
                  <c:v>1226</c:v>
                </c:pt>
                <c:pt idx="7">
                  <c:v>1774</c:v>
                </c:pt>
                <c:pt idx="8">
                  <c:v>2208</c:v>
                </c:pt>
                <c:pt idx="9">
                  <c:v>3180</c:v>
                </c:pt>
                <c:pt idx="10">
                  <c:v>3204</c:v>
                </c:pt>
                <c:pt idx="11">
                  <c:v>3394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4.4574957097574086E-2</c:v>
                </c:pt>
                <c:pt idx="1">
                  <c:v>1.19541585864482E-2</c:v>
                </c:pt>
                <c:pt idx="2">
                  <c:v>-6.8881799037328172E-3</c:v>
                </c:pt>
                <c:pt idx="3">
                  <c:v>-8.0432753883037545E-3</c:v>
                </c:pt>
                <c:pt idx="4">
                  <c:v>-8.2186694965900135E-3</c:v>
                </c:pt>
                <c:pt idx="5">
                  <c:v>-9.5341253087369605E-3</c:v>
                </c:pt>
                <c:pt idx="6">
                  <c:v>-1.1115177913431671E-2</c:v>
                </c:pt>
                <c:pt idx="7">
                  <c:v>-1.2488263218301245E-2</c:v>
                </c:pt>
                <c:pt idx="8">
                  <c:v>-1.3575706689676052E-2</c:v>
                </c:pt>
                <c:pt idx="9">
                  <c:v>-1.6011179164736683E-2</c:v>
                </c:pt>
                <c:pt idx="10">
                  <c:v>-1.6071314287577687E-2</c:v>
                </c:pt>
                <c:pt idx="11">
                  <c:v>-1.6547384010068965E-2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64-4DA5-9577-0424882C66D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-21000</c:v>
                </c:pt>
                <c:pt idx="1">
                  <c:v>-7981</c:v>
                </c:pt>
                <c:pt idx="2">
                  <c:v>-461</c:v>
                </c:pt>
                <c:pt idx="3">
                  <c:v>0</c:v>
                </c:pt>
                <c:pt idx="4">
                  <c:v>70</c:v>
                </c:pt>
                <c:pt idx="5">
                  <c:v>595</c:v>
                </c:pt>
                <c:pt idx="6">
                  <c:v>1226</c:v>
                </c:pt>
                <c:pt idx="7">
                  <c:v>1774</c:v>
                </c:pt>
                <c:pt idx="8">
                  <c:v>2208</c:v>
                </c:pt>
                <c:pt idx="9">
                  <c:v>3180</c:v>
                </c:pt>
                <c:pt idx="10">
                  <c:v>3204</c:v>
                </c:pt>
                <c:pt idx="11">
                  <c:v>3394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364-4DA5-9577-0424882C6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995536"/>
        <c:axId val="1"/>
      </c:scatterChart>
      <c:valAx>
        <c:axId val="395995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995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70902398461452"/>
          <c:y val="0.92397937099967764"/>
          <c:w val="0.7177188211833881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17</xdr:col>
      <xdr:colOff>314325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290C33D-F6D6-D2B6-1F7F-3DD11B46E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561975</xdr:colOff>
      <xdr:row>0</xdr:row>
      <xdr:rowOff>0</xdr:rowOff>
    </xdr:from>
    <xdr:to>
      <xdr:col>27</xdr:col>
      <xdr:colOff>47625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3E33B841-3AAB-342C-5396-39B4A940C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  <c r="E2" s="31" t="s">
        <v>41</v>
      </c>
      <c r="F2" t="s">
        <v>44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2">
        <v>52500.673999999999</v>
      </c>
      <c r="D7" s="30" t="s">
        <v>45</v>
      </c>
    </row>
    <row r="8" spans="1:7" x14ac:dyDescent="0.2">
      <c r="A8" t="s">
        <v>3</v>
      </c>
      <c r="C8" s="32">
        <v>1.117305</v>
      </c>
      <c r="D8" s="30" t="s">
        <v>45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-8.0432753883037545E-3</v>
      </c>
      <c r="D11" s="3"/>
      <c r="E11" s="10"/>
      <c r="F11" s="23" t="str">
        <f>"F"&amp;E19</f>
        <v>F23</v>
      </c>
      <c r="G11" s="24" t="str">
        <f>"G"&amp;E19</f>
        <v>G23</v>
      </c>
    </row>
    <row r="12" spans="1:7" x14ac:dyDescent="0.2">
      <c r="A12" s="10" t="s">
        <v>16</v>
      </c>
      <c r="B12" s="10"/>
      <c r="C12" s="22">
        <f ca="1">SLOPE(INDIRECT($G$11):G992,INDIRECT($F$11):F992)</f>
        <v>-2.5056301183751352E-6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60326.74839606481</v>
      </c>
    </row>
    <row r="15" spans="1:7" x14ac:dyDescent="0.2">
      <c r="A15" s="12" t="s">
        <v>17</v>
      </c>
      <c r="B15" s="10"/>
      <c r="C15" s="13">
        <f ca="1">(C7+C11)+(C8+C12)*INT(MAX(F21:F3533))</f>
        <v>56292.79062261599</v>
      </c>
      <c r="D15" s="14" t="s">
        <v>38</v>
      </c>
      <c r="E15" s="15">
        <f ca="1">ROUND(2*(E14-$C$7)/$C$8,0)/2+E13</f>
        <v>7005.5</v>
      </c>
    </row>
    <row r="16" spans="1:7" x14ac:dyDescent="0.2">
      <c r="A16" s="16" t="s">
        <v>4</v>
      </c>
      <c r="B16" s="10"/>
      <c r="C16" s="17">
        <f ca="1">+C8+C12</f>
        <v>1.1173024943698817</v>
      </c>
      <c r="D16" s="14" t="s">
        <v>39</v>
      </c>
      <c r="E16" s="24">
        <f ca="1">ROUND(2*(E14-$C$15)/$C$16,0)/2+E13</f>
        <v>3611.5</v>
      </c>
    </row>
    <row r="17" spans="1:18" ht="13.5" thickBot="1" x14ac:dyDescent="0.25">
      <c r="A17" s="14" t="s">
        <v>29</v>
      </c>
      <c r="B17" s="10"/>
      <c r="C17" s="10">
        <f>COUNT(C21:C2191)</f>
        <v>12</v>
      </c>
      <c r="D17" s="14" t="s">
        <v>33</v>
      </c>
      <c r="E17" s="18">
        <f ca="1">+$C$15+$C$16*E16-15018.5-$C$9/24</f>
        <v>45309.82441436615</v>
      </c>
    </row>
    <row r="18" spans="1:18" ht="14.25" thickTop="1" thickBot="1" x14ac:dyDescent="0.25">
      <c r="A18" s="16" t="s">
        <v>5</v>
      </c>
      <c r="B18" s="10"/>
      <c r="C18" s="19">
        <f ca="1">+C15</f>
        <v>56292.79062261599</v>
      </c>
      <c r="D18" s="20">
        <f ca="1">+C16</f>
        <v>1.1173024943698817</v>
      </c>
      <c r="E18" s="21" t="s">
        <v>34</v>
      </c>
    </row>
    <row r="19" spans="1:18" ht="13.5" thickTop="1" x14ac:dyDescent="0.2">
      <c r="A19" s="25" t="s">
        <v>35</v>
      </c>
      <c r="E19" s="26">
        <v>23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51</v>
      </c>
      <c r="I20" s="7" t="s">
        <v>28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s="8" t="s">
        <v>46</v>
      </c>
      <c r="B21" s="3" t="s">
        <v>50</v>
      </c>
      <c r="C21" s="8">
        <v>29037.279999999999</v>
      </c>
      <c r="D21">
        <v>8.0000000000000002E-3</v>
      </c>
      <c r="E21">
        <f t="shared" ref="E21:E32" si="0">+(C21-C$7)/C$8</f>
        <v>-20999.990154881612</v>
      </c>
      <c r="F21">
        <f t="shared" ref="F21:F32" si="1">ROUND(2*E21,0)/2</f>
        <v>-21000</v>
      </c>
      <c r="G21">
        <f>+C21-(C$7+F21*C$8)</f>
        <v>1.0999999998603016E-2</v>
      </c>
      <c r="H21">
        <f>+G21</f>
        <v>1.0999999998603016E-2</v>
      </c>
      <c r="O21">
        <f t="shared" ref="O21:O32" ca="1" si="2">+C$11+C$12*$F21</f>
        <v>4.4574957097574086E-2</v>
      </c>
      <c r="Q21" s="2">
        <f t="shared" ref="Q21:Q32" si="3">+C21-15018.5</f>
        <v>14018.779999999999</v>
      </c>
    </row>
    <row r="22" spans="1:18" x14ac:dyDescent="0.2">
      <c r="A22" s="8" t="s">
        <v>47</v>
      </c>
      <c r="B22" s="3" t="s">
        <v>50</v>
      </c>
      <c r="C22" s="8">
        <v>43583.466</v>
      </c>
      <c r="D22">
        <v>2.0000000000000001E-4</v>
      </c>
      <c r="E22">
        <f t="shared" si="0"/>
        <v>-7980.9971314905051</v>
      </c>
      <c r="F22">
        <f t="shared" si="1"/>
        <v>-7981</v>
      </c>
      <c r="G22">
        <f>+C22-(C$7+F22*C$8)</f>
        <v>3.2050000008894131E-3</v>
      </c>
      <c r="N22">
        <f>+G22</f>
        <v>3.2050000008894131E-3</v>
      </c>
      <c r="O22">
        <f t="shared" ca="1" si="2"/>
        <v>1.19541585864482E-2</v>
      </c>
      <c r="Q22" s="2">
        <f t="shared" si="3"/>
        <v>28564.966</v>
      </c>
    </row>
    <row r="23" spans="1:18" x14ac:dyDescent="0.2">
      <c r="A23" s="8" t="s">
        <v>48</v>
      </c>
      <c r="B23" s="3" t="s">
        <v>50</v>
      </c>
      <c r="C23" s="8">
        <v>51985.589399999997</v>
      </c>
      <c r="D23">
        <v>6.9999999999999999E-4</v>
      </c>
      <c r="E23">
        <f t="shared" si="0"/>
        <v>-461.00626060028549</v>
      </c>
      <c r="F23">
        <f t="shared" si="1"/>
        <v>-461</v>
      </c>
      <c r="G23">
        <f>+C23-(C$7+F23*C$8)</f>
        <v>-6.9950000033713877E-3</v>
      </c>
      <c r="N23">
        <f>+G23</f>
        <v>-6.9950000033713877E-3</v>
      </c>
      <c r="O23">
        <f t="shared" ca="1" si="2"/>
        <v>-6.8881799037328172E-3</v>
      </c>
      <c r="Q23" s="2">
        <f t="shared" si="3"/>
        <v>36967.089399999997</v>
      </c>
    </row>
    <row r="24" spans="1:18" x14ac:dyDescent="0.2">
      <c r="A24" t="s">
        <v>45</v>
      </c>
      <c r="C24" s="8">
        <f>C$7</f>
        <v>52500.673999999999</v>
      </c>
      <c r="D24" s="8" t="s">
        <v>13</v>
      </c>
      <c r="E24">
        <f t="shared" si="0"/>
        <v>0</v>
      </c>
      <c r="F24">
        <f t="shared" si="1"/>
        <v>0</v>
      </c>
      <c r="N24">
        <f>+R24</f>
        <v>0</v>
      </c>
      <c r="O24">
        <f t="shared" ca="1" si="2"/>
        <v>-8.0432753883037545E-3</v>
      </c>
      <c r="Q24" s="2">
        <f t="shared" si="3"/>
        <v>37482.173999999999</v>
      </c>
      <c r="R24">
        <f>+C24-(C$7+F24*C$8)</f>
        <v>0</v>
      </c>
    </row>
    <row r="25" spans="1:18" x14ac:dyDescent="0.2">
      <c r="A25" s="8" t="s">
        <v>48</v>
      </c>
      <c r="B25" s="3" t="s">
        <v>50</v>
      </c>
      <c r="C25" s="8">
        <v>52578.877099999998</v>
      </c>
      <c r="D25">
        <v>6.9999999999999999E-4</v>
      </c>
      <c r="E25">
        <f t="shared" si="0"/>
        <v>69.992616161208275</v>
      </c>
      <c r="F25">
        <f t="shared" si="1"/>
        <v>70</v>
      </c>
      <c r="G25">
        <f t="shared" ref="G25:G32" si="4">+C25-(C$7+F25*C$8)</f>
        <v>-8.2499999989522621E-3</v>
      </c>
      <c r="N25">
        <f>+G25</f>
        <v>-8.2499999989522621E-3</v>
      </c>
      <c r="O25">
        <f t="shared" ca="1" si="2"/>
        <v>-8.2186694965900135E-3</v>
      </c>
      <c r="Q25" s="2">
        <f t="shared" si="3"/>
        <v>37560.377099999998</v>
      </c>
    </row>
    <row r="26" spans="1:18" x14ac:dyDescent="0.2">
      <c r="A26" s="8" t="s">
        <v>48</v>
      </c>
      <c r="B26" s="3" t="s">
        <v>50</v>
      </c>
      <c r="C26" s="8">
        <v>53165.461900000002</v>
      </c>
      <c r="D26">
        <v>5.9999999999999995E-4</v>
      </c>
      <c r="E26">
        <f t="shared" si="0"/>
        <v>594.99232528271421</v>
      </c>
      <c r="F26">
        <f t="shared" si="1"/>
        <v>595</v>
      </c>
      <c r="G26">
        <f t="shared" si="4"/>
        <v>-8.5749999998370185E-3</v>
      </c>
      <c r="N26">
        <f>+G26</f>
        <v>-8.5749999998370185E-3</v>
      </c>
      <c r="O26">
        <f t="shared" ca="1" si="2"/>
        <v>-9.5341253087369605E-3</v>
      </c>
      <c r="Q26" s="2">
        <f t="shared" si="3"/>
        <v>38146.961900000002</v>
      </c>
    </row>
    <row r="27" spans="1:18" x14ac:dyDescent="0.2">
      <c r="A27" s="8" t="s">
        <v>48</v>
      </c>
      <c r="B27" s="3" t="s">
        <v>50</v>
      </c>
      <c r="C27" s="8">
        <v>53870.477800000001</v>
      </c>
      <c r="D27">
        <v>8.0000000000000004E-4</v>
      </c>
      <c r="E27">
        <f t="shared" si="0"/>
        <v>1225.9891435194522</v>
      </c>
      <c r="F27">
        <f t="shared" si="1"/>
        <v>1226</v>
      </c>
      <c r="G27">
        <f t="shared" si="4"/>
        <v>-1.2129999995522667E-2</v>
      </c>
      <c r="N27">
        <f>+G27</f>
        <v>-1.2129999995522667E-2</v>
      </c>
      <c r="O27">
        <f t="shared" ca="1" si="2"/>
        <v>-1.1115177913431671E-2</v>
      </c>
      <c r="Q27" s="2">
        <f t="shared" si="3"/>
        <v>38851.977800000001</v>
      </c>
    </row>
    <row r="28" spans="1:18" x14ac:dyDescent="0.2">
      <c r="A28" s="8" t="s">
        <v>48</v>
      </c>
      <c r="B28" s="3" t="s">
        <v>50</v>
      </c>
      <c r="C28" s="8">
        <v>54482.760199999997</v>
      </c>
      <c r="D28">
        <v>1E-3</v>
      </c>
      <c r="E28">
        <f t="shared" si="0"/>
        <v>1773.9884812114847</v>
      </c>
      <c r="F28">
        <f t="shared" si="1"/>
        <v>1774</v>
      </c>
      <c r="G28">
        <f t="shared" si="4"/>
        <v>-1.2869999998656567E-2</v>
      </c>
      <c r="N28">
        <f>+G28</f>
        <v>-1.2869999998656567E-2</v>
      </c>
      <c r="O28">
        <f t="shared" ca="1" si="2"/>
        <v>-1.2488263218301245E-2</v>
      </c>
      <c r="Q28" s="2">
        <f t="shared" si="3"/>
        <v>39464.260199999997</v>
      </c>
    </row>
    <row r="29" spans="1:18" x14ac:dyDescent="0.2">
      <c r="A29" s="8" t="s">
        <v>48</v>
      </c>
      <c r="B29" s="3" t="s">
        <v>50</v>
      </c>
      <c r="C29" s="8">
        <v>54967.670400000003</v>
      </c>
      <c r="D29">
        <v>1.1999999999999999E-3</v>
      </c>
      <c r="E29">
        <f t="shared" si="0"/>
        <v>2207.9883290596604</v>
      </c>
      <c r="F29">
        <f t="shared" si="1"/>
        <v>2208</v>
      </c>
      <c r="G29">
        <f t="shared" si="4"/>
        <v>-1.3039999997999985E-2</v>
      </c>
      <c r="N29">
        <f>+G29</f>
        <v>-1.3039999997999985E-2</v>
      </c>
      <c r="O29">
        <f t="shared" ca="1" si="2"/>
        <v>-1.3575706689676052E-2</v>
      </c>
      <c r="Q29" s="2">
        <f t="shared" si="3"/>
        <v>39949.170400000003</v>
      </c>
    </row>
    <row r="30" spans="1:18" x14ac:dyDescent="0.2">
      <c r="A30" s="8" t="s">
        <v>49</v>
      </c>
      <c r="B30" s="3" t="s">
        <v>50</v>
      </c>
      <c r="C30" s="8">
        <v>56053.688000000002</v>
      </c>
      <c r="D30">
        <v>5.0000000000000001E-4</v>
      </c>
      <c r="E30">
        <f t="shared" si="0"/>
        <v>3179.9857693288786</v>
      </c>
      <c r="F30">
        <f t="shared" si="1"/>
        <v>3180</v>
      </c>
      <c r="G30">
        <f t="shared" si="4"/>
        <v>-1.5899999998509884E-2</v>
      </c>
      <c r="I30">
        <f>+G30</f>
        <v>-1.5899999998509884E-2</v>
      </c>
      <c r="O30">
        <f t="shared" ca="1" si="2"/>
        <v>-1.6011179164736683E-2</v>
      </c>
      <c r="Q30" s="2">
        <f t="shared" si="3"/>
        <v>41035.188000000002</v>
      </c>
    </row>
    <row r="31" spans="1:18" x14ac:dyDescent="0.2">
      <c r="A31" s="8" t="s">
        <v>49</v>
      </c>
      <c r="B31" s="3" t="s">
        <v>50</v>
      </c>
      <c r="C31" s="8">
        <v>56080.503100000002</v>
      </c>
      <c r="D31">
        <v>5.9999999999999995E-4</v>
      </c>
      <c r="E31">
        <f t="shared" si="0"/>
        <v>3203.9855724265108</v>
      </c>
      <c r="F31">
        <f t="shared" si="1"/>
        <v>3204</v>
      </c>
      <c r="G31">
        <f t="shared" si="4"/>
        <v>-1.6120000000228174E-2</v>
      </c>
      <c r="I31">
        <f>+G31</f>
        <v>-1.6120000000228174E-2</v>
      </c>
      <c r="O31">
        <f t="shared" ca="1" si="2"/>
        <v>-1.6071314287577687E-2</v>
      </c>
      <c r="Q31" s="2">
        <f t="shared" si="3"/>
        <v>41062.003100000002</v>
      </c>
    </row>
    <row r="32" spans="1:18" x14ac:dyDescent="0.2">
      <c r="A32" s="8" t="s">
        <v>49</v>
      </c>
      <c r="B32" s="3" t="s">
        <v>50</v>
      </c>
      <c r="C32" s="8">
        <v>56292.7906</v>
      </c>
      <c r="D32">
        <v>4.0000000000000002E-4</v>
      </c>
      <c r="E32">
        <f t="shared" si="0"/>
        <v>3393.9851696716664</v>
      </c>
      <c r="F32">
        <f t="shared" si="1"/>
        <v>3394</v>
      </c>
      <c r="G32">
        <f t="shared" si="4"/>
        <v>-1.6569999999774154E-2</v>
      </c>
      <c r="I32">
        <f>+G32</f>
        <v>-1.6569999999774154E-2</v>
      </c>
      <c r="O32">
        <f t="shared" ca="1" si="2"/>
        <v>-1.6547384010068965E-2</v>
      </c>
      <c r="Q32" s="2">
        <f t="shared" si="3"/>
        <v>41274.2906</v>
      </c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2024-01-17T04:57:41Z</dcterms:modified>
</cp:coreProperties>
</file>