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D74FE40-3E28-4A23-A426-92618782226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F11" i="1"/>
  <c r="C21" i="1"/>
  <c r="E21" i="1"/>
  <c r="F21" i="1"/>
  <c r="A21" i="1"/>
  <c r="H20" i="1"/>
  <c r="G11" i="1"/>
  <c r="E14" i="1"/>
  <c r="E15" i="1" s="1"/>
  <c r="Q21" i="1"/>
  <c r="G21" i="1"/>
  <c r="C17" i="1"/>
  <c r="H21" i="1"/>
  <c r="C11" i="1"/>
  <c r="C12" i="1"/>
  <c r="C16" i="1" l="1"/>
  <c r="D18" i="1" s="1"/>
  <c r="O21" i="1"/>
  <c r="S21" i="1" s="1"/>
  <c r="C15" i="1"/>
  <c r="O22" i="1"/>
  <c r="S22" i="1" s="1"/>
  <c r="O23" i="1"/>
  <c r="S23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<sst xmlns="http://schemas.openxmlformats.org/spreadsheetml/2006/main" count="58" uniqueCount="51">
  <si>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</si>
  <si>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</si>
  <si>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</si>
  <si>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</si>
  <si>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</si>
  <si>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</si>
  <si>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</si>
  <si>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</si>
  <si>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</si>
  <si>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</si>
  <si>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</si>
  <si>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</si>
  <si>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</si>
  <si>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</si>
  <si>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</si>
  <si>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</si>
  <si>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</si>
  <si>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</si>
  <si>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</si>
  <si>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</si>
  <si>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</si>
  <si>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</si>
  <si>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</si>
  <si>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</si>
  <si>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</si>
  <si>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</si>
  <si>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</si>
  <si>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</si>
  <si>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</si>
  <si>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</si>
  <si>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</si>
  <si>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</si>
  <si>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</si>
  <si>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</si>
  <si>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</si>
  <si>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</si>
  <si>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</si>
  <si>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</si>
  <si>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</si>
  <si>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</si>
  <si>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</si>
  <si>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EF Vel</t>
  </si>
  <si>
    <t>EF Vel / GSC na</t>
  </si>
  <si>
    <t>Vel_EF.xls</t>
  </si>
  <si>
    <t>EA</t>
  </si>
  <si>
    <t>Vel</t>
  </si>
  <si>
    <t>Malkov</t>
  </si>
  <si>
    <t>VSS_2013-01-28</t>
  </si>
  <si>
    <t>I</t>
  </si>
  <si>
    <t>VSS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</si>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</sst>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2" borderId="1" xfId="0" applyFill="1" applyBorder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EF Vel - O-C Diagr.</a:t>
            </a:r>
          </a:p>
        </c:rich>
      </c:tx>
      <c:layout>
        <c:manualLayout>
          <c:xMode val="edge"/>
          <c:yMode val="edge"/>
          <c:x val="0.3909774436090225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4.8000000000000001E-4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4.8000000000000001E-4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8207</c:v>
                </c:pt>
                <c:pt idx="2">
                  <c:v>8209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94-4FE5-8DFC-6661AD7D1DA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8207</c:v>
                </c:pt>
                <c:pt idx="2">
                  <c:v>8209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-8.6079999993671663E-2</c:v>
                </c:pt>
                <c:pt idx="2">
                  <c:v>-8.2449999994423706E-2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94-4FE5-8DFC-6661AD7D1DA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8207</c:v>
                </c:pt>
                <c:pt idx="2">
                  <c:v>8209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94-4FE5-8DFC-6661AD7D1DA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8207</c:v>
                </c:pt>
                <c:pt idx="2">
                  <c:v>8209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94-4FE5-8DFC-6661AD7D1DA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8207</c:v>
                </c:pt>
                <c:pt idx="2">
                  <c:v>8209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94-4FE5-8DFC-6661AD7D1DA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8207</c:v>
                </c:pt>
                <c:pt idx="2">
                  <c:v>8209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94-4FE5-8DFC-6661AD7D1DA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8207</c:v>
                </c:pt>
                <c:pt idx="2">
                  <c:v>8209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94-4FE5-8DFC-6661AD7D1DA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8207</c:v>
                </c:pt>
                <c:pt idx="2">
                  <c:v>8209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-4.4475295372242707E-7</c:v>
                </c:pt>
                <c:pt idx="1">
                  <c:v>-8.425451149514579E-2</c:v>
                </c:pt>
                <c:pt idx="2">
                  <c:v>-8.4275043739995864E-2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94-4FE5-8DFC-6661AD7D1DA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8207</c:v>
                </c:pt>
                <c:pt idx="2">
                  <c:v>8209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94-4FE5-8DFC-6661AD7D1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892240"/>
        <c:axId val="1"/>
      </c:scatterChart>
      <c:valAx>
        <c:axId val="304892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4892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49624060150375"/>
          <c:y val="0.92375366568914952"/>
          <c:w val="0.7473684210526315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3F03DDF-D2F2-36B2-6AD8-069E5F4131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  <c r="E1" t="s">
        <v>43</v>
      </c>
    </row>
    <row r="2" spans="1:7" x14ac:dyDescent="0.2">
      <c r="A2" t="s">
        <v>23</v>
      </c>
      <c r="B2" t="s">
        <v>44</v>
      </c>
      <c r="C2" s="31" t="s">
        <v>40</v>
      </c>
      <c r="D2" s="3" t="s">
        <v>45</v>
      </c>
      <c r="E2" s="32" t="s">
        <v>41</v>
      </c>
      <c r="F2" t="s">
        <v>13</v>
      </c>
    </row>
    <row r="3" spans="1:7" ht="13.5" thickBot="1" x14ac:dyDescent="0.25">
      <c r="E3" t="s">
        <v>13</v>
      </c>
    </row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36">
        <v>30879.152999999998</v>
      </c>
      <c r="D7" s="30" t="s">
        <v>46</v>
      </c>
    </row>
    <row r="8" spans="1:7" x14ac:dyDescent="0.2">
      <c r="A8" t="s">
        <v>3</v>
      </c>
      <c r="C8" s="36">
        <v>3.06955</v>
      </c>
      <c r="D8" s="30" t="s">
        <v>46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-4.4475295372242707E-7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-1.026612242502645E-5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60326.749026851852</v>
      </c>
    </row>
    <row r="15" spans="1:7" x14ac:dyDescent="0.2">
      <c r="A15" s="12" t="s">
        <v>17</v>
      </c>
      <c r="B15" s="10"/>
      <c r="C15" s="13">
        <f ca="1">(C7+C11)+(C8+C12)*INT(MAX(F21:F3533))</f>
        <v>56077.004674956261</v>
      </c>
      <c r="D15" s="14" t="s">
        <v>37</v>
      </c>
      <c r="E15" s="15">
        <f ca="1">ROUND(2*(E14-$C$7)/$C$8,0)/2+E13</f>
        <v>9594.5</v>
      </c>
    </row>
    <row r="16" spans="1:7" x14ac:dyDescent="0.2">
      <c r="A16" s="16" t="s">
        <v>4</v>
      </c>
      <c r="B16" s="10"/>
      <c r="C16" s="17">
        <f ca="1">+C8+C12</f>
        <v>3.0695397338775749</v>
      </c>
      <c r="D16" s="14" t="s">
        <v>38</v>
      </c>
      <c r="E16" s="24">
        <f ca="1">ROUND(2*(E14-$C$15)/$C$16,0)/2+E13</f>
        <v>1385.5</v>
      </c>
    </row>
    <row r="17" spans="1:19" ht="13.5" thickBot="1" x14ac:dyDescent="0.25">
      <c r="A17" s="14" t="s">
        <v>28</v>
      </c>
      <c r="B17" s="10"/>
      <c r="C17" s="10">
        <f>COUNT(C21:C2191)</f>
        <v>3</v>
      </c>
      <c r="D17" s="14" t="s">
        <v>32</v>
      </c>
      <c r="E17" s="18">
        <f ca="1">+$C$15+$C$16*E16-15018.5-$C$9/24</f>
        <v>45311.747809576977</v>
      </c>
    </row>
    <row r="18" spans="1:19" ht="14.25" thickTop="1" thickBot="1" x14ac:dyDescent="0.25">
      <c r="A18" s="16" t="s">
        <v>5</v>
      </c>
      <c r="B18" s="10"/>
      <c r="C18" s="19">
        <f ca="1">+C15</f>
        <v>56077.004674956261</v>
      </c>
      <c r="D18" s="20">
        <f ca="1">+C16</f>
        <v>3.0695397338775749</v>
      </c>
      <c r="E18" s="21" t="s">
        <v>33</v>
      </c>
    </row>
    <row r="19" spans="1:19" ht="13.5" thickTop="1" x14ac:dyDescent="0.2">
      <c r="A19" s="25" t="s">
        <v>34</v>
      </c>
      <c r="E19" s="26">
        <v>21</v>
      </c>
      <c r="S19">
        <f ca="1">SQRT(SUM(S21:S50)/(COUNT(S21:S50)-1))</f>
        <v>1.8252661626879912E-3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Malkov</v>
      </c>
      <c r="I20" s="7" t="s">
        <v>49</v>
      </c>
      <c r="J20" s="7" t="s">
        <v>50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9" x14ac:dyDescent="0.2">
      <c r="A21" t="str">
        <f>D7</f>
        <v>Malkov</v>
      </c>
      <c r="C21" s="8">
        <f>C$7</f>
        <v>30879.152999999998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-4.4475295372242707E-7</v>
      </c>
      <c r="Q21" s="2">
        <f>+C21-15018.5</f>
        <v>15860.652999999998</v>
      </c>
      <c r="S21">
        <f ca="1">+(O21-G21)^2</f>
        <v>1.9780518984482335E-13</v>
      </c>
    </row>
    <row r="22" spans="1:19" x14ac:dyDescent="0.2">
      <c r="A22" s="33" t="s">
        <v>47</v>
      </c>
      <c r="B22" s="34" t="s">
        <v>48</v>
      </c>
      <c r="C22" s="35">
        <v>56070.863770000004</v>
      </c>
      <c r="D22" s="35">
        <v>4.8000000000000001E-4</v>
      </c>
      <c r="E22">
        <f>+(C22-C$7)/C$8</f>
        <v>8206.971956801488</v>
      </c>
      <c r="F22">
        <f>ROUND(2*E22,0)/2</f>
        <v>8207</v>
      </c>
      <c r="G22">
        <f>+C22-(C$7+F22*C$8)</f>
        <v>-8.6079999993671663E-2</v>
      </c>
      <c r="I22">
        <f>+G22</f>
        <v>-8.6079999993671663E-2</v>
      </c>
      <c r="O22">
        <f ca="1">+C$11+C$12*$F22</f>
        <v>-8.425451149514579E-2</v>
      </c>
      <c r="Q22" s="2">
        <f>+C22-15018.5</f>
        <v>41052.363770000004</v>
      </c>
      <c r="S22">
        <f ca="1">+(O22-G22)^2</f>
        <v>3.332408258250248E-6</v>
      </c>
    </row>
    <row r="23" spans="1:19" x14ac:dyDescent="0.2">
      <c r="A23" s="33" t="s">
        <v>47</v>
      </c>
      <c r="B23" s="34" t="s">
        <v>48</v>
      </c>
      <c r="C23" s="35">
        <v>56077.006500000003</v>
      </c>
      <c r="D23" s="35">
        <v>2.2000000000000001E-3</v>
      </c>
      <c r="E23">
        <f>+(C23-C$7)/C$8</f>
        <v>8208.9731393852526</v>
      </c>
      <c r="F23">
        <f>ROUND(2*E23,0)/2</f>
        <v>8209</v>
      </c>
      <c r="G23">
        <f>+C23-(C$7+F23*C$8)</f>
        <v>-8.2449999994423706E-2</v>
      </c>
      <c r="I23">
        <f>+G23</f>
        <v>-8.2449999994423706E-2</v>
      </c>
      <c r="O23">
        <f ca="1">+C$11+C$12*$F23</f>
        <v>-8.4275043739995864E-2</v>
      </c>
      <c r="Q23" s="2">
        <f>+C23-15018.5</f>
        <v>41058.506500000003</v>
      </c>
      <c r="S23">
        <f ca="1">+(O23-G23)^2</f>
        <v>3.3307846732520517E-6</v>
      </c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2024-01-17T04:58:35Z</dcterms:modified>
</cp:coreProperties>
</file>