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4722746A-2A00-46D4-95CC-A8F1B24031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E22" i="1"/>
  <c r="F22" i="1"/>
  <c r="G22" i="1"/>
  <c r="I22" i="1"/>
  <c r="E23" i="1"/>
  <c r="F23" i="1"/>
  <c r="E25" i="1"/>
  <c r="F25" i="1"/>
  <c r="G25" i="1"/>
  <c r="I25" i="1"/>
  <c r="Q22" i="1"/>
  <c r="Q23" i="1"/>
  <c r="Q24" i="1"/>
  <c r="Q25" i="1"/>
  <c r="Q26" i="1"/>
  <c r="C8" i="1"/>
  <c r="C7" i="1"/>
  <c r="E26" i="1"/>
  <c r="F26" i="1"/>
  <c r="E21" i="1"/>
  <c r="F21" i="1"/>
  <c r="G21" i="1"/>
  <c r="H21" i="1"/>
  <c r="Q21" i="1"/>
  <c r="G26" i="1"/>
  <c r="I26" i="1"/>
  <c r="E24" i="1"/>
  <c r="F24" i="1"/>
  <c r="G24" i="1"/>
  <c r="I24" i="1"/>
  <c r="G23" i="1"/>
  <c r="I23" i="1"/>
  <c r="C11" i="1"/>
  <c r="E15" i="1" l="1"/>
  <c r="C12" i="1"/>
  <c r="C16" i="1" l="1"/>
  <c r="D18" i="1" s="1"/>
  <c r="O24" i="1"/>
  <c r="O21" i="1"/>
  <c r="O22" i="1"/>
  <c r="C15" i="1"/>
  <c r="O25" i="1"/>
  <c r="O26" i="1"/>
  <c r="O23" i="1"/>
  <c r="C18" i="1" l="1"/>
  <c r="E16" i="1"/>
  <c r="E17" i="1" s="1"/>
</calcChain>
</file>

<file path=xl/sharedStrings.xml><?xml version="1.0" encoding="utf-8"?>
<sst xmlns="http://schemas.openxmlformats.org/spreadsheetml/2006/main" count="55" uniqueCount="46">
  <si>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</si>
  <si>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</si>
  <si>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</si>
  <si>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</si>
  <si>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</si>
  <si>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</si>
  <si>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</si>
  <si>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</si>
  <si>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</si>
  <si>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</si>
  <si>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</si>
  <si>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</si>
  <si>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</si>
  <si>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</si>
  <si>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</si>
  <si>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</si>
  <si>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</si>
  <si>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</si>
  <si>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</si>
  <si>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</si>
  <si>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</si>
  <si>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</si>
  <si>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</si>
  <si>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</si>
  <si>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</si>
  <si>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</si>
  <si>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</si>
  <si>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</si>
  <si>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</si>
  <si>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</si>
  <si>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</si>
  <si>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</si>
  <si>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</si>
  <si>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</si>
  <si>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</si>
  <si>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</si>
  <si>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</si>
  <si>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</si>
  <si>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 xml:space="preserve">ET Vel / GSC </t>
  </si>
  <si>
    <t>IBVS 5931</t>
  </si>
  <si>
    <t>II</t>
  </si>
  <si>
    <t>I</t>
  </si>
  <si>
    <t>EA/D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</si>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</sst>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 Unicode MS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ET Vel - O-C Diagr.</a:t>
            </a:r>
          </a:p>
        </c:rich>
      </c:tx>
      <c:layout>
        <c:manualLayout>
          <c:xMode val="edge"/>
          <c:yMode val="edge"/>
          <c:x val="0.3909774436090225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7E-4317-B8D7-9FCE542F60B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0.21039099999325117</c:v>
                </c:pt>
                <c:pt idx="2">
                  <c:v>0.1691619999910472</c:v>
                </c:pt>
                <c:pt idx="3">
                  <c:v>0.15400399999634828</c:v>
                </c:pt>
                <c:pt idx="4">
                  <c:v>0.21337499999935972</c:v>
                </c:pt>
                <c:pt idx="5">
                  <c:v>0.14247199999954319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7E-4317-B8D7-9FCE542F60B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87E-4317-B8D7-9FCE542F60B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7E-4317-B8D7-9FCE542F60B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87E-4317-B8D7-9FCE542F60B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7E-4317-B8D7-9FCE542F60B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3.2000000000000002E-3</c:v>
                  </c:pt>
                  <c:pt idx="2">
                    <c:v>1.17E-2</c:v>
                  </c:pt>
                  <c:pt idx="3">
                    <c:v>1.9E-3</c:v>
                  </c:pt>
                  <c:pt idx="4">
                    <c:v>9.4999999999999998E-3</c:v>
                  </c:pt>
                  <c:pt idx="5">
                    <c:v>1.2999999999999999E-3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87E-4317-B8D7-9FCE542F60B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7760.5</c:v>
                </c:pt>
                <c:pt idx="2">
                  <c:v>7761</c:v>
                </c:pt>
                <c:pt idx="3">
                  <c:v>7762</c:v>
                </c:pt>
                <c:pt idx="4">
                  <c:v>7762.5</c:v>
                </c:pt>
                <c:pt idx="5">
                  <c:v>7766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2.1174258255374223E-5</c:v>
                </c:pt>
                <c:pt idx="1">
                  <c:v>0.17783303154090377</c:v>
                </c:pt>
                <c:pt idx="2">
                  <c:v>0.17784448775231299</c:v>
                </c:pt>
                <c:pt idx="3">
                  <c:v>0.17786740017513145</c:v>
                </c:pt>
                <c:pt idx="4">
                  <c:v>0.17787885638654069</c:v>
                </c:pt>
                <c:pt idx="5">
                  <c:v>0.17795904986640529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7E-4317-B8D7-9FCE542F6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893320"/>
        <c:axId val="1"/>
      </c:scatterChart>
      <c:valAx>
        <c:axId val="304893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48933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07518796992482"/>
          <c:y val="0.92375366568914952"/>
          <c:w val="0.6736842105263158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5EA2CCF-3D1C-8F67-185D-19386A6AB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4" sqref="E4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38</v>
      </c>
    </row>
    <row r="2" spans="1:7">
      <c r="A2" t="s">
        <v>24</v>
      </c>
      <c r="B2" t="s">
        <v>42</v>
      </c>
      <c r="C2" s="3"/>
      <c r="D2" s="3"/>
    </row>
    <row r="3" spans="1:7" ht="13.5" thickBot="1"/>
    <row r="4" spans="1:7" ht="14.25" thickTop="1" thickBot="1">
      <c r="A4" s="5" t="s">
        <v>0</v>
      </c>
      <c r="C4" s="8">
        <v>29778.222000000002</v>
      </c>
      <c r="D4" s="9">
        <v>3.0808580000000001</v>
      </c>
    </row>
    <row r="6" spans="1:7">
      <c r="A6" s="5" t="s">
        <v>1</v>
      </c>
    </row>
    <row r="7" spans="1:7">
      <c r="A7" t="s">
        <v>2</v>
      </c>
      <c r="C7">
        <f>+C4</f>
        <v>29778.222000000002</v>
      </c>
    </row>
    <row r="8" spans="1:7">
      <c r="A8" t="s">
        <v>3</v>
      </c>
      <c r="C8">
        <f>+D4</f>
        <v>3.0808580000000001</v>
      </c>
    </row>
    <row r="9" spans="1:7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>
      <c r="A10" s="12"/>
      <c r="B10" s="12"/>
      <c r="C10" s="4" t="s">
        <v>20</v>
      </c>
      <c r="D10" s="4" t="s">
        <v>21</v>
      </c>
      <c r="E10" s="12"/>
    </row>
    <row r="11" spans="1:7">
      <c r="A11" s="12" t="s">
        <v>16</v>
      </c>
      <c r="B11" s="12"/>
      <c r="C11" s="22">
        <f ca="1">INTERCEPT(INDIRECT($G$11):G992,INDIRECT($F$11):F992)</f>
        <v>2.1174258255374223E-5</v>
      </c>
      <c r="D11" s="3"/>
      <c r="E11" s="12"/>
      <c r="F11" s="23" t="str">
        <f>"F"&amp;E19</f>
        <v>F21</v>
      </c>
      <c r="G11" s="24" t="str">
        <f>"G"&amp;E19</f>
        <v>G21</v>
      </c>
    </row>
    <row r="12" spans="1:7">
      <c r="A12" s="12" t="s">
        <v>17</v>
      </c>
      <c r="B12" s="12"/>
      <c r="C12" s="22">
        <f ca="1">SLOPE(INDIRECT($G$11):G992,INDIRECT($F$11):F992)</f>
        <v>2.2912422818458655E-5</v>
      </c>
      <c r="D12" s="3"/>
      <c r="E12" s="12"/>
    </row>
    <row r="13" spans="1:7">
      <c r="A13" s="12" t="s">
        <v>19</v>
      </c>
      <c r="B13" s="12"/>
      <c r="C13" s="3" t="s">
        <v>14</v>
      </c>
      <c r="D13" s="16" t="s">
        <v>43</v>
      </c>
      <c r="E13" s="13">
        <v>1</v>
      </c>
    </row>
    <row r="14" spans="1:7">
      <c r="A14" s="12"/>
      <c r="B14" s="12"/>
      <c r="C14" s="12"/>
      <c r="D14" s="16" t="s">
        <v>33</v>
      </c>
      <c r="E14" s="17">
        <f ca="1">NOW()+15018.5+$C$9/24</f>
        <v>60326.751504398148</v>
      </c>
    </row>
    <row r="15" spans="1:7">
      <c r="A15" s="14" t="s">
        <v>18</v>
      </c>
      <c r="B15" s="12"/>
      <c r="C15" s="15">
        <f ca="1">(C7+C11)+(C8+C12)*INT(MAX(F21:F3533))</f>
        <v>53704.343187049875</v>
      </c>
      <c r="D15" s="16" t="s">
        <v>44</v>
      </c>
      <c r="E15" s="17">
        <f ca="1">ROUND(2*(E14-$C$7)/$C$8,0)/2+E13</f>
        <v>9916.5</v>
      </c>
    </row>
    <row r="16" spans="1:7">
      <c r="A16" s="18" t="s">
        <v>4</v>
      </c>
      <c r="B16" s="12"/>
      <c r="C16" s="19">
        <f ca="1">+C8+C12</f>
        <v>3.0808809124228187</v>
      </c>
      <c r="D16" s="16" t="s">
        <v>34</v>
      </c>
      <c r="E16" s="24">
        <f ca="1">ROUND(2*(E14-$C$15)/$C$16,0)/2+E13</f>
        <v>2150.5</v>
      </c>
    </row>
    <row r="17" spans="1:17" ht="13.5" thickBot="1">
      <c r="A17" s="16" t="s">
        <v>30</v>
      </c>
      <c r="B17" s="12"/>
      <c r="C17" s="12">
        <f>COUNT(C21:C2191)</f>
        <v>6</v>
      </c>
      <c r="D17" s="16" t="s">
        <v>35</v>
      </c>
      <c r="E17" s="20">
        <f ca="1">+$C$15+$C$16*E16-15018.5-$C$9/24</f>
        <v>45311.673422548483</v>
      </c>
    </row>
    <row r="18" spans="1:17" ht="14.25" thickTop="1" thickBot="1">
      <c r="A18" s="18" t="s">
        <v>5</v>
      </c>
      <c r="B18" s="12"/>
      <c r="C18" s="30">
        <f ca="1">+C15</f>
        <v>53704.343187049875</v>
      </c>
      <c r="D18" s="31">
        <f ca="1">+C16</f>
        <v>3.0808809124228187</v>
      </c>
      <c r="E18" s="21" t="s">
        <v>36</v>
      </c>
    </row>
    <row r="19" spans="1:17" ht="13.5" thickTop="1">
      <c r="A19" s="25" t="s">
        <v>37</v>
      </c>
      <c r="E19" s="26">
        <v>21</v>
      </c>
    </row>
    <row r="20" spans="1:17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ht="12.75" customHeight="1">
      <c r="A21" t="s">
        <v>12</v>
      </c>
      <c r="C21" s="10">
        <v>29778.222000000002</v>
      </c>
      <c r="D21" s="10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2.1174258255374223E-5</v>
      </c>
      <c r="Q21" s="2">
        <f t="shared" ref="Q21:Q26" si="4">+C21-15018.5</f>
        <v>14759.722000000002</v>
      </c>
    </row>
    <row r="22" spans="1:17" ht="12.75" customHeight="1">
      <c r="A22" s="27" t="s">
        <v>39</v>
      </c>
      <c r="B22" s="28" t="s">
        <v>40</v>
      </c>
      <c r="C22" s="29">
        <v>53687.430899999999</v>
      </c>
      <c r="D22" s="29">
        <v>3.2000000000000002E-3</v>
      </c>
      <c r="E22">
        <f t="shared" si="0"/>
        <v>7760.5682897426614</v>
      </c>
      <c r="F22">
        <f t="shared" si="1"/>
        <v>7760.5</v>
      </c>
      <c r="G22">
        <f t="shared" si="2"/>
        <v>0.21039099999325117</v>
      </c>
      <c r="I22">
        <f>+G22</f>
        <v>0.21039099999325117</v>
      </c>
      <c r="O22">
        <f t="shared" ca="1" si="3"/>
        <v>0.17783303154090377</v>
      </c>
      <c r="Q22" s="2">
        <f t="shared" si="4"/>
        <v>38668.930899999999</v>
      </c>
    </row>
    <row r="23" spans="1:17" ht="12.75" customHeight="1">
      <c r="A23" s="27" t="s">
        <v>39</v>
      </c>
      <c r="B23" s="28" t="s">
        <v>41</v>
      </c>
      <c r="C23" s="29">
        <v>53688.930099999998</v>
      </c>
      <c r="D23" s="29">
        <v>1.17E-2</v>
      </c>
      <c r="E23">
        <f t="shared" si="0"/>
        <v>7761.0549074316295</v>
      </c>
      <c r="F23">
        <f t="shared" si="1"/>
        <v>7761</v>
      </c>
      <c r="G23">
        <f t="shared" si="2"/>
        <v>0.1691619999910472</v>
      </c>
      <c r="I23">
        <f>+G23</f>
        <v>0.1691619999910472</v>
      </c>
      <c r="O23">
        <f t="shared" ca="1" si="3"/>
        <v>0.17784448775231299</v>
      </c>
      <c r="Q23" s="2">
        <f t="shared" si="4"/>
        <v>38670.430099999998</v>
      </c>
    </row>
    <row r="24" spans="1:17" ht="12.75" customHeight="1">
      <c r="A24" s="27" t="s">
        <v>39</v>
      </c>
      <c r="B24" s="28" t="s">
        <v>41</v>
      </c>
      <c r="C24" s="29">
        <v>53691.995799999997</v>
      </c>
      <c r="D24" s="29">
        <v>1.9E-3</v>
      </c>
      <c r="E24">
        <f t="shared" si="0"/>
        <v>7762.0499873736453</v>
      </c>
      <c r="F24">
        <f t="shared" si="1"/>
        <v>7762</v>
      </c>
      <c r="G24">
        <f t="shared" si="2"/>
        <v>0.15400399999634828</v>
      </c>
      <c r="I24">
        <f>+G24</f>
        <v>0.15400399999634828</v>
      </c>
      <c r="O24">
        <f t="shared" ca="1" si="3"/>
        <v>0.17786740017513145</v>
      </c>
      <c r="Q24" s="2">
        <f t="shared" si="4"/>
        <v>38673.495799999997</v>
      </c>
    </row>
    <row r="25" spans="1:17" ht="12.75" customHeight="1">
      <c r="A25" s="27" t="s">
        <v>39</v>
      </c>
      <c r="B25" s="28" t="s">
        <v>40</v>
      </c>
      <c r="C25" s="29">
        <v>53693.595600000001</v>
      </c>
      <c r="D25" s="29">
        <v>9.4999999999999998E-3</v>
      </c>
      <c r="E25">
        <f t="shared" si="0"/>
        <v>7762.5692583040172</v>
      </c>
      <c r="F25">
        <f t="shared" si="1"/>
        <v>7762.5</v>
      </c>
      <c r="G25">
        <f t="shared" si="2"/>
        <v>0.21337499999935972</v>
      </c>
      <c r="I25">
        <f>+G25</f>
        <v>0.21337499999935972</v>
      </c>
      <c r="O25">
        <f t="shared" ca="1" si="3"/>
        <v>0.17787885638654069</v>
      </c>
      <c r="Q25" s="2">
        <f t="shared" si="4"/>
        <v>38675.095600000001</v>
      </c>
    </row>
    <row r="26" spans="1:17" ht="12.75" customHeight="1">
      <c r="A26" s="27" t="s">
        <v>39</v>
      </c>
      <c r="B26" s="28" t="s">
        <v>41</v>
      </c>
      <c r="C26" s="29">
        <v>53704.307699999998</v>
      </c>
      <c r="D26" s="29">
        <v>1.2999999999999999E-3</v>
      </c>
      <c r="E26">
        <f t="shared" si="0"/>
        <v>7766.0462442605258</v>
      </c>
      <c r="F26">
        <f t="shared" si="1"/>
        <v>7766</v>
      </c>
      <c r="G26">
        <f t="shared" si="2"/>
        <v>0.14247199999954319</v>
      </c>
      <c r="I26">
        <f>+G26</f>
        <v>0.14247199999954319</v>
      </c>
      <c r="O26">
        <f t="shared" ca="1" si="3"/>
        <v>0.17795904986640529</v>
      </c>
      <c r="Q26" s="2">
        <f t="shared" si="4"/>
        <v>38685.807699999998</v>
      </c>
    </row>
    <row r="27" spans="1:17">
      <c r="A27" s="32"/>
      <c r="B27" s="33"/>
      <c r="C27" s="32"/>
      <c r="D27" s="32"/>
      <c r="Q27" s="2"/>
    </row>
    <row r="28" spans="1:17">
      <c r="C28" s="10"/>
      <c r="D28" s="10"/>
      <c r="Q28" s="2"/>
    </row>
    <row r="29" spans="1:17">
      <c r="C29" s="10"/>
      <c r="D29" s="10"/>
      <c r="Q29" s="2"/>
    </row>
    <row r="30" spans="1:17">
      <c r="C30" s="10"/>
      <c r="D30" s="10"/>
      <c r="Q30" s="2"/>
    </row>
    <row r="31" spans="1:17">
      <c r="C31" s="10"/>
      <c r="D31" s="10"/>
      <c r="Q31" s="2"/>
    </row>
    <row r="32" spans="1:17">
      <c r="C32" s="10"/>
      <c r="D32" s="10"/>
      <c r="Q32" s="2"/>
    </row>
    <row r="33" spans="3:17">
      <c r="C33" s="10"/>
      <c r="D33" s="10"/>
      <c r="Q33" s="2"/>
    </row>
    <row r="34" spans="3:17">
      <c r="C34" s="10"/>
      <c r="D34" s="10"/>
    </row>
    <row r="35" spans="3:17">
      <c r="C35" s="10"/>
      <c r="D35" s="10"/>
    </row>
    <row r="36" spans="3:17">
      <c r="C36" s="10"/>
      <c r="D36" s="10"/>
    </row>
    <row r="37" spans="3:17">
      <c r="C37" s="10"/>
      <c r="D37" s="10"/>
    </row>
    <row r="38" spans="3:17">
      <c r="C38" s="10"/>
      <c r="D38" s="10"/>
    </row>
    <row r="39" spans="3:17">
      <c r="C39" s="10"/>
      <c r="D39" s="10"/>
    </row>
    <row r="40" spans="3:17">
      <c r="C40" s="10"/>
      <c r="D40" s="10"/>
    </row>
    <row r="41" spans="3:17">
      <c r="C41" s="10"/>
      <c r="D41" s="10"/>
    </row>
    <row r="42" spans="3:17">
      <c r="C42" s="10"/>
      <c r="D42" s="10"/>
    </row>
    <row r="43" spans="3:17">
      <c r="C43" s="10"/>
      <c r="D43" s="10"/>
    </row>
    <row r="44" spans="3:17">
      <c r="C44" s="10"/>
      <c r="D44" s="10"/>
    </row>
    <row r="45" spans="3:17">
      <c r="C45" s="10"/>
      <c r="D45" s="10"/>
    </row>
    <row r="46" spans="3:17">
      <c r="C46" s="10"/>
      <c r="D46" s="10"/>
    </row>
    <row r="47" spans="3:17">
      <c r="C47" s="10"/>
      <c r="D47" s="10"/>
    </row>
    <row r="48" spans="3:17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  <row r="6940" spans="3:4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2024-01-17T05:02:10Z</dcterms:modified>
</cp:coreProperties>
</file>