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D2AE7E-D794-4B44-8B40-C8B3DF540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 s="1"/>
  <c r="G39" i="1" s="1"/>
  <c r="K39" i="1" s="1"/>
  <c r="Q39" i="1"/>
  <c r="Q30" i="1"/>
  <c r="Q31" i="1"/>
  <c r="Q32" i="1"/>
  <c r="Q33" i="1"/>
  <c r="Q34" i="1"/>
  <c r="Q35" i="1"/>
  <c r="E36" i="1"/>
  <c r="F36" i="1" s="1"/>
  <c r="G36" i="1" s="1"/>
  <c r="K36" i="1" s="1"/>
  <c r="Q36" i="1"/>
  <c r="Q37" i="1"/>
  <c r="D9" i="1"/>
  <c r="C9" i="1"/>
  <c r="Q25" i="1"/>
  <c r="Q26" i="1"/>
  <c r="Q27" i="1"/>
  <c r="Q28" i="1"/>
  <c r="Q29" i="1"/>
  <c r="Q24" i="1"/>
  <c r="Q22" i="1"/>
  <c r="Q23" i="1"/>
  <c r="F16" i="1"/>
  <c r="F17" i="1" s="1"/>
  <c r="C21" i="1"/>
  <c r="C17" i="1" s="1"/>
  <c r="E30" i="1"/>
  <c r="F30" i="1" s="1"/>
  <c r="G30" i="1" s="1"/>
  <c r="K30" i="1" s="1"/>
  <c r="E25" i="1"/>
  <c r="F25" i="1" s="1"/>
  <c r="G25" i="1" s="1"/>
  <c r="K25" i="1" s="1"/>
  <c r="E27" i="1"/>
  <c r="F27" i="1" s="1"/>
  <c r="G27" i="1" s="1"/>
  <c r="K27" i="1" s="1"/>
  <c r="E23" i="1"/>
  <c r="F23" i="1" s="1"/>
  <c r="G23" i="1" s="1"/>
  <c r="K23" i="1" s="1"/>
  <c r="E29" i="1"/>
  <c r="F29" i="1"/>
  <c r="G29" i="1" s="1"/>
  <c r="K29" i="1" s="1"/>
  <c r="E26" i="1"/>
  <c r="F26" i="1" s="1"/>
  <c r="G26" i="1" s="1"/>
  <c r="K26" i="1" s="1"/>
  <c r="E28" i="1"/>
  <c r="F28" i="1"/>
  <c r="G28" i="1" s="1"/>
  <c r="K28" i="1" s="1"/>
  <c r="E24" i="1"/>
  <c r="F24" i="1"/>
  <c r="G24" i="1"/>
  <c r="K24" i="1" s="1"/>
  <c r="E21" i="1" l="1"/>
  <c r="F21" i="1" s="1"/>
  <c r="G21" i="1" s="1"/>
  <c r="H21" i="1" s="1"/>
  <c r="E35" i="1"/>
  <c r="F35" i="1" s="1"/>
  <c r="G35" i="1" s="1"/>
  <c r="K35" i="1" s="1"/>
  <c r="E32" i="1"/>
  <c r="F32" i="1" s="1"/>
  <c r="G32" i="1" s="1"/>
  <c r="K32" i="1" s="1"/>
  <c r="Q21" i="1"/>
  <c r="E34" i="1"/>
  <c r="F34" i="1" s="1"/>
  <c r="G34" i="1" s="1"/>
  <c r="K34" i="1" s="1"/>
  <c r="E31" i="1"/>
  <c r="F31" i="1" s="1"/>
  <c r="G31" i="1" s="1"/>
  <c r="K31" i="1" s="1"/>
  <c r="E22" i="1"/>
  <c r="F22" i="1" s="1"/>
  <c r="G22" i="1" s="1"/>
  <c r="E37" i="1"/>
  <c r="F37" i="1" s="1"/>
  <c r="G37" i="1" s="1"/>
  <c r="K37" i="1" s="1"/>
  <c r="E33" i="1"/>
  <c r="F33" i="1" s="1"/>
  <c r="G33" i="1" s="1"/>
  <c r="K33" i="1" s="1"/>
  <c r="C12" i="1"/>
  <c r="C11" i="1"/>
  <c r="O39" i="1" l="1"/>
  <c r="O38" i="1"/>
  <c r="O31" i="1"/>
  <c r="O25" i="1"/>
  <c r="O35" i="1"/>
  <c r="O21" i="1"/>
  <c r="O26" i="1"/>
  <c r="O28" i="1"/>
  <c r="C15" i="1"/>
  <c r="C18" i="1" s="1"/>
  <c r="O32" i="1"/>
  <c r="O36" i="1"/>
  <c r="O33" i="1"/>
  <c r="O22" i="1"/>
  <c r="O29" i="1"/>
  <c r="O30" i="1"/>
  <c r="O23" i="1"/>
  <c r="O37" i="1"/>
  <c r="O27" i="1"/>
  <c r="O24" i="1"/>
  <c r="O34" i="1"/>
  <c r="C16" i="1"/>
  <c r="D18" i="1" s="1"/>
  <c r="K22" i="1"/>
  <c r="F18" i="1" l="1"/>
  <c r="F19" i="1" s="1"/>
</calcChain>
</file>

<file path=xl/sharedStrings.xml><?xml version="1.0" encoding="utf-8"?>
<sst xmlns="http://schemas.openxmlformats.org/spreadsheetml/2006/main" count="81" uniqueCount="54">
  <si>
    <t>JAVSO..44…26</t>
  </si>
  <si>
    <t>OEJV 0182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</si>
  <si>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</si>
  <si>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</si>
  <si>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</si>
  <si>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</si>
  <si>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</si>
  <si>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</si>
  <si>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</si>
  <si>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</si>
  <si>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</si>
  <si>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</si>
  <si>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</si>
  <si>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</si>
  <si>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</si>
  <si>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</si>
  <si>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</si>
  <si>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</si>
  <si>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</si>
  <si>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</si>
  <si>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</si>
  <si>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</si>
  <si>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</si>
  <si>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</si>
  <si>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</si>
  <si>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</si>
  <si>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</si>
  <si>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</si>
  <si>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</si>
  <si>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</si>
  <si>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</si>
  <si>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</si>
  <si>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</si>
  <si>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</si>
  <si>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</si>
  <si>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</si>
  <si>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</si>
  <si>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</si>
  <si>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</si>
  <si>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</si>
  <si>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</si>
  <si>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</si>
  <si>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</si>
  <si>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FM Vel / GSC 8598-1576</t>
  </si>
  <si>
    <t>EW/KW</t>
  </si>
  <si>
    <t>Kreiner</t>
  </si>
  <si>
    <t>OEJV 116</t>
  </si>
  <si>
    <t>I</t>
  </si>
  <si>
    <t>II</t>
  </si>
  <si>
    <t>vis</t>
  </si>
  <si>
    <t>JAVSO, 48, 250</t>
  </si>
  <si>
    <t>JAVSO, 49, 251</t>
  </si>
  <si>
    <t>RIX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</si>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</sst>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" fontId="15" fillId="0" borderId="0" xfId="0" applyNumberFormat="1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horizontal="left"/>
    </xf>
    <xf numFmtId="166" fontId="34" fillId="0" borderId="0" xfId="0" applyNumberFormat="1" applyFont="1" applyAlignment="1">
      <alignment horizontal="left"/>
    </xf>
    <xf numFmtId="0" fontId="7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F-4ADF-81C7-5A1B786975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F-4ADF-81C7-5A1B786975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CF-4ADF-81C7-5A1B786975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3.5562199998821598E-2</c:v>
                </c:pt>
                <c:pt idx="2">
                  <c:v>4.5503599998482969E-2</c:v>
                </c:pt>
                <c:pt idx="3">
                  <c:v>6.6134699998656288E-2</c:v>
                </c:pt>
                <c:pt idx="4">
                  <c:v>6.8752500003029127E-2</c:v>
                </c:pt>
                <c:pt idx="5">
                  <c:v>6.9300800001656171E-2</c:v>
                </c:pt>
                <c:pt idx="6">
                  <c:v>7.1702400156937074E-2</c:v>
                </c:pt>
                <c:pt idx="7">
                  <c:v>7.0507499978702981E-2</c:v>
                </c:pt>
                <c:pt idx="8">
                  <c:v>7.1251399938773829E-2</c:v>
                </c:pt>
                <c:pt idx="9">
                  <c:v>7.686750014545396E-2</c:v>
                </c:pt>
                <c:pt idx="10">
                  <c:v>7.6539099813089706E-2</c:v>
                </c:pt>
                <c:pt idx="11">
                  <c:v>7.7183599991258234E-2</c:v>
                </c:pt>
                <c:pt idx="12">
                  <c:v>7.633049989817664E-2</c:v>
                </c:pt>
                <c:pt idx="13">
                  <c:v>8.0401300023368094E-2</c:v>
                </c:pt>
                <c:pt idx="14">
                  <c:v>8.0168200001935475E-2</c:v>
                </c:pt>
                <c:pt idx="15">
                  <c:v>8.0126500142796431E-2</c:v>
                </c:pt>
                <c:pt idx="16">
                  <c:v>8.0383400127175264E-2</c:v>
                </c:pt>
                <c:pt idx="17">
                  <c:v>8.6416399964946322E-2</c:v>
                </c:pt>
                <c:pt idx="18">
                  <c:v>8.6453300136781763E-2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F-4ADF-81C7-5A1B786975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CF-4ADF-81C7-5A1B786975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F-4ADF-81C7-5A1B786975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CF-4ADF-81C7-5A1B786975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-0.1435380530299955</c:v>
                </c:pt>
                <c:pt idx="1">
                  <c:v>3.1948633983323593E-2</c:v>
                </c:pt>
                <c:pt idx="2">
                  <c:v>5.0607882010462568E-2</c:v>
                </c:pt>
                <c:pt idx="3">
                  <c:v>6.6226223381921467E-2</c:v>
                </c:pt>
                <c:pt idx="4">
                  <c:v>6.8793582043784579E-2</c:v>
                </c:pt>
                <c:pt idx="5">
                  <c:v>6.8949488614056614E-2</c:v>
                </c:pt>
                <c:pt idx="6">
                  <c:v>7.1374054342399518E-2</c:v>
                </c:pt>
                <c:pt idx="7">
                  <c:v>7.1634870006686419E-2</c:v>
                </c:pt>
                <c:pt idx="8">
                  <c:v>7.1680039199942785E-2</c:v>
                </c:pt>
                <c:pt idx="9">
                  <c:v>7.6880324707428283E-2</c:v>
                </c:pt>
                <c:pt idx="10">
                  <c:v>7.7119284310462083E-2</c:v>
                </c:pt>
                <c:pt idx="11">
                  <c:v>7.7126569664213107E-2</c:v>
                </c:pt>
                <c:pt idx="12">
                  <c:v>7.7128026734963301E-2</c:v>
                </c:pt>
                <c:pt idx="13">
                  <c:v>7.9797380349340835E-2</c:v>
                </c:pt>
                <c:pt idx="14">
                  <c:v>7.9798837420091029E-2</c:v>
                </c:pt>
                <c:pt idx="15">
                  <c:v>7.9954743990363092E-2</c:v>
                </c:pt>
                <c:pt idx="16">
                  <c:v>7.9956201061113286E-2</c:v>
                </c:pt>
                <c:pt idx="17">
                  <c:v>8.5303650714369572E-2</c:v>
                </c:pt>
                <c:pt idx="18">
                  <c:v>8.5305107785119794E-2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CF-4ADF-81C7-5A1B7869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608"/>
        <c:axId val="1"/>
      </c:scatterChart>
      <c:valAx>
        <c:axId val="93489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5DF922-EDC0-8B1E-F6E8-D5806E5B3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6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4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30</v>
      </c>
      <c r="B2" s="28" t="s">
        <v>44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8">
        <v>29043.238000000001</v>
      </c>
      <c r="D4" s="9">
        <v>0.38952619999999999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7</v>
      </c>
    </row>
    <row r="7" spans="1:6" x14ac:dyDescent="0.2">
      <c r="A7" t="s">
        <v>8</v>
      </c>
      <c r="C7">
        <v>29043.238000000001</v>
      </c>
    </row>
    <row r="8" spans="1:6" x14ac:dyDescent="0.2">
      <c r="A8" t="s">
        <v>9</v>
      </c>
      <c r="C8">
        <v>0.38952619999999999</v>
      </c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6" x14ac:dyDescent="0.2">
      <c r="A11" s="12" t="s">
        <v>22</v>
      </c>
      <c r="B11" s="12"/>
      <c r="C11" s="23">
        <f ca="1">INTERCEPT(INDIRECT($D$9):G988,INDIRECT($C$9):F988)</f>
        <v>-0.1435380530299955</v>
      </c>
      <c r="D11" s="3"/>
      <c r="E11" s="12"/>
    </row>
    <row r="12" spans="1:6" x14ac:dyDescent="0.2">
      <c r="A12" s="12" t="s">
        <v>23</v>
      </c>
      <c r="B12" s="12"/>
      <c r="C12" s="23">
        <f ca="1">SLOPE(INDIRECT($D$9):G988,INDIRECT($C$9):F988)</f>
        <v>2.9141415004121471E-6</v>
      </c>
      <c r="D12" s="3"/>
      <c r="E12" s="12"/>
    </row>
    <row r="13" spans="1:6" x14ac:dyDescent="0.2">
      <c r="A13" s="12" t="s">
        <v>25</v>
      </c>
      <c r="B13" s="12"/>
      <c r="C13" s="3" t="s">
        <v>20</v>
      </c>
    </row>
    <row r="14" spans="1:6" x14ac:dyDescent="0.2">
      <c r="A14" s="12"/>
      <c r="B14" s="12"/>
      <c r="C14" s="12"/>
    </row>
    <row r="15" spans="1:6" x14ac:dyDescent="0.2">
      <c r="A15" s="14" t="s">
        <v>24</v>
      </c>
      <c r="B15" s="12"/>
      <c r="C15" s="15">
        <f ca="1">(C7+C11)+(C8+C12)*INT(MAX(F21:F3529))</f>
        <v>59632.036737250717</v>
      </c>
      <c r="E15" s="16" t="s">
        <v>40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0.38952911414150038</v>
      </c>
      <c r="E16" s="16" t="s">
        <v>37</v>
      </c>
      <c r="F16" s="17">
        <f ca="1">NOW()+15018.5+B5/24</f>
        <v>60327.149536226854</v>
      </c>
    </row>
    <row r="17" spans="1:17" ht="13.5" thickBot="1" x14ac:dyDescent="0.25">
      <c r="A17" s="16" t="s">
        <v>34</v>
      </c>
      <c r="B17" s="12"/>
      <c r="C17" s="12">
        <f>COUNT(C21:C2187)</f>
        <v>19</v>
      </c>
      <c r="E17" s="16" t="s">
        <v>41</v>
      </c>
      <c r="F17" s="17">
        <f ca="1">ROUND(2*(F16-$C7)/$C8,0)/2+F15</f>
        <v>80313.5</v>
      </c>
    </row>
    <row r="18" spans="1:17" ht="14.25" thickTop="1" thickBot="1" x14ac:dyDescent="0.25">
      <c r="A18" s="18" t="s">
        <v>11</v>
      </c>
      <c r="B18" s="12"/>
      <c r="C18" s="21">
        <f ca="1">+C15</f>
        <v>59632.036737250717</v>
      </c>
      <c r="D18" s="22">
        <f ca="1">+C16</f>
        <v>0.38952911414150038</v>
      </c>
      <c r="E18" s="16" t="s">
        <v>42</v>
      </c>
      <c r="F18" s="25">
        <f ca="1">ROUND(2*(F16-$C15)/$C16,0)/2+F15</f>
        <v>1785.5</v>
      </c>
    </row>
    <row r="19" spans="1:17" ht="13.5" thickTop="1" x14ac:dyDescent="0.2">
      <c r="E19" s="16" t="s">
        <v>38</v>
      </c>
      <c r="F19" s="20">
        <f ca="1">+$C7+$C8*F18-15018.5-$C5/24</f>
        <v>14720.632863433335</v>
      </c>
    </row>
    <row r="20" spans="1:17" ht="13.5" thickBot="1" x14ac:dyDescent="0.25">
      <c r="A20" s="4" t="s">
        <v>12</v>
      </c>
      <c r="B20" s="4" t="s">
        <v>13</v>
      </c>
      <c r="C20" s="4" t="s">
        <v>14</v>
      </c>
      <c r="D20" s="4" t="s">
        <v>19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49</v>
      </c>
      <c r="J20" s="7" t="s">
        <v>3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</row>
    <row r="21" spans="1:17" x14ac:dyDescent="0.2">
      <c r="A21" t="s">
        <v>18</v>
      </c>
      <c r="C21" s="10">
        <f>+C4</f>
        <v>29043.238000000001</v>
      </c>
      <c r="D21" s="10" t="s">
        <v>20</v>
      </c>
      <c r="E21">
        <f t="shared" ref="E21:E37" si="0">+(C21-C$7)/C$8</f>
        <v>0</v>
      </c>
      <c r="F21">
        <f t="shared" ref="F21:F39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-0.1435380530299955</v>
      </c>
      <c r="Q21" s="2">
        <f t="shared" ref="Q21:Q37" si="4">+C21-15018.5</f>
        <v>14024.738000000001</v>
      </c>
    </row>
    <row r="22" spans="1:17" x14ac:dyDescent="0.2">
      <c r="A22" t="s">
        <v>45</v>
      </c>
      <c r="C22" s="10">
        <v>52500.1518</v>
      </c>
      <c r="D22" s="10"/>
      <c r="E22">
        <f t="shared" si="0"/>
        <v>60219.091296041188</v>
      </c>
      <c r="F22">
        <f t="shared" si="1"/>
        <v>60219</v>
      </c>
      <c r="G22">
        <f t="shared" si="2"/>
        <v>3.5562199998821598E-2</v>
      </c>
      <c r="K22">
        <f t="shared" ref="K22:K37" si="5">+G22</f>
        <v>3.5562199998821598E-2</v>
      </c>
      <c r="O22">
        <f t="shared" ca="1" si="3"/>
        <v>3.1948633983323593E-2</v>
      </c>
      <c r="Q22" s="2">
        <f t="shared" si="4"/>
        <v>37481.6518</v>
      </c>
    </row>
    <row r="23" spans="1:17" x14ac:dyDescent="0.2">
      <c r="A23" s="29" t="s">
        <v>46</v>
      </c>
      <c r="B23" s="30" t="s">
        <v>47</v>
      </c>
      <c r="C23" s="31">
        <v>54994.298000000003</v>
      </c>
      <c r="D23" s="32">
        <v>2E-3</v>
      </c>
      <c r="E23">
        <f t="shared" si="0"/>
        <v>66622.116817816117</v>
      </c>
      <c r="F23">
        <f t="shared" si="1"/>
        <v>66622</v>
      </c>
      <c r="G23">
        <f t="shared" si="2"/>
        <v>4.5503599998482969E-2</v>
      </c>
      <c r="K23">
        <f t="shared" si="5"/>
        <v>4.5503599998482969E-2</v>
      </c>
      <c r="O23">
        <f t="shared" ca="1" si="3"/>
        <v>5.0607882010462568E-2</v>
      </c>
      <c r="Q23" s="2">
        <f t="shared" si="4"/>
        <v>39975.798000000003</v>
      </c>
    </row>
    <row r="24" spans="1:17" x14ac:dyDescent="0.2">
      <c r="A24" s="33" t="s">
        <v>0</v>
      </c>
      <c r="B24" s="34" t="s">
        <v>48</v>
      </c>
      <c r="C24" s="33">
        <v>57081.984299999996</v>
      </c>
      <c r="D24" s="33">
        <v>2.9999999999999997E-4</v>
      </c>
      <c r="E24">
        <f t="shared" si="0"/>
        <v>71981.66978241771</v>
      </c>
      <c r="F24">
        <f t="shared" si="1"/>
        <v>71981.5</v>
      </c>
      <c r="G24">
        <f t="shared" si="2"/>
        <v>6.6134699998656288E-2</v>
      </c>
      <c r="K24">
        <f t="shared" si="5"/>
        <v>6.6134699998656288E-2</v>
      </c>
      <c r="O24">
        <f t="shared" ca="1" si="3"/>
        <v>6.6226223381921467E-2</v>
      </c>
      <c r="Q24" s="2">
        <f t="shared" si="4"/>
        <v>42063.484299999996</v>
      </c>
    </row>
    <row r="25" spans="1:17" x14ac:dyDescent="0.2">
      <c r="A25" s="33" t="s">
        <v>1</v>
      </c>
      <c r="B25" s="34" t="s">
        <v>48</v>
      </c>
      <c r="C25" s="33">
        <v>57425.159500000002</v>
      </c>
      <c r="D25" s="33">
        <v>5.9999999999999995E-4</v>
      </c>
      <c r="E25">
        <f t="shared" si="0"/>
        <v>72862.676502889924</v>
      </c>
      <c r="F25">
        <f t="shared" si="1"/>
        <v>72862.5</v>
      </c>
      <c r="G25">
        <f t="shared" si="2"/>
        <v>6.8752500003029127E-2</v>
      </c>
      <c r="K25">
        <f t="shared" si="5"/>
        <v>6.8752500003029127E-2</v>
      </c>
      <c r="O25">
        <f t="shared" ca="1" si="3"/>
        <v>6.8793582043784579E-2</v>
      </c>
      <c r="Q25" s="2">
        <f t="shared" si="4"/>
        <v>42406.659500000002</v>
      </c>
    </row>
    <row r="26" spans="1:17" x14ac:dyDescent="0.2">
      <c r="A26" s="33" t="s">
        <v>1</v>
      </c>
      <c r="B26" s="34" t="s">
        <v>47</v>
      </c>
      <c r="C26" s="33">
        <v>57445.9997</v>
      </c>
      <c r="D26" s="33">
        <v>4.0000000000000002E-4</v>
      </c>
      <c r="E26">
        <f t="shared" si="0"/>
        <v>72916.177910497427</v>
      </c>
      <c r="F26">
        <f t="shared" si="1"/>
        <v>72916</v>
      </c>
      <c r="G26">
        <f t="shared" si="2"/>
        <v>6.9300800001656171E-2</v>
      </c>
      <c r="K26">
        <f t="shared" si="5"/>
        <v>6.9300800001656171E-2</v>
      </c>
      <c r="O26">
        <f t="shared" ca="1" si="3"/>
        <v>6.8949488614056614E-2</v>
      </c>
      <c r="Q26" s="2">
        <f t="shared" si="4"/>
        <v>42427.4997</v>
      </c>
    </row>
    <row r="27" spans="1:17" x14ac:dyDescent="0.2">
      <c r="A27" s="35" t="s">
        <v>2</v>
      </c>
      <c r="B27" s="36" t="s">
        <v>47</v>
      </c>
      <c r="C27" s="35">
        <v>57770.087900000159</v>
      </c>
      <c r="D27" s="35">
        <v>5.9999999999999995E-4</v>
      </c>
      <c r="E27">
        <f t="shared" si="0"/>
        <v>73748.184075936762</v>
      </c>
      <c r="F27">
        <f t="shared" si="1"/>
        <v>73748</v>
      </c>
      <c r="G27">
        <f t="shared" si="2"/>
        <v>7.1702400156937074E-2</v>
      </c>
      <c r="K27">
        <f t="shared" si="5"/>
        <v>7.1702400156937074E-2</v>
      </c>
      <c r="O27">
        <f t="shared" ca="1" si="3"/>
        <v>7.1374054342399518E-2</v>
      </c>
      <c r="Q27" s="2">
        <f t="shared" si="4"/>
        <v>42751.587900000159</v>
      </c>
    </row>
    <row r="28" spans="1:17" x14ac:dyDescent="0.2">
      <c r="A28" s="35" t="s">
        <v>2</v>
      </c>
      <c r="B28" s="36" t="s">
        <v>48</v>
      </c>
      <c r="C28" s="35">
        <v>57804.949299999978</v>
      </c>
      <c r="D28" s="35">
        <v>1.5E-3</v>
      </c>
      <c r="E28">
        <f t="shared" si="0"/>
        <v>73837.681008363434</v>
      </c>
      <c r="F28">
        <f t="shared" si="1"/>
        <v>73837.5</v>
      </c>
      <c r="G28">
        <f t="shared" si="2"/>
        <v>7.0507499978702981E-2</v>
      </c>
      <c r="K28">
        <f t="shared" si="5"/>
        <v>7.0507499978702981E-2</v>
      </c>
      <c r="O28">
        <f t="shared" ca="1" si="3"/>
        <v>7.1634870006686419E-2</v>
      </c>
      <c r="Q28" s="2">
        <f t="shared" si="4"/>
        <v>42786.449299999978</v>
      </c>
    </row>
    <row r="29" spans="1:17" x14ac:dyDescent="0.2">
      <c r="A29" s="35" t="s">
        <v>2</v>
      </c>
      <c r="B29" s="36" t="s">
        <v>47</v>
      </c>
      <c r="C29" s="35">
        <v>57810.98769999994</v>
      </c>
      <c r="D29" s="35">
        <v>4.0000000000000002E-4</v>
      </c>
      <c r="E29">
        <f t="shared" si="0"/>
        <v>73853.182918119346</v>
      </c>
      <c r="F29">
        <f t="shared" si="1"/>
        <v>73853</v>
      </c>
      <c r="G29">
        <f t="shared" si="2"/>
        <v>7.1251399938773829E-2</v>
      </c>
      <c r="K29">
        <f t="shared" si="5"/>
        <v>7.1251399938773829E-2</v>
      </c>
      <c r="O29">
        <f t="shared" ca="1" si="3"/>
        <v>7.1680039199942785E-2</v>
      </c>
      <c r="Q29" s="2">
        <f t="shared" si="4"/>
        <v>42792.48769999994</v>
      </c>
    </row>
    <row r="30" spans="1:17" x14ac:dyDescent="0.2">
      <c r="A30" s="37" t="s">
        <v>50</v>
      </c>
      <c r="B30" s="38" t="s">
        <v>48</v>
      </c>
      <c r="C30" s="41">
        <v>58506.102820000146</v>
      </c>
      <c r="D30" s="42">
        <v>1.1000000000000001E-3</v>
      </c>
      <c r="E30">
        <f t="shared" si="0"/>
        <v>75637.697335892022</v>
      </c>
      <c r="F30">
        <f t="shared" si="1"/>
        <v>75637.5</v>
      </c>
      <c r="G30">
        <f t="shared" si="2"/>
        <v>7.686750014545396E-2</v>
      </c>
      <c r="K30">
        <f t="shared" si="5"/>
        <v>7.686750014545396E-2</v>
      </c>
      <c r="O30">
        <f t="shared" ca="1" si="3"/>
        <v>7.6880324707428283E-2</v>
      </c>
      <c r="Q30" s="2">
        <f t="shared" si="4"/>
        <v>43487.602820000146</v>
      </c>
    </row>
    <row r="31" spans="1:17" ht="12" customHeight="1" x14ac:dyDescent="0.2">
      <c r="A31" s="37" t="s">
        <v>50</v>
      </c>
      <c r="B31" s="38" t="s">
        <v>48</v>
      </c>
      <c r="C31" s="41">
        <v>58538.043639999814</v>
      </c>
      <c r="D31" s="42">
        <v>1E-3</v>
      </c>
      <c r="E31">
        <f t="shared" si="0"/>
        <v>75719.696492815667</v>
      </c>
      <c r="F31">
        <f t="shared" si="1"/>
        <v>75719.5</v>
      </c>
      <c r="G31">
        <f t="shared" si="2"/>
        <v>7.6539099813089706E-2</v>
      </c>
      <c r="K31">
        <f t="shared" si="5"/>
        <v>7.6539099813089706E-2</v>
      </c>
      <c r="O31">
        <f t="shared" ca="1" si="3"/>
        <v>7.7119284310462083E-2</v>
      </c>
      <c r="Q31" s="2">
        <f t="shared" si="4"/>
        <v>43519.543639999814</v>
      </c>
    </row>
    <row r="32" spans="1:17" ht="12" customHeight="1" x14ac:dyDescent="0.2">
      <c r="A32" s="37" t="s">
        <v>50</v>
      </c>
      <c r="B32" s="38" t="s">
        <v>47</v>
      </c>
      <c r="C32" s="41">
        <v>58539.018099999987</v>
      </c>
      <c r="D32" s="42">
        <v>1E-3</v>
      </c>
      <c r="E32">
        <f t="shared" si="0"/>
        <v>75722.198147390314</v>
      </c>
      <c r="F32">
        <f t="shared" si="1"/>
        <v>75722</v>
      </c>
      <c r="G32">
        <f t="shared" si="2"/>
        <v>7.7183599991258234E-2</v>
      </c>
      <c r="K32">
        <f t="shared" si="5"/>
        <v>7.7183599991258234E-2</v>
      </c>
      <c r="O32">
        <f t="shared" ca="1" si="3"/>
        <v>7.7126569664213107E-2</v>
      </c>
      <c r="Q32" s="2">
        <f t="shared" si="4"/>
        <v>43520.518099999987</v>
      </c>
    </row>
    <row r="33" spans="1:20" ht="12" customHeight="1" x14ac:dyDescent="0.2">
      <c r="A33" s="37" t="s">
        <v>50</v>
      </c>
      <c r="B33" s="38" t="s">
        <v>48</v>
      </c>
      <c r="C33" s="41">
        <v>58539.212009999901</v>
      </c>
      <c r="D33" s="42">
        <v>8.9999999999999998E-4</v>
      </c>
      <c r="E33">
        <f t="shared" si="0"/>
        <v>75722.695957293501</v>
      </c>
      <c r="F33">
        <f t="shared" si="1"/>
        <v>75722.5</v>
      </c>
      <c r="G33">
        <f t="shared" si="2"/>
        <v>7.633049989817664E-2</v>
      </c>
      <c r="K33">
        <f t="shared" si="5"/>
        <v>7.633049989817664E-2</v>
      </c>
      <c r="O33">
        <f t="shared" ca="1" si="3"/>
        <v>7.7128026734963301E-2</v>
      </c>
      <c r="Q33" s="2">
        <f t="shared" si="4"/>
        <v>43520.712009999901</v>
      </c>
    </row>
    <row r="34" spans="1:20" ht="12" customHeight="1" x14ac:dyDescent="0.2">
      <c r="A34" s="37" t="s">
        <v>51</v>
      </c>
      <c r="B34" s="38" t="s">
        <v>48</v>
      </c>
      <c r="C34" s="41">
        <v>58896.022080000024</v>
      </c>
      <c r="D34" s="42">
        <v>1.0200000000000001E-3</v>
      </c>
      <c r="E34">
        <f t="shared" si="0"/>
        <v>76638.706407938735</v>
      </c>
      <c r="F34">
        <f t="shared" si="1"/>
        <v>76638.5</v>
      </c>
      <c r="G34">
        <f t="shared" si="2"/>
        <v>8.0401300023368094E-2</v>
      </c>
      <c r="K34">
        <f t="shared" si="5"/>
        <v>8.0401300023368094E-2</v>
      </c>
      <c r="O34">
        <f t="shared" ca="1" si="3"/>
        <v>7.9797380349340835E-2</v>
      </c>
      <c r="Q34" s="2">
        <f t="shared" si="4"/>
        <v>43877.522080000024</v>
      </c>
    </row>
    <row r="35" spans="1:20" ht="12" customHeight="1" x14ac:dyDescent="0.2">
      <c r="A35" s="37" t="s">
        <v>51</v>
      </c>
      <c r="B35" s="38" t="s">
        <v>47</v>
      </c>
      <c r="C35" s="41">
        <v>58896.216610000003</v>
      </c>
      <c r="D35" s="42">
        <v>1.09E-3</v>
      </c>
      <c r="E35">
        <f t="shared" si="0"/>
        <v>76639.205809519364</v>
      </c>
      <c r="F35">
        <f t="shared" si="1"/>
        <v>76639</v>
      </c>
      <c r="G35">
        <f t="shared" si="2"/>
        <v>8.0168200001935475E-2</v>
      </c>
      <c r="K35">
        <f t="shared" si="5"/>
        <v>8.0168200001935475E-2</v>
      </c>
      <c r="O35">
        <f t="shared" ca="1" si="3"/>
        <v>7.9798837420091029E-2</v>
      </c>
      <c r="Q35" s="2">
        <f t="shared" si="4"/>
        <v>43877.716610000003</v>
      </c>
    </row>
    <row r="36" spans="1:20" ht="12" customHeight="1" x14ac:dyDescent="0.2">
      <c r="A36" s="37" t="s">
        <v>51</v>
      </c>
      <c r="B36" s="38" t="s">
        <v>48</v>
      </c>
      <c r="C36" s="41">
        <v>58917.056220000144</v>
      </c>
      <c r="D36" s="42">
        <v>9.6000000000000002E-4</v>
      </c>
      <c r="E36">
        <f t="shared" si="0"/>
        <v>76692.705702466599</v>
      </c>
      <c r="F36">
        <f t="shared" si="1"/>
        <v>76692.5</v>
      </c>
      <c r="G36">
        <f t="shared" si="2"/>
        <v>8.0126500142796431E-2</v>
      </c>
      <c r="K36">
        <f t="shared" si="5"/>
        <v>8.0126500142796431E-2</v>
      </c>
      <c r="O36">
        <f t="shared" ca="1" si="3"/>
        <v>7.9954743990363092E-2</v>
      </c>
      <c r="Q36" s="2">
        <f t="shared" si="4"/>
        <v>43898.556220000144</v>
      </c>
    </row>
    <row r="37" spans="1:20" ht="12" customHeight="1" x14ac:dyDescent="0.2">
      <c r="A37" s="37" t="s">
        <v>51</v>
      </c>
      <c r="B37" s="38" t="s">
        <v>47</v>
      </c>
      <c r="C37" s="41">
        <v>58917.251240000129</v>
      </c>
      <c r="D37" s="42">
        <v>1.2999999999999999E-3</v>
      </c>
      <c r="E37">
        <f t="shared" si="0"/>
        <v>76693.206361985736</v>
      </c>
      <c r="F37">
        <f t="shared" si="1"/>
        <v>76693</v>
      </c>
      <c r="G37">
        <f t="shared" si="2"/>
        <v>8.0383400127175264E-2</v>
      </c>
      <c r="K37">
        <f t="shared" si="5"/>
        <v>8.0383400127175264E-2</v>
      </c>
      <c r="O37">
        <f t="shared" ca="1" si="3"/>
        <v>7.9956201061113286E-2</v>
      </c>
      <c r="Q37" s="2">
        <f t="shared" si="4"/>
        <v>43898.751240000129</v>
      </c>
    </row>
    <row r="38" spans="1:20" ht="12" customHeight="1" x14ac:dyDescent="0.2">
      <c r="A38" s="39" t="s">
        <v>52</v>
      </c>
      <c r="B38" s="40" t="s">
        <v>47</v>
      </c>
      <c r="C38" s="43">
        <v>59632.037849999964</v>
      </c>
      <c r="D38" s="44">
        <v>2.52E-4</v>
      </c>
      <c r="E38">
        <f t="shared" ref="E38:E39" si="6">+(C38-C$7)/C$8</f>
        <v>78528.221850032074</v>
      </c>
      <c r="F38">
        <f t="shared" si="1"/>
        <v>78528</v>
      </c>
      <c r="G38">
        <f t="shared" ref="G38:G39" si="7">+C38-(C$7+F38*C$8)</f>
        <v>8.6416399964946322E-2</v>
      </c>
      <c r="K38">
        <f t="shared" ref="K38:K39" si="8">+G38</f>
        <v>8.6416399964946322E-2</v>
      </c>
      <c r="O38">
        <f t="shared" ref="O38:O39" ca="1" si="9">+C$11+C$12*$F38</f>
        <v>8.5303650714369572E-2</v>
      </c>
      <c r="Q38" s="2">
        <f t="shared" ref="Q38:Q39" si="10">+C38-15018.5</f>
        <v>44613.537849999964</v>
      </c>
      <c r="T38" s="45" t="s">
        <v>53</v>
      </c>
    </row>
    <row r="39" spans="1:20" ht="12" customHeight="1" x14ac:dyDescent="0.2">
      <c r="A39" s="39" t="s">
        <v>52</v>
      </c>
      <c r="B39" s="40" t="s">
        <v>48</v>
      </c>
      <c r="C39" s="43">
        <v>59632.232650000136</v>
      </c>
      <c r="D39" s="44">
        <v>4.9200000000000003E-4</v>
      </c>
      <c r="E39">
        <f t="shared" si="6"/>
        <v>78528.72194476299</v>
      </c>
      <c r="F39">
        <f t="shared" si="1"/>
        <v>78528.5</v>
      </c>
      <c r="G39">
        <f t="shared" si="7"/>
        <v>8.6453300136781763E-2</v>
      </c>
      <c r="K39">
        <f t="shared" si="8"/>
        <v>8.6453300136781763E-2</v>
      </c>
      <c r="O39">
        <f t="shared" ca="1" si="9"/>
        <v>8.5305107785119794E-2</v>
      </c>
      <c r="Q39" s="2">
        <f t="shared" si="10"/>
        <v>44613.732650000136</v>
      </c>
      <c r="T39" s="45" t="s">
        <v>53</v>
      </c>
    </row>
    <row r="40" spans="1:20" ht="12" customHeight="1" x14ac:dyDescent="0.2">
      <c r="C40" s="10"/>
      <c r="D40" s="10"/>
    </row>
    <row r="41" spans="1:20" ht="12" customHeight="1" x14ac:dyDescent="0.2">
      <c r="C41" s="10"/>
      <c r="D41" s="10"/>
    </row>
    <row r="42" spans="1:20" ht="12" customHeight="1" x14ac:dyDescent="0.2">
      <c r="C42" s="10"/>
      <c r="D42" s="10"/>
    </row>
    <row r="43" spans="1:20" x14ac:dyDescent="0.2">
      <c r="C43" s="10"/>
      <c r="D43" s="10"/>
    </row>
    <row r="44" spans="1:20" x14ac:dyDescent="0.2">
      <c r="C44" s="10"/>
      <c r="D44" s="10"/>
    </row>
    <row r="45" spans="1:20" x14ac:dyDescent="0.2">
      <c r="C45" s="10"/>
      <c r="D45" s="10"/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R39">
    <sortCondition ref="C21:C39"/>
  </sortState>
  <phoneticPr fontId="7" type="noConversion"/>
  <hyperlinks>
    <hyperlink ref="H62274" r:id="rId1" display="http://vsolj.cetus-net.org/bulletin.html" xr:uid="{00000000-0004-0000-0000-000000000000}"/>
    <hyperlink ref="H62267" r:id="rId2" display="https://www.aavso.org/ejaavso" xr:uid="{00000000-0004-0000-0000-000001000000}"/>
    <hyperlink ref="I62274" r:id="rId3" display="http://vsolj.cetus-net.org/bulletin.html" xr:uid="{00000000-0004-0000-0000-000002000000}"/>
    <hyperlink ref="AQ55917" r:id="rId4" display="http://cdsbib.u-strasbg.fr/cgi-bin/cdsbib?1990RMxAA..21..381G" xr:uid="{00000000-0004-0000-0000-000003000000}"/>
    <hyperlink ref="H62271" r:id="rId5" display="https://www.aavso.org/ejaavso" xr:uid="{00000000-0004-0000-0000-000004000000}"/>
    <hyperlink ref="AP3281" r:id="rId6" display="http://cdsbib.u-strasbg.fr/cgi-bin/cdsbib?1990RMxAA..21..381G" xr:uid="{00000000-0004-0000-0000-000005000000}"/>
    <hyperlink ref="AP3284" r:id="rId7" display="http://cdsbib.u-strasbg.fr/cgi-bin/cdsbib?1990RMxAA..21..381G" xr:uid="{00000000-0004-0000-0000-000006000000}"/>
    <hyperlink ref="AP3282" r:id="rId8" display="http://cdsbib.u-strasbg.fr/cgi-bin/cdsbib?1990RMxAA..21..381G" xr:uid="{00000000-0004-0000-0000-000007000000}"/>
    <hyperlink ref="AP3266" r:id="rId9" display="http://cdsbib.u-strasbg.fr/cgi-bin/cdsbib?1990RMxAA..21..381G" xr:uid="{00000000-0004-0000-0000-000008000000}"/>
    <hyperlink ref="AQ3495" r:id="rId10" display="http://cdsbib.u-strasbg.fr/cgi-bin/cdsbib?1990RMxAA..21..381G" xr:uid="{00000000-0004-0000-0000-000009000000}"/>
    <hyperlink ref="AQ3499" r:id="rId11" display="http://cdsbib.u-strasbg.fr/cgi-bin/cdsbib?1990RMxAA..21..381G" xr:uid="{00000000-0004-0000-0000-00000A000000}"/>
    <hyperlink ref="AQ63187" r:id="rId12" display="http://cdsbib.u-strasbg.fr/cgi-bin/cdsbib?1990RMxAA..21..381G" xr:uid="{00000000-0004-0000-0000-00000B000000}"/>
    <hyperlink ref="I387" r:id="rId13" display="http://vsolj.cetus-net.org/bulletin.html" xr:uid="{00000000-0004-0000-0000-00000C000000}"/>
    <hyperlink ref="H387" r:id="rId14" display="http://vsolj.cetus-net.org/bulletin.html" xr:uid="{00000000-0004-0000-0000-00000D000000}"/>
    <hyperlink ref="AQ63848" r:id="rId15" display="http://cdsbib.u-strasbg.fr/cgi-bin/cdsbib?1990RMxAA..21..381G" xr:uid="{00000000-0004-0000-0000-00000E000000}"/>
    <hyperlink ref="AQ63847" r:id="rId16" display="http://cdsbib.u-strasbg.fr/cgi-bin/cdsbib?1990RMxAA..21..381G" xr:uid="{00000000-0004-0000-0000-00000F000000}"/>
    <hyperlink ref="AP1557" r:id="rId17" display="http://cdsbib.u-strasbg.fr/cgi-bin/cdsbib?1990RMxAA..21..381G" xr:uid="{00000000-0004-0000-0000-000010000000}"/>
    <hyperlink ref="AP1575" r:id="rId18" display="http://cdsbib.u-strasbg.fr/cgi-bin/cdsbib?1990RMxAA..21..381G" xr:uid="{00000000-0004-0000-0000-000011000000}"/>
    <hyperlink ref="AP1576" r:id="rId19" display="http://cdsbib.u-strasbg.fr/cgi-bin/cdsbib?1990RMxAA..21..381G" xr:uid="{00000000-0004-0000-0000-000012000000}"/>
    <hyperlink ref="AP157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2024-01-17T05:05:19Z</dcterms:modified>
</cp:coreProperties>
</file>