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6B69161-9274-43F4-A241-E366555001C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Q22" i="1"/>
  <c r="Q23" i="1"/>
  <c r="Q24" i="1"/>
  <c r="Q25" i="1"/>
  <c r="Q26" i="1"/>
  <c r="Q27" i="1"/>
  <c r="Q28" i="1"/>
  <c r="C21" i="1"/>
  <c r="E21" i="1"/>
  <c r="F21" i="1"/>
  <c r="C7" i="1"/>
  <c r="E23" i="1"/>
  <c r="F23" i="1"/>
  <c r="C8" i="1"/>
  <c r="E25" i="1"/>
  <c r="F25" i="1"/>
  <c r="G25" i="1"/>
  <c r="I25" i="1"/>
  <c r="G24" i="1"/>
  <c r="I24" i="1"/>
  <c r="E27" i="1"/>
  <c r="F27" i="1"/>
  <c r="G27" i="1"/>
  <c r="I27" i="1"/>
  <c r="E22" i="1"/>
  <c r="F22" i="1"/>
  <c r="G22" i="1"/>
  <c r="E28" i="1"/>
  <c r="F28" i="1"/>
  <c r="G28" i="1"/>
  <c r="I28" i="1"/>
  <c r="E24" i="1"/>
  <c r="F24" i="1"/>
  <c r="Q21" i="1"/>
  <c r="G23" i="1"/>
  <c r="I23" i="1"/>
  <c r="C17" i="1"/>
  <c r="E26" i="1"/>
  <c r="F26" i="1"/>
  <c r="G26" i="1"/>
  <c r="I26" i="1"/>
  <c r="I22" i="1"/>
  <c r="C11" i="1"/>
  <c r="C12" i="1"/>
  <c r="C16" i="1" l="1"/>
  <c r="D18" i="1" s="1"/>
  <c r="O22" i="1"/>
  <c r="O25" i="1"/>
  <c r="O26" i="1"/>
  <c r="O23" i="1"/>
  <c r="C15" i="1"/>
  <c r="O24" i="1"/>
  <c r="O28" i="1"/>
  <c r="O27" i="1"/>
  <c r="C18" i="1" l="1"/>
  <c r="E16" i="1"/>
  <c r="E17" i="1" s="1"/>
</calcChain>
</file>

<file path=xl/sharedStrings.xml><?xml version="1.0" encoding="utf-8"?>
<sst xmlns="http://schemas.openxmlformats.org/spreadsheetml/2006/main" count="59" uniqueCount="46">
  <si>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</si>
  <si>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</si>
  <si>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</si>
  <si>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</si>
  <si>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</si>
  <si>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</si>
  <si>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</si>
  <si>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</si>
  <si>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</si>
  <si>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</si>
  <si>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</si>
  <si>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</si>
  <si>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</si>
  <si>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</si>
  <si>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</si>
  <si>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</si>
  <si>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</si>
  <si>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</si>
  <si>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</si>
  <si>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</si>
  <si>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</si>
  <si>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</si>
  <si>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</si>
  <si>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</si>
  <si>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</si>
  <si>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</si>
  <si>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</si>
  <si>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</si>
  <si>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</si>
  <si>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</si>
  <si>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EA/DM</t>
  </si>
  <si>
    <t>IBVS 5507</t>
  </si>
  <si>
    <t>I</t>
  </si>
  <si>
    <t>II</t>
  </si>
  <si>
    <t># of data points:</t>
  </si>
  <si>
    <t>FW Vel / GSC 08210-01099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</si>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</sst>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Vel - O-C Diagr.</a:t>
            </a:r>
          </a:p>
        </c:rich>
      </c:tx>
      <c:layout>
        <c:manualLayout>
          <c:xMode val="edge"/>
          <c:yMode val="edge"/>
          <c:x val="0.379644927259698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80452405950567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D-48D3-84F5-5702686FE32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-0.5613380001304904</c:v>
                </c:pt>
                <c:pt idx="2">
                  <c:v>-0.55907900004240219</c:v>
                </c:pt>
                <c:pt idx="3">
                  <c:v>-0.56805800004076445</c:v>
                </c:pt>
                <c:pt idx="4">
                  <c:v>-0.56949900017934851</c:v>
                </c:pt>
                <c:pt idx="5">
                  <c:v>-0.57627800018963171</c:v>
                </c:pt>
                <c:pt idx="6">
                  <c:v>-0.57921599994006101</c:v>
                </c:pt>
                <c:pt idx="7">
                  <c:v>-0.57645699977001641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D-48D3-84F5-5702686FE32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6D-48D3-84F5-5702686FE32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6D-48D3-84F5-5702686FE32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6D-48D3-84F5-5702686FE32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6D-48D3-84F5-5702686FE32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6D-48D3-84F5-5702686FE32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1">
                  <c:v>-0.56130761994965539</c:v>
                </c:pt>
                <c:pt idx="2">
                  <c:v>-0.56161300517902824</c:v>
                </c:pt>
                <c:pt idx="3">
                  <c:v>-0.56741532453710519</c:v>
                </c:pt>
                <c:pt idx="4">
                  <c:v>-0.56772070976647804</c:v>
                </c:pt>
                <c:pt idx="5">
                  <c:v>-0.57352302912455499</c:v>
                </c:pt>
                <c:pt idx="6">
                  <c:v>-0.57901996325325999</c:v>
                </c:pt>
                <c:pt idx="7">
                  <c:v>-0.57932534848263284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6D-48D3-84F5-5702686FE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20520"/>
        <c:axId val="1"/>
      </c:scatterChart>
      <c:valAx>
        <c:axId val="685120520"/>
        <c:scaling>
          <c:orientation val="minMax"/>
          <c:min val="95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5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2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Vel - O-C Diagr.</a:t>
            </a:r>
          </a:p>
        </c:rich>
      </c:tx>
      <c:layout>
        <c:manualLayout>
          <c:xMode val="edge"/>
          <c:yMode val="edge"/>
          <c:x val="0.3790322580645161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78942920199375"/>
          <c:w val="0.81935483870967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E3-4302-A7DE-F568CE60104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-0.5613380001304904</c:v>
                </c:pt>
                <c:pt idx="2">
                  <c:v>-0.55907900004240219</c:v>
                </c:pt>
                <c:pt idx="3">
                  <c:v>-0.56805800004076445</c:v>
                </c:pt>
                <c:pt idx="4">
                  <c:v>-0.56949900017934851</c:v>
                </c:pt>
                <c:pt idx="5">
                  <c:v>-0.57627800018963171</c:v>
                </c:pt>
                <c:pt idx="6">
                  <c:v>-0.57921599994006101</c:v>
                </c:pt>
                <c:pt idx="7">
                  <c:v>-0.57645699977001641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E3-4302-A7DE-F568CE6010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E3-4302-A7DE-F568CE6010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E3-4302-A7DE-F568CE60104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E3-4302-A7DE-F568CE60104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E3-4302-A7DE-F568CE60104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E3-4302-A7DE-F568CE60104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1">
                  <c:v>-0.56130761994965539</c:v>
                </c:pt>
                <c:pt idx="2">
                  <c:v>-0.56161300517902824</c:v>
                </c:pt>
                <c:pt idx="3">
                  <c:v>-0.56741532453710519</c:v>
                </c:pt>
                <c:pt idx="4">
                  <c:v>-0.56772070976647804</c:v>
                </c:pt>
                <c:pt idx="5">
                  <c:v>-0.57352302912455499</c:v>
                </c:pt>
                <c:pt idx="6">
                  <c:v>-0.57901996325325999</c:v>
                </c:pt>
                <c:pt idx="7">
                  <c:v>-0.57932534848263284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E3-4302-A7DE-F568CE60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790168"/>
        <c:axId val="1"/>
      </c:scatterChart>
      <c:valAx>
        <c:axId val="622790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790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25806451612903"/>
          <c:y val="0.9204921861831491"/>
          <c:w val="0.722580645161290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Vel - O-C Diagr.</a:t>
            </a:r>
          </a:p>
        </c:rich>
      </c:tx>
      <c:layout>
        <c:manualLayout>
          <c:xMode val="edge"/>
          <c:yMode val="edge"/>
          <c:x val="0.40386703541756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7138707087214"/>
          <c:y val="0.11614184391709592"/>
          <c:w val="0.83673513271973843"/>
          <c:h val="0.7165361217936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9-43AF-A64D-16474314CCA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-0.5613380001304904</c:v>
                </c:pt>
                <c:pt idx="2">
                  <c:v>-0.55907900004240219</c:v>
                </c:pt>
                <c:pt idx="3">
                  <c:v>-0.56805800004076445</c:v>
                </c:pt>
                <c:pt idx="4">
                  <c:v>-0.56949900017934851</c:v>
                </c:pt>
                <c:pt idx="5">
                  <c:v>-0.57627800018963171</c:v>
                </c:pt>
                <c:pt idx="6">
                  <c:v>-0.57921599994006101</c:v>
                </c:pt>
                <c:pt idx="7">
                  <c:v>-0.57645699977001641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9-43AF-A64D-16474314CCA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9-43AF-A64D-16474314CCA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9-43AF-A64D-16474314CCA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9-43AF-A64D-16474314CCA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9-43AF-A64D-16474314CCA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9-43AF-A64D-16474314CCA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9559</c:v>
                </c:pt>
                <c:pt idx="2">
                  <c:v>9559.5</c:v>
                </c:pt>
                <c:pt idx="3">
                  <c:v>9569</c:v>
                </c:pt>
                <c:pt idx="4">
                  <c:v>9569.5</c:v>
                </c:pt>
                <c:pt idx="5">
                  <c:v>9579</c:v>
                </c:pt>
                <c:pt idx="6">
                  <c:v>9588</c:v>
                </c:pt>
                <c:pt idx="7">
                  <c:v>9588.5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1">
                  <c:v>-0.56130761994965539</c:v>
                </c:pt>
                <c:pt idx="2">
                  <c:v>-0.56161300517902824</c:v>
                </c:pt>
                <c:pt idx="3">
                  <c:v>-0.56741532453710519</c:v>
                </c:pt>
                <c:pt idx="4">
                  <c:v>-0.56772070976647804</c:v>
                </c:pt>
                <c:pt idx="5">
                  <c:v>-0.57352302912455499</c:v>
                </c:pt>
                <c:pt idx="6">
                  <c:v>-0.57901996325325999</c:v>
                </c:pt>
                <c:pt idx="7">
                  <c:v>-0.57932534848263284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9-43AF-A64D-16474314C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789088"/>
        <c:axId val="1"/>
      </c:scatterChart>
      <c:valAx>
        <c:axId val="622789088"/>
        <c:scaling>
          <c:orientation val="minMax"/>
          <c:min val="95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601500940206"/>
              <c:y val="0.88582759832186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5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1074113856069E-2"/>
              <c:y val="0.3858271849877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78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612256174745073"/>
          <c:y val="0.94881972430611528"/>
          <c:w val="0.48120323305451479"/>
          <c:h val="3.9370078740157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17</xdr:col>
      <xdr:colOff>104775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7C8E54D-BAE0-DFC9-E026-6090526A7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47626</xdr:rowOff>
    </xdr:from>
    <xdr:to>
      <xdr:col>27</xdr:col>
      <xdr:colOff>9525</xdr:colOff>
      <xdr:row>18</xdr:row>
      <xdr:rowOff>47626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BEBED21-2EF0-95ED-C0CD-C88CD6CBA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47625</xdr:rowOff>
    </xdr:from>
    <xdr:to>
      <xdr:col>14</xdr:col>
      <xdr:colOff>590550</xdr:colOff>
      <xdr:row>31</xdr:row>
      <xdr:rowOff>28575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26D97E5-5312-F904-3457-8474A7F12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t="s">
        <v>30</v>
      </c>
    </row>
    <row r="3" spans="1:7" ht="13.5" thickBot="1" x14ac:dyDescent="0.25"/>
    <row r="4" spans="1:7" ht="14.25" thickTop="1" thickBot="1" x14ac:dyDescent="0.25">
      <c r="A4" s="6" t="s">
        <v>0</v>
      </c>
      <c r="C4" s="3">
        <v>28694.240000000002</v>
      </c>
      <c r="D4" s="4">
        <v>2.3840819999999998</v>
      </c>
    </row>
    <row r="5" spans="1:7" ht="13.5" thickTop="1" x14ac:dyDescent="0.2"/>
    <row r="6" spans="1:7" x14ac:dyDescent="0.2">
      <c r="A6" s="6" t="s">
        <v>1</v>
      </c>
    </row>
    <row r="7" spans="1:7" x14ac:dyDescent="0.2">
      <c r="A7" t="s">
        <v>2</v>
      </c>
      <c r="C7">
        <f>+C4</f>
        <v>28694.240000000002</v>
      </c>
    </row>
    <row r="8" spans="1:7" x14ac:dyDescent="0.2">
      <c r="A8" t="s">
        <v>3</v>
      </c>
      <c r="C8">
        <f>+D4</f>
        <v>2.3840819999999998</v>
      </c>
    </row>
    <row r="9" spans="1:7" x14ac:dyDescent="0.2">
      <c r="A9" s="14" t="s">
        <v>36</v>
      </c>
      <c r="B9" s="15"/>
      <c r="C9" s="16">
        <v>-9.5</v>
      </c>
      <c r="D9" s="15" t="s">
        <v>37</v>
      </c>
      <c r="E9" s="15"/>
    </row>
    <row r="10" spans="1:7" ht="13.5" thickBot="1" x14ac:dyDescent="0.25">
      <c r="A10" s="15"/>
      <c r="B10" s="15"/>
      <c r="C10" s="5" t="s">
        <v>20</v>
      </c>
      <c r="D10" s="5" t="s">
        <v>21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5.2770471951936457</v>
      </c>
      <c r="D11" s="18"/>
      <c r="E11" s="15"/>
      <c r="F11" s="19" t="str">
        <f>"F"&amp;E19</f>
        <v>F21</v>
      </c>
      <c r="G11" s="20" t="str">
        <f>"G"&amp;E19</f>
        <v>G21</v>
      </c>
    </row>
    <row r="12" spans="1:7" x14ac:dyDescent="0.2">
      <c r="A12" s="15" t="s">
        <v>17</v>
      </c>
      <c r="B12" s="15"/>
      <c r="C12" s="17">
        <f ca="1">SLOPE(INDIRECT($G$11):G992,INDIRECT($F$11):F992)</f>
        <v>-6.107704587449839E-4</v>
      </c>
      <c r="D12" s="18"/>
      <c r="E12" s="15"/>
    </row>
    <row r="13" spans="1:7" x14ac:dyDescent="0.2">
      <c r="A13" s="15" t="s">
        <v>19</v>
      </c>
      <c r="B13" s="15"/>
      <c r="C13" s="18" t="s">
        <v>14</v>
      </c>
      <c r="D13" s="21" t="s">
        <v>38</v>
      </c>
      <c r="E13" s="16">
        <v>1</v>
      </c>
    </row>
    <row r="14" spans="1:7" x14ac:dyDescent="0.2">
      <c r="A14" s="15"/>
      <c r="B14" s="15"/>
      <c r="C14" s="15"/>
      <c r="D14" s="21" t="s">
        <v>39</v>
      </c>
      <c r="E14" s="22">
        <f ca="1">NOW()+15018.5+$C$9/24</f>
        <v>60326.755372453699</v>
      </c>
    </row>
    <row r="15" spans="1:7" x14ac:dyDescent="0.2">
      <c r="A15" s="23" t="s">
        <v>18</v>
      </c>
      <c r="B15" s="15"/>
      <c r="C15" s="24">
        <f ca="1">(C7+C11)+(C8+C12)*INT(MAX(F21:F3533))</f>
        <v>51552.239196036753</v>
      </c>
      <c r="D15" s="21" t="s">
        <v>40</v>
      </c>
      <c r="E15" s="22">
        <f ca="1">ROUND(2*(E14-$C$7)/$C$8,0)/2+E13</f>
        <v>13269</v>
      </c>
    </row>
    <row r="16" spans="1:7" x14ac:dyDescent="0.2">
      <c r="A16" s="25" t="s">
        <v>4</v>
      </c>
      <c r="B16" s="15"/>
      <c r="C16" s="26">
        <f ca="1">+C8+C12</f>
        <v>2.383471229541255</v>
      </c>
      <c r="D16" s="21" t="s">
        <v>41</v>
      </c>
      <c r="E16" s="20">
        <f ca="1">ROUND(2*(E14-$C$15)/$C$16,0)/2+E13</f>
        <v>3682.5</v>
      </c>
    </row>
    <row r="17" spans="1:17" ht="13.5" thickBot="1" x14ac:dyDescent="0.25">
      <c r="A17" s="21" t="s">
        <v>34</v>
      </c>
      <c r="B17" s="15"/>
      <c r="C17" s="15">
        <f>COUNT(C21:C2191)</f>
        <v>8</v>
      </c>
      <c r="D17" s="21" t="s">
        <v>42</v>
      </c>
      <c r="E17" s="27">
        <f ca="1">+$C$15+$C$16*E16-15018.5-$C$9/24</f>
        <v>45311.267832155761</v>
      </c>
    </row>
    <row r="18" spans="1:17" x14ac:dyDescent="0.2">
      <c r="A18" s="25" t="s">
        <v>5</v>
      </c>
      <c r="B18" s="15"/>
      <c r="C18" s="28">
        <f ca="1">+C15</f>
        <v>51552.239196036753</v>
      </c>
      <c r="D18" s="29">
        <f ca="1">+C16</f>
        <v>2.383471229541255</v>
      </c>
      <c r="E18" s="30" t="s">
        <v>43</v>
      </c>
    </row>
    <row r="19" spans="1:17" ht="13.5" thickTop="1" x14ac:dyDescent="0.2">
      <c r="A19" s="31" t="s">
        <v>44</v>
      </c>
      <c r="E19" s="32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45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1">
        <f>+C4</f>
        <v>28694.240000000002</v>
      </c>
      <c r="D21" s="11" t="s">
        <v>14</v>
      </c>
      <c r="E21">
        <f>+(C21-C$7)/C$8</f>
        <v>0</v>
      </c>
      <c r="F21">
        <f>ROUND(2*E21,0)/2</f>
        <v>0</v>
      </c>
      <c r="H21">
        <v>0</v>
      </c>
      <c r="Q21" s="2">
        <f>+C21-15018.5</f>
        <v>13675.740000000002</v>
      </c>
    </row>
    <row r="22" spans="1:17" x14ac:dyDescent="0.2">
      <c r="A22" s="9" t="s">
        <v>31</v>
      </c>
      <c r="B22" s="10" t="s">
        <v>32</v>
      </c>
      <c r="C22" s="12">
        <v>51483.118499999866</v>
      </c>
      <c r="D22" s="13">
        <v>2.0999999999999999E-3</v>
      </c>
      <c r="E22">
        <f t="shared" ref="E22:E28" si="0">+(C22-C$7)/C$8</f>
        <v>9558.7645475280915</v>
      </c>
      <c r="F22">
        <f t="shared" ref="F22:F28" si="1">ROUND(2*E22,0)/2</f>
        <v>9559</v>
      </c>
      <c r="G22">
        <f t="shared" ref="G22:G28" si="2">+C22-(C$7+F22*C$8)</f>
        <v>-0.5613380001304904</v>
      </c>
      <c r="I22">
        <f t="shared" ref="I22:I28" si="3">+G22</f>
        <v>-0.5613380001304904</v>
      </c>
      <c r="O22">
        <f t="shared" ref="O22:O28" ca="1" si="4">+C$11+C$12*$F22</f>
        <v>-0.56130761994965539</v>
      </c>
      <c r="Q22" s="2">
        <f t="shared" ref="Q22:Q28" si="5">+C22-15018.5</f>
        <v>36464.618499999866</v>
      </c>
    </row>
    <row r="23" spans="1:17" x14ac:dyDescent="0.2">
      <c r="A23" s="9" t="s">
        <v>31</v>
      </c>
      <c r="B23" s="10" t="s">
        <v>33</v>
      </c>
      <c r="C23" s="12">
        <v>51484.312799999956</v>
      </c>
      <c r="D23" s="13">
        <v>1.1999999999999999E-3</v>
      </c>
      <c r="E23">
        <f t="shared" si="0"/>
        <v>9559.2654950626511</v>
      </c>
      <c r="F23">
        <f t="shared" si="1"/>
        <v>9559.5</v>
      </c>
      <c r="G23">
        <f t="shared" si="2"/>
        <v>-0.55907900004240219</v>
      </c>
      <c r="I23">
        <f t="shared" si="3"/>
        <v>-0.55907900004240219</v>
      </c>
      <c r="O23">
        <f t="shared" ca="1" si="4"/>
        <v>-0.56161300517902824</v>
      </c>
      <c r="Q23" s="2">
        <f t="shared" si="5"/>
        <v>36465.812799999956</v>
      </c>
    </row>
    <row r="24" spans="1:17" x14ac:dyDescent="0.2">
      <c r="A24" s="9" t="s">
        <v>31</v>
      </c>
      <c r="B24" s="10" t="s">
        <v>32</v>
      </c>
      <c r="C24" s="12">
        <v>51506.952599999961</v>
      </c>
      <c r="D24" s="13">
        <v>6.9999999999999999E-4</v>
      </c>
      <c r="E24">
        <f t="shared" si="0"/>
        <v>9568.7617288331367</v>
      </c>
      <c r="F24">
        <f t="shared" si="1"/>
        <v>9569</v>
      </c>
      <c r="G24">
        <f t="shared" si="2"/>
        <v>-0.56805800004076445</v>
      </c>
      <c r="I24">
        <f t="shared" si="3"/>
        <v>-0.56805800004076445</v>
      </c>
      <c r="O24">
        <f t="shared" ca="1" si="4"/>
        <v>-0.56741532453710519</v>
      </c>
      <c r="Q24" s="2">
        <f t="shared" si="5"/>
        <v>36488.452599999961</v>
      </c>
    </row>
    <row r="25" spans="1:17" x14ac:dyDescent="0.2">
      <c r="A25" s="9" t="s">
        <v>31</v>
      </c>
      <c r="B25" s="10" t="s">
        <v>33</v>
      </c>
      <c r="C25" s="12">
        <v>51508.143199999817</v>
      </c>
      <c r="D25" s="13">
        <v>6.9999999999999999E-4</v>
      </c>
      <c r="E25">
        <f t="shared" si="0"/>
        <v>9569.2611244075561</v>
      </c>
      <c r="F25">
        <f t="shared" si="1"/>
        <v>9569.5</v>
      </c>
      <c r="G25">
        <f t="shared" si="2"/>
        <v>-0.56949900017934851</v>
      </c>
      <c r="I25">
        <f t="shared" si="3"/>
        <v>-0.56949900017934851</v>
      </c>
      <c r="O25">
        <f t="shared" ca="1" si="4"/>
        <v>-0.56772070976647804</v>
      </c>
      <c r="Q25" s="2">
        <f t="shared" si="5"/>
        <v>36489.643199999817</v>
      </c>
    </row>
    <row r="26" spans="1:17" x14ac:dyDescent="0.2">
      <c r="A26" s="9" t="s">
        <v>31</v>
      </c>
      <c r="B26" s="10" t="s">
        <v>32</v>
      </c>
      <c r="C26" s="12">
        <v>51530.785199999809</v>
      </c>
      <c r="D26" s="13">
        <v>2.8E-3</v>
      </c>
      <c r="E26">
        <f t="shared" si="0"/>
        <v>9578.7582809650885</v>
      </c>
      <c r="F26">
        <f t="shared" si="1"/>
        <v>9579</v>
      </c>
      <c r="G26">
        <f t="shared" si="2"/>
        <v>-0.57627800018963171</v>
      </c>
      <c r="I26">
        <f t="shared" si="3"/>
        <v>-0.57627800018963171</v>
      </c>
      <c r="O26">
        <f t="shared" ca="1" si="4"/>
        <v>-0.57352302912455499</v>
      </c>
      <c r="Q26" s="2">
        <f t="shared" si="5"/>
        <v>36512.285199999809</v>
      </c>
    </row>
    <row r="27" spans="1:17" x14ac:dyDescent="0.2">
      <c r="A27" s="9" t="s">
        <v>31</v>
      </c>
      <c r="B27" s="10" t="s">
        <v>32</v>
      </c>
      <c r="C27" s="12">
        <v>51552.23900000006</v>
      </c>
      <c r="D27" s="13">
        <v>1.9E-3</v>
      </c>
      <c r="E27">
        <f t="shared" si="0"/>
        <v>9587.7570486250297</v>
      </c>
      <c r="F27">
        <f t="shared" si="1"/>
        <v>9588</v>
      </c>
      <c r="G27">
        <f t="shared" si="2"/>
        <v>-0.57921599994006101</v>
      </c>
      <c r="I27">
        <f t="shared" si="3"/>
        <v>-0.57921599994006101</v>
      </c>
      <c r="O27">
        <f t="shared" ca="1" si="4"/>
        <v>-0.57901996325325999</v>
      </c>
      <c r="Q27" s="2">
        <f t="shared" si="5"/>
        <v>36533.73900000006</v>
      </c>
    </row>
    <row r="28" spans="1:17" x14ac:dyDescent="0.2">
      <c r="A28" s="9" t="s">
        <v>31</v>
      </c>
      <c r="B28" s="10" t="s">
        <v>33</v>
      </c>
      <c r="C28" s="12">
        <v>51553.433800000232</v>
      </c>
      <c r="D28" s="13">
        <v>2.3999999999999998E-3</v>
      </c>
      <c r="E28">
        <f t="shared" si="0"/>
        <v>9588.2582058839562</v>
      </c>
      <c r="F28">
        <f t="shared" si="1"/>
        <v>9588.5</v>
      </c>
      <c r="G28">
        <f t="shared" si="2"/>
        <v>-0.57645699977001641</v>
      </c>
      <c r="I28">
        <f t="shared" si="3"/>
        <v>-0.57645699977001641</v>
      </c>
      <c r="O28">
        <f t="shared" ca="1" si="4"/>
        <v>-0.57932534848263284</v>
      </c>
      <c r="Q28" s="2">
        <f t="shared" si="5"/>
        <v>36534.933800000232</v>
      </c>
    </row>
    <row r="29" spans="1:17" x14ac:dyDescent="0.2">
      <c r="C29" s="11"/>
      <c r="D29" s="11"/>
      <c r="Q29" s="2"/>
    </row>
    <row r="30" spans="1:17" x14ac:dyDescent="0.2">
      <c r="C30" s="11"/>
      <c r="D30" s="11"/>
      <c r="Q30" s="2"/>
    </row>
    <row r="31" spans="1:17" x14ac:dyDescent="0.2">
      <c r="C31" s="11"/>
      <c r="D31" s="11"/>
      <c r="Q31" s="2"/>
    </row>
    <row r="32" spans="1:17" x14ac:dyDescent="0.2">
      <c r="C32" s="11"/>
      <c r="D32" s="11"/>
      <c r="Q32" s="2"/>
    </row>
    <row r="33" spans="3:17" x14ac:dyDescent="0.2">
      <c r="C33" s="11"/>
      <c r="D33" s="11"/>
      <c r="Q33" s="2"/>
    </row>
    <row r="34" spans="3:17" x14ac:dyDescent="0.2">
      <c r="C34" s="11"/>
      <c r="D34" s="11"/>
    </row>
    <row r="35" spans="3:17" x14ac:dyDescent="0.2">
      <c r="C35" s="11"/>
      <c r="D35" s="11"/>
    </row>
    <row r="36" spans="3:17" x14ac:dyDescent="0.2">
      <c r="C36" s="11"/>
      <c r="D36" s="11"/>
    </row>
    <row r="37" spans="3:17" x14ac:dyDescent="0.2">
      <c r="C37" s="11"/>
      <c r="D37" s="11"/>
    </row>
    <row r="38" spans="3:17" x14ac:dyDescent="0.2">
      <c r="C38" s="11"/>
      <c r="D38" s="11"/>
    </row>
    <row r="39" spans="3:17" x14ac:dyDescent="0.2">
      <c r="C39" s="11"/>
      <c r="D39" s="11"/>
    </row>
    <row r="40" spans="3:17" x14ac:dyDescent="0.2">
      <c r="C40" s="11"/>
      <c r="D40" s="11"/>
    </row>
    <row r="41" spans="3:17" x14ac:dyDescent="0.2">
      <c r="C41" s="11"/>
      <c r="D41" s="11"/>
    </row>
    <row r="42" spans="3:17" x14ac:dyDescent="0.2">
      <c r="C42" s="11"/>
      <c r="D42" s="11"/>
    </row>
    <row r="43" spans="3:17" x14ac:dyDescent="0.2">
      <c r="C43" s="11"/>
      <c r="D43" s="11"/>
    </row>
    <row r="44" spans="3:17" x14ac:dyDescent="0.2">
      <c r="C44" s="11"/>
      <c r="D44" s="11"/>
    </row>
    <row r="45" spans="3:17" x14ac:dyDescent="0.2">
      <c r="C45" s="11"/>
      <c r="D45" s="11"/>
    </row>
    <row r="46" spans="3:17" x14ac:dyDescent="0.2">
      <c r="C46" s="11"/>
      <c r="D46" s="11"/>
    </row>
    <row r="47" spans="3:17" x14ac:dyDescent="0.2">
      <c r="C47" s="11"/>
      <c r="D47" s="11"/>
    </row>
    <row r="48" spans="3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2024-01-17T05:07:44Z</dcterms:modified>
</cp:coreProperties>
</file>