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2358FA3-455F-426C-8F77-6975B9D532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5" i="1" l="1"/>
  <c r="F16" i="1" s="1"/>
  <c r="C17" i="1"/>
  <c r="Q22" i="1"/>
  <c r="Q23" i="1"/>
  <c r="Q24" i="1"/>
  <c r="Q25" i="1"/>
  <c r="C7" i="1"/>
  <c r="C8" i="1"/>
  <c r="E21" i="1"/>
  <c r="F21" i="1"/>
  <c r="G21" i="1"/>
  <c r="Q21" i="1"/>
  <c r="H21" i="1"/>
  <c r="E23" i="1"/>
  <c r="F23" i="1"/>
  <c r="G23" i="1"/>
  <c r="I23" i="1"/>
  <c r="E25" i="1"/>
  <c r="F25" i="1"/>
  <c r="G25" i="1"/>
  <c r="I25" i="1"/>
  <c r="E22" i="1"/>
  <c r="F22" i="1"/>
  <c r="G22" i="1"/>
  <c r="E24" i="1"/>
  <c r="F24" i="1"/>
  <c r="G24" i="1"/>
  <c r="I24" i="1"/>
  <c r="I22" i="1"/>
  <c r="C12" i="1"/>
  <c r="C16" i="1"/>
  <c r="D18" i="1"/>
  <c r="C11" i="1"/>
  <c r="O22" i="1"/>
  <c r="O25" i="1"/>
  <c r="O23" i="1"/>
  <c r="O21" i="1"/>
  <c r="O24" i="1"/>
  <c r="C15" i="1"/>
  <c r="C18" i="1"/>
  <c r="F17" i="1" l="1"/>
  <c r="F18" i="1" s="1"/>
</calcChain>
</file>

<file path=xl/sharedStrings.xml><?xml version="1.0" encoding="utf-8"?>
<sst xmlns="http://schemas.openxmlformats.org/spreadsheetml/2006/main" count="57" uniqueCount="48">
  <si>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</si>
  <si>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</si>
  <si>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</si>
  <si>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</si>
  <si>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</si>
  <si>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</si>
  <si>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</si>
  <si>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</si>
  <si>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</si>
  <si>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</si>
  <si>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</si>
  <si>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</si>
  <si>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</si>
  <si>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</si>
  <si>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</si>
  <si>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</si>
  <si>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</si>
  <si>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</si>
  <si>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</si>
  <si>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</si>
  <si>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</si>
  <si>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</si>
  <si>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</si>
  <si>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</si>
  <si>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</si>
  <si>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</si>
  <si>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</si>
  <si>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</si>
  <si>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</si>
  <si>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</si>
  <si>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</si>
  <si>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Bull.35</t>
  </si>
  <si>
    <t>B</t>
  </si>
  <si>
    <t>BBSAG Bull.39</t>
  </si>
  <si>
    <t>BBSAG Bull.46</t>
  </si>
  <si>
    <t>II</t>
  </si>
  <si>
    <t>BBSAG</t>
  </si>
  <si>
    <t># of data points:</t>
  </si>
  <si>
    <t>EB/KE</t>
  </si>
  <si>
    <t>FX Vel / GSC 7662-2556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</si>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</sst>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FX Vel - O-C Diagr.</a:t>
            </a:r>
          </a:p>
        </c:rich>
      </c:tx>
      <c:layout>
        <c:manualLayout>
          <c:xMode val="edge"/>
          <c:yMode val="edge"/>
          <c:x val="0.3491739875490770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A1-42CD-B9D4-4EFF1FA44D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-8.5049999979673885E-3</c:v>
                </c:pt>
                <c:pt idx="2">
                  <c:v>1.6897499997867271E-2</c:v>
                </c:pt>
                <c:pt idx="3">
                  <c:v>2.0659999994677491E-2</c:v>
                </c:pt>
                <c:pt idx="4">
                  <c:v>-3.5905000004277099E-2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A1-42CD-B9D4-4EFF1FA44D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A1-42CD-B9D4-4EFF1FA44D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A1-42CD-B9D4-4EFF1FA44D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A1-42CD-B9D4-4EFF1FA44D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A1-42CD-B9D4-4EFF1FA44D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A1-42CD-B9D4-4EFF1FA44D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2.5952921573566597E-4</c:v>
                </c:pt>
                <c:pt idx="1">
                  <c:v>-1.6738146231001633E-3</c:v>
                </c:pt>
                <c:pt idx="2">
                  <c:v>-1.7521332077896638E-3</c:v>
                </c:pt>
                <c:pt idx="3">
                  <c:v>-1.8429292910356705E-3</c:v>
                </c:pt>
                <c:pt idx="4">
                  <c:v>-1.8431521035098936E-3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A1-42CD-B9D4-4EFF1FA4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1960"/>
        <c:axId val="1"/>
      </c:scatterChart>
      <c:valAx>
        <c:axId val="304901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0</xdr:row>
      <xdr:rowOff>0</xdr:rowOff>
    </xdr:from>
    <xdr:to>
      <xdr:col>18</xdr:col>
      <xdr:colOff>133349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412800-4A49-5457-4461-D400519F5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>
      <c r="A2" t="s">
        <v>26</v>
      </c>
      <c r="B2" s="16" t="s">
        <v>38</v>
      </c>
    </row>
    <row r="4" spans="1:6">
      <c r="A4" s="8" t="s">
        <v>0</v>
      </c>
      <c r="C4" s="3">
        <v>34302.525000000001</v>
      </c>
      <c r="D4" s="4">
        <v>1.052565</v>
      </c>
    </row>
    <row r="5" spans="1:6">
      <c r="A5" s="5" t="s">
        <v>46</v>
      </c>
      <c r="C5" s="24">
        <v>-9.5</v>
      </c>
    </row>
    <row r="6" spans="1:6">
      <c r="A6" s="8" t="s">
        <v>1</v>
      </c>
    </row>
    <row r="7" spans="1:6">
      <c r="A7" t="s">
        <v>2</v>
      </c>
      <c r="C7">
        <f>+C4</f>
        <v>34302.525000000001</v>
      </c>
    </row>
    <row r="8" spans="1:6">
      <c r="A8" t="s">
        <v>3</v>
      </c>
      <c r="C8">
        <f>+D4</f>
        <v>1.052565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>
        <f>INTERCEPT(G21:G993,$F21:$F993)</f>
        <v>2.5952921573566597E-4</v>
      </c>
      <c r="D11" s="6"/>
    </row>
    <row r="12" spans="1:6">
      <c r="A12" t="s">
        <v>17</v>
      </c>
      <c r="C12">
        <f>SLOPE(G21:G993,$F21:$F993)</f>
        <v>-2.2281247422332942E-7</v>
      </c>
      <c r="D12" s="6"/>
    </row>
    <row r="13" spans="1:6">
      <c r="A13" t="s">
        <v>20</v>
      </c>
      <c r="C13" s="6" t="s">
        <v>14</v>
      </c>
      <c r="D13" s="6"/>
    </row>
    <row r="14" spans="1:6">
      <c r="A14" t="s">
        <v>25</v>
      </c>
      <c r="E14" s="17" t="s">
        <v>40</v>
      </c>
      <c r="F14" s="18">
        <v>1</v>
      </c>
    </row>
    <row r="15" spans="1:6">
      <c r="A15" s="5" t="s">
        <v>18</v>
      </c>
      <c r="C15" s="11">
        <f>(C7+C11)+(C8+C12)*INT(MAX(F21:F3533))</f>
        <v>44235.5790618479</v>
      </c>
      <c r="E15" s="17" t="s">
        <v>41</v>
      </c>
      <c r="F15" s="19">
        <f ca="1">NOW()+15018.5+$C$5/24</f>
        <v>60326.756098958329</v>
      </c>
    </row>
    <row r="16" spans="1:6">
      <c r="A16" s="8" t="s">
        <v>4</v>
      </c>
      <c r="C16" s="12">
        <f>+C8+C12</f>
        <v>1.0525647771875257</v>
      </c>
      <c r="E16" s="17" t="s">
        <v>42</v>
      </c>
      <c r="F16" s="20">
        <f ca="1">ROUND(2*(F15-$C$7)/$C$8,0)/2+F14</f>
        <v>24725.5</v>
      </c>
    </row>
    <row r="17" spans="1:30" ht="13.5" thickBot="1">
      <c r="A17" s="13" t="s">
        <v>37</v>
      </c>
      <c r="C17">
        <f>COUNT(C21:C2191)</f>
        <v>5</v>
      </c>
      <c r="E17" s="17" t="s">
        <v>43</v>
      </c>
      <c r="F17" s="21">
        <f ca="1">ROUND(2*(F15-$C$15)/$C$16,0)/2+F14</f>
        <v>15288.5</v>
      </c>
    </row>
    <row r="18" spans="1:30">
      <c r="A18" s="8" t="s">
        <v>5</v>
      </c>
      <c r="C18" s="3">
        <f>+C15</f>
        <v>44235.5790618479</v>
      </c>
      <c r="D18" s="4">
        <f>+C16</f>
        <v>1.0525647771875257</v>
      </c>
      <c r="E18" s="17" t="s">
        <v>44</v>
      </c>
      <c r="F18" s="22">
        <f ca="1">+$C$15+$C$16*F17-15018.5-$C$5/24</f>
        <v>45309.611491212723</v>
      </c>
    </row>
    <row r="19" spans="1:30" ht="13.5" thickTop="1">
      <c r="F19" s="23" t="s">
        <v>45</v>
      </c>
    </row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47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>
      <c r="A21" t="s">
        <v>12</v>
      </c>
      <c r="C21" s="14">
        <v>34302.525000000001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2.5952921573566597E-4</v>
      </c>
      <c r="Q21" s="2">
        <f>+C21-15018.5</f>
        <v>19284.025000000001</v>
      </c>
    </row>
    <row r="22" spans="1:30">
      <c r="A22" t="s">
        <v>31</v>
      </c>
      <c r="C22" s="15">
        <v>43435.623</v>
      </c>
      <c r="D22" s="14"/>
      <c r="E22">
        <f>+(C22-C$7)/C$8</f>
        <v>8676.9919197389227</v>
      </c>
      <c r="F22">
        <f>ROUND(2*E22,0)/2</f>
        <v>8677</v>
      </c>
      <c r="G22">
        <f>+C22-(C$7+F22*C$8)</f>
        <v>-8.5049999979673885E-3</v>
      </c>
      <c r="I22">
        <f>+G22</f>
        <v>-8.5049999979673885E-3</v>
      </c>
      <c r="O22">
        <f>+C$11+C$12*$F22</f>
        <v>-1.6738146231001633E-3</v>
      </c>
      <c r="Q22" s="2">
        <f>+C22-15018.5</f>
        <v>28417.123</v>
      </c>
      <c r="AA22">
        <v>7</v>
      </c>
      <c r="AB22" t="s">
        <v>30</v>
      </c>
      <c r="AD22" t="s">
        <v>32</v>
      </c>
    </row>
    <row r="23" spans="1:30">
      <c r="A23" t="s">
        <v>33</v>
      </c>
      <c r="B23" s="6" t="s">
        <v>35</v>
      </c>
      <c r="C23" s="15">
        <v>43805.625</v>
      </c>
      <c r="D23" s="14"/>
      <c r="E23">
        <f>+(C23-C$7)/C$8</f>
        <v>9028.516053640391</v>
      </c>
      <c r="F23">
        <f>ROUND(2*E23,0)/2</f>
        <v>9028.5</v>
      </c>
      <c r="G23">
        <f>+C23-(C$7+F23*C$8)</f>
        <v>1.6897499997867271E-2</v>
      </c>
      <c r="I23">
        <f>+G23</f>
        <v>1.6897499997867271E-2</v>
      </c>
      <c r="O23">
        <f>+C$11+C$12*$F23</f>
        <v>-1.7521332077896638E-3</v>
      </c>
      <c r="Q23" s="2">
        <f>+C23-15018.5</f>
        <v>28787.125</v>
      </c>
      <c r="AA23">
        <v>7</v>
      </c>
      <c r="AB23" t="s">
        <v>30</v>
      </c>
      <c r="AD23" t="s">
        <v>32</v>
      </c>
    </row>
    <row r="24" spans="1:30">
      <c r="A24" t="s">
        <v>34</v>
      </c>
      <c r="C24" s="15">
        <v>44234.548999999999</v>
      </c>
      <c r="D24" s="14"/>
      <c r="E24">
        <f>+(C24-C$7)/C$8</f>
        <v>9436.0196282414836</v>
      </c>
      <c r="F24">
        <f>ROUND(2*E24,0)/2</f>
        <v>9436</v>
      </c>
      <c r="G24">
        <f>+C24-(C$7+F24*C$8)</f>
        <v>2.0659999994677491E-2</v>
      </c>
      <c r="I24">
        <f>+G24</f>
        <v>2.0659999994677491E-2</v>
      </c>
      <c r="O24">
        <f>+C$11+C$12*$F24</f>
        <v>-1.8429292910356705E-3</v>
      </c>
      <c r="Q24" s="2">
        <f>+C24-15018.5</f>
        <v>29216.048999999999</v>
      </c>
      <c r="AA24">
        <v>6</v>
      </c>
      <c r="AB24" t="s">
        <v>30</v>
      </c>
      <c r="AD24" t="s">
        <v>32</v>
      </c>
    </row>
    <row r="25" spans="1:30">
      <c r="A25" t="s">
        <v>34</v>
      </c>
      <c r="C25" s="15">
        <v>44235.544999999998</v>
      </c>
      <c r="D25" s="14"/>
      <c r="E25">
        <f>+(C25-C$7)/C$8</f>
        <v>9436.9658880924198</v>
      </c>
      <c r="F25">
        <f>ROUND(2*E25,0)/2</f>
        <v>9437</v>
      </c>
      <c r="G25">
        <f>+C25-(C$7+F25*C$8)</f>
        <v>-3.5905000004277099E-2</v>
      </c>
      <c r="I25">
        <f>+G25</f>
        <v>-3.5905000004277099E-2</v>
      </c>
      <c r="O25">
        <f>+C$11+C$12*$F25</f>
        <v>-1.8431521035098936E-3</v>
      </c>
      <c r="Q25" s="2">
        <f>+C25-15018.5</f>
        <v>29217.044999999998</v>
      </c>
      <c r="AA25">
        <v>7</v>
      </c>
      <c r="AB25" t="s">
        <v>30</v>
      </c>
      <c r="AD25" t="s">
        <v>32</v>
      </c>
    </row>
    <row r="26" spans="1:30">
      <c r="C26" s="14"/>
      <c r="D26" s="14"/>
      <c r="Q26" s="2"/>
    </row>
    <row r="27" spans="1:30">
      <c r="C27" s="14"/>
      <c r="D27" s="14"/>
      <c r="Q27" s="2"/>
    </row>
    <row r="28" spans="1:30">
      <c r="C28" s="14"/>
      <c r="D28" s="14"/>
    </row>
    <row r="29" spans="1:30">
      <c r="C29" s="14"/>
      <c r="D29" s="14"/>
    </row>
    <row r="30" spans="1:30">
      <c r="C30" s="14"/>
      <c r="D30" s="14"/>
    </row>
    <row r="31" spans="1:30">
      <c r="C31" s="14"/>
      <c r="D31" s="14"/>
    </row>
    <row r="32" spans="1:30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2024-01-17T05:08:46Z</dcterms:modified>
</cp:coreProperties>
</file>