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7B74CA0-6F54-4B59-A409-4546C26C1FA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G11" i="1"/>
  <c r="F11" i="1"/>
  <c r="Q21" i="1"/>
  <c r="Q22" i="1"/>
  <c r="R21" i="1"/>
  <c r="E15" i="1"/>
  <c r="C17" i="1"/>
  <c r="C11" i="1"/>
  <c r="C12" i="1"/>
  <c r="C16" i="1" l="1"/>
  <c r="D18" i="1" s="1"/>
  <c r="C15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<sst xmlns="http://schemas.openxmlformats.org/spreadsheetml/2006/main" count="47" uniqueCount="45">
  <si>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</si>
  <si>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</si>
  <si>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</si>
  <si>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</si>
  <si>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</si>
  <si>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</si>
  <si>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</si>
  <si>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</si>
  <si>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</si>
  <si>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</si>
  <si>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</si>
  <si>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</si>
  <si>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</si>
  <si>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</si>
  <si>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</si>
  <si>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</si>
  <si>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</si>
  <si>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</si>
  <si>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</si>
  <si>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</si>
  <si>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</si>
  <si>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</si>
  <si>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</si>
  <si>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</si>
  <si>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</si>
  <si>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</si>
  <si>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</si>
  <si>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</si>
  <si>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</si>
  <si>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</si>
  <si>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</si>
  <si>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</si>
  <si>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</si>
  <si>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</si>
  <si>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</si>
  <si>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</si>
  <si>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</si>
  <si>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</si>
  <si>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V0356 Vel / GSC 8210-2870</t>
  </si>
  <si>
    <t>not avail.</t>
  </si>
  <si>
    <t>EB</t>
  </si>
  <si>
    <t>IBVS 5507</t>
  </si>
  <si>
    <t>I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</si>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</sst>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V356 Vel - O-C Diagr.</a:t>
            </a:r>
          </a:p>
        </c:rich>
      </c:tx>
      <c:layout>
        <c:manualLayout>
          <c:xMode val="edge"/>
          <c:yMode val="edge"/>
          <c:x val="0.3789473684210526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353383458646622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8.0000000000000004E-4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8.0000000000000004E-4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1">
                  <c:v>-5.4999749409034848E-5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02-4F7B-86FB-9307646397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02-4F7B-86FB-9307646397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02-4F7B-86FB-9307646397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02-4F7B-86FB-9307646397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02-4F7B-86FB-9307646397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02-4F7B-86FB-9307646397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1.1999999999999999E-3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02-4F7B-86FB-9307646397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  <c:pt idx="1">
                  <c:v>-5.4999749409034848E-5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02-4F7B-86FB-930764639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404864"/>
        <c:axId val="1"/>
      </c:scatterChart>
      <c:valAx>
        <c:axId val="691404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834586466165413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404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315789473684209"/>
          <c:y val="0.92375366568914952"/>
          <c:w val="0.634586466165413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0</xdr:rowOff>
    </xdr:from>
    <xdr:to>
      <xdr:col>16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9EE882F-ACC7-24C3-771B-E48E9BF83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24</v>
      </c>
      <c r="B2" s="29" t="s">
        <v>40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 t="s">
        <v>39</v>
      </c>
      <c r="D4" s="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>
        <v>51517.574399999809</v>
      </c>
    </row>
    <row r="8" spans="1:7" x14ac:dyDescent="0.2">
      <c r="A8" t="s">
        <v>3</v>
      </c>
      <c r="C8">
        <v>1.7679100000000001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INTERCEPT(INDIRECT($G$11):G991,INDIRECT($F$11):F991)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SLOPE(INDIRECT($G$11):G991,INDIRECT($F$11):F991)</f>
        <v>-1.099994988180697E-4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17</v>
      </c>
      <c r="B15" s="12"/>
      <c r="C15" s="15">
        <f ca="1">(C7+C11)+(C8+C12)*INT(MAX(F21:F3532))</f>
        <v>51517.574399999809</v>
      </c>
      <c r="D15" s="16" t="s">
        <v>33</v>
      </c>
      <c r="E15" s="17">
        <f ca="1">TODAY()+15018.5-B9/24</f>
        <v>60326.5</v>
      </c>
    </row>
    <row r="16" spans="1:7" x14ac:dyDescent="0.2">
      <c r="A16" s="18" t="s">
        <v>4</v>
      </c>
      <c r="B16" s="12"/>
      <c r="C16" s="19">
        <f ca="1">+C8+C12</f>
        <v>1.767800000501182</v>
      </c>
      <c r="D16" s="16" t="s">
        <v>34</v>
      </c>
      <c r="E16" s="17">
        <f ca="1">ROUND(2*(E15-C15)/C16,0)/2+1</f>
        <v>4984</v>
      </c>
    </row>
    <row r="17" spans="1:18" ht="13.5" thickBot="1" x14ac:dyDescent="0.25">
      <c r="A17" s="16" t="s">
        <v>30</v>
      </c>
      <c r="B17" s="12"/>
      <c r="C17" s="12">
        <f>COUNT(C21:C2190)</f>
        <v>2</v>
      </c>
      <c r="D17" s="16" t="s">
        <v>35</v>
      </c>
      <c r="E17" s="20">
        <f ca="1">+C15+C16*E16-15018.5-C9/24</f>
        <v>45310.185435831037</v>
      </c>
    </row>
    <row r="18" spans="1:18" ht="14.25" thickTop="1" thickBot="1" x14ac:dyDescent="0.25">
      <c r="A18" s="18" t="s">
        <v>5</v>
      </c>
      <c r="B18" s="12"/>
      <c r="C18" s="21">
        <f ca="1">+C15</f>
        <v>51517.574399999809</v>
      </c>
      <c r="D18" s="22">
        <f ca="1">+C16</f>
        <v>1.767800000501182</v>
      </c>
      <c r="E18" s="23" t="s">
        <v>36</v>
      </c>
    </row>
    <row r="19" spans="1:18" ht="13.5" thickTop="1" x14ac:dyDescent="0.2">
      <c r="A19" s="27" t="s">
        <v>37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44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8" x14ac:dyDescent="0.2">
      <c r="A21" s="31" t="s">
        <v>41</v>
      </c>
      <c r="B21" s="30" t="s">
        <v>42</v>
      </c>
      <c r="C21" s="31">
        <v>51517.574399999809</v>
      </c>
      <c r="D21" s="32">
        <v>8.0000000000000004E-4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36499.074399999809</v>
      </c>
      <c r="R21" t="e">
        <f>IF(ABS(#REF!-#REF!)&lt;0.00001,1,"")</f>
        <v>#REF!</v>
      </c>
    </row>
    <row r="22" spans="1:18" x14ac:dyDescent="0.2">
      <c r="A22" s="31" t="s">
        <v>41</v>
      </c>
      <c r="B22" s="30" t="s">
        <v>43</v>
      </c>
      <c r="C22" s="31">
        <v>51518.458300000057</v>
      </c>
      <c r="D22" s="32">
        <v>1.1999999999999999E-3</v>
      </c>
      <c r="E22">
        <f>+(C22-C$7)/C$8</f>
        <v>0.49996888995938948</v>
      </c>
      <c r="F22">
        <f>ROUND(2*E22,0)/2</f>
        <v>0.5</v>
      </c>
      <c r="G22">
        <f>+C22-(C$7+F22*C$8)</f>
        <v>-5.4999749409034848E-5</v>
      </c>
      <c r="H22">
        <f>+G22</f>
        <v>-5.4999749409034848E-5</v>
      </c>
      <c r="O22">
        <f ca="1">+C$11+C$12*$F22</f>
        <v>-5.4999749409034848E-5</v>
      </c>
      <c r="Q22" s="2">
        <f>+C22-15018.5</f>
        <v>36499.958300000057</v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2024-01-17T05:18:17Z</dcterms:modified>
</cp:coreProperties>
</file>