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BC65B42-E686-4AF1-9135-C3E5C1BA6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Q25" i="1"/>
  <c r="Q26" i="1"/>
  <c r="Q27" i="1"/>
  <c r="Q23" i="1"/>
  <c r="Q24" i="1"/>
  <c r="Q22" i="1"/>
  <c r="E25" i="1"/>
  <c r="F25" i="1" s="1"/>
  <c r="G25" i="1" s="1"/>
  <c r="K25" i="1" s="1"/>
  <c r="E23" i="1"/>
  <c r="F23" i="1" s="1"/>
  <c r="F16" i="1"/>
  <c r="C17" i="1"/>
  <c r="Q21" i="1"/>
  <c r="E24" i="1" l="1"/>
  <c r="F24" i="1" s="1"/>
  <c r="G24" i="1" s="1"/>
  <c r="I24" i="1" s="1"/>
  <c r="E26" i="1"/>
  <c r="F26" i="1" s="1"/>
  <c r="G26" i="1" s="1"/>
  <c r="K26" i="1" s="1"/>
  <c r="E27" i="1"/>
  <c r="F27" i="1" s="1"/>
  <c r="G27" i="1" s="1"/>
  <c r="K27" i="1" s="1"/>
  <c r="E21" i="1"/>
  <c r="F21" i="1" s="1"/>
  <c r="G21" i="1" s="1"/>
  <c r="E22" i="1"/>
  <c r="F22" i="1" s="1"/>
  <c r="G22" i="1" s="1"/>
  <c r="I22" i="1" s="1"/>
  <c r="G23" i="1"/>
  <c r="I23" i="1" s="1"/>
  <c r="F17" i="1"/>
  <c r="C11" i="1"/>
  <c r="C12" i="1"/>
  <c r="O30" i="1" l="1"/>
  <c r="O29" i="1"/>
  <c r="O28" i="1"/>
  <c r="C16" i="1"/>
  <c r="D18" i="1" s="1"/>
  <c r="O27" i="1"/>
  <c r="O26" i="1"/>
  <c r="O25" i="1"/>
  <c r="O22" i="1"/>
  <c r="O21" i="1"/>
  <c r="O23" i="1"/>
  <c r="O24" i="1"/>
  <c r="C15" i="1"/>
  <c r="F18" i="1" s="1"/>
  <c r="I21" i="1"/>
  <c r="C18" i="1" l="1"/>
  <c r="F19" i="1"/>
</calcChain>
</file>

<file path=xl/sharedStrings.xml><?xml version="1.0" encoding="utf-8"?>
<sst xmlns="http://schemas.openxmlformats.org/spreadsheetml/2006/main" count="77" uniqueCount="59">
  <si>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</si>
  <si>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</si>
  <si>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</si>
  <si>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</si>
  <si>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</si>
  <si>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</si>
  <si>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</si>
  <si>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</si>
  <si>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</si>
  <si>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</si>
  <si>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</si>
  <si>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</si>
  <si>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</si>
  <si>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</si>
  <si>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</si>
  <si>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</si>
  <si>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</si>
  <si>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</si>
  <si>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</si>
  <si>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</si>
  <si>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</si>
  <si>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</si>
  <si>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</si>
  <si>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</si>
  <si>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</si>
  <si>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</si>
  <si>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</si>
  <si>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</si>
  <si>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</si>
  <si>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</si>
  <si>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</si>
  <si>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</si>
  <si>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</si>
  <si>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</si>
  <si>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</si>
  <si>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</si>
  <si>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</si>
  <si>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</si>
  <si>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</si>
  <si>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</si>
  <si>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</si>
  <si>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</si>
  <si>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</si>
  <si>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V0362 Vel</t>
  </si>
  <si>
    <t>G8200-2188</t>
  </si>
  <si>
    <t>EW</t>
  </si>
  <si>
    <t>pr_0</t>
  </si>
  <si>
    <t>F3V</t>
  </si>
  <si>
    <t>VSX</t>
  </si>
  <si>
    <t>as of 2017-12-05</t>
  </si>
  <si>
    <t>I</t>
  </si>
  <si>
    <t>OEJV 0181</t>
  </si>
  <si>
    <t>II</t>
  </si>
  <si>
    <t>JAVSO, 48, 250</t>
  </si>
  <si>
    <t>JAVSO, 49, 251</t>
  </si>
  <si>
    <t>JBAV, 55</t>
  </si>
  <si>
    <t>V0362 Vel / GSC 8200-2188</t>
  </si>
  <si>
    <t>ARX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</si>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</sst>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24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0" xfId="0" applyFont="1">
      <alignment vertical="top"/>
    </xf>
    <xf numFmtId="0" fontId="6" fillId="24" borderId="11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5" borderId="5" xfId="0" applyFill="1" applyBorder="1">
      <alignment vertical="top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6" fontId="35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Vel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3-46C3-BD1B-AAEE2786F1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-2.6599999982863665E-3</c:v>
                </c:pt>
                <c:pt idx="2">
                  <c:v>-1.1260000028414652E-3</c:v>
                </c:pt>
                <c:pt idx="3">
                  <c:v>-6.8868000016664155E-3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03-46C3-BD1B-AAEE2786F1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03-46C3-BD1B-AAEE2786F1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-7.5522000479395501E-3</c:v>
                </c:pt>
                <c:pt idx="5">
                  <c:v>-8.7504000330227427E-3</c:v>
                </c:pt>
                <c:pt idx="6">
                  <c:v>-1.0584800023934804E-2</c:v>
                </c:pt>
                <c:pt idx="7">
                  <c:v>-1.2706600049568806E-2</c:v>
                </c:pt>
                <c:pt idx="8">
                  <c:v>-1.2251399872184265E-2</c:v>
                </c:pt>
                <c:pt idx="9">
                  <c:v>-1.1691999796312302E-2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03-46C3-BD1B-AAEE2786F1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03-46C3-BD1B-AAEE2786F1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03-46C3-BD1B-AAEE2786F1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0.01</c:v>
                  </c:pt>
                  <c:pt idx="7">
                    <c:v>1.9E-3</c:v>
                  </c:pt>
                  <c:pt idx="8">
                    <c:v>2.0999999999999999E-3</c:v>
                  </c:pt>
                  <c:pt idx="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03-46C3-BD1B-AAEE2786F1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2.4314365058867521E-3</c:v>
                </c:pt>
                <c:pt idx="1">
                  <c:v>-6.6790844011746378E-3</c:v>
                </c:pt>
                <c:pt idx="2">
                  <c:v>-7.1957416474192444E-3</c:v>
                </c:pt>
                <c:pt idx="3">
                  <c:v>-7.3251031564026273E-3</c:v>
                </c:pt>
                <c:pt idx="4">
                  <c:v>-7.9912360486981554E-3</c:v>
                </c:pt>
                <c:pt idx="5">
                  <c:v>-8.5974209246355293E-3</c:v>
                </c:pt>
                <c:pt idx="6">
                  <c:v>-9.269469739597979E-3</c:v>
                </c:pt>
                <c:pt idx="7">
                  <c:v>-9.8287216290444332E-3</c:v>
                </c:pt>
                <c:pt idx="8">
                  <c:v>-9.85356850424551E-3</c:v>
                </c:pt>
                <c:pt idx="9">
                  <c:v>-9.9012902804253532E-3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03-46C3-BD1B-AAEE2786F1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14834</c:v>
                </c:pt>
                <c:pt idx="7">
                  <c:v>15543</c:v>
                </c:pt>
                <c:pt idx="8">
                  <c:v>15574.5</c:v>
                </c:pt>
                <c:pt idx="9">
                  <c:v>15635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03-46C3-BD1B-AAEE2786F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1840"/>
        <c:axId val="1"/>
      </c:scatterChart>
      <c:valAx>
        <c:axId val="93490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D907425-8EA2-597B-2B69-ED81B8DB2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N39" sqref="N39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56</v>
      </c>
      <c r="F1" s="4" t="s">
        <v>43</v>
      </c>
      <c r="G1" s="5">
        <v>2013</v>
      </c>
      <c r="H1" s="6"/>
      <c r="I1" s="7" t="s">
        <v>44</v>
      </c>
      <c r="J1" s="8" t="s">
        <v>43</v>
      </c>
      <c r="K1" s="9">
        <v>11.0421</v>
      </c>
      <c r="L1" s="10">
        <v>-46.033099999999997</v>
      </c>
      <c r="M1" s="11">
        <v>52727.678</v>
      </c>
      <c r="N1" s="11">
        <v>0.4451772</v>
      </c>
      <c r="O1" s="12" t="s">
        <v>45</v>
      </c>
      <c r="P1" s="10">
        <v>8.98</v>
      </c>
      <c r="Q1" s="10">
        <v>9.25</v>
      </c>
      <c r="R1" s="13" t="s">
        <v>46</v>
      </c>
      <c r="S1" s="12" t="s">
        <v>47</v>
      </c>
    </row>
    <row r="2" spans="1:19" s="28" customFormat="1" x14ac:dyDescent="0.2">
      <c r="A2" s="28" t="s">
        <v>24</v>
      </c>
      <c r="B2" s="28" t="s">
        <v>45</v>
      </c>
      <c r="C2" s="29"/>
      <c r="D2" s="30"/>
    </row>
    <row r="3" spans="1:19" s="28" customFormat="1" ht="13.5" thickBot="1" x14ac:dyDescent="0.25">
      <c r="C3" s="28" t="s">
        <v>49</v>
      </c>
    </row>
    <row r="4" spans="1:19" s="28" customFormat="1" ht="14.25" thickTop="1" thickBot="1" x14ac:dyDescent="0.25">
      <c r="A4" s="31" t="s">
        <v>1</v>
      </c>
      <c r="C4" s="32" t="s">
        <v>38</v>
      </c>
      <c r="D4" s="33" t="s">
        <v>38</v>
      </c>
    </row>
    <row r="5" spans="1:19" s="28" customFormat="1" ht="13.5" thickTop="1" x14ac:dyDescent="0.2">
      <c r="A5" s="34" t="s">
        <v>29</v>
      </c>
      <c r="C5" s="35">
        <v>-9.5</v>
      </c>
      <c r="D5" s="28" t="s">
        <v>30</v>
      </c>
    </row>
    <row r="6" spans="1:19" s="28" customFormat="1" x14ac:dyDescent="0.2">
      <c r="A6" s="31" t="s">
        <v>2</v>
      </c>
    </row>
    <row r="7" spans="1:19" s="28" customFormat="1" x14ac:dyDescent="0.2">
      <c r="A7" s="28" t="s">
        <v>3</v>
      </c>
      <c r="C7" s="56">
        <v>52727.678</v>
      </c>
      <c r="D7" s="37" t="s">
        <v>48</v>
      </c>
    </row>
    <row r="8" spans="1:19" s="28" customFormat="1" x14ac:dyDescent="0.2">
      <c r="A8" s="28" t="s">
        <v>4</v>
      </c>
      <c r="C8" s="56">
        <v>0.4451772</v>
      </c>
      <c r="D8" s="38" t="s">
        <v>48</v>
      </c>
    </row>
    <row r="9" spans="1:19" s="28" customFormat="1" x14ac:dyDescent="0.2">
      <c r="A9" s="39" t="s">
        <v>33</v>
      </c>
      <c r="B9" s="40">
        <v>21</v>
      </c>
      <c r="C9" s="41" t="str">
        <f>"F"&amp;B9</f>
        <v>F21</v>
      </c>
      <c r="D9" s="42" t="str">
        <f>"G"&amp;B9</f>
        <v>G21</v>
      </c>
    </row>
    <row r="10" spans="1:19" s="28" customFormat="1" ht="13.5" thickBot="1" x14ac:dyDescent="0.25">
      <c r="C10" s="43" t="s">
        <v>20</v>
      </c>
      <c r="D10" s="43" t="s">
        <v>21</v>
      </c>
    </row>
    <row r="11" spans="1:19" s="28" customFormat="1" x14ac:dyDescent="0.2">
      <c r="A11" s="28" t="s">
        <v>16</v>
      </c>
      <c r="C11" s="42">
        <f ca="1">INTERCEPT(INDIRECT($D$9):G991,INDIRECT($C$9):F991)</f>
        <v>2.4314365058867521E-3</v>
      </c>
      <c r="D11" s="30"/>
    </row>
    <row r="12" spans="1:19" s="28" customFormat="1" x14ac:dyDescent="0.2">
      <c r="A12" s="28" t="s">
        <v>17</v>
      </c>
      <c r="C12" s="42">
        <f ca="1">SLOPE(INDIRECT($D$9):G991,INDIRECT($C$9):F991)</f>
        <v>-7.8878968892306404E-7</v>
      </c>
      <c r="D12" s="30"/>
    </row>
    <row r="13" spans="1:19" s="28" customFormat="1" x14ac:dyDescent="0.2">
      <c r="A13" s="28" t="s">
        <v>19</v>
      </c>
      <c r="C13" s="30" t="s">
        <v>14</v>
      </c>
    </row>
    <row r="14" spans="1:19" s="28" customFormat="1" x14ac:dyDescent="0.2"/>
    <row r="15" spans="1:19" s="28" customFormat="1" x14ac:dyDescent="0.2">
      <c r="A15" s="44" t="s">
        <v>18</v>
      </c>
      <c r="C15" s="45">
        <f ca="1">(C7+C11)+(C8+C12)*INT(MAX(F21:F3532))</f>
        <v>59688.013620709724</v>
      </c>
      <c r="E15" s="46" t="s">
        <v>35</v>
      </c>
      <c r="F15" s="40">
        <v>1</v>
      </c>
    </row>
    <row r="16" spans="1:19" s="28" customFormat="1" x14ac:dyDescent="0.2">
      <c r="A16" s="31" t="s">
        <v>5</v>
      </c>
      <c r="C16" s="47">
        <f ca="1">+C8+C12</f>
        <v>0.4451764112103111</v>
      </c>
      <c r="E16" s="46" t="s">
        <v>31</v>
      </c>
      <c r="F16" s="47">
        <f ca="1">NOW()+15018.5+$C$5/24</f>
        <v>60326.764115277772</v>
      </c>
    </row>
    <row r="17" spans="1:23" s="28" customFormat="1" ht="13.5" thickBot="1" x14ac:dyDescent="0.25">
      <c r="A17" s="46" t="s">
        <v>28</v>
      </c>
      <c r="C17" s="28">
        <f>COUNT(C21:C2190)</f>
        <v>10</v>
      </c>
      <c r="E17" s="46" t="s">
        <v>36</v>
      </c>
      <c r="F17" s="48">
        <f ca="1">ROUND(2*(F16-$C$7)/$C$8,0)/2+F15</f>
        <v>17071</v>
      </c>
    </row>
    <row r="18" spans="1:23" s="28" customFormat="1" ht="14.25" thickTop="1" thickBot="1" x14ac:dyDescent="0.25">
      <c r="A18" s="31" t="s">
        <v>6</v>
      </c>
      <c r="C18" s="49">
        <f ca="1">+C15</f>
        <v>59688.013620709724</v>
      </c>
      <c r="D18" s="50">
        <f ca="1">+C16</f>
        <v>0.4451764112103111</v>
      </c>
      <c r="E18" s="46" t="s">
        <v>37</v>
      </c>
      <c r="F18" s="42">
        <f ca="1">ROUND(2*(F16-$C$15)/$C$16,0)/2+F15</f>
        <v>1436</v>
      </c>
    </row>
    <row r="19" spans="1:23" s="28" customFormat="1" ht="13.5" thickTop="1" x14ac:dyDescent="0.2">
      <c r="E19" s="46" t="s">
        <v>32</v>
      </c>
      <c r="F19" s="51">
        <f ca="1">+$C$15+$C$16*F18-15018.5-$C$5/24</f>
        <v>45309.182780541065</v>
      </c>
    </row>
    <row r="20" spans="1:23" s="28" customFormat="1" ht="13.5" thickBot="1" x14ac:dyDescent="0.25">
      <c r="A20" s="43" t="s">
        <v>7</v>
      </c>
      <c r="B20" s="43" t="s">
        <v>8</v>
      </c>
      <c r="C20" s="43" t="s">
        <v>9</v>
      </c>
      <c r="D20" s="43" t="s">
        <v>13</v>
      </c>
      <c r="E20" s="43" t="s">
        <v>10</v>
      </c>
      <c r="F20" s="43" t="s">
        <v>11</v>
      </c>
      <c r="G20" s="43" t="s">
        <v>12</v>
      </c>
      <c r="H20" s="52" t="s">
        <v>39</v>
      </c>
      <c r="I20" s="52" t="s">
        <v>40</v>
      </c>
      <c r="J20" s="52" t="s">
        <v>41</v>
      </c>
      <c r="K20" s="52" t="s">
        <v>42</v>
      </c>
      <c r="L20" s="52" t="s">
        <v>25</v>
      </c>
      <c r="M20" s="52" t="s">
        <v>26</v>
      </c>
      <c r="N20" s="52" t="s">
        <v>27</v>
      </c>
      <c r="O20" s="52" t="s">
        <v>23</v>
      </c>
      <c r="P20" s="53" t="s">
        <v>22</v>
      </c>
      <c r="Q20" s="43" t="s">
        <v>15</v>
      </c>
      <c r="U20" s="54" t="s">
        <v>34</v>
      </c>
    </row>
    <row r="21" spans="1:23" s="28" customFormat="1" x14ac:dyDescent="0.2">
      <c r="A21" s="28" t="s">
        <v>48</v>
      </c>
      <c r="C21" s="36">
        <v>52727.678</v>
      </c>
      <c r="D21" s="36" t="s">
        <v>14</v>
      </c>
      <c r="E21" s="28">
        <f>+(C21-C$7)/C$8</f>
        <v>0</v>
      </c>
      <c r="F21" s="28">
        <f>ROUND(2*E21,0)/2</f>
        <v>0</v>
      </c>
      <c r="G21" s="28">
        <f>+C21-(C$7+F21*C$8)</f>
        <v>0</v>
      </c>
      <c r="I21" s="28">
        <f>+G21</f>
        <v>0</v>
      </c>
      <c r="O21" s="28">
        <f ca="1">+C$11+C$12*$F21</f>
        <v>2.4314365058867521E-3</v>
      </c>
      <c r="Q21" s="55">
        <f>+C21-15018.5</f>
        <v>37709.178</v>
      </c>
    </row>
    <row r="22" spans="1:23" x14ac:dyDescent="0.2">
      <c r="A22" s="14" t="s">
        <v>51</v>
      </c>
      <c r="B22" s="15" t="s">
        <v>50</v>
      </c>
      <c r="C22" s="16">
        <v>57869.472000000002</v>
      </c>
      <c r="D22" s="17">
        <v>6.0000000000000001E-3</v>
      </c>
      <c r="E22">
        <f>+(C22-C$7)/C$8</f>
        <v>11549.994024851232</v>
      </c>
      <c r="F22">
        <f>ROUND(2*E22,0)/2</f>
        <v>11550</v>
      </c>
      <c r="G22">
        <f>+C22-(C$7+F22*C$8)</f>
        <v>-2.6599999982863665E-3</v>
      </c>
      <c r="I22">
        <f>+G22</f>
        <v>-2.6599999982863665E-3</v>
      </c>
      <c r="O22">
        <f ca="1">+C$11+C$12*$F22</f>
        <v>-6.6790844011746378E-3</v>
      </c>
      <c r="Q22" s="2">
        <f>+C22-15018.5</f>
        <v>42850.972000000002</v>
      </c>
    </row>
    <row r="23" spans="1:23" x14ac:dyDescent="0.2">
      <c r="A23" s="18" t="s">
        <v>0</v>
      </c>
      <c r="B23" s="19" t="s">
        <v>50</v>
      </c>
      <c r="C23" s="18">
        <v>58161.064599999998</v>
      </c>
      <c r="D23" s="18">
        <v>2.2000000000000001E-3</v>
      </c>
      <c r="E23">
        <f>+(C23-C$7)/C$8</f>
        <v>12204.997470670101</v>
      </c>
      <c r="F23">
        <f>ROUND(2*E23,0)/2</f>
        <v>12205</v>
      </c>
      <c r="G23">
        <f>+C23-(C$7+F23*C$8)</f>
        <v>-1.1260000028414652E-3</v>
      </c>
      <c r="I23">
        <f>+G23</f>
        <v>-1.1260000028414652E-3</v>
      </c>
      <c r="O23">
        <f ca="1">+C$11+C$12*$F23</f>
        <v>-7.1957416474192444E-3</v>
      </c>
      <c r="Q23" s="2">
        <f>+C23-15018.5</f>
        <v>43142.564599999998</v>
      </c>
    </row>
    <row r="24" spans="1:23" ht="12" customHeight="1" x14ac:dyDescent="0.2">
      <c r="A24" s="18" t="s">
        <v>0</v>
      </c>
      <c r="B24" s="19" t="s">
        <v>50</v>
      </c>
      <c r="C24" s="18">
        <v>58234.067900000002</v>
      </c>
      <c r="D24" s="18">
        <v>3.5999999999999999E-3</v>
      </c>
      <c r="E24">
        <f>+(C24-C$7)/C$8</f>
        <v>12368.984530205056</v>
      </c>
      <c r="F24">
        <f>ROUND(2*E24,0)/2</f>
        <v>12369</v>
      </c>
      <c r="G24">
        <f>+C24-(C$7+F24*C$8)</f>
        <v>-6.8868000016664155E-3</v>
      </c>
      <c r="I24">
        <f>+G24</f>
        <v>-6.8868000016664155E-3</v>
      </c>
      <c r="O24">
        <f ca="1">+C$11+C$12*$F24</f>
        <v>-7.3251031564026273E-3</v>
      </c>
      <c r="Q24" s="2">
        <f>+C24-15018.5</f>
        <v>43215.567900000002</v>
      </c>
    </row>
    <row r="25" spans="1:23" ht="12" customHeight="1" x14ac:dyDescent="0.2">
      <c r="A25" s="20" t="s">
        <v>53</v>
      </c>
      <c r="B25" s="21" t="s">
        <v>52</v>
      </c>
      <c r="C25" s="24">
        <v>58610.019379999954</v>
      </c>
      <c r="D25" s="25">
        <v>1.2999999999999999E-4</v>
      </c>
      <c r="E25">
        <f t="shared" ref="E25:E27" si="0">+(C25-C$7)/C$8</f>
        <v>13213.483035519237</v>
      </c>
      <c r="F25">
        <f t="shared" ref="F25:F27" si="1">ROUND(2*E25,0)/2</f>
        <v>13213.5</v>
      </c>
      <c r="G25">
        <f t="shared" ref="G25:G27" si="2">+C25-(C$7+F25*C$8)</f>
        <v>-7.5522000479395501E-3</v>
      </c>
      <c r="K25">
        <f>+G25</f>
        <v>-7.5522000479395501E-3</v>
      </c>
      <c r="O25">
        <f t="shared" ref="O25:O27" ca="1" si="3">+C$11+C$12*$F25</f>
        <v>-7.9912360486981554E-3</v>
      </c>
      <c r="Q25" s="2">
        <f t="shared" ref="Q25:Q27" si="4">+C25-15018.5</f>
        <v>43591.519379999954</v>
      </c>
    </row>
    <row r="26" spans="1:23" ht="12" customHeight="1" x14ac:dyDescent="0.2">
      <c r="A26" s="20" t="s">
        <v>54</v>
      </c>
      <c r="B26" s="21" t="s">
        <v>50</v>
      </c>
      <c r="C26" s="24">
        <v>58952.13685999997</v>
      </c>
      <c r="D26" s="25">
        <v>2.3500000000000001E-3</v>
      </c>
      <c r="E26">
        <f t="shared" si="0"/>
        <v>13981.980344006768</v>
      </c>
      <c r="F26">
        <f t="shared" si="1"/>
        <v>13982</v>
      </c>
      <c r="G26">
        <f t="shared" si="2"/>
        <v>-8.7504000330227427E-3</v>
      </c>
      <c r="K26">
        <f>+G26</f>
        <v>-8.7504000330227427E-3</v>
      </c>
      <c r="O26">
        <f t="shared" ca="1" si="3"/>
        <v>-8.5974209246355293E-3</v>
      </c>
      <c r="Q26" s="2">
        <f t="shared" si="4"/>
        <v>43933.63685999997</v>
      </c>
    </row>
    <row r="27" spans="1:23" ht="12" customHeight="1" x14ac:dyDescent="0.2">
      <c r="A27" s="20" t="s">
        <v>55</v>
      </c>
      <c r="B27" s="21" t="s">
        <v>50</v>
      </c>
      <c r="C27" s="24">
        <v>59331.425999999978</v>
      </c>
      <c r="D27" s="25">
        <v>0.01</v>
      </c>
      <c r="E27">
        <f t="shared" si="0"/>
        <v>14833.97622340043</v>
      </c>
      <c r="F27">
        <f t="shared" si="1"/>
        <v>14834</v>
      </c>
      <c r="G27">
        <f t="shared" si="2"/>
        <v>-1.0584800023934804E-2</v>
      </c>
      <c r="K27">
        <f>+G27</f>
        <v>-1.0584800023934804E-2</v>
      </c>
      <c r="O27">
        <f t="shared" ca="1" si="3"/>
        <v>-9.269469739597979E-3</v>
      </c>
      <c r="Q27" s="2">
        <f t="shared" si="4"/>
        <v>44312.925999999978</v>
      </c>
    </row>
    <row r="28" spans="1:23" ht="12" customHeight="1" x14ac:dyDescent="0.2">
      <c r="A28" s="22" t="s">
        <v>57</v>
      </c>
      <c r="B28" s="23" t="s">
        <v>50</v>
      </c>
      <c r="C28" s="26">
        <v>59647.054512999952</v>
      </c>
      <c r="D28" s="27">
        <v>1.9E-3</v>
      </c>
      <c r="E28">
        <f t="shared" ref="E28:E30" si="5">+(C28-C$7)/C$8</f>
        <v>15542.971457208392</v>
      </c>
      <c r="F28">
        <f t="shared" ref="F28:F30" si="6">ROUND(2*E28,0)/2</f>
        <v>15543</v>
      </c>
      <c r="G28">
        <f t="shared" ref="G28:G30" si="7">+C28-(C$7+F28*C$8)</f>
        <v>-1.2706600049568806E-2</v>
      </c>
      <c r="K28">
        <f t="shared" ref="K28:K30" si="8">+G28</f>
        <v>-1.2706600049568806E-2</v>
      </c>
      <c r="O28">
        <f t="shared" ref="O28:O30" ca="1" si="9">+C$11+C$12*$F28</f>
        <v>-9.8287216290444332E-3</v>
      </c>
      <c r="Q28" s="2">
        <f t="shared" ref="Q28:Q30" si="10">+C28-15018.5</f>
        <v>44628.554512999952</v>
      </c>
      <c r="W28" s="57" t="s">
        <v>58</v>
      </c>
    </row>
    <row r="29" spans="1:23" ht="12" customHeight="1" x14ac:dyDescent="0.2">
      <c r="A29" s="22" t="s">
        <v>57</v>
      </c>
      <c r="B29" s="23" t="s">
        <v>50</v>
      </c>
      <c r="C29" s="26">
        <v>59661.078050000127</v>
      </c>
      <c r="D29" s="27">
        <v>2.0999999999999999E-3</v>
      </c>
      <c r="E29">
        <f t="shared" si="5"/>
        <v>15574.472479722968</v>
      </c>
      <c r="F29">
        <f t="shared" si="6"/>
        <v>15574.5</v>
      </c>
      <c r="G29">
        <f t="shared" si="7"/>
        <v>-1.2251399872184265E-2</v>
      </c>
      <c r="K29">
        <f t="shared" si="8"/>
        <v>-1.2251399872184265E-2</v>
      </c>
      <c r="O29">
        <f t="shared" ca="1" si="9"/>
        <v>-9.85356850424551E-3</v>
      </c>
      <c r="Q29" s="2">
        <f t="shared" si="10"/>
        <v>44642.578050000127</v>
      </c>
      <c r="W29" s="57" t="s">
        <v>58</v>
      </c>
    </row>
    <row r="30" spans="1:23" ht="12" customHeight="1" x14ac:dyDescent="0.2">
      <c r="A30" s="22" t="s">
        <v>57</v>
      </c>
      <c r="B30" s="23" t="s">
        <v>50</v>
      </c>
      <c r="C30" s="26">
        <v>59688.011830000207</v>
      </c>
      <c r="D30" s="27">
        <v>1.8E-3</v>
      </c>
      <c r="E30">
        <f t="shared" si="5"/>
        <v>15634.973736301426</v>
      </c>
      <c r="F30">
        <f t="shared" si="6"/>
        <v>15635</v>
      </c>
      <c r="G30">
        <f t="shared" si="7"/>
        <v>-1.1691999796312302E-2</v>
      </c>
      <c r="K30">
        <f t="shared" si="8"/>
        <v>-1.1691999796312302E-2</v>
      </c>
      <c r="O30">
        <f t="shared" ca="1" si="9"/>
        <v>-9.9012902804253532E-3</v>
      </c>
      <c r="Q30" s="2">
        <f t="shared" si="10"/>
        <v>44669.511830000207</v>
      </c>
      <c r="W30" s="57" t="s">
        <v>58</v>
      </c>
    </row>
    <row r="31" spans="1:23" ht="12" customHeight="1" x14ac:dyDescent="0.2">
      <c r="C31" s="3"/>
      <c r="D31" s="3"/>
      <c r="Q31" s="2"/>
    </row>
    <row r="32" spans="1:23" x14ac:dyDescent="0.2">
      <c r="C32" s="3"/>
      <c r="D32" s="3"/>
      <c r="Q32" s="2"/>
    </row>
    <row r="33" spans="3:4" x14ac:dyDescent="0.2">
      <c r="C33" s="3"/>
      <c r="D33" s="3"/>
    </row>
    <row r="34" spans="3:4" x14ac:dyDescent="0.2">
      <c r="C34" s="3"/>
      <c r="D34" s="3"/>
    </row>
    <row r="35" spans="3:4" x14ac:dyDescent="0.2">
      <c r="C35" s="3"/>
      <c r="D35" s="3"/>
    </row>
    <row r="36" spans="3:4" x14ac:dyDescent="0.2">
      <c r="C36" s="3"/>
      <c r="D36" s="3"/>
    </row>
    <row r="37" spans="3:4" x14ac:dyDescent="0.2">
      <c r="C37" s="3"/>
      <c r="D37" s="3"/>
    </row>
    <row r="38" spans="3:4" x14ac:dyDescent="0.2">
      <c r="C38" s="3"/>
      <c r="D38" s="3"/>
    </row>
    <row r="39" spans="3:4" x14ac:dyDescent="0.2">
      <c r="C39" s="3"/>
      <c r="D39" s="3"/>
    </row>
    <row r="40" spans="3:4" x14ac:dyDescent="0.2">
      <c r="C40" s="3"/>
      <c r="D40" s="3"/>
    </row>
    <row r="41" spans="3:4" x14ac:dyDescent="0.2">
      <c r="C41" s="3"/>
      <c r="D41" s="3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honeticPr fontId="7" type="noConversion"/>
  <hyperlinks>
    <hyperlink ref="H62266" r:id="rId1" display="http://vsolj.cetus-net.org/bulletin.html" xr:uid="{00000000-0004-0000-0000-000000000000}"/>
    <hyperlink ref="H62259" r:id="rId2" display="https://www.aavso.org/ejaavso" xr:uid="{00000000-0004-0000-0000-000001000000}"/>
    <hyperlink ref="I62266" r:id="rId3" display="http://vsolj.cetus-net.org/bulletin.html" xr:uid="{00000000-0004-0000-0000-000002000000}"/>
    <hyperlink ref="AQ55909" r:id="rId4" display="http://cdsbib.u-strasbg.fr/cgi-bin/cdsbib?1990RMxAA..21..381G" xr:uid="{00000000-0004-0000-0000-000003000000}"/>
    <hyperlink ref="H62263" r:id="rId5" display="https://www.aavso.org/ejaavso" xr:uid="{00000000-0004-0000-0000-000004000000}"/>
    <hyperlink ref="AP3273" r:id="rId6" display="http://cdsbib.u-strasbg.fr/cgi-bin/cdsbib?1990RMxAA..21..381G" xr:uid="{00000000-0004-0000-0000-000005000000}"/>
    <hyperlink ref="AP3276" r:id="rId7" display="http://cdsbib.u-strasbg.fr/cgi-bin/cdsbib?1990RMxAA..21..381G" xr:uid="{00000000-0004-0000-0000-000006000000}"/>
    <hyperlink ref="AP3274" r:id="rId8" display="http://cdsbib.u-strasbg.fr/cgi-bin/cdsbib?1990RMxAA..21..381G" xr:uid="{00000000-0004-0000-0000-000007000000}"/>
    <hyperlink ref="AP3258" r:id="rId9" display="http://cdsbib.u-strasbg.fr/cgi-bin/cdsbib?1990RMxAA..21..381G" xr:uid="{00000000-0004-0000-0000-000008000000}"/>
    <hyperlink ref="AQ3487" r:id="rId10" display="http://cdsbib.u-strasbg.fr/cgi-bin/cdsbib?1990RMxAA..21..381G" xr:uid="{00000000-0004-0000-0000-000009000000}"/>
    <hyperlink ref="AQ3491" r:id="rId11" display="http://cdsbib.u-strasbg.fr/cgi-bin/cdsbib?1990RMxAA..21..381G" xr:uid="{00000000-0004-0000-0000-00000A000000}"/>
    <hyperlink ref="AQ63179" r:id="rId12" display="http://cdsbib.u-strasbg.fr/cgi-bin/cdsbib?1990RMxAA..21..381G" xr:uid="{00000000-0004-0000-0000-00000B000000}"/>
    <hyperlink ref="I379" r:id="rId13" display="http://vsolj.cetus-net.org/bulletin.html" xr:uid="{00000000-0004-0000-0000-00000C000000}"/>
    <hyperlink ref="H379" r:id="rId14" display="http://vsolj.cetus-net.org/bulletin.html" xr:uid="{00000000-0004-0000-0000-00000D000000}"/>
    <hyperlink ref="AQ63840" r:id="rId15" display="http://cdsbib.u-strasbg.fr/cgi-bin/cdsbib?1990RMxAA..21..381G" xr:uid="{00000000-0004-0000-0000-00000E000000}"/>
    <hyperlink ref="AQ63839" r:id="rId16" display="http://cdsbib.u-strasbg.fr/cgi-bin/cdsbib?1990RMxAA..21..381G" xr:uid="{00000000-0004-0000-0000-00000F000000}"/>
    <hyperlink ref="AP1549" r:id="rId17" display="http://cdsbib.u-strasbg.fr/cgi-bin/cdsbib?1990RMxAA..21..381G" xr:uid="{00000000-0004-0000-0000-000010000000}"/>
    <hyperlink ref="AP1567" r:id="rId18" display="http://cdsbib.u-strasbg.fr/cgi-bin/cdsbib?1990RMxAA..21..381G" xr:uid="{00000000-0004-0000-0000-000011000000}"/>
    <hyperlink ref="AP1568" r:id="rId19" display="http://cdsbib.u-strasbg.fr/cgi-bin/cdsbib?1990RMxAA..21..381G" xr:uid="{00000000-0004-0000-0000-000012000000}"/>
    <hyperlink ref="AP156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2024-01-17T05:20:19Z</dcterms:modified>
</cp:coreProperties>
</file>