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584DDE4-7531-4803-AF6A-F25C7A0786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6" i="1" l="1"/>
  <c r="F36" i="1" s="1"/>
  <c r="G36" i="1" s="1"/>
  <c r="K36" i="1" s="1"/>
  <c r="Q36" i="1"/>
  <c r="E35" i="1"/>
  <c r="F35" i="1" s="1"/>
  <c r="G35" i="1" s="1"/>
  <c r="K35" i="1" s="1"/>
  <c r="Q35" i="1"/>
  <c r="C9" i="1"/>
  <c r="D9" i="1"/>
  <c r="F16" i="1"/>
  <c r="F17" i="1" s="1"/>
  <c r="C17" i="1"/>
  <c r="E21" i="1"/>
  <c r="F21" i="1" s="1"/>
  <c r="G21" i="1" s="1"/>
  <c r="I21" i="1" s="1"/>
  <c r="Q21" i="1"/>
  <c r="E22" i="1"/>
  <c r="F22" i="1"/>
  <c r="G22" i="1"/>
  <c r="K22" i="1"/>
  <c r="Q22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/>
  <c r="K27" i="1" s="1"/>
  <c r="Q27" i="1"/>
  <c r="E28" i="1"/>
  <c r="F28" i="1"/>
  <c r="G28" i="1" s="1"/>
  <c r="K28" i="1" s="1"/>
  <c r="Q28" i="1"/>
  <c r="E29" i="1"/>
  <c r="F29" i="1" s="1"/>
  <c r="G29" i="1" s="1"/>
  <c r="K29" i="1" s="1"/>
  <c r="Q29" i="1"/>
  <c r="E30" i="1"/>
  <c r="F30" i="1"/>
  <c r="G30" i="1"/>
  <c r="K30" i="1"/>
  <c r="Q30" i="1"/>
  <c r="E31" i="1"/>
  <c r="F31" i="1" s="1"/>
  <c r="G31" i="1" s="1"/>
  <c r="K31" i="1" s="1"/>
  <c r="Q31" i="1"/>
  <c r="E32" i="1"/>
  <c r="F32" i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C12" i="1"/>
  <c r="C11" i="1"/>
  <c r="O36" i="1" l="1"/>
  <c r="O35" i="1"/>
  <c r="C16" i="1"/>
  <c r="D18" i="1" s="1"/>
  <c r="O25" i="1"/>
  <c r="O26" i="1"/>
  <c r="O29" i="1"/>
  <c r="C15" i="1"/>
  <c r="O33" i="1"/>
  <c r="O24" i="1"/>
  <c r="O23" i="1"/>
  <c r="O28" i="1"/>
  <c r="O34" i="1"/>
  <c r="O31" i="1"/>
  <c r="O32" i="1"/>
  <c r="O22" i="1"/>
  <c r="O27" i="1"/>
  <c r="O30" i="1"/>
  <c r="O21" i="1"/>
  <c r="F18" i="1" l="1"/>
  <c r="F19" i="1" s="1"/>
  <c r="C18" i="1"/>
</calcChain>
</file>

<file path=xl/sharedStrings.xml><?xml version="1.0" encoding="utf-8"?>
<sst xmlns="http://schemas.openxmlformats.org/spreadsheetml/2006/main" count="73" uniqueCount="57">
  <si>
    <t>IR Vir / GSC 4951-0769</t>
  </si>
  <si>
    <t>System Type:</t>
  </si>
  <si>
    <t>EW</t>
  </si>
  <si>
    <t>Kreiner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</si>
  <si>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</si>
  <si>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</si>
  <si>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</si>
  <si>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</si>
  <si>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</si>
  <si>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</si>
  <si>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</si>
  <si>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</si>
  <si>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</si>
  <si>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</si>
  <si>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</si>
  <si>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</si>
  <si>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</si>
  <si>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</si>
  <si>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</si>
  <si>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</si>
  <si>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</si>
  <si>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</si>
  <si>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</si>
  <si>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</si>
  <si>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</si>
  <si>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</si>
  <si>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</si>
  <si>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</si>
  <si>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</si>
  <si>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</si>
  <si>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</si>
  <si>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</si>
  <si>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</si>
  <si>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</si>
  <si>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</si>
  <si>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</si>
  <si>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</si>
  <si>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</si>
  <si>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</si>
  <si>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</si>
  <si>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</si>
  <si>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</si>
  <si>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Kreiner</t>
  </si>
  <si>
    <t>IBVS 5894</t>
  </si>
  <si>
    <t>I</t>
  </si>
  <si>
    <t>IBVS 5945</t>
  </si>
  <si>
    <t>IBVS 5992</t>
  </si>
  <si>
    <t>II</t>
  </si>
  <si>
    <t>IBVS 5997</t>
  </si>
  <si>
    <t>IBVS 6029</t>
  </si>
  <si>
    <t>JAVSO..44…69</t>
  </si>
  <si>
    <t>JAVSO..45..121</t>
  </si>
  <si>
    <t>JAVSO..47..105</t>
  </si>
  <si>
    <t>JAVSO..46..184</t>
  </si>
  <si>
    <t>JAVSO..48..256</t>
  </si>
  <si>
    <t>JAAVSO, 50, 255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</si>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</sst>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12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0" fillId="0" borderId="0" applyFill="0" applyBorder="0" applyProtection="0">
      <alignment vertical="top"/>
    </xf>
    <xf numFmtId="164" fontId="10" fillId="0" borderId="0" applyFill="0" applyBorder="0" applyProtection="0">
      <alignment vertical="top"/>
    </xf>
    <xf numFmtId="0" fontId="10" fillId="0" borderId="0" applyFill="0" applyBorder="0" applyProtection="0">
      <alignment vertical="top"/>
    </xf>
    <xf numFmtId="2" fontId="10" fillId="0" borderId="0" applyFill="0" applyBorder="0" applyProtection="0">
      <alignment vertical="top"/>
    </xf>
    <xf numFmtId="0" fontId="10" fillId="0" borderId="0"/>
    <xf numFmtId="0" fontId="10" fillId="0" borderId="0"/>
  </cellStyleXfs>
  <cellXfs count="45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4" xfId="0" applyBorder="1" applyAlignment="1">
      <alignment horizontal="center"/>
    </xf>
    <xf numFmtId="0" fontId="6" fillId="0" borderId="0" xfId="0" applyFont="1">
      <alignment vertical="top"/>
    </xf>
    <xf numFmtId="0" fontId="2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6" fillId="0" borderId="0" xfId="0" applyNumberFormat="1" applyFont="1">
      <alignment vertical="top"/>
    </xf>
    <xf numFmtId="0" fontId="2" fillId="0" borderId="4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5" applyFont="1" applyAlignment="1">
      <alignment horizontal="left" vertical="center"/>
    </xf>
    <xf numFmtId="0" fontId="8" fillId="0" borderId="0" xfId="5" applyFont="1" applyAlignment="1">
      <alignment horizontal="center" vertical="center"/>
    </xf>
    <xf numFmtId="0" fontId="9" fillId="0" borderId="0" xfId="6" applyFont="1" applyAlignment="1">
      <alignment horizontal="left"/>
    </xf>
    <xf numFmtId="0" fontId="9" fillId="0" borderId="0" xfId="6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0" xfId="5" applyFont="1" applyAlignment="1">
      <alignment horizontal="left"/>
    </xf>
    <xf numFmtId="166" fontId="0" fillId="0" borderId="0" xfId="0" applyNumberFormat="1" applyAlignme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67" fontId="11" fillId="0" borderId="0" xfId="0" applyNumberFormat="1" applyFont="1" applyAlignment="1">
      <alignment vertical="center" wrapText="1"/>
    </xf>
    <xf numFmtId="0" fontId="11" fillId="0" borderId="0" xfId="0" applyFont="1" applyAlignme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center" wrapText="1"/>
    </xf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IR Vir - O-C Diagr.</a:t>
            </a:r>
          </a:p>
        </c:rich>
      </c:tx>
      <c:layout>
        <c:manualLayout>
          <c:xMode val="edge"/>
          <c:yMode val="edge"/>
          <c:x val="0.3894736842105263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22822889753688513"/>
          <c:w val="0.80601503759398496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6450.5</c:v>
                </c:pt>
                <c:pt idx="2">
                  <c:v>7527.5</c:v>
                </c:pt>
                <c:pt idx="3">
                  <c:v>8435</c:v>
                </c:pt>
                <c:pt idx="4">
                  <c:v>8608</c:v>
                </c:pt>
                <c:pt idx="5">
                  <c:v>8628.5</c:v>
                </c:pt>
                <c:pt idx="6">
                  <c:v>9434</c:v>
                </c:pt>
                <c:pt idx="7">
                  <c:v>9604</c:v>
                </c:pt>
                <c:pt idx="8">
                  <c:v>11588.5</c:v>
                </c:pt>
                <c:pt idx="9">
                  <c:v>12563</c:v>
                </c:pt>
                <c:pt idx="10">
                  <c:v>13589</c:v>
                </c:pt>
                <c:pt idx="11">
                  <c:v>15503</c:v>
                </c:pt>
                <c:pt idx="12">
                  <c:v>14523</c:v>
                </c:pt>
                <c:pt idx="13">
                  <c:v>16515.5</c:v>
                </c:pt>
                <c:pt idx="14">
                  <c:v>19593</c:v>
                </c:pt>
                <c:pt idx="15">
                  <c:v>20527</c:v>
                </c:pt>
              </c:numCache>
            </c:numRef>
          </c:xVal>
          <c:yVal>
            <c:numRef>
              <c:f>Active!$H$21:$H$300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10-4ACD-8B16-3CC029E5976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6450.5</c:v>
                </c:pt>
                <c:pt idx="2">
                  <c:v>7527.5</c:v>
                </c:pt>
                <c:pt idx="3">
                  <c:v>8435</c:v>
                </c:pt>
                <c:pt idx="4">
                  <c:v>8608</c:v>
                </c:pt>
                <c:pt idx="5">
                  <c:v>8628.5</c:v>
                </c:pt>
                <c:pt idx="6">
                  <c:v>9434</c:v>
                </c:pt>
                <c:pt idx="7">
                  <c:v>9604</c:v>
                </c:pt>
                <c:pt idx="8">
                  <c:v>11588.5</c:v>
                </c:pt>
                <c:pt idx="9">
                  <c:v>12563</c:v>
                </c:pt>
                <c:pt idx="10">
                  <c:v>13589</c:v>
                </c:pt>
                <c:pt idx="11">
                  <c:v>15503</c:v>
                </c:pt>
                <c:pt idx="12">
                  <c:v>14523</c:v>
                </c:pt>
                <c:pt idx="13">
                  <c:v>16515.5</c:v>
                </c:pt>
                <c:pt idx="14">
                  <c:v>19593</c:v>
                </c:pt>
                <c:pt idx="15">
                  <c:v>20527</c:v>
                </c:pt>
              </c:numCache>
            </c:numRef>
          </c:xVal>
          <c:yVal>
            <c:numRef>
              <c:f>Active!$I$21:$I$300</c:f>
              <c:numCache>
                <c:formatCode>General</c:formatCode>
                <c:ptCount val="28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10-4ACD-8B16-3CC029E5976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6450.5</c:v>
                </c:pt>
                <c:pt idx="2">
                  <c:v>7527.5</c:v>
                </c:pt>
                <c:pt idx="3">
                  <c:v>8435</c:v>
                </c:pt>
                <c:pt idx="4">
                  <c:v>8608</c:v>
                </c:pt>
                <c:pt idx="5">
                  <c:v>8628.5</c:v>
                </c:pt>
                <c:pt idx="6">
                  <c:v>9434</c:v>
                </c:pt>
                <c:pt idx="7">
                  <c:v>9604</c:v>
                </c:pt>
                <c:pt idx="8">
                  <c:v>11588.5</c:v>
                </c:pt>
                <c:pt idx="9">
                  <c:v>12563</c:v>
                </c:pt>
                <c:pt idx="10">
                  <c:v>13589</c:v>
                </c:pt>
                <c:pt idx="11">
                  <c:v>15503</c:v>
                </c:pt>
                <c:pt idx="12">
                  <c:v>14523</c:v>
                </c:pt>
                <c:pt idx="13">
                  <c:v>16515.5</c:v>
                </c:pt>
                <c:pt idx="14">
                  <c:v>19593</c:v>
                </c:pt>
                <c:pt idx="15">
                  <c:v>20527</c:v>
                </c:pt>
              </c:numCache>
            </c:numRef>
          </c:xVal>
          <c:yVal>
            <c:numRef>
              <c:f>Active!$J$21:$J$300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10-4ACD-8B16-3CC029E5976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6450.5</c:v>
                </c:pt>
                <c:pt idx="2">
                  <c:v>7527.5</c:v>
                </c:pt>
                <c:pt idx="3">
                  <c:v>8435</c:v>
                </c:pt>
                <c:pt idx="4">
                  <c:v>8608</c:v>
                </c:pt>
                <c:pt idx="5">
                  <c:v>8628.5</c:v>
                </c:pt>
                <c:pt idx="6">
                  <c:v>9434</c:v>
                </c:pt>
                <c:pt idx="7">
                  <c:v>9604</c:v>
                </c:pt>
                <c:pt idx="8">
                  <c:v>11588.5</c:v>
                </c:pt>
                <c:pt idx="9">
                  <c:v>12563</c:v>
                </c:pt>
                <c:pt idx="10">
                  <c:v>13589</c:v>
                </c:pt>
                <c:pt idx="11">
                  <c:v>15503</c:v>
                </c:pt>
                <c:pt idx="12">
                  <c:v>14523</c:v>
                </c:pt>
                <c:pt idx="13">
                  <c:v>16515.5</c:v>
                </c:pt>
                <c:pt idx="14">
                  <c:v>19593</c:v>
                </c:pt>
                <c:pt idx="15">
                  <c:v>20527</c:v>
                </c:pt>
              </c:numCache>
            </c:numRef>
          </c:xVal>
          <c:yVal>
            <c:numRef>
              <c:f>Active!$K$21:$K$300</c:f>
              <c:numCache>
                <c:formatCode>General</c:formatCode>
                <c:ptCount val="280"/>
                <c:pt idx="1">
                  <c:v>2.3393200026475824E-3</c:v>
                </c:pt>
                <c:pt idx="2">
                  <c:v>6.5226000006077811E-3</c:v>
                </c:pt>
                <c:pt idx="3">
                  <c:v>7.5684000039473176E-3</c:v>
                </c:pt>
                <c:pt idx="4">
                  <c:v>8.5851199983153492E-3</c:v>
                </c:pt>
                <c:pt idx="5">
                  <c:v>6.8492400023387745E-3</c:v>
                </c:pt>
                <c:pt idx="6">
                  <c:v>4.1857600008370355E-3</c:v>
                </c:pt>
                <c:pt idx="7">
                  <c:v>7.0345600033761002E-3</c:v>
                </c:pt>
                <c:pt idx="8">
                  <c:v>1.9263640002463944E-2</c:v>
                </c:pt>
                <c:pt idx="9">
                  <c:v>1.4626320007664617E-2</c:v>
                </c:pt>
                <c:pt idx="10">
                  <c:v>1.4954960002796724E-2</c:v>
                </c:pt>
                <c:pt idx="11">
                  <c:v>1.7287920003582258E-2</c:v>
                </c:pt>
                <c:pt idx="12">
                  <c:v>1.2300720001803711E-2</c:v>
                </c:pt>
                <c:pt idx="13">
                  <c:v>2.0510920003289357E-2</c:v>
                </c:pt>
                <c:pt idx="14">
                  <c:v>1.6685520000464749E-2</c:v>
                </c:pt>
                <c:pt idx="15">
                  <c:v>2.3431279994838405E-2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10-4ACD-8B16-3CC029E5976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6450.5</c:v>
                </c:pt>
                <c:pt idx="2">
                  <c:v>7527.5</c:v>
                </c:pt>
                <c:pt idx="3">
                  <c:v>8435</c:v>
                </c:pt>
                <c:pt idx="4">
                  <c:v>8608</c:v>
                </c:pt>
                <c:pt idx="5">
                  <c:v>8628.5</c:v>
                </c:pt>
                <c:pt idx="6">
                  <c:v>9434</c:v>
                </c:pt>
                <c:pt idx="7">
                  <c:v>9604</c:v>
                </c:pt>
                <c:pt idx="8">
                  <c:v>11588.5</c:v>
                </c:pt>
                <c:pt idx="9">
                  <c:v>12563</c:v>
                </c:pt>
                <c:pt idx="10">
                  <c:v>13589</c:v>
                </c:pt>
                <c:pt idx="11">
                  <c:v>15503</c:v>
                </c:pt>
                <c:pt idx="12">
                  <c:v>14523</c:v>
                </c:pt>
                <c:pt idx="13">
                  <c:v>16515.5</c:v>
                </c:pt>
                <c:pt idx="14">
                  <c:v>19593</c:v>
                </c:pt>
                <c:pt idx="15">
                  <c:v>20527</c:v>
                </c:pt>
              </c:numCache>
            </c:numRef>
          </c:xVal>
          <c:yVal>
            <c:numRef>
              <c:f>Active!$L$21:$L$300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10-4ACD-8B16-3CC029E5976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6450.5</c:v>
                </c:pt>
                <c:pt idx="2">
                  <c:v>7527.5</c:v>
                </c:pt>
                <c:pt idx="3">
                  <c:v>8435</c:v>
                </c:pt>
                <c:pt idx="4">
                  <c:v>8608</c:v>
                </c:pt>
                <c:pt idx="5">
                  <c:v>8628.5</c:v>
                </c:pt>
                <c:pt idx="6">
                  <c:v>9434</c:v>
                </c:pt>
                <c:pt idx="7">
                  <c:v>9604</c:v>
                </c:pt>
                <c:pt idx="8">
                  <c:v>11588.5</c:v>
                </c:pt>
                <c:pt idx="9">
                  <c:v>12563</c:v>
                </c:pt>
                <c:pt idx="10">
                  <c:v>13589</c:v>
                </c:pt>
                <c:pt idx="11">
                  <c:v>15503</c:v>
                </c:pt>
                <c:pt idx="12">
                  <c:v>14523</c:v>
                </c:pt>
                <c:pt idx="13">
                  <c:v>16515.5</c:v>
                </c:pt>
                <c:pt idx="14">
                  <c:v>19593</c:v>
                </c:pt>
                <c:pt idx="15">
                  <c:v>20527</c:v>
                </c:pt>
              </c:numCache>
            </c:numRef>
          </c:xVal>
          <c:yVal>
            <c:numRef>
              <c:f>Active!$M$21:$M$300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10-4ACD-8B16-3CC029E5976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6450.5</c:v>
                </c:pt>
                <c:pt idx="2">
                  <c:v>7527.5</c:v>
                </c:pt>
                <c:pt idx="3">
                  <c:v>8435</c:v>
                </c:pt>
                <c:pt idx="4">
                  <c:v>8608</c:v>
                </c:pt>
                <c:pt idx="5">
                  <c:v>8628.5</c:v>
                </c:pt>
                <c:pt idx="6">
                  <c:v>9434</c:v>
                </c:pt>
                <c:pt idx="7">
                  <c:v>9604</c:v>
                </c:pt>
                <c:pt idx="8">
                  <c:v>11588.5</c:v>
                </c:pt>
                <c:pt idx="9">
                  <c:v>12563</c:v>
                </c:pt>
                <c:pt idx="10">
                  <c:v>13589</c:v>
                </c:pt>
                <c:pt idx="11">
                  <c:v>15503</c:v>
                </c:pt>
                <c:pt idx="12">
                  <c:v>14523</c:v>
                </c:pt>
                <c:pt idx="13">
                  <c:v>16515.5</c:v>
                </c:pt>
                <c:pt idx="14">
                  <c:v>19593</c:v>
                </c:pt>
                <c:pt idx="15">
                  <c:v>20527</c:v>
                </c:pt>
              </c:numCache>
            </c:numRef>
          </c:xVal>
          <c:yVal>
            <c:numRef>
              <c:f>Active!$N$21:$N$300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10-4ACD-8B16-3CC029E5976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6450.5</c:v>
                </c:pt>
                <c:pt idx="2">
                  <c:v>7527.5</c:v>
                </c:pt>
                <c:pt idx="3">
                  <c:v>8435</c:v>
                </c:pt>
                <c:pt idx="4">
                  <c:v>8608</c:v>
                </c:pt>
                <c:pt idx="5">
                  <c:v>8628.5</c:v>
                </c:pt>
                <c:pt idx="6">
                  <c:v>9434</c:v>
                </c:pt>
                <c:pt idx="7">
                  <c:v>9604</c:v>
                </c:pt>
                <c:pt idx="8">
                  <c:v>11588.5</c:v>
                </c:pt>
                <c:pt idx="9">
                  <c:v>12563</c:v>
                </c:pt>
                <c:pt idx="10">
                  <c:v>13589</c:v>
                </c:pt>
                <c:pt idx="11">
                  <c:v>15503</c:v>
                </c:pt>
                <c:pt idx="12">
                  <c:v>14523</c:v>
                </c:pt>
                <c:pt idx="13">
                  <c:v>16515.5</c:v>
                </c:pt>
                <c:pt idx="14">
                  <c:v>19593</c:v>
                </c:pt>
                <c:pt idx="15">
                  <c:v>20527</c:v>
                </c:pt>
              </c:numCache>
            </c:numRef>
          </c:xVal>
          <c:yVal>
            <c:numRef>
              <c:f>Active!$O$21:$O$300</c:f>
              <c:numCache>
                <c:formatCode>General</c:formatCode>
                <c:ptCount val="280"/>
                <c:pt idx="0">
                  <c:v>-3.575771415208033E-3</c:v>
                </c:pt>
                <c:pt idx="1">
                  <c:v>4.7311892899874371E-3</c:v>
                </c:pt>
                <c:pt idx="2">
                  <c:v>6.1181510262087405E-3</c:v>
                </c:pt>
                <c:pt idx="3">
                  <c:v>7.2868304836097002E-3</c:v>
                </c:pt>
                <c:pt idx="4">
                  <c:v>7.5096200661224997E-3</c:v>
                </c:pt>
                <c:pt idx="5">
                  <c:v>7.5360199877497393E-3</c:v>
                </c:pt>
                <c:pt idx="6">
                  <c:v>8.5733437375419969E-3</c:v>
                </c:pt>
                <c:pt idx="7">
                  <c:v>8.792269916889835E-3</c:v>
                </c:pt>
                <c:pt idx="8">
                  <c:v>1.1347911110512098E-2</c:v>
                </c:pt>
                <c:pt idx="9">
                  <c:v>1.2602873238597205E-2</c:v>
                </c:pt>
                <c:pt idx="10">
                  <c:v>1.3924157121014157E-2</c:v>
                </c:pt>
                <c:pt idx="11">
                  <c:v>1.6389008340259817E-2</c:v>
                </c:pt>
                <c:pt idx="12">
                  <c:v>1.5126963306372282E-2</c:v>
                </c:pt>
                <c:pt idx="13">
                  <c:v>1.7692906908434444E-2</c:v>
                </c:pt>
                <c:pt idx="14">
                  <c:v>2.1656114655157807E-2</c:v>
                </c:pt>
                <c:pt idx="15">
                  <c:v>2.2858920840515929E-2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10-4ACD-8B16-3CC029E59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041248"/>
        <c:axId val="1"/>
      </c:scatterChart>
      <c:valAx>
        <c:axId val="818041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80412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060150375939848"/>
          <c:y val="0.91291543512015949"/>
          <c:w val="0.6300751879699247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53F108F-A33A-5D76-454C-DA0A72C43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6.710937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C2" s="3"/>
      <c r="D2" s="3"/>
    </row>
    <row r="4" spans="1:6" x14ac:dyDescent="0.2">
      <c r="A4" s="4" t="s">
        <v>3</v>
      </c>
      <c r="C4" s="5">
        <v>52500.205999999998</v>
      </c>
      <c r="D4" s="6">
        <v>0.36937735999999999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v>52500.205999999998</v>
      </c>
    </row>
    <row r="8" spans="1:6" x14ac:dyDescent="0.2">
      <c r="A8" s="1" t="s">
        <v>8</v>
      </c>
      <c r="C8" s="1">
        <v>0.36937735999999999</v>
      </c>
    </row>
    <row r="9" spans="1:6" x14ac:dyDescent="0.2">
      <c r="A9" s="9" t="s">
        <v>9</v>
      </c>
      <c r="B9" s="10">
        <v>22</v>
      </c>
      <c r="C9" s="11" t="str">
        <f>"F"&amp;B9</f>
        <v>F22</v>
      </c>
      <c r="D9" s="12" t="str">
        <f>"G"&amp;B9</f>
        <v>G22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INTERCEPT(INDIRECT($D$9):G991,INDIRECT($C$9):F991)</f>
        <v>-3.575771415208033E-3</v>
      </c>
      <c r="D11" s="3"/>
      <c r="E11"/>
    </row>
    <row r="12" spans="1:6" x14ac:dyDescent="0.2">
      <c r="A12" t="s">
        <v>13</v>
      </c>
      <c r="B12"/>
      <c r="C12" s="14">
        <f ca="1">SLOPE(INDIRECT($D$9):G991,INDIRECT($C$9):F991)</f>
        <v>1.2878010549872832E-6</v>
      </c>
      <c r="D12" s="3"/>
      <c r="E12"/>
    </row>
    <row r="13" spans="1:6" x14ac:dyDescent="0.2">
      <c r="A13" t="s">
        <v>14</v>
      </c>
      <c r="B13"/>
      <c r="C13" s="3" t="s">
        <v>15</v>
      </c>
    </row>
    <row r="14" spans="1:6" x14ac:dyDescent="0.2">
      <c r="A14"/>
      <c r="B14"/>
      <c r="C14"/>
    </row>
    <row r="15" spans="1:6" x14ac:dyDescent="0.2">
      <c r="A15" s="15" t="s">
        <v>16</v>
      </c>
      <c r="B15"/>
      <c r="C15" s="16">
        <f ca="1">(C7+C11)+(C8+C12)*INT(MAX(F21:F3532))</f>
        <v>60082.437927640836</v>
      </c>
      <c r="E15" s="9" t="s">
        <v>17</v>
      </c>
      <c r="F15" s="8">
        <v>1</v>
      </c>
    </row>
    <row r="16" spans="1:6" x14ac:dyDescent="0.2">
      <c r="A16" s="15" t="s">
        <v>18</v>
      </c>
      <c r="B16"/>
      <c r="C16" s="16">
        <f ca="1">+C8+C12</f>
        <v>0.36937864780105495</v>
      </c>
      <c r="E16" s="9" t="s">
        <v>19</v>
      </c>
      <c r="F16" s="14">
        <f ca="1">NOW()+15018.5+$C$5/24</f>
        <v>60309.638279050923</v>
      </c>
    </row>
    <row r="17" spans="1:17" x14ac:dyDescent="0.2">
      <c r="A17" s="9" t="s">
        <v>20</v>
      </c>
      <c r="B17"/>
      <c r="C17">
        <f>COUNT(C21:C2190)</f>
        <v>16</v>
      </c>
      <c r="E17" s="9" t="s">
        <v>21</v>
      </c>
      <c r="F17" s="14">
        <f ca="1">ROUND(2*(F16-$C$7)/$C$8,0)/2+F15</f>
        <v>21143</v>
      </c>
    </row>
    <row r="18" spans="1:17" x14ac:dyDescent="0.2">
      <c r="A18" s="15" t="s">
        <v>22</v>
      </c>
      <c r="B18"/>
      <c r="C18" s="17">
        <f ca="1">+C15</f>
        <v>60082.437927640836</v>
      </c>
      <c r="D18" s="18">
        <f ca="1">+C16</f>
        <v>0.36937864780105495</v>
      </c>
      <c r="E18" s="9" t="s">
        <v>23</v>
      </c>
      <c r="F18" s="12">
        <f ca="1">ROUND(2*(F16-$C$15)/$C$16,0)/2+F15</f>
        <v>616</v>
      </c>
    </row>
    <row r="19" spans="1:17" x14ac:dyDescent="0.2">
      <c r="E19" s="9" t="s">
        <v>24</v>
      </c>
      <c r="F19" s="19">
        <f ca="1">+$C$15+$C$16*F18-15018.5-$C$5/24</f>
        <v>45291.871008019625</v>
      </c>
    </row>
    <row r="20" spans="1:17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0" t="s">
        <v>32</v>
      </c>
      <c r="I20" s="20" t="s">
        <v>33</v>
      </c>
      <c r="J20" s="20" t="s">
        <v>34</v>
      </c>
      <c r="K20" s="20" t="s">
        <v>35</v>
      </c>
      <c r="L20" s="20" t="s">
        <v>36</v>
      </c>
      <c r="M20" s="20" t="s">
        <v>37</v>
      </c>
      <c r="N20" s="20" t="s">
        <v>38</v>
      </c>
      <c r="O20" s="20" t="s">
        <v>39</v>
      </c>
      <c r="P20" s="20" t="s">
        <v>40</v>
      </c>
      <c r="Q20" s="13" t="s">
        <v>41</v>
      </c>
    </row>
    <row r="21" spans="1:17" x14ac:dyDescent="0.2">
      <c r="A21" s="1" t="s">
        <v>42</v>
      </c>
      <c r="C21" s="21">
        <v>52500.205999999998</v>
      </c>
      <c r="D21" s="22"/>
      <c r="E21" s="1">
        <f t="shared" ref="E21:E26" si="0">+(C21-C$7)/C$8</f>
        <v>0</v>
      </c>
      <c r="F21" s="1">
        <f t="shared" ref="F21:F32" si="1">ROUND(2*E21,0)/2</f>
        <v>0</v>
      </c>
      <c r="G21" s="1">
        <f t="shared" ref="G21:G26" si="2">+C21-(C$7+F21*C$8)</f>
        <v>0</v>
      </c>
      <c r="I21" s="1">
        <f>+G21</f>
        <v>0</v>
      </c>
      <c r="O21" s="1">
        <f t="shared" ref="O21:O26" ca="1" si="3">+C$11+C$12*$F21</f>
        <v>-3.575771415208033E-3</v>
      </c>
      <c r="Q21" s="37">
        <f t="shared" ref="Q21:Q26" si="4">+C21-15018.5</f>
        <v>37481.705999999998</v>
      </c>
    </row>
    <row r="22" spans="1:17" x14ac:dyDescent="0.2">
      <c r="A22" s="1" t="s">
        <v>43</v>
      </c>
      <c r="B22" s="1" t="s">
        <v>44</v>
      </c>
      <c r="C22" s="23">
        <v>54882.877</v>
      </c>
      <c r="D22" s="22">
        <v>6.9999999999999999E-4</v>
      </c>
      <c r="E22" s="1">
        <f t="shared" si="0"/>
        <v>6450.5063331439751</v>
      </c>
      <c r="F22" s="1">
        <f t="shared" si="1"/>
        <v>6450.5</v>
      </c>
      <c r="G22" s="1">
        <f t="shared" si="2"/>
        <v>2.3393200026475824E-3</v>
      </c>
      <c r="K22" s="1">
        <f t="shared" ref="K22:K32" si="5">+G22</f>
        <v>2.3393200026475824E-3</v>
      </c>
      <c r="O22" s="1">
        <f t="shared" ca="1" si="3"/>
        <v>4.7311892899874371E-3</v>
      </c>
      <c r="Q22" s="37">
        <f t="shared" si="4"/>
        <v>39864.377</v>
      </c>
    </row>
    <row r="23" spans="1:17" x14ac:dyDescent="0.2">
      <c r="A23" s="21" t="s">
        <v>45</v>
      </c>
      <c r="B23" s="24" t="s">
        <v>44</v>
      </c>
      <c r="C23" s="21">
        <v>55280.700599999996</v>
      </c>
      <c r="D23" s="21">
        <v>2.0000000000000001E-4</v>
      </c>
      <c r="E23" s="1">
        <f t="shared" si="0"/>
        <v>7527.5176583643306</v>
      </c>
      <c r="F23" s="1">
        <f t="shared" si="1"/>
        <v>7527.5</v>
      </c>
      <c r="G23" s="1">
        <f t="shared" si="2"/>
        <v>6.5226000006077811E-3</v>
      </c>
      <c r="K23" s="1">
        <f t="shared" si="5"/>
        <v>6.5226000006077811E-3</v>
      </c>
      <c r="O23" s="1">
        <f t="shared" ca="1" si="3"/>
        <v>6.1181510262087405E-3</v>
      </c>
      <c r="Q23" s="37">
        <f t="shared" si="4"/>
        <v>40262.200599999996</v>
      </c>
    </row>
    <row r="24" spans="1:17" x14ac:dyDescent="0.2">
      <c r="A24" s="21" t="s">
        <v>46</v>
      </c>
      <c r="B24" s="24" t="s">
        <v>47</v>
      </c>
      <c r="C24" s="21">
        <v>55615.911599999999</v>
      </c>
      <c r="D24" s="21">
        <v>5.0000000000000001E-4</v>
      </c>
      <c r="E24" s="1">
        <f t="shared" si="0"/>
        <v>8435.0204896152845</v>
      </c>
      <c r="F24" s="1">
        <f t="shared" si="1"/>
        <v>8435</v>
      </c>
      <c r="G24" s="1">
        <f t="shared" si="2"/>
        <v>7.5684000039473176E-3</v>
      </c>
      <c r="K24" s="1">
        <f t="shared" si="5"/>
        <v>7.5684000039473176E-3</v>
      </c>
      <c r="O24" s="1">
        <f t="shared" ca="1" si="3"/>
        <v>7.2868304836097002E-3</v>
      </c>
      <c r="Q24" s="37">
        <f t="shared" si="4"/>
        <v>40597.411599999999</v>
      </c>
    </row>
    <row r="25" spans="1:17" x14ac:dyDescent="0.2">
      <c r="A25" s="21" t="s">
        <v>46</v>
      </c>
      <c r="B25" s="24" t="s">
        <v>47</v>
      </c>
      <c r="C25" s="21">
        <v>55679.814899999998</v>
      </c>
      <c r="D25" s="21">
        <v>2.9999999999999997E-4</v>
      </c>
      <c r="E25" s="1">
        <f t="shared" si="0"/>
        <v>8608.0232421391484</v>
      </c>
      <c r="F25" s="1">
        <f t="shared" si="1"/>
        <v>8608</v>
      </c>
      <c r="G25" s="1">
        <f t="shared" si="2"/>
        <v>8.5851199983153492E-3</v>
      </c>
      <c r="K25" s="1">
        <f t="shared" si="5"/>
        <v>8.5851199983153492E-3</v>
      </c>
      <c r="O25" s="1">
        <f t="shared" ca="1" si="3"/>
        <v>7.5096200661224997E-3</v>
      </c>
      <c r="Q25" s="37">
        <f t="shared" si="4"/>
        <v>40661.314899999998</v>
      </c>
    </row>
    <row r="26" spans="1:17" x14ac:dyDescent="0.2">
      <c r="A26" s="21" t="s">
        <v>48</v>
      </c>
      <c r="B26" s="24" t="s">
        <v>47</v>
      </c>
      <c r="C26" s="21">
        <v>55687.385399999999</v>
      </c>
      <c r="D26" s="21">
        <v>5.0000000000000001E-4</v>
      </c>
      <c r="E26" s="1">
        <f t="shared" si="0"/>
        <v>8628.5185426632561</v>
      </c>
      <c r="F26" s="1">
        <f t="shared" si="1"/>
        <v>8628.5</v>
      </c>
      <c r="G26" s="1">
        <f t="shared" si="2"/>
        <v>6.8492400023387745E-3</v>
      </c>
      <c r="K26" s="1">
        <f t="shared" si="5"/>
        <v>6.8492400023387745E-3</v>
      </c>
      <c r="O26" s="1">
        <f t="shared" ca="1" si="3"/>
        <v>7.5360199877497393E-3</v>
      </c>
      <c r="Q26" s="37">
        <f t="shared" si="4"/>
        <v>40668.885399999999</v>
      </c>
    </row>
    <row r="27" spans="1:17" x14ac:dyDescent="0.2">
      <c r="A27" s="25" t="s">
        <v>49</v>
      </c>
      <c r="B27" s="26" t="s">
        <v>47</v>
      </c>
      <c r="C27" s="25">
        <v>55984.9162</v>
      </c>
      <c r="D27" s="25">
        <v>2.0000000000000001E-4</v>
      </c>
      <c r="E27" s="1">
        <f t="shared" ref="E27:E32" si="6">+(C27-C$7)/C$8</f>
        <v>9434.0113319343709</v>
      </c>
      <c r="F27" s="1">
        <f t="shared" si="1"/>
        <v>9434</v>
      </c>
      <c r="G27" s="1">
        <f t="shared" ref="G27:G32" si="7">+C27-(C$7+F27*C$8)</f>
        <v>4.1857600008370355E-3</v>
      </c>
      <c r="K27" s="1">
        <f t="shared" si="5"/>
        <v>4.1857600008370355E-3</v>
      </c>
      <c r="O27" s="1">
        <f t="shared" ref="O27:O32" ca="1" si="8">+C$11+C$12*$F27</f>
        <v>8.5733437375419969E-3</v>
      </c>
      <c r="Q27" s="37">
        <f t="shared" ref="Q27:Q32" si="9">+C27-15018.5</f>
        <v>40966.4162</v>
      </c>
    </row>
    <row r="28" spans="1:17" x14ac:dyDescent="0.2">
      <c r="A28" s="25" t="s">
        <v>49</v>
      </c>
      <c r="B28" s="26" t="s">
        <v>47</v>
      </c>
      <c r="C28" s="25">
        <v>56047.713199999998</v>
      </c>
      <c r="D28" s="25">
        <v>5.9999999999999995E-4</v>
      </c>
      <c r="E28" s="1">
        <f t="shared" si="6"/>
        <v>9604.0190443724005</v>
      </c>
      <c r="F28" s="1">
        <f t="shared" si="1"/>
        <v>9604</v>
      </c>
      <c r="G28" s="1">
        <f t="shared" si="7"/>
        <v>7.0345600033761002E-3</v>
      </c>
      <c r="K28" s="1">
        <f t="shared" si="5"/>
        <v>7.0345600033761002E-3</v>
      </c>
      <c r="O28" s="1">
        <f t="shared" ca="1" si="8"/>
        <v>8.792269916889835E-3</v>
      </c>
      <c r="Q28" s="37">
        <f t="shared" si="9"/>
        <v>41029.213199999998</v>
      </c>
    </row>
    <row r="29" spans="1:17" x14ac:dyDescent="0.2">
      <c r="A29" s="27" t="s">
        <v>50</v>
      </c>
      <c r="B29" s="28" t="s">
        <v>44</v>
      </c>
      <c r="C29" s="27">
        <v>56780.754800000002</v>
      </c>
      <c r="D29" s="27">
        <v>1E-4</v>
      </c>
      <c r="E29" s="1">
        <f t="shared" si="6"/>
        <v>11588.55215165327</v>
      </c>
      <c r="F29" s="1">
        <f t="shared" si="1"/>
        <v>11588.5</v>
      </c>
      <c r="G29" s="1">
        <f t="shared" si="7"/>
        <v>1.9263640002463944E-2</v>
      </c>
      <c r="K29" s="1">
        <f t="shared" si="5"/>
        <v>1.9263640002463944E-2</v>
      </c>
      <c r="O29" s="1">
        <f t="shared" ca="1" si="8"/>
        <v>1.1347911110512098E-2</v>
      </c>
      <c r="Q29" s="37">
        <f t="shared" si="9"/>
        <v>41762.254800000002</v>
      </c>
    </row>
    <row r="30" spans="1:17" x14ac:dyDescent="0.2">
      <c r="A30" s="27" t="s">
        <v>50</v>
      </c>
      <c r="B30" s="28" t="s">
        <v>47</v>
      </c>
      <c r="C30" s="27">
        <v>57140.708400000003</v>
      </c>
      <c r="D30" s="27">
        <v>1E-4</v>
      </c>
      <c r="E30" s="1">
        <f t="shared" si="6"/>
        <v>12563.039597229254</v>
      </c>
      <c r="F30" s="1">
        <f t="shared" si="1"/>
        <v>12563</v>
      </c>
      <c r="G30" s="1">
        <f t="shared" si="7"/>
        <v>1.4626320007664617E-2</v>
      </c>
      <c r="K30" s="1">
        <f t="shared" si="5"/>
        <v>1.4626320007664617E-2</v>
      </c>
      <c r="O30" s="1">
        <f t="shared" ca="1" si="8"/>
        <v>1.2602873238597205E-2</v>
      </c>
      <c r="Q30" s="37">
        <f t="shared" si="9"/>
        <v>42122.208400000003</v>
      </c>
    </row>
    <row r="31" spans="1:17" x14ac:dyDescent="0.2">
      <c r="A31" s="27" t="s">
        <v>51</v>
      </c>
      <c r="B31" s="28" t="s">
        <v>47</v>
      </c>
      <c r="C31" s="27">
        <v>57519.689899999998</v>
      </c>
      <c r="D31" s="27">
        <v>1E-4</v>
      </c>
      <c r="E31" s="1">
        <f t="shared" si="6"/>
        <v>13589.040486942675</v>
      </c>
      <c r="F31" s="1">
        <f t="shared" si="1"/>
        <v>13589</v>
      </c>
      <c r="G31" s="1">
        <f t="shared" si="7"/>
        <v>1.4954960002796724E-2</v>
      </c>
      <c r="K31" s="1">
        <f t="shared" si="5"/>
        <v>1.4954960002796724E-2</v>
      </c>
      <c r="O31" s="1">
        <f t="shared" ca="1" si="8"/>
        <v>1.3924157121014157E-2</v>
      </c>
      <c r="Q31" s="37">
        <f t="shared" si="9"/>
        <v>42501.189899999998</v>
      </c>
    </row>
    <row r="32" spans="1:17" x14ac:dyDescent="0.2">
      <c r="A32" s="29" t="s">
        <v>52</v>
      </c>
      <c r="B32" s="30" t="s">
        <v>47</v>
      </c>
      <c r="C32" s="29">
        <v>58226.680500000002</v>
      </c>
      <c r="D32" s="29">
        <v>1E-4</v>
      </c>
      <c r="E32" s="1">
        <f t="shared" si="6"/>
        <v>15503.046802868492</v>
      </c>
      <c r="F32" s="1">
        <f t="shared" si="1"/>
        <v>15503</v>
      </c>
      <c r="G32" s="1">
        <f t="shared" si="7"/>
        <v>1.7287920003582258E-2</v>
      </c>
      <c r="K32" s="1">
        <f t="shared" si="5"/>
        <v>1.7287920003582258E-2</v>
      </c>
      <c r="O32" s="1">
        <f t="shared" ca="1" si="8"/>
        <v>1.6389008340259817E-2</v>
      </c>
      <c r="Q32" s="37">
        <f t="shared" si="9"/>
        <v>43208.180500000002</v>
      </c>
    </row>
    <row r="33" spans="1:17" ht="12" customHeight="1" x14ac:dyDescent="0.2">
      <c r="A33" s="31" t="s">
        <v>53</v>
      </c>
      <c r="B33" s="32" t="s">
        <v>47</v>
      </c>
      <c r="C33" s="33">
        <v>57864.685700000002</v>
      </c>
      <c r="D33" s="33">
        <v>1E-4</v>
      </c>
      <c r="E33" s="1">
        <f>+(C33-C$7)/C$8</f>
        <v>14523.033301228867</v>
      </c>
      <c r="F33" s="1">
        <f>ROUND(2*E33,0)/2</f>
        <v>14523</v>
      </c>
      <c r="G33" s="1">
        <f>+C33-(C$7+F33*C$8)</f>
        <v>1.2300720001803711E-2</v>
      </c>
      <c r="K33" s="1">
        <f>+G33</f>
        <v>1.2300720001803711E-2</v>
      </c>
      <c r="O33" s="1">
        <f ca="1">+C$11+C$12*$F33</f>
        <v>1.5126963306372282E-2</v>
      </c>
      <c r="Q33" s="37">
        <f>+C33-15018.5</f>
        <v>42846.185700000002</v>
      </c>
    </row>
    <row r="34" spans="1:17" ht="12" customHeight="1" x14ac:dyDescent="0.2">
      <c r="A34" s="34" t="s">
        <v>54</v>
      </c>
      <c r="B34" s="35" t="s">
        <v>44</v>
      </c>
      <c r="C34" s="36">
        <v>58600.6783</v>
      </c>
      <c r="D34" s="36">
        <v>1E-4</v>
      </c>
      <c r="E34" s="1">
        <f>+(C34-C$7)/C$8</f>
        <v>16515.555528362653</v>
      </c>
      <c r="F34" s="1">
        <f>ROUND(2*E34,0)/2</f>
        <v>16515.5</v>
      </c>
      <c r="G34" s="1">
        <f>+C34-(C$7+F34*C$8)</f>
        <v>2.0510920003289357E-2</v>
      </c>
      <c r="K34" s="1">
        <f>+G34</f>
        <v>2.0510920003289357E-2</v>
      </c>
      <c r="O34" s="1">
        <f ca="1">+C$11+C$12*$F34</f>
        <v>1.7692906908434444E-2</v>
      </c>
      <c r="Q34" s="37">
        <f>+C34-15018.5</f>
        <v>43582.1783</v>
      </c>
    </row>
    <row r="35" spans="1:17" ht="12" customHeight="1" x14ac:dyDescent="0.2">
      <c r="A35" s="38" t="s">
        <v>55</v>
      </c>
      <c r="B35" s="39" t="s">
        <v>44</v>
      </c>
      <c r="C35" s="40">
        <v>59737.433299999997</v>
      </c>
      <c r="D35" s="38">
        <v>1E-4</v>
      </c>
      <c r="E35" s="1">
        <f t="shared" ref="E35" si="10">+(C35-C$7)/C$8</f>
        <v>19593.045172015954</v>
      </c>
      <c r="F35" s="1">
        <f t="shared" ref="F35" si="11">ROUND(2*E35,0)/2</f>
        <v>19593</v>
      </c>
      <c r="G35" s="1">
        <f t="shared" ref="G35" si="12">+C35-(C$7+F35*C$8)</f>
        <v>1.6685520000464749E-2</v>
      </c>
      <c r="K35" s="1">
        <f t="shared" ref="K35" si="13">+G35</f>
        <v>1.6685520000464749E-2</v>
      </c>
      <c r="O35" s="1">
        <f t="shared" ref="O35" ca="1" si="14">+C$11+C$12*$F35</f>
        <v>2.1656114655157807E-2</v>
      </c>
      <c r="Q35" s="37">
        <f t="shared" ref="Q35" si="15">+C35-15018.5</f>
        <v>44718.933299999997</v>
      </c>
    </row>
    <row r="36" spans="1:17" ht="12" customHeight="1" x14ac:dyDescent="0.2">
      <c r="A36" s="41" t="s">
        <v>56</v>
      </c>
      <c r="B36" s="42" t="s">
        <v>47</v>
      </c>
      <c r="C36" s="43">
        <v>60082.438499999997</v>
      </c>
      <c r="D36" s="44">
        <v>1E-4</v>
      </c>
      <c r="E36" s="1">
        <f t="shared" ref="E36" si="16">+(C36-C$7)/C$8</f>
        <v>20527.063434532098</v>
      </c>
      <c r="F36" s="1">
        <f t="shared" ref="F36" si="17">ROUND(2*E36,0)/2</f>
        <v>20527</v>
      </c>
      <c r="G36" s="1">
        <f t="shared" ref="G36" si="18">+C36-(C$7+F36*C$8)</f>
        <v>2.3431279994838405E-2</v>
      </c>
      <c r="K36" s="1">
        <f t="shared" ref="K36" si="19">+G36</f>
        <v>2.3431279994838405E-2</v>
      </c>
      <c r="O36" s="1">
        <f t="shared" ref="O36" ca="1" si="20">+C$11+C$12*$F36</f>
        <v>2.2858920840515929E-2</v>
      </c>
      <c r="Q36" s="37">
        <f t="shared" ref="Q36" si="21">+C36-15018.5</f>
        <v>45063.938499999997</v>
      </c>
    </row>
    <row r="37" spans="1:17" ht="12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2023-01-25T23:50:40Z</dcterms:created>
  <dcterms:modified xsi:type="dcterms:W3CDTF">2023-12-31T02:19:07Z</dcterms:modified>
</cp:coreProperties>
</file>