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562B5D7-91B2-4D39-82BE-C93C596604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84" i="1" l="1"/>
  <c r="F184" i="1" s="1"/>
  <c r="G184" i="1" s="1"/>
  <c r="K184" i="1" s="1"/>
  <c r="Q184" i="1"/>
  <c r="E185" i="1"/>
  <c r="F185" i="1"/>
  <c r="G185" i="1" s="1"/>
  <c r="K185" i="1" s="1"/>
  <c r="Q185" i="1"/>
  <c r="Q181" i="1"/>
  <c r="Q182" i="1"/>
  <c r="Q183" i="1"/>
  <c r="Q178" i="1"/>
  <c r="Q179" i="1"/>
  <c r="Q180" i="1"/>
  <c r="C7" i="1"/>
  <c r="E181" i="1" s="1"/>
  <c r="F181" i="1" s="1"/>
  <c r="G181" i="1" s="1"/>
  <c r="K181" i="1" s="1"/>
  <c r="C8" i="1"/>
  <c r="E25" i="1" s="1"/>
  <c r="F25" i="1" s="1"/>
  <c r="G25" i="1" s="1"/>
  <c r="H25" i="1" s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R38" i="1"/>
  <c r="Q39" i="1"/>
  <c r="Q40" i="1"/>
  <c r="Q41" i="1"/>
  <c r="Q42" i="1"/>
  <c r="Q43" i="1"/>
  <c r="Q44" i="1"/>
  <c r="E45" i="1"/>
  <c r="F45" i="1" s="1"/>
  <c r="G45" i="1" s="1"/>
  <c r="I45" i="1" s="1"/>
  <c r="Q45" i="1"/>
  <c r="Q46" i="1"/>
  <c r="Q47" i="1"/>
  <c r="Q48" i="1"/>
  <c r="E49" i="1"/>
  <c r="F49" i="1" s="1"/>
  <c r="G49" i="1" s="1"/>
  <c r="I49" i="1" s="1"/>
  <c r="Q49" i="1"/>
  <c r="Q50" i="1"/>
  <c r="Q51" i="1"/>
  <c r="Q52" i="1"/>
  <c r="Q53" i="1"/>
  <c r="Q54" i="1"/>
  <c r="Q55" i="1"/>
  <c r="Q56" i="1"/>
  <c r="Q57" i="1"/>
  <c r="Q58" i="1"/>
  <c r="E59" i="1"/>
  <c r="F59" i="1" s="1"/>
  <c r="G59" i="1" s="1"/>
  <c r="I59" i="1" s="1"/>
  <c r="Q59" i="1"/>
  <c r="Q60" i="1"/>
  <c r="Q61" i="1"/>
  <c r="Q62" i="1"/>
  <c r="E63" i="1"/>
  <c r="E36" i="2" s="1"/>
  <c r="F63" i="1"/>
  <c r="G63" i="1" s="1"/>
  <c r="I63" i="1" s="1"/>
  <c r="Q63" i="1"/>
  <c r="Q64" i="1"/>
  <c r="Q65" i="1"/>
  <c r="Q66" i="1"/>
  <c r="Q67" i="1"/>
  <c r="E68" i="1"/>
  <c r="E40" i="2" s="1"/>
  <c r="Q68" i="1"/>
  <c r="Q69" i="1"/>
  <c r="Q70" i="1"/>
  <c r="Q71" i="1"/>
  <c r="Q72" i="1"/>
  <c r="Q73" i="1"/>
  <c r="E74" i="1"/>
  <c r="F74" i="1" s="1"/>
  <c r="G74" i="1" s="1"/>
  <c r="I74" i="1" s="1"/>
  <c r="Q74" i="1"/>
  <c r="Q75" i="1"/>
  <c r="Q76" i="1"/>
  <c r="Q77" i="1"/>
  <c r="Q78" i="1"/>
  <c r="Q79" i="1"/>
  <c r="Q80" i="1"/>
  <c r="Q81" i="1"/>
  <c r="Q82" i="1"/>
  <c r="Q83" i="1"/>
  <c r="E84" i="1"/>
  <c r="E55" i="2" s="1"/>
  <c r="Q84" i="1"/>
  <c r="Q85" i="1"/>
  <c r="Q86" i="1"/>
  <c r="Q87" i="1"/>
  <c r="Q88" i="1"/>
  <c r="Q89" i="1"/>
  <c r="E90" i="1"/>
  <c r="F90" i="1" s="1"/>
  <c r="G90" i="1" s="1"/>
  <c r="I90" i="1" s="1"/>
  <c r="Q90" i="1"/>
  <c r="Q91" i="1"/>
  <c r="Q92" i="1"/>
  <c r="Q93" i="1"/>
  <c r="Q94" i="1"/>
  <c r="Q95" i="1"/>
  <c r="Q96" i="1"/>
  <c r="Q97" i="1"/>
  <c r="Q98" i="1"/>
  <c r="Q99" i="1"/>
  <c r="E100" i="1"/>
  <c r="F100" i="1" s="1"/>
  <c r="G100" i="1" s="1"/>
  <c r="I100" i="1" s="1"/>
  <c r="Q100" i="1"/>
  <c r="Q101" i="1"/>
  <c r="Q102" i="1"/>
  <c r="Q103" i="1"/>
  <c r="Q104" i="1"/>
  <c r="Q105" i="1"/>
  <c r="E106" i="1"/>
  <c r="F106" i="1" s="1"/>
  <c r="G106" i="1" s="1"/>
  <c r="I106" i="1" s="1"/>
  <c r="Q106" i="1"/>
  <c r="Q107" i="1"/>
  <c r="Q108" i="1"/>
  <c r="Q109" i="1"/>
  <c r="Q110" i="1"/>
  <c r="Q111" i="1"/>
  <c r="Q112" i="1"/>
  <c r="Q113" i="1"/>
  <c r="Q114" i="1"/>
  <c r="Q115" i="1"/>
  <c r="E116" i="1"/>
  <c r="E85" i="2" s="1"/>
  <c r="Q116" i="1"/>
  <c r="Q117" i="1"/>
  <c r="Q118" i="1"/>
  <c r="Q119" i="1"/>
  <c r="Q120" i="1"/>
  <c r="Q121" i="1"/>
  <c r="E122" i="1"/>
  <c r="F122" i="1" s="1"/>
  <c r="G122" i="1" s="1"/>
  <c r="I122" i="1" s="1"/>
  <c r="Q122" i="1"/>
  <c r="Q123" i="1"/>
  <c r="Q124" i="1"/>
  <c r="Q125" i="1"/>
  <c r="Q126" i="1"/>
  <c r="Q127" i="1"/>
  <c r="Q128" i="1"/>
  <c r="Q129" i="1"/>
  <c r="Q130" i="1"/>
  <c r="Q131" i="1"/>
  <c r="E132" i="1"/>
  <c r="E138" i="2" s="1"/>
  <c r="Q132" i="1"/>
  <c r="Q133" i="1"/>
  <c r="Q134" i="1"/>
  <c r="Q135" i="1"/>
  <c r="Q136" i="1"/>
  <c r="Q137" i="1"/>
  <c r="E138" i="1"/>
  <c r="F138" i="1" s="1"/>
  <c r="G138" i="1" s="1"/>
  <c r="K138" i="1" s="1"/>
  <c r="Q138" i="1"/>
  <c r="Q139" i="1"/>
  <c r="Q140" i="1"/>
  <c r="Q141" i="1"/>
  <c r="Q142" i="1"/>
  <c r="Q143" i="1"/>
  <c r="Q144" i="1"/>
  <c r="Q145" i="1"/>
  <c r="E146" i="1"/>
  <c r="F146" i="1" s="1"/>
  <c r="G146" i="1" s="1"/>
  <c r="K146" i="1" s="1"/>
  <c r="Q146" i="1"/>
  <c r="Q147" i="1"/>
  <c r="Q148" i="1"/>
  <c r="E149" i="1"/>
  <c r="F149" i="1" s="1"/>
  <c r="G149" i="1" s="1"/>
  <c r="K149" i="1" s="1"/>
  <c r="Q149" i="1"/>
  <c r="Q150" i="1"/>
  <c r="Q151" i="1"/>
  <c r="Q152" i="1"/>
  <c r="Q153" i="1"/>
  <c r="Q154" i="1"/>
  <c r="E155" i="1"/>
  <c r="F155" i="1" s="1"/>
  <c r="G155" i="1" s="1"/>
  <c r="K155" i="1" s="1"/>
  <c r="Q155" i="1"/>
  <c r="Q156" i="1"/>
  <c r="E157" i="1"/>
  <c r="F157" i="1" s="1"/>
  <c r="G157" i="1" s="1"/>
  <c r="K157" i="1" s="1"/>
  <c r="Q157" i="1"/>
  <c r="Q158" i="1"/>
  <c r="Q159" i="1"/>
  <c r="E160" i="1"/>
  <c r="F160" i="1" s="1"/>
  <c r="G160" i="1" s="1"/>
  <c r="K160" i="1" s="1"/>
  <c r="Q160" i="1"/>
  <c r="Q161" i="1"/>
  <c r="Q162" i="1"/>
  <c r="E163" i="1"/>
  <c r="E109" i="2" s="1"/>
  <c r="F163" i="1"/>
  <c r="G163" i="1" s="1"/>
  <c r="K163" i="1" s="1"/>
  <c r="Q163" i="1"/>
  <c r="Q164" i="1"/>
  <c r="Q165" i="1"/>
  <c r="E166" i="1"/>
  <c r="E112" i="2" s="1"/>
  <c r="Q166" i="1"/>
  <c r="Q167" i="1"/>
  <c r="E168" i="1"/>
  <c r="F168" i="1" s="1"/>
  <c r="G168" i="1" s="1"/>
  <c r="K168" i="1" s="1"/>
  <c r="Q168" i="1"/>
  <c r="Q169" i="1"/>
  <c r="Q170" i="1"/>
  <c r="Q171" i="1"/>
  <c r="Q172" i="1"/>
  <c r="Q173" i="1"/>
  <c r="E174" i="1"/>
  <c r="F174" i="1" s="1"/>
  <c r="G174" i="1" s="1"/>
  <c r="K174" i="1" s="1"/>
  <c r="Q174" i="1"/>
  <c r="Q175" i="1"/>
  <c r="Q176" i="1"/>
  <c r="E177" i="1"/>
  <c r="F177" i="1" s="1"/>
  <c r="G177" i="1" s="1"/>
  <c r="K177" i="1" s="1"/>
  <c r="Q177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E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B51" i="2"/>
  <c r="C51" i="2"/>
  <c r="D51" i="2"/>
  <c r="G51" i="2"/>
  <c r="H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D54" i="2"/>
  <c r="G54" i="2"/>
  <c r="C54" i="2"/>
  <c r="H54" i="2"/>
  <c r="B54" i="2"/>
  <c r="A55" i="2"/>
  <c r="D55" i="2"/>
  <c r="G55" i="2"/>
  <c r="C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D60" i="2"/>
  <c r="G60" i="2"/>
  <c r="C60" i="2"/>
  <c r="H60" i="2"/>
  <c r="A61" i="2"/>
  <c r="C61" i="2"/>
  <c r="D61" i="2"/>
  <c r="F61" i="2"/>
  <c r="G61" i="2"/>
  <c r="H61" i="2"/>
  <c r="B61" i="2"/>
  <c r="A62" i="2"/>
  <c r="C62" i="2"/>
  <c r="D62" i="2"/>
  <c r="F62" i="2"/>
  <c r="G62" i="2"/>
  <c r="H62" i="2"/>
  <c r="B62" i="2"/>
  <c r="A63" i="2"/>
  <c r="D63" i="2"/>
  <c r="F63" i="2"/>
  <c r="G63" i="2"/>
  <c r="C63" i="2"/>
  <c r="H63" i="2"/>
  <c r="B63" i="2"/>
  <c r="A64" i="2"/>
  <c r="C64" i="2"/>
  <c r="D64" i="2"/>
  <c r="F64" i="2"/>
  <c r="G64" i="2"/>
  <c r="H64" i="2"/>
  <c r="B64" i="2"/>
  <c r="A65" i="2"/>
  <c r="D65" i="2"/>
  <c r="F65" i="2"/>
  <c r="G65" i="2"/>
  <c r="C65" i="2"/>
  <c r="H65" i="2"/>
  <c r="B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D68" i="2"/>
  <c r="G68" i="2"/>
  <c r="C68" i="2"/>
  <c r="H68" i="2"/>
  <c r="B68" i="2"/>
  <c r="A69" i="2"/>
  <c r="B69" i="2"/>
  <c r="D69" i="2"/>
  <c r="G69" i="2"/>
  <c r="C69" i="2"/>
  <c r="H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C78" i="2"/>
  <c r="D78" i="2"/>
  <c r="G78" i="2"/>
  <c r="H78" i="2"/>
  <c r="B78" i="2"/>
  <c r="A79" i="2"/>
  <c r="B79" i="2"/>
  <c r="C79" i="2"/>
  <c r="D79" i="2"/>
  <c r="G79" i="2"/>
  <c r="H79" i="2"/>
  <c r="A80" i="2"/>
  <c r="B80" i="2"/>
  <c r="C80" i="2"/>
  <c r="D80" i="2"/>
  <c r="G80" i="2"/>
  <c r="H80" i="2"/>
  <c r="A81" i="2"/>
  <c r="B81" i="2"/>
  <c r="D81" i="2"/>
  <c r="G81" i="2"/>
  <c r="C81" i="2"/>
  <c r="H81" i="2"/>
  <c r="A82" i="2"/>
  <c r="D82" i="2"/>
  <c r="G82" i="2"/>
  <c r="C82" i="2"/>
  <c r="H82" i="2"/>
  <c r="B82" i="2"/>
  <c r="A83" i="2"/>
  <c r="D83" i="2"/>
  <c r="G83" i="2"/>
  <c r="C83" i="2"/>
  <c r="H83" i="2"/>
  <c r="B83" i="2"/>
  <c r="A84" i="2"/>
  <c r="D84" i="2"/>
  <c r="G84" i="2"/>
  <c r="C84" i="2"/>
  <c r="H84" i="2"/>
  <c r="B84" i="2"/>
  <c r="A85" i="2"/>
  <c r="D85" i="2"/>
  <c r="G85" i="2"/>
  <c r="C85" i="2"/>
  <c r="H85" i="2"/>
  <c r="B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B88" i="2"/>
  <c r="C88" i="2"/>
  <c r="D88" i="2"/>
  <c r="G88" i="2"/>
  <c r="H88" i="2"/>
  <c r="A89" i="2"/>
  <c r="B89" i="2"/>
  <c r="C89" i="2"/>
  <c r="D89" i="2"/>
  <c r="G89" i="2"/>
  <c r="H89" i="2"/>
  <c r="A90" i="2"/>
  <c r="C90" i="2"/>
  <c r="D90" i="2"/>
  <c r="G90" i="2"/>
  <c r="H90" i="2"/>
  <c r="B90" i="2"/>
  <c r="A91" i="2"/>
  <c r="D91" i="2"/>
  <c r="G91" i="2"/>
  <c r="C91" i="2"/>
  <c r="H91" i="2"/>
  <c r="B91" i="2"/>
  <c r="A92" i="2"/>
  <c r="D92" i="2"/>
  <c r="G92" i="2"/>
  <c r="C92" i="2"/>
  <c r="H92" i="2"/>
  <c r="B92" i="2"/>
  <c r="A93" i="2"/>
  <c r="B93" i="2"/>
  <c r="D93" i="2"/>
  <c r="G93" i="2"/>
  <c r="C93" i="2"/>
  <c r="H93" i="2"/>
  <c r="A94" i="2"/>
  <c r="B94" i="2"/>
  <c r="C94" i="2"/>
  <c r="D94" i="2"/>
  <c r="G94" i="2"/>
  <c r="H94" i="2"/>
  <c r="A95" i="2"/>
  <c r="B95" i="2"/>
  <c r="C95" i="2"/>
  <c r="D95" i="2"/>
  <c r="G95" i="2"/>
  <c r="H95" i="2"/>
  <c r="A96" i="2"/>
  <c r="C96" i="2"/>
  <c r="D96" i="2"/>
  <c r="G96" i="2"/>
  <c r="H96" i="2"/>
  <c r="B96" i="2"/>
  <c r="A97" i="2"/>
  <c r="B97" i="2"/>
  <c r="D97" i="2"/>
  <c r="G97" i="2"/>
  <c r="C97" i="2"/>
  <c r="H97" i="2"/>
  <c r="A98" i="2"/>
  <c r="D98" i="2"/>
  <c r="G98" i="2"/>
  <c r="C98" i="2"/>
  <c r="H98" i="2"/>
  <c r="B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G117" i="2"/>
  <c r="H117" i="2"/>
  <c r="B117" i="2"/>
  <c r="A118" i="2"/>
  <c r="B118" i="2"/>
  <c r="D118" i="2"/>
  <c r="G118" i="2"/>
  <c r="C118" i="2"/>
  <c r="H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C121" i="2"/>
  <c r="D121" i="2"/>
  <c r="G121" i="2"/>
  <c r="H121" i="2"/>
  <c r="B121" i="2"/>
  <c r="A122" i="2"/>
  <c r="B122" i="2"/>
  <c r="D122" i="2"/>
  <c r="G122" i="2"/>
  <c r="C122" i="2"/>
  <c r="H122" i="2"/>
  <c r="A123" i="2"/>
  <c r="C123" i="2"/>
  <c r="D123" i="2"/>
  <c r="G123" i="2"/>
  <c r="H123" i="2"/>
  <c r="B123" i="2"/>
  <c r="A124" i="2"/>
  <c r="B124" i="2"/>
  <c r="D124" i="2"/>
  <c r="G124" i="2"/>
  <c r="C124" i="2"/>
  <c r="H124" i="2"/>
  <c r="A125" i="2"/>
  <c r="C125" i="2"/>
  <c r="D125" i="2"/>
  <c r="G125" i="2"/>
  <c r="H125" i="2"/>
  <c r="B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B128" i="2"/>
  <c r="D128" i="2"/>
  <c r="G128" i="2"/>
  <c r="C128" i="2"/>
  <c r="H128" i="2"/>
  <c r="A129" i="2"/>
  <c r="C129" i="2"/>
  <c r="D129" i="2"/>
  <c r="G129" i="2"/>
  <c r="H129" i="2"/>
  <c r="B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D134" i="2"/>
  <c r="G134" i="2"/>
  <c r="C134" i="2"/>
  <c r="H134" i="2"/>
  <c r="A135" i="2"/>
  <c r="C135" i="2"/>
  <c r="D135" i="2"/>
  <c r="G135" i="2"/>
  <c r="H135" i="2"/>
  <c r="B135" i="2"/>
  <c r="A136" i="2"/>
  <c r="B136" i="2"/>
  <c r="D136" i="2"/>
  <c r="G136" i="2"/>
  <c r="C136" i="2"/>
  <c r="H136" i="2"/>
  <c r="A137" i="2"/>
  <c r="C137" i="2"/>
  <c r="D137" i="2"/>
  <c r="G137" i="2"/>
  <c r="H137" i="2"/>
  <c r="B137" i="2"/>
  <c r="A138" i="2"/>
  <c r="B138" i="2"/>
  <c r="D138" i="2"/>
  <c r="G138" i="2"/>
  <c r="C138" i="2"/>
  <c r="H138" i="2"/>
  <c r="A139" i="2"/>
  <c r="C139" i="2"/>
  <c r="D139" i="2"/>
  <c r="G139" i="2"/>
  <c r="H139" i="2"/>
  <c r="B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D142" i="2"/>
  <c r="G142" i="2"/>
  <c r="C142" i="2"/>
  <c r="H142" i="2"/>
  <c r="A143" i="2"/>
  <c r="C143" i="2"/>
  <c r="D143" i="2"/>
  <c r="G143" i="2"/>
  <c r="H143" i="2"/>
  <c r="B143" i="2"/>
  <c r="A144" i="2"/>
  <c r="B144" i="2"/>
  <c r="D144" i="2"/>
  <c r="G144" i="2"/>
  <c r="C144" i="2"/>
  <c r="H144" i="2"/>
  <c r="A145" i="2"/>
  <c r="C145" i="2"/>
  <c r="D145" i="2"/>
  <c r="G145" i="2"/>
  <c r="H145" i="2"/>
  <c r="B145" i="2"/>
  <c r="A146" i="2"/>
  <c r="B146" i="2"/>
  <c r="D146" i="2"/>
  <c r="G146" i="2"/>
  <c r="C146" i="2"/>
  <c r="H146" i="2"/>
  <c r="A147" i="2"/>
  <c r="C147" i="2"/>
  <c r="D147" i="2"/>
  <c r="G147" i="2"/>
  <c r="H147" i="2"/>
  <c r="B147" i="2"/>
  <c r="A148" i="2"/>
  <c r="B148" i="2"/>
  <c r="D148" i="2"/>
  <c r="G148" i="2"/>
  <c r="C148" i="2"/>
  <c r="H148" i="2"/>
  <c r="A149" i="2"/>
  <c r="C149" i="2"/>
  <c r="D149" i="2"/>
  <c r="G149" i="2"/>
  <c r="H149" i="2"/>
  <c r="B149" i="2"/>
  <c r="A150" i="2"/>
  <c r="B150" i="2"/>
  <c r="D150" i="2"/>
  <c r="G150" i="2"/>
  <c r="C150" i="2"/>
  <c r="H150" i="2"/>
  <c r="A151" i="2"/>
  <c r="C151" i="2"/>
  <c r="D151" i="2"/>
  <c r="G151" i="2"/>
  <c r="H151" i="2"/>
  <c r="B151" i="2"/>
  <c r="A152" i="2"/>
  <c r="B152" i="2"/>
  <c r="D152" i="2"/>
  <c r="G152" i="2"/>
  <c r="C152" i="2"/>
  <c r="H152" i="2"/>
  <c r="A153" i="2"/>
  <c r="C153" i="2"/>
  <c r="D153" i="2"/>
  <c r="G153" i="2"/>
  <c r="H153" i="2"/>
  <c r="B153" i="2"/>
  <c r="A154" i="2"/>
  <c r="B154" i="2"/>
  <c r="D154" i="2"/>
  <c r="G154" i="2"/>
  <c r="C154" i="2"/>
  <c r="H154" i="2"/>
  <c r="A155" i="2"/>
  <c r="C155" i="2"/>
  <c r="D155" i="2"/>
  <c r="G155" i="2"/>
  <c r="H155" i="2"/>
  <c r="B155" i="2"/>
  <c r="A156" i="2"/>
  <c r="B156" i="2"/>
  <c r="D156" i="2"/>
  <c r="G156" i="2"/>
  <c r="C156" i="2"/>
  <c r="H156" i="2"/>
  <c r="A157" i="2"/>
  <c r="C157" i="2"/>
  <c r="D157" i="2"/>
  <c r="G157" i="2"/>
  <c r="H157" i="2"/>
  <c r="B157" i="2"/>
  <c r="E24" i="1"/>
  <c r="E120" i="2" s="1"/>
  <c r="F24" i="1"/>
  <c r="G24" i="1" s="1"/>
  <c r="H24" i="1" s="1"/>
  <c r="E36" i="1"/>
  <c r="F36" i="1" s="1"/>
  <c r="G36" i="1" s="1"/>
  <c r="H36" i="1" s="1"/>
  <c r="E40" i="1"/>
  <c r="F40" i="1" s="1"/>
  <c r="G40" i="1" s="1"/>
  <c r="I40" i="1" s="1"/>
  <c r="E64" i="1"/>
  <c r="F64" i="1" s="1"/>
  <c r="G64" i="1" s="1"/>
  <c r="I64" i="1" s="1"/>
  <c r="E83" i="1"/>
  <c r="F83" i="1" s="1"/>
  <c r="G83" i="1" s="1"/>
  <c r="I83" i="1" s="1"/>
  <c r="E87" i="1"/>
  <c r="F87" i="1" s="1"/>
  <c r="G87" i="1" s="1"/>
  <c r="I87" i="1" s="1"/>
  <c r="E107" i="1"/>
  <c r="E76" i="2" s="1"/>
  <c r="F107" i="1"/>
  <c r="G107" i="1" s="1"/>
  <c r="I107" i="1" s="1"/>
  <c r="E119" i="1"/>
  <c r="F119" i="1" s="1"/>
  <c r="G119" i="1" s="1"/>
  <c r="I119" i="1" s="1"/>
  <c r="E123" i="1"/>
  <c r="F123" i="1" s="1"/>
  <c r="G123" i="1" s="1"/>
  <c r="I123" i="1" s="1"/>
  <c r="E135" i="1"/>
  <c r="F135" i="1" s="1"/>
  <c r="G135" i="1" s="1"/>
  <c r="I135" i="1" s="1"/>
  <c r="E22" i="1"/>
  <c r="E118" i="2" s="1"/>
  <c r="E38" i="1"/>
  <c r="F38" i="1" s="1"/>
  <c r="G38" i="1" s="1"/>
  <c r="I38" i="1" s="1"/>
  <c r="E42" i="1"/>
  <c r="F42" i="1" s="1"/>
  <c r="G42" i="1" s="1"/>
  <c r="I42" i="1" s="1"/>
  <c r="E58" i="1"/>
  <c r="F58" i="1" s="1"/>
  <c r="G58" i="1" s="1"/>
  <c r="I58" i="1" s="1"/>
  <c r="E62" i="1"/>
  <c r="F62" i="1" s="1"/>
  <c r="G62" i="1" s="1"/>
  <c r="I62" i="1" s="1"/>
  <c r="E77" i="1"/>
  <c r="E48" i="2" s="1"/>
  <c r="F77" i="1"/>
  <c r="G77" i="1" s="1"/>
  <c r="I77" i="1" s="1"/>
  <c r="E89" i="1"/>
  <c r="E60" i="2" s="1"/>
  <c r="F89" i="1"/>
  <c r="G89" i="1" s="1"/>
  <c r="I89" i="1" s="1"/>
  <c r="E105" i="1"/>
  <c r="E74" i="2" s="1"/>
  <c r="F105" i="1"/>
  <c r="G105" i="1" s="1"/>
  <c r="I105" i="1" s="1"/>
  <c r="E137" i="1"/>
  <c r="F137" i="1" s="1"/>
  <c r="G137" i="1" s="1"/>
  <c r="K137" i="1" s="1"/>
  <c r="E13" i="2"/>
  <c r="E131" i="2"/>
  <c r="E35" i="2" l="1"/>
  <c r="E91" i="2"/>
  <c r="E45" i="2"/>
  <c r="E178" i="1"/>
  <c r="F178" i="1" s="1"/>
  <c r="G178" i="1" s="1"/>
  <c r="K178" i="1" s="1"/>
  <c r="E37" i="2"/>
  <c r="E133" i="1"/>
  <c r="E54" i="1"/>
  <c r="E34" i="1"/>
  <c r="E129" i="2" s="1"/>
  <c r="E35" i="1"/>
  <c r="E131" i="1"/>
  <c r="E60" i="1"/>
  <c r="E143" i="2"/>
  <c r="E22" i="2"/>
  <c r="E176" i="1"/>
  <c r="F176" i="1" s="1"/>
  <c r="G176" i="1" s="1"/>
  <c r="K176" i="1" s="1"/>
  <c r="E171" i="1"/>
  <c r="F171" i="1" s="1"/>
  <c r="G171" i="1" s="1"/>
  <c r="K171" i="1" s="1"/>
  <c r="E165" i="1"/>
  <c r="E154" i="1"/>
  <c r="E126" i="1"/>
  <c r="E110" i="1"/>
  <c r="E94" i="1"/>
  <c r="E78" i="1"/>
  <c r="E53" i="1"/>
  <c r="E29" i="1"/>
  <c r="E15" i="2"/>
  <c r="E129" i="1"/>
  <c r="E117" i="1"/>
  <c r="E85" i="1"/>
  <c r="E73" i="1"/>
  <c r="E30" i="1"/>
  <c r="F30" i="1" s="1"/>
  <c r="G30" i="1" s="1"/>
  <c r="H30" i="1" s="1"/>
  <c r="E31" i="1"/>
  <c r="F31" i="1" s="1"/>
  <c r="G31" i="1" s="1"/>
  <c r="H31" i="1" s="1"/>
  <c r="E103" i="1"/>
  <c r="E56" i="1"/>
  <c r="E32" i="1"/>
  <c r="E18" i="2"/>
  <c r="E173" i="1"/>
  <c r="F173" i="1" s="1"/>
  <c r="G173" i="1" s="1"/>
  <c r="K173" i="1" s="1"/>
  <c r="E162" i="1"/>
  <c r="E143" i="1"/>
  <c r="E140" i="1"/>
  <c r="E136" i="1"/>
  <c r="E98" i="2" s="1"/>
  <c r="E120" i="1"/>
  <c r="E89" i="2" s="1"/>
  <c r="E104" i="1"/>
  <c r="E88" i="1"/>
  <c r="E59" i="2" s="1"/>
  <c r="E72" i="1"/>
  <c r="E43" i="2" s="1"/>
  <c r="E57" i="1"/>
  <c r="E39" i="1"/>
  <c r="E183" i="1"/>
  <c r="F183" i="1" s="1"/>
  <c r="G183" i="1" s="1"/>
  <c r="K183" i="1" s="1"/>
  <c r="E88" i="2"/>
  <c r="E50" i="1"/>
  <c r="E115" i="1"/>
  <c r="E79" i="1"/>
  <c r="E52" i="1"/>
  <c r="F52" i="1" s="1"/>
  <c r="G52" i="1" s="1"/>
  <c r="I52" i="1" s="1"/>
  <c r="E151" i="2"/>
  <c r="E61" i="2"/>
  <c r="E170" i="1"/>
  <c r="E151" i="1"/>
  <c r="E148" i="1"/>
  <c r="E145" i="1"/>
  <c r="E130" i="1"/>
  <c r="E114" i="1"/>
  <c r="E98" i="1"/>
  <c r="E82" i="1"/>
  <c r="E61" i="1"/>
  <c r="E43" i="1"/>
  <c r="E33" i="1"/>
  <c r="E21" i="1"/>
  <c r="E92" i="2"/>
  <c r="E11" i="2"/>
  <c r="E113" i="1"/>
  <c r="E101" i="1"/>
  <c r="E69" i="1"/>
  <c r="E46" i="1"/>
  <c r="E27" i="1"/>
  <c r="E111" i="1"/>
  <c r="E99" i="1"/>
  <c r="E75" i="1"/>
  <c r="E46" i="2" s="1"/>
  <c r="E48" i="1"/>
  <c r="F17" i="1"/>
  <c r="E153" i="2"/>
  <c r="E105" i="2"/>
  <c r="E159" i="1"/>
  <c r="E156" i="1"/>
  <c r="E153" i="1"/>
  <c r="E142" i="1"/>
  <c r="F142" i="1" s="1"/>
  <c r="G142" i="1" s="1"/>
  <c r="K142" i="1" s="1"/>
  <c r="E124" i="1"/>
  <c r="F124" i="1" s="1"/>
  <c r="G124" i="1" s="1"/>
  <c r="I124" i="1" s="1"/>
  <c r="E108" i="1"/>
  <c r="F108" i="1" s="1"/>
  <c r="G108" i="1" s="1"/>
  <c r="I108" i="1" s="1"/>
  <c r="E92" i="1"/>
  <c r="E63" i="2" s="1"/>
  <c r="E76" i="1"/>
  <c r="E47" i="2" s="1"/>
  <c r="E65" i="1"/>
  <c r="E47" i="1"/>
  <c r="E180" i="1"/>
  <c r="F180" i="1" s="1"/>
  <c r="G180" i="1" s="1"/>
  <c r="K180" i="1" s="1"/>
  <c r="E182" i="1"/>
  <c r="F182" i="1" s="1"/>
  <c r="G182" i="1" s="1"/>
  <c r="K182" i="1" s="1"/>
  <c r="E31" i="2"/>
  <c r="E125" i="1"/>
  <c r="E97" i="1"/>
  <c r="E26" i="1"/>
  <c r="E127" i="1"/>
  <c r="E95" i="1"/>
  <c r="E71" i="1"/>
  <c r="F71" i="1" s="1"/>
  <c r="G71" i="1" s="1"/>
  <c r="I71" i="1" s="1"/>
  <c r="E147" i="2"/>
  <c r="E114" i="2"/>
  <c r="E167" i="1"/>
  <c r="E164" i="1"/>
  <c r="E161" i="1"/>
  <c r="E150" i="1"/>
  <c r="E106" i="2" s="1"/>
  <c r="E144" i="1"/>
  <c r="E139" i="1"/>
  <c r="E134" i="1"/>
  <c r="E118" i="1"/>
  <c r="E102" i="1"/>
  <c r="F102" i="1" s="1"/>
  <c r="G102" i="1" s="1"/>
  <c r="I102" i="1" s="1"/>
  <c r="E86" i="1"/>
  <c r="E70" i="1"/>
  <c r="E51" i="1"/>
  <c r="E54" i="2"/>
  <c r="E141" i="2"/>
  <c r="E121" i="1"/>
  <c r="E109" i="1"/>
  <c r="E93" i="1"/>
  <c r="E81" i="1"/>
  <c r="E66" i="1"/>
  <c r="F66" i="1" s="1"/>
  <c r="E23" i="1"/>
  <c r="E91" i="1"/>
  <c r="F91" i="1" s="1"/>
  <c r="G91" i="1" s="1"/>
  <c r="I91" i="1" s="1"/>
  <c r="E67" i="1"/>
  <c r="E39" i="2" s="1"/>
  <c r="E44" i="1"/>
  <c r="E28" i="1"/>
  <c r="E156" i="2"/>
  <c r="E75" i="2"/>
  <c r="E175" i="1"/>
  <c r="F175" i="1" s="1"/>
  <c r="G175" i="1" s="1"/>
  <c r="K175" i="1" s="1"/>
  <c r="E172" i="1"/>
  <c r="F172" i="1" s="1"/>
  <c r="G172" i="1" s="1"/>
  <c r="K172" i="1" s="1"/>
  <c r="E169" i="1"/>
  <c r="E158" i="1"/>
  <c r="F158" i="1" s="1"/>
  <c r="G158" i="1" s="1"/>
  <c r="K158" i="1" s="1"/>
  <c r="E152" i="1"/>
  <c r="E147" i="1"/>
  <c r="E141" i="1"/>
  <c r="E128" i="1"/>
  <c r="E95" i="2" s="1"/>
  <c r="E112" i="1"/>
  <c r="E81" i="2" s="1"/>
  <c r="E96" i="1"/>
  <c r="E80" i="1"/>
  <c r="E51" i="2" s="1"/>
  <c r="E55" i="1"/>
  <c r="E41" i="1"/>
  <c r="E37" i="1"/>
  <c r="E179" i="1"/>
  <c r="F179" i="1" s="1"/>
  <c r="G179" i="1" s="1"/>
  <c r="K179" i="1" s="1"/>
  <c r="E62" i="2"/>
  <c r="E93" i="2"/>
  <c r="E121" i="2"/>
  <c r="E142" i="2"/>
  <c r="F34" i="1"/>
  <c r="G34" i="1" s="1"/>
  <c r="H34" i="1" s="1"/>
  <c r="F22" i="1"/>
  <c r="G22" i="1" s="1"/>
  <c r="H22" i="1" s="1"/>
  <c r="E145" i="2"/>
  <c r="E77" i="2"/>
  <c r="E71" i="2"/>
  <c r="F166" i="1"/>
  <c r="G166" i="1" s="1"/>
  <c r="K166" i="1" s="1"/>
  <c r="F150" i="1"/>
  <c r="G150" i="1" s="1"/>
  <c r="K150" i="1" s="1"/>
  <c r="F136" i="1"/>
  <c r="G136" i="1" s="1"/>
  <c r="K136" i="1" s="1"/>
  <c r="F132" i="1"/>
  <c r="G132" i="1" s="1"/>
  <c r="F120" i="1"/>
  <c r="G120" i="1" s="1"/>
  <c r="I120" i="1" s="1"/>
  <c r="F116" i="1"/>
  <c r="G116" i="1" s="1"/>
  <c r="I116" i="1" s="1"/>
  <c r="F88" i="1"/>
  <c r="G88" i="1" s="1"/>
  <c r="I88" i="1" s="1"/>
  <c r="F84" i="1"/>
  <c r="G84" i="1" s="1"/>
  <c r="I84" i="1" s="1"/>
  <c r="F80" i="1"/>
  <c r="G80" i="1" s="1"/>
  <c r="I80" i="1" s="1"/>
  <c r="F72" i="1"/>
  <c r="G72" i="1" s="1"/>
  <c r="I72" i="1" s="1"/>
  <c r="F68" i="1"/>
  <c r="G68" i="1" s="1"/>
  <c r="I68" i="1" s="1"/>
  <c r="F67" i="1"/>
  <c r="G67" i="1" s="1"/>
  <c r="I67" i="1" s="1"/>
  <c r="E58" i="2"/>
  <c r="E126" i="2"/>
  <c r="E25" i="2" l="1"/>
  <c r="F112" i="1"/>
  <c r="G112" i="1" s="1"/>
  <c r="I112" i="1" s="1"/>
  <c r="F96" i="1"/>
  <c r="G96" i="1" s="1"/>
  <c r="I96" i="1" s="1"/>
  <c r="E67" i="2"/>
  <c r="F23" i="1"/>
  <c r="G23" i="1" s="1"/>
  <c r="H23" i="1" s="1"/>
  <c r="E119" i="2"/>
  <c r="F51" i="1"/>
  <c r="G51" i="1" s="1"/>
  <c r="I51" i="1" s="1"/>
  <c r="E24" i="2"/>
  <c r="F127" i="1"/>
  <c r="G127" i="1" s="1"/>
  <c r="K127" i="1" s="1"/>
  <c r="E136" i="2"/>
  <c r="F65" i="1"/>
  <c r="G65" i="1" s="1"/>
  <c r="I65" i="1" s="1"/>
  <c r="E38" i="2"/>
  <c r="F159" i="1"/>
  <c r="G159" i="1" s="1"/>
  <c r="K159" i="1" s="1"/>
  <c r="E155" i="2"/>
  <c r="F27" i="1"/>
  <c r="G27" i="1" s="1"/>
  <c r="H27" i="1" s="1"/>
  <c r="E123" i="2"/>
  <c r="F33" i="1"/>
  <c r="G33" i="1" s="1"/>
  <c r="H33" i="1" s="1"/>
  <c r="E128" i="2"/>
  <c r="F148" i="1"/>
  <c r="G148" i="1" s="1"/>
  <c r="K148" i="1" s="1"/>
  <c r="E104" i="2"/>
  <c r="E23" i="2"/>
  <c r="F50" i="1"/>
  <c r="G50" i="1" s="1"/>
  <c r="I50" i="1" s="1"/>
  <c r="F56" i="1"/>
  <c r="G56" i="1" s="1"/>
  <c r="I56" i="1" s="1"/>
  <c r="E29" i="2"/>
  <c r="F165" i="1"/>
  <c r="G165" i="1" s="1"/>
  <c r="K165" i="1" s="1"/>
  <c r="E111" i="2"/>
  <c r="F70" i="1"/>
  <c r="G70" i="1" s="1"/>
  <c r="I70" i="1" s="1"/>
  <c r="E133" i="2"/>
  <c r="F161" i="1"/>
  <c r="G161" i="1" s="1"/>
  <c r="K161" i="1" s="1"/>
  <c r="E157" i="2"/>
  <c r="F26" i="1"/>
  <c r="G26" i="1" s="1"/>
  <c r="H26" i="1" s="1"/>
  <c r="E122" i="2"/>
  <c r="F46" i="1"/>
  <c r="G46" i="1" s="1"/>
  <c r="I46" i="1" s="1"/>
  <c r="E19" i="2"/>
  <c r="E16" i="2"/>
  <c r="F43" i="1"/>
  <c r="G43" i="1" s="1"/>
  <c r="I43" i="1" s="1"/>
  <c r="E148" i="2"/>
  <c r="F151" i="1"/>
  <c r="G151" i="1" s="1"/>
  <c r="K151" i="1" s="1"/>
  <c r="E134" i="2"/>
  <c r="F103" i="1"/>
  <c r="G103" i="1" s="1"/>
  <c r="I103" i="1" s="1"/>
  <c r="E125" i="2"/>
  <c r="F29" i="1"/>
  <c r="G29" i="1" s="1"/>
  <c r="H29" i="1" s="1"/>
  <c r="E27" i="2"/>
  <c r="F54" i="1"/>
  <c r="G54" i="1" s="1"/>
  <c r="I54" i="1" s="1"/>
  <c r="F81" i="1"/>
  <c r="G81" i="1" s="1"/>
  <c r="I81" i="1" s="1"/>
  <c r="E52" i="2"/>
  <c r="F86" i="1"/>
  <c r="G86" i="1" s="1"/>
  <c r="I86" i="1" s="1"/>
  <c r="E57" i="2"/>
  <c r="F164" i="1"/>
  <c r="G164" i="1" s="1"/>
  <c r="K164" i="1" s="1"/>
  <c r="E110" i="2"/>
  <c r="F97" i="1"/>
  <c r="G97" i="1" s="1"/>
  <c r="I97" i="1" s="1"/>
  <c r="E68" i="2"/>
  <c r="F69" i="1"/>
  <c r="G69" i="1" s="1"/>
  <c r="I69" i="1" s="1"/>
  <c r="E41" i="2"/>
  <c r="F61" i="1"/>
  <c r="G61" i="1" s="1"/>
  <c r="I61" i="1" s="1"/>
  <c r="E34" i="2"/>
  <c r="F170" i="1"/>
  <c r="G170" i="1" s="1"/>
  <c r="K170" i="1" s="1"/>
  <c r="E116" i="2"/>
  <c r="E100" i="2"/>
  <c r="F140" i="1"/>
  <c r="G140" i="1" s="1"/>
  <c r="I140" i="1" s="1"/>
  <c r="F53" i="1"/>
  <c r="G53" i="1" s="1"/>
  <c r="I53" i="1" s="1"/>
  <c r="E26" i="2"/>
  <c r="F133" i="1"/>
  <c r="G133" i="1" s="1"/>
  <c r="I133" i="1" s="1"/>
  <c r="E139" i="2"/>
  <c r="F76" i="1"/>
  <c r="G76" i="1" s="1"/>
  <c r="I76" i="1" s="1"/>
  <c r="F128" i="1"/>
  <c r="G128" i="1" s="1"/>
  <c r="I128" i="1" s="1"/>
  <c r="E154" i="2"/>
  <c r="F141" i="1"/>
  <c r="G141" i="1" s="1"/>
  <c r="K141" i="1" s="1"/>
  <c r="E144" i="2"/>
  <c r="F93" i="1"/>
  <c r="G93" i="1" s="1"/>
  <c r="I93" i="1" s="1"/>
  <c r="E64" i="2"/>
  <c r="E113" i="2"/>
  <c r="F167" i="1"/>
  <c r="G167" i="1" s="1"/>
  <c r="K167" i="1" s="1"/>
  <c r="E135" i="2"/>
  <c r="F125" i="1"/>
  <c r="G125" i="1" s="1"/>
  <c r="K125" i="1" s="1"/>
  <c r="F101" i="1"/>
  <c r="G101" i="1" s="1"/>
  <c r="I101" i="1" s="1"/>
  <c r="E72" i="2"/>
  <c r="F82" i="1"/>
  <c r="G82" i="1" s="1"/>
  <c r="I82" i="1" s="1"/>
  <c r="E53" i="2"/>
  <c r="F39" i="1"/>
  <c r="G39" i="1" s="1"/>
  <c r="I39" i="1" s="1"/>
  <c r="E12" i="2"/>
  <c r="F143" i="1"/>
  <c r="G143" i="1" s="1"/>
  <c r="K143" i="1" s="1"/>
  <c r="E101" i="2"/>
  <c r="F78" i="1"/>
  <c r="G78" i="1" s="1"/>
  <c r="I78" i="1" s="1"/>
  <c r="E49" i="2"/>
  <c r="F75" i="1"/>
  <c r="G75" i="1" s="1"/>
  <c r="I75" i="1" s="1"/>
  <c r="F37" i="1"/>
  <c r="G37" i="1" s="1"/>
  <c r="H37" i="1" s="1"/>
  <c r="E132" i="2"/>
  <c r="F147" i="1"/>
  <c r="G147" i="1" s="1"/>
  <c r="K147" i="1" s="1"/>
  <c r="E103" i="2"/>
  <c r="F28" i="1"/>
  <c r="G28" i="1" s="1"/>
  <c r="H28" i="1" s="1"/>
  <c r="E124" i="2"/>
  <c r="F109" i="1"/>
  <c r="G109" i="1" s="1"/>
  <c r="I109" i="1" s="1"/>
  <c r="E78" i="2"/>
  <c r="F118" i="1"/>
  <c r="G118" i="1" s="1"/>
  <c r="I118" i="1" s="1"/>
  <c r="E87" i="2"/>
  <c r="E21" i="2"/>
  <c r="F48" i="1"/>
  <c r="G48" i="1" s="1"/>
  <c r="I48" i="1" s="1"/>
  <c r="F113" i="1"/>
  <c r="G113" i="1" s="1"/>
  <c r="I113" i="1" s="1"/>
  <c r="E82" i="2"/>
  <c r="F98" i="1"/>
  <c r="G98" i="1" s="1"/>
  <c r="I98" i="1" s="1"/>
  <c r="E69" i="2"/>
  <c r="F57" i="1"/>
  <c r="G57" i="1" s="1"/>
  <c r="I57" i="1" s="1"/>
  <c r="E30" i="2"/>
  <c r="F162" i="1"/>
  <c r="G162" i="1" s="1"/>
  <c r="K162" i="1" s="1"/>
  <c r="E108" i="2"/>
  <c r="E44" i="2"/>
  <c r="F73" i="1"/>
  <c r="G73" i="1" s="1"/>
  <c r="I73" i="1" s="1"/>
  <c r="F94" i="1"/>
  <c r="G94" i="1" s="1"/>
  <c r="I94" i="1" s="1"/>
  <c r="E65" i="2"/>
  <c r="F41" i="1"/>
  <c r="G41" i="1" s="1"/>
  <c r="I41" i="1" s="1"/>
  <c r="E14" i="2"/>
  <c r="F152" i="1"/>
  <c r="G152" i="1" s="1"/>
  <c r="K152" i="1" s="1"/>
  <c r="E149" i="2"/>
  <c r="F44" i="1"/>
  <c r="G44" i="1" s="1"/>
  <c r="I44" i="1" s="1"/>
  <c r="E17" i="2"/>
  <c r="E90" i="2"/>
  <c r="F121" i="1"/>
  <c r="G121" i="1" s="1"/>
  <c r="I121" i="1" s="1"/>
  <c r="F134" i="1"/>
  <c r="G134" i="1" s="1"/>
  <c r="K134" i="1" s="1"/>
  <c r="E140" i="2"/>
  <c r="F114" i="1"/>
  <c r="G114" i="1" s="1"/>
  <c r="I114" i="1" s="1"/>
  <c r="E83" i="2"/>
  <c r="E56" i="2"/>
  <c r="F85" i="1"/>
  <c r="G85" i="1" s="1"/>
  <c r="I85" i="1" s="1"/>
  <c r="F110" i="1"/>
  <c r="G110" i="1" s="1"/>
  <c r="I110" i="1" s="1"/>
  <c r="E79" i="2"/>
  <c r="E33" i="2"/>
  <c r="F60" i="1"/>
  <c r="G60" i="1" s="1"/>
  <c r="I60" i="1" s="1"/>
  <c r="F55" i="1"/>
  <c r="G55" i="1" s="1"/>
  <c r="I55" i="1" s="1"/>
  <c r="E28" i="2"/>
  <c r="E99" i="2"/>
  <c r="F139" i="1"/>
  <c r="G139" i="1" s="1"/>
  <c r="K139" i="1" s="1"/>
  <c r="E107" i="2"/>
  <c r="F153" i="1"/>
  <c r="G153" i="1" s="1"/>
  <c r="K153" i="1" s="1"/>
  <c r="E70" i="2"/>
  <c r="F99" i="1"/>
  <c r="G99" i="1" s="1"/>
  <c r="I99" i="1" s="1"/>
  <c r="F130" i="1"/>
  <c r="G130" i="1" s="1"/>
  <c r="I130" i="1" s="1"/>
  <c r="E96" i="2"/>
  <c r="E50" i="2"/>
  <c r="F79" i="1"/>
  <c r="G79" i="1" s="1"/>
  <c r="I79" i="1" s="1"/>
  <c r="E86" i="2"/>
  <c r="F117" i="1"/>
  <c r="G117" i="1" s="1"/>
  <c r="I117" i="1" s="1"/>
  <c r="F126" i="1"/>
  <c r="G126" i="1" s="1"/>
  <c r="I126" i="1" s="1"/>
  <c r="E94" i="2"/>
  <c r="E97" i="2"/>
  <c r="F131" i="1"/>
  <c r="G131" i="1" s="1"/>
  <c r="E42" i="2"/>
  <c r="F92" i="1"/>
  <c r="G92" i="1" s="1"/>
  <c r="I92" i="1" s="1"/>
  <c r="F169" i="1"/>
  <c r="G169" i="1" s="1"/>
  <c r="K169" i="1" s="1"/>
  <c r="E115" i="2"/>
  <c r="F144" i="1"/>
  <c r="G144" i="1" s="1"/>
  <c r="I144" i="1" s="1"/>
  <c r="E102" i="2"/>
  <c r="F95" i="1"/>
  <c r="G95" i="1" s="1"/>
  <c r="I95" i="1" s="1"/>
  <c r="E66" i="2"/>
  <c r="E20" i="2"/>
  <c r="F47" i="1"/>
  <c r="G47" i="1" s="1"/>
  <c r="I47" i="1" s="1"/>
  <c r="F156" i="1"/>
  <c r="G156" i="1" s="1"/>
  <c r="K156" i="1" s="1"/>
  <c r="E152" i="2"/>
  <c r="E80" i="2"/>
  <c r="F111" i="1"/>
  <c r="G111" i="1" s="1"/>
  <c r="I111" i="1" s="1"/>
  <c r="F21" i="1"/>
  <c r="G21" i="1" s="1"/>
  <c r="H21" i="1" s="1"/>
  <c r="E117" i="2"/>
  <c r="F145" i="1"/>
  <c r="G145" i="1" s="1"/>
  <c r="K145" i="1" s="1"/>
  <c r="E146" i="2"/>
  <c r="E84" i="2"/>
  <c r="F115" i="1"/>
  <c r="G115" i="1" s="1"/>
  <c r="I115" i="1" s="1"/>
  <c r="F104" i="1"/>
  <c r="G104" i="1" s="1"/>
  <c r="I104" i="1" s="1"/>
  <c r="E73" i="2"/>
  <c r="E127" i="2"/>
  <c r="F32" i="1"/>
  <c r="G32" i="1" s="1"/>
  <c r="H32" i="1" s="1"/>
  <c r="F129" i="1"/>
  <c r="G129" i="1" s="1"/>
  <c r="K129" i="1" s="1"/>
  <c r="E137" i="2"/>
  <c r="F154" i="1"/>
  <c r="G154" i="1" s="1"/>
  <c r="K154" i="1" s="1"/>
  <c r="E150" i="2"/>
  <c r="E130" i="2"/>
  <c r="F35" i="1"/>
  <c r="G35" i="1" s="1"/>
  <c r="H35" i="1" s="1"/>
  <c r="K132" i="1"/>
  <c r="C11" i="1"/>
  <c r="C12" i="1"/>
  <c r="O185" i="1" l="1"/>
  <c r="O184" i="1"/>
  <c r="C16" i="1"/>
  <c r="D18" i="1" s="1"/>
  <c r="O182" i="1"/>
  <c r="O104" i="1"/>
  <c r="O136" i="1"/>
  <c r="O151" i="1"/>
  <c r="O144" i="1"/>
  <c r="O178" i="1"/>
  <c r="O100" i="1"/>
  <c r="O97" i="1"/>
  <c r="O115" i="1"/>
  <c r="O68" i="1"/>
  <c r="O25" i="1"/>
  <c r="O50" i="1"/>
  <c r="O126" i="1"/>
  <c r="O21" i="1"/>
  <c r="O89" i="1"/>
  <c r="C15" i="1"/>
  <c r="C18" i="1" s="1"/>
  <c r="O61" i="1"/>
  <c r="O140" i="1"/>
  <c r="O85" i="1"/>
  <c r="O29" i="1"/>
  <c r="O80" i="1"/>
  <c r="O49" i="1"/>
  <c r="O112" i="1"/>
  <c r="O24" i="1"/>
  <c r="O163" i="1"/>
  <c r="O35" i="1"/>
  <c r="O147" i="1"/>
  <c r="O73" i="1"/>
  <c r="O36" i="1"/>
  <c r="O152" i="1"/>
  <c r="O177" i="1"/>
  <c r="O88" i="1"/>
  <c r="O118" i="1"/>
  <c r="O110" i="1"/>
  <c r="O108" i="1"/>
  <c r="O64" i="1"/>
  <c r="O52" i="1"/>
  <c r="O69" i="1"/>
  <c r="O138" i="1"/>
  <c r="O98" i="1"/>
  <c r="O90" i="1"/>
  <c r="O107" i="1"/>
  <c r="O59" i="1"/>
  <c r="O164" i="1"/>
  <c r="O83" i="1"/>
  <c r="O22" i="1"/>
  <c r="O156" i="1"/>
  <c r="O181" i="1"/>
  <c r="O169" i="1"/>
  <c r="O111" i="1"/>
  <c r="O81" i="1"/>
  <c r="O77" i="1"/>
  <c r="O27" i="1"/>
  <c r="O58" i="1"/>
  <c r="O99" i="1"/>
  <c r="O31" i="1"/>
  <c r="O166" i="1"/>
  <c r="O149" i="1"/>
  <c r="O33" i="1"/>
  <c r="O159" i="1"/>
  <c r="O154" i="1"/>
  <c r="O47" i="1"/>
  <c r="O124" i="1"/>
  <c r="O91" i="1"/>
  <c r="O93" i="1"/>
  <c r="O167" i="1"/>
  <c r="O133" i="1"/>
  <c r="O176" i="1"/>
  <c r="O116" i="1"/>
  <c r="O155" i="1"/>
  <c r="O129" i="1"/>
  <c r="O96" i="1"/>
  <c r="O139" i="1"/>
  <c r="O46" i="1"/>
  <c r="O157" i="1"/>
  <c r="O158" i="1"/>
  <c r="O141" i="1"/>
  <c r="O121" i="1"/>
  <c r="O183" i="1"/>
  <c r="O30" i="1"/>
  <c r="O172" i="1"/>
  <c r="O134" i="1"/>
  <c r="O44" i="1"/>
  <c r="O165" i="1"/>
  <c r="O103" i="1"/>
  <c r="O53" i="1"/>
  <c r="O56" i="1"/>
  <c r="O72" i="1"/>
  <c r="O87" i="1"/>
  <c r="O128" i="1"/>
  <c r="O48" i="1"/>
  <c r="O67" i="1"/>
  <c r="O40" i="1"/>
  <c r="O86" i="1"/>
  <c r="O175" i="1"/>
  <c r="O41" i="1"/>
  <c r="O160" i="1"/>
  <c r="O143" i="1"/>
  <c r="O95" i="1"/>
  <c r="O106" i="1"/>
  <c r="O131" i="1"/>
  <c r="O153" i="1"/>
  <c r="O123" i="1"/>
  <c r="O114" i="1"/>
  <c r="O82" i="1"/>
  <c r="O65" i="1"/>
  <c r="O142" i="1"/>
  <c r="O54" i="1"/>
  <c r="O150" i="1"/>
  <c r="O101" i="1"/>
  <c r="O62" i="1"/>
  <c r="O130" i="1"/>
  <c r="O113" i="1"/>
  <c r="O109" i="1"/>
  <c r="O23" i="1"/>
  <c r="O66" i="1"/>
  <c r="O132" i="1"/>
  <c r="O63" i="1"/>
  <c r="O170" i="1"/>
  <c r="O119" i="1"/>
  <c r="O70" i="1"/>
  <c r="O55" i="1"/>
  <c r="O180" i="1"/>
  <c r="O179" i="1"/>
  <c r="O45" i="1"/>
  <c r="O125" i="1"/>
  <c r="O71" i="1"/>
  <c r="O32" i="1"/>
  <c r="O84" i="1"/>
  <c r="O174" i="1"/>
  <c r="O38" i="1"/>
  <c r="O28" i="1"/>
  <c r="O162" i="1"/>
  <c r="O171" i="1"/>
  <c r="O51" i="1"/>
  <c r="O43" i="1"/>
  <c r="O34" i="1"/>
  <c r="O173" i="1"/>
  <c r="O37" i="1"/>
  <c r="O60" i="1"/>
  <c r="O120" i="1"/>
  <c r="O76" i="1"/>
  <c r="O168" i="1"/>
  <c r="O75" i="1"/>
  <c r="O135" i="1"/>
  <c r="O146" i="1"/>
  <c r="O39" i="1"/>
  <c r="O122" i="1"/>
  <c r="O92" i="1"/>
  <c r="O137" i="1"/>
  <c r="O79" i="1"/>
  <c r="O94" i="1"/>
  <c r="O42" i="1"/>
  <c r="O148" i="1"/>
  <c r="O26" i="1"/>
  <c r="O105" i="1"/>
  <c r="O161" i="1"/>
  <c r="O74" i="1"/>
  <c r="O127" i="1"/>
  <c r="O117" i="1"/>
  <c r="O102" i="1"/>
  <c r="O57" i="1"/>
  <c r="O145" i="1"/>
  <c r="O78" i="1"/>
  <c r="I131" i="1"/>
  <c r="F18" i="1" l="1"/>
  <c r="F19" i="1" s="1"/>
</calcChain>
</file>

<file path=xl/sharedStrings.xml><?xml version="1.0" encoding="utf-8"?>
<sst xmlns="http://schemas.openxmlformats.org/spreadsheetml/2006/main" count="1608" uniqueCount="633">
  <si>
    <t>VV Vir / gsc 5557-1521</t>
  </si>
  <si>
    <t>System Type:</t>
  </si>
  <si>
    <t>EB/SD:</t>
  </si>
  <si>
    <t>V V, not W</t>
  </si>
  <si>
    <t>Possible eccentric orbit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</si>
  <si>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</si>
  <si>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</si>
  <si>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</si>
  <si>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</si>
  <si>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</si>
  <si>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</si>
  <si>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</si>
  <si>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</si>
  <si>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</si>
  <si>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</si>
  <si>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</si>
  <si>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</si>
  <si>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</si>
  <si>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</si>
  <si>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</si>
  <si>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</si>
  <si>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</si>
  <si>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</si>
  <si>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</si>
  <si>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</si>
  <si>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</si>
  <si>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</si>
  <si>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</si>
  <si>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</si>
  <si>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</si>
  <si>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</si>
  <si>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</si>
  <si>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</si>
  <si>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</si>
  <si>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</si>
  <si>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</si>
  <si>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</si>
  <si>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</si>
  <si>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</si>
  <si>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</si>
  <si>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</si>
  <si>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</si>
  <si>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</si>
  <si>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</si>
  <si>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PZ 6.53 </t>
  </si>
  <si>
    <t>I</t>
  </si>
  <si>
    <t>II</t>
  </si>
  <si>
    <t> IODE 4.3.58 </t>
  </si>
  <si>
    <t>GCVS 4</t>
  </si>
  <si>
    <t>BBSAG Bull.14</t>
  </si>
  <si>
    <t>Locher K</t>
  </si>
  <si>
    <t>B</t>
  </si>
  <si>
    <t>BBSAG Bull.15</t>
  </si>
  <si>
    <t>BBSAG Bull.16</t>
  </si>
  <si>
    <t>BBSAG Bull.21</t>
  </si>
  <si>
    <t>BBSAG Bull.22</t>
  </si>
  <si>
    <t>BBSAG Bull.23</t>
  </si>
  <si>
    <t>BBSAG Bull.28</t>
  </si>
  <si>
    <t>BBSAG Bull.31</t>
  </si>
  <si>
    <t>BBSAG Bull.32</t>
  </si>
  <si>
    <t>BBSAG Bull.33</t>
  </si>
  <si>
    <t>AAVSO 3</t>
  </si>
  <si>
    <t>G. Samolyk</t>
  </si>
  <si>
    <t>A</t>
  </si>
  <si>
    <t>v</t>
  </si>
  <si>
    <t>D. Ruokonen</t>
  </si>
  <si>
    <t>BBSAG Bull.37</t>
  </si>
  <si>
    <t> BBS 37 </t>
  </si>
  <si>
    <t>BBSAG Bull.38</t>
  </si>
  <si>
    <t>BBSAG Bull.41</t>
  </si>
  <si>
    <t>BBSAG Bull.43</t>
  </si>
  <si>
    <t>BBSAG Bull.46</t>
  </si>
  <si>
    <t>BBSAG Bull.47</t>
  </si>
  <si>
    <t>BBSAG Bull.48</t>
  </si>
  <si>
    <t>BBSAG Bull.53</t>
  </si>
  <si>
    <t>BBSAG Bull.55</t>
  </si>
  <si>
    <t>Andrakakou M</t>
  </si>
  <si>
    <t>BBSAG Bull.59</t>
  </si>
  <si>
    <t>BBSAG Bull.60</t>
  </si>
  <si>
    <t>BBSAG Bull.65</t>
  </si>
  <si>
    <t>BBSAG Bull.66</t>
  </si>
  <si>
    <t>BBSAG Bull.71</t>
  </si>
  <si>
    <t>BBSAG Bull.80</t>
  </si>
  <si>
    <t>BBSAG Bull.82</t>
  </si>
  <si>
    <t>BBSAG Bull.83</t>
  </si>
  <si>
    <t>BBSAG Bull.84</t>
  </si>
  <si>
    <t>R. Hill</t>
  </si>
  <si>
    <t>BBSAG Bull.88</t>
  </si>
  <si>
    <t> BBS 88 </t>
  </si>
  <si>
    <t>BBSAG Bull.93</t>
  </si>
  <si>
    <t>BBSAG Bull.94</t>
  </si>
  <si>
    <t>BBSAG Bull.97</t>
  </si>
  <si>
    <t>BBSAG Bull.100</t>
  </si>
  <si>
    <t>BBSAG Bull.101</t>
  </si>
  <si>
    <t>BBSAG Bull.103</t>
  </si>
  <si>
    <t>BBSAG Bull.104</t>
  </si>
  <si>
    <t>BBSAG Bull.107</t>
  </si>
  <si>
    <t>BBSAG Bull.109</t>
  </si>
  <si>
    <t>BBSAG Bull.112</t>
  </si>
  <si>
    <t>BBSAG Bull.115</t>
  </si>
  <si>
    <t> AOEB 11 </t>
  </si>
  <si>
    <t>BBSAG Bull.117</t>
  </si>
  <si>
    <t>BBSAG Bull.118</t>
  </si>
  <si>
    <t>BBSAG 119</t>
  </si>
  <si>
    <t>BBSAG 120</t>
  </si>
  <si>
    <t>Locher Kurt</t>
  </si>
  <si>
    <t> BBS 125 </t>
  </si>
  <si>
    <t> BBS 127 </t>
  </si>
  <si>
    <t>OEJV 0074</t>
  </si>
  <si>
    <t>VSB 40 </t>
  </si>
  <si>
    <t>K.Locher</t>
  </si>
  <si>
    <t>K</t>
  </si>
  <si>
    <t>IBVS 5583</t>
  </si>
  <si>
    <t>IBVS 5438</t>
  </si>
  <si>
    <t>VSB 42 </t>
  </si>
  <si>
    <t>IBVS 5543</t>
  </si>
  <si>
    <t>IBVS 5603</t>
  </si>
  <si>
    <t>OEJV 0003</t>
  </si>
  <si>
    <t>IBVS 5843</t>
  </si>
  <si>
    <t>VSB 44 </t>
  </si>
  <si>
    <t>IBVS 5690</t>
  </si>
  <si>
    <t>VSB 45 </t>
  </si>
  <si>
    <t>VSB 46 </t>
  </si>
  <si>
    <t> AOEB 12 </t>
  </si>
  <si>
    <t>JAVSO..36..186</t>
  </si>
  <si>
    <t>JAVSO..38...85</t>
  </si>
  <si>
    <t>IBVS 5938</t>
  </si>
  <si>
    <t>IBVS 5988</t>
  </si>
  <si>
    <t>IBVS 5992</t>
  </si>
  <si>
    <t>IBVS 6029</t>
  </si>
  <si>
    <t>2013JAVSO..41..328</t>
  </si>
  <si>
    <t>JAVSO..43..238</t>
  </si>
  <si>
    <t>JAVSO..44..164</t>
  </si>
  <si>
    <t>JAVSO..45..215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</si>
  <si>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</si>
  <si>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</si>
  <si>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</si>
  <si>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</si>
  <si>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</si>
  <si>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</si>
  <si>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</si>
  <si>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</si>
  <si>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</si>
  <si>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2442109.613 </t>
  </si>
  <si>
    <t> 03.03.1974 02:42 </t>
  </si>
  <si>
    <t> -0.441 </t>
  </si>
  <si>
    <t>V </t>
  </si>
  <si>
    <t> K.Locher </t>
  </si>
  <si>
    <t> BBS 14 </t>
  </si>
  <si>
    <t>2442148.427 </t>
  </si>
  <si>
    <t> 10.04.1974 22:14 </t>
  </si>
  <si>
    <t> BBS 15 </t>
  </si>
  <si>
    <t>2442152.442 </t>
  </si>
  <si>
    <t> 14.04.1974 22:36 </t>
  </si>
  <si>
    <t>2442156.459 </t>
  </si>
  <si>
    <t> 18.04.1974 23:00 </t>
  </si>
  <si>
    <t> -0.439 </t>
  </si>
  <si>
    <t>2442160.473 </t>
  </si>
  <si>
    <t> 22.04.1974 23:21 </t>
  </si>
  <si>
    <t> -0.440 </t>
  </si>
  <si>
    <t>2442177.424 </t>
  </si>
  <si>
    <t> 09.05.1974 22:10 </t>
  </si>
  <si>
    <t> -0.442 </t>
  </si>
  <si>
    <t>2442193.475 </t>
  </si>
  <si>
    <t> 25.05.1974 23:24 </t>
  </si>
  <si>
    <t> -0.452 </t>
  </si>
  <si>
    <t>2442214.451 </t>
  </si>
  <si>
    <t> 15.06.1974 22:49 </t>
  </si>
  <si>
    <t> -0.445 </t>
  </si>
  <si>
    <t> BBS 16 </t>
  </si>
  <si>
    <t>2442461.608 </t>
  </si>
  <si>
    <t> 18.02.1975 02:35 </t>
  </si>
  <si>
    <t> -0.447 </t>
  </si>
  <si>
    <t> BBS 21 </t>
  </si>
  <si>
    <t>2442478.536 </t>
  </si>
  <si>
    <t> 07.03.1975 00:51 </t>
  </si>
  <si>
    <t> -0.472 </t>
  </si>
  <si>
    <t>2442545.480 </t>
  </si>
  <si>
    <t> 12.05.1975 23:31 </t>
  </si>
  <si>
    <t> -0.448 </t>
  </si>
  <si>
    <t> BBS 22 </t>
  </si>
  <si>
    <t>2442570.456 </t>
  </si>
  <si>
    <t> 06.06.1975 22:56 </t>
  </si>
  <si>
    <t> -0.456 </t>
  </si>
  <si>
    <t> BBS 23 </t>
  </si>
  <si>
    <t>2442926.485 </t>
  </si>
  <si>
    <t> 27.05.1976 23:38 </t>
  </si>
  <si>
    <t> -0.443 </t>
  </si>
  <si>
    <t> BBS 28 </t>
  </si>
  <si>
    <t>2442927.379 </t>
  </si>
  <si>
    <t> 28.05.1976 21:05 </t>
  </si>
  <si>
    <t>2442955.473 </t>
  </si>
  <si>
    <t> 25.06.1976 23:21 </t>
  </si>
  <si>
    <t> -0.454 </t>
  </si>
  <si>
    <t>2443139.738 </t>
  </si>
  <si>
    <t> 27.12.1976 05:42 </t>
  </si>
  <si>
    <t> BBS 31 </t>
  </si>
  <si>
    <t>2443177.664 </t>
  </si>
  <si>
    <t> 03.02.1977 03:56 </t>
  </si>
  <si>
    <t> BBS 32 </t>
  </si>
  <si>
    <t>2443189.700 </t>
  </si>
  <si>
    <t> 15.02.1977 04:48 </t>
  </si>
  <si>
    <t>2443194.610 </t>
  </si>
  <si>
    <t> 20.02.1977 02:38 </t>
  </si>
  <si>
    <t> -0.446 </t>
  </si>
  <si>
    <t>2443220.496 </t>
  </si>
  <si>
    <t> 17.03.1977 23:54 </t>
  </si>
  <si>
    <t> -0.436 </t>
  </si>
  <si>
    <t> BBS 33 </t>
  </si>
  <si>
    <t>2443275.367 </t>
  </si>
  <si>
    <t> 11.05.1977 20:48 </t>
  </si>
  <si>
    <t>2443283.398 </t>
  </si>
  <si>
    <t> 19.05.1977 21:33 </t>
  </si>
  <si>
    <t>2443303.476 </t>
  </si>
  <si>
    <t> 08.06.1977 23:25 </t>
  </si>
  <si>
    <t> -0.437 </t>
  </si>
  <si>
    <t>2443304.364 </t>
  </si>
  <si>
    <t> 09.06.1977 20:44 </t>
  </si>
  <si>
    <t>2443307.488 </t>
  </si>
  <si>
    <t> 12.06.1977 23:42 </t>
  </si>
  <si>
    <t>2443309.718 </t>
  </si>
  <si>
    <t> 15.06.1977 05:13 </t>
  </si>
  <si>
    <t> G.Samolyk </t>
  </si>
  <si>
    <t> AOEB 3 </t>
  </si>
  <si>
    <t>2443309.722 </t>
  </si>
  <si>
    <t> 15.06.1977 05:19 </t>
  </si>
  <si>
    <t> D.Ruokonen </t>
  </si>
  <si>
    <t>2443579.626 </t>
  </si>
  <si>
    <t> 12.03.1978 03:01 </t>
  </si>
  <si>
    <t>2443656.363 </t>
  </si>
  <si>
    <t> 27.05.1978 20:42 </t>
  </si>
  <si>
    <t>2443659.487 </t>
  </si>
  <si>
    <t> 30.05.1978 23:41 </t>
  </si>
  <si>
    <t>2443663.496 </t>
  </si>
  <si>
    <t> 03.06.1978 23:54 </t>
  </si>
  <si>
    <t> -0.449 </t>
  </si>
  <si>
    <t>2443714.360 </t>
  </si>
  <si>
    <t> 24.07.1978 20:38 </t>
  </si>
  <si>
    <t> -0.444 </t>
  </si>
  <si>
    <t> BBS 38 </t>
  </si>
  <si>
    <t>2443881.653 </t>
  </si>
  <si>
    <t> 08.01.1979 03:40 </t>
  </si>
  <si>
    <t> BBS 41 </t>
  </si>
  <si>
    <t>2443980.699 </t>
  </si>
  <si>
    <t> 17.04.1979 04:46 </t>
  </si>
  <si>
    <t>2443983.382 </t>
  </si>
  <si>
    <t> 19.04.1979 21:10 </t>
  </si>
  <si>
    <t> BBS 43 </t>
  </si>
  <si>
    <t>2444024.423 </t>
  </si>
  <si>
    <t> 30.05.1979 22:09 </t>
  </si>
  <si>
    <t>2444267.568 </t>
  </si>
  <si>
    <t> 29.01.1980 01:37 </t>
  </si>
  <si>
    <t> BBS 46 </t>
  </si>
  <si>
    <t>2444342.520 </t>
  </si>
  <si>
    <t> 13.04.1980 00:28 </t>
  </si>
  <si>
    <t> BBS 47 </t>
  </si>
  <si>
    <t>2444348.775 </t>
  </si>
  <si>
    <t> 19.04.1980 06:36 </t>
  </si>
  <si>
    <t> -0.434 </t>
  </si>
  <si>
    <t>2444372.415 </t>
  </si>
  <si>
    <t> 12.05.1980 21:57 </t>
  </si>
  <si>
    <t> BBS 48 </t>
  </si>
  <si>
    <t>2444644.546 </t>
  </si>
  <si>
    <t> 09.02.1981 01:06 </t>
  </si>
  <si>
    <t> -0.451 </t>
  </si>
  <si>
    <t> BBS 53 </t>
  </si>
  <si>
    <t>2444670.873 </t>
  </si>
  <si>
    <t> 07.03.1981 08:57 </t>
  </si>
  <si>
    <t>2444685.590 </t>
  </si>
  <si>
    <t> 22.03.1981 02:09 </t>
  </si>
  <si>
    <t>2444757.415 </t>
  </si>
  <si>
    <t> 01.06.1981 21:57 </t>
  </si>
  <si>
    <t> -0.455 </t>
  </si>
  <si>
    <t> BBS 55 </t>
  </si>
  <si>
    <t>2444757.418 </t>
  </si>
  <si>
    <t> 01.06.1981 22:01 </t>
  </si>
  <si>
    <t> M.Andrakakou </t>
  </si>
  <si>
    <t>2445058.566 </t>
  </si>
  <si>
    <t> 30.03.1982 01:35 </t>
  </si>
  <si>
    <t> BBS 59 </t>
  </si>
  <si>
    <t>2445079.536 </t>
  </si>
  <si>
    <t> 20.04.1982 00:51 </t>
  </si>
  <si>
    <t> BBS 60 </t>
  </si>
  <si>
    <t>2445131.739 </t>
  </si>
  <si>
    <t> 11.06.1982 05:44 </t>
  </si>
  <si>
    <t> -0.438 </t>
  </si>
  <si>
    <t>2445388.700 </t>
  </si>
  <si>
    <t> 23.02.1983 04:48 </t>
  </si>
  <si>
    <t> BBS 65 </t>
  </si>
  <si>
    <t>2445402.538 </t>
  </si>
  <si>
    <t> 09.03.1983 00:54 </t>
  </si>
  <si>
    <t>2445414.576 </t>
  </si>
  <si>
    <t> 21.03.1983 01:49 </t>
  </si>
  <si>
    <t>2445442.681 </t>
  </si>
  <si>
    <t> 18.04.1983 04:20 </t>
  </si>
  <si>
    <t> -0.453 </t>
  </si>
  <si>
    <t>2445460.514 </t>
  </si>
  <si>
    <t> 06.05.1983 00:20 </t>
  </si>
  <si>
    <t> -0.466 </t>
  </si>
  <si>
    <t> BBS 66 </t>
  </si>
  <si>
    <t>2445788.454 </t>
  </si>
  <si>
    <t> 28.03.1984 22:53 </t>
  </si>
  <si>
    <t> -0.435 </t>
  </si>
  <si>
    <t> BBS 71 </t>
  </si>
  <si>
    <t>2445797.816 </t>
  </si>
  <si>
    <t> 07.04.1984 07:35 </t>
  </si>
  <si>
    <t>2446559.359 </t>
  </si>
  <si>
    <t> 08.05.1986 20:36 </t>
  </si>
  <si>
    <t> BBS 80 </t>
  </si>
  <si>
    <t>2446560.709 </t>
  </si>
  <si>
    <t> 10.05.1986 05:00 </t>
  </si>
  <si>
    <t>2446851.582 </t>
  </si>
  <si>
    <t> 25.02.1987 01:58 </t>
  </si>
  <si>
    <t> BBS 82 </t>
  </si>
  <si>
    <t>2446877.458 </t>
  </si>
  <si>
    <t> 22.03.1987 22:59 </t>
  </si>
  <si>
    <t> BBS 83 </t>
  </si>
  <si>
    <t>2446924.741 </t>
  </si>
  <si>
    <t> 09.05.1987 05:47 </t>
  </si>
  <si>
    <t>2446939.460 </t>
  </si>
  <si>
    <t> 23.05.1987 23:02 </t>
  </si>
  <si>
    <t> -0.460 </t>
  </si>
  <si>
    <t> BBS 84 </t>
  </si>
  <si>
    <t>2446965.784 </t>
  </si>
  <si>
    <t> 19.06.1987 06:48 </t>
  </si>
  <si>
    <t> -0.458 </t>
  </si>
  <si>
    <t> R.Hill </t>
  </si>
  <si>
    <t>2447658.639 </t>
  </si>
  <si>
    <t> 12.05.1989 03:20 </t>
  </si>
  <si>
    <t>2447673.793 </t>
  </si>
  <si>
    <t> 27.05.1989 07:01 </t>
  </si>
  <si>
    <t>2447885.702 </t>
  </si>
  <si>
    <t> 25.12.1989 04:50 </t>
  </si>
  <si>
    <t> BBS 93 </t>
  </si>
  <si>
    <t>2447969.583 </t>
  </si>
  <si>
    <t> 19.03.1990 01:59 </t>
  </si>
  <si>
    <t> -0.464 </t>
  </si>
  <si>
    <t> BBS 94 </t>
  </si>
  <si>
    <t>2448055.692 </t>
  </si>
  <si>
    <t> 13.06.1990 04:36 </t>
  </si>
  <si>
    <t> -0.459 </t>
  </si>
  <si>
    <t>2448304.639 </t>
  </si>
  <si>
    <t> 17.02.1991 03:20 </t>
  </si>
  <si>
    <t> BBS 97 </t>
  </si>
  <si>
    <t>2448654.859 </t>
  </si>
  <si>
    <t> 02.02.1992 08:36 </t>
  </si>
  <si>
    <t>2448686.527 </t>
  </si>
  <si>
    <t> 05.03.1992 00:38 </t>
  </si>
  <si>
    <t> BBS 100 </t>
  </si>
  <si>
    <t>2448717.756 </t>
  </si>
  <si>
    <t> 05.04.1992 06:08 </t>
  </si>
  <si>
    <t> -0.461 </t>
  </si>
  <si>
    <t>2448721.774 </t>
  </si>
  <si>
    <t> 09.04.1992 06:34 </t>
  </si>
  <si>
    <t>2448733.814 </t>
  </si>
  <si>
    <t> 21.04.1992 07:32 </t>
  </si>
  <si>
    <t>2448762.373 </t>
  </si>
  <si>
    <t> 19.05.1992 20:57 </t>
  </si>
  <si>
    <t> -0.457 </t>
  </si>
  <si>
    <t> BBS 101 </t>
  </si>
  <si>
    <t>2449041.654 </t>
  </si>
  <si>
    <t> 23.02.1993 03:41 </t>
  </si>
  <si>
    <t> BBS 103 </t>
  </si>
  <si>
    <t>2449159.430 </t>
  </si>
  <si>
    <t> 20.06.1993 22:19 </t>
  </si>
  <si>
    <t> BBS 104 </t>
  </si>
  <si>
    <t>2449445.847 </t>
  </si>
  <si>
    <t> 03.04.1994 08:19 </t>
  </si>
  <si>
    <t> -0.463 </t>
  </si>
  <si>
    <t>2449488.675 </t>
  </si>
  <si>
    <t> 16.05.1994 04:12 </t>
  </si>
  <si>
    <t>2449504.736 </t>
  </si>
  <si>
    <t> 01.06.1994 05:39 </t>
  </si>
  <si>
    <t>2449511.433 </t>
  </si>
  <si>
    <t> 07.06.1994 22:23 </t>
  </si>
  <si>
    <t> BBS 107 </t>
  </si>
  <si>
    <t>2449826.396 </t>
  </si>
  <si>
    <t> 18.04.1995 21:30 </t>
  </si>
  <si>
    <t> -0.468 </t>
  </si>
  <si>
    <t> BBS 109 </t>
  </si>
  <si>
    <t>2450193.569 </t>
  </si>
  <si>
    <t> 20.04.1996 01:39 </t>
  </si>
  <si>
    <t> -0.465 </t>
  </si>
  <si>
    <t> BBS 112 </t>
  </si>
  <si>
    <t>2450546.450 </t>
  </si>
  <si>
    <t> 07.04.1997 22:48 </t>
  </si>
  <si>
    <t> -0.477 </t>
  </si>
  <si>
    <t> BBS 115 </t>
  </si>
  <si>
    <t>2450876.597 </t>
  </si>
  <si>
    <t> 04.03.1998 02:19 </t>
  </si>
  <si>
    <t> -0.471 </t>
  </si>
  <si>
    <t> BBS 117 </t>
  </si>
  <si>
    <t>2450948.430 </t>
  </si>
  <si>
    <t> 14.05.1998 22:19 </t>
  </si>
  <si>
    <t> BBS 118 </t>
  </si>
  <si>
    <t>2451199.605 </t>
  </si>
  <si>
    <t> 21.01.1999 02:31 </t>
  </si>
  <si>
    <t> BBS 119 </t>
  </si>
  <si>
    <t>2451262.510 </t>
  </si>
  <si>
    <t> 25.03.1999 00:14 </t>
  </si>
  <si>
    <t> BBS 120 </t>
  </si>
  <si>
    <t>2452321.62868 </t>
  </si>
  <si>
    <t> 16.02.2002 03:05 </t>
  </si>
  <si>
    <t> -0.47283 </t>
  </si>
  <si>
    <t>C </t>
  </si>
  <si>
    <t> J.Šafár </t>
  </si>
  <si>
    <t>OEJV 0074 </t>
  </si>
  <si>
    <t>2452684.5590 </t>
  </si>
  <si>
    <t> 14.02.2003 01:24 </t>
  </si>
  <si>
    <t> -0.4740 </t>
  </si>
  <si>
    <t>E </t>
  </si>
  <si>
    <t>R</t>
  </si>
  <si>
    <t> M.Zejda </t>
  </si>
  <si>
    <t>IBVS 5583 </t>
  </si>
  <si>
    <t>2452706.633 </t>
  </si>
  <si>
    <t> 08.03.2003 03:11 </t>
  </si>
  <si>
    <t> -0.484 </t>
  </si>
  <si>
    <t> BBS 129 </t>
  </si>
  <si>
    <t>2453029.6433 </t>
  </si>
  <si>
    <t> 25.01.2004 03:26 </t>
  </si>
  <si>
    <t> -0.4757 </t>
  </si>
  <si>
    <t>2453063.551 </t>
  </si>
  <si>
    <t> 28.02.2004 01:13 </t>
  </si>
  <si>
    <t> -0.474 </t>
  </si>
  <si>
    <t> BBS 130 </t>
  </si>
  <si>
    <t>2453174.6345 </t>
  </si>
  <si>
    <t> 18.06.2004 03:13 </t>
  </si>
  <si>
    <t> -0.4786 </t>
  </si>
  <si>
    <t> S.Dvorak </t>
  </si>
  <si>
    <t>IBVS 5603 </t>
  </si>
  <si>
    <t>2453381.642 </t>
  </si>
  <si>
    <t> 11.01.2005 03:24 </t>
  </si>
  <si>
    <t> -0.478 </t>
  </si>
  <si>
    <t>OEJV 0003 </t>
  </si>
  <si>
    <t>2453492.7257 </t>
  </si>
  <si>
    <t> 02.05.2005 05:25 </t>
  </si>
  <si>
    <t> -0.4822 </t>
  </si>
  <si>
    <t>-I</t>
  </si>
  <si>
    <t> W.Ogloza et al. </t>
  </si>
  <si>
    <t>IBVS 5843 </t>
  </si>
  <si>
    <t>2453497.6343 </t>
  </si>
  <si>
    <t> 07.05.2005 03:13 </t>
  </si>
  <si>
    <t>49933</t>
  </si>
  <si>
    <t> -0.4811 </t>
  </si>
  <si>
    <t>2453513.6967 </t>
  </si>
  <si>
    <t> 23.05.2005 04:43 </t>
  </si>
  <si>
    <t>49969</t>
  </si>
  <si>
    <t> -0.4796 </t>
  </si>
  <si>
    <t>?</t>
  </si>
  <si>
    <t> T.Krajci </t>
  </si>
  <si>
    <t>IBVS 5690 </t>
  </si>
  <si>
    <t>2454590.6641 </t>
  </si>
  <si>
    <t> 04.05.2008 03:56 </t>
  </si>
  <si>
    <t>52383</t>
  </si>
  <si>
    <t> -0.4839 </t>
  </si>
  <si>
    <t>o</t>
  </si>
  <si>
    <t>JAAVSO 36(2);186 </t>
  </si>
  <si>
    <t>2454606.7243 </t>
  </si>
  <si>
    <t> 20.05.2008 05:22 </t>
  </si>
  <si>
    <t>52419</t>
  </si>
  <si>
    <t> -0.4846 </t>
  </si>
  <si>
    <t> J.Bialozynski </t>
  </si>
  <si>
    <t>2454891.8051 </t>
  </si>
  <si>
    <t> 01.03.2009 07:19 </t>
  </si>
  <si>
    <t>53058</t>
  </si>
  <si>
    <t>ns</t>
  </si>
  <si>
    <t> JAAVSO 38;85 </t>
  </si>
  <si>
    <t>2454920.8037 </t>
  </si>
  <si>
    <t> 30.03.2009 07:17 </t>
  </si>
  <si>
    <t>53123</t>
  </si>
  <si>
    <t> -0.4848 </t>
  </si>
  <si>
    <t>IBVS 5938 </t>
  </si>
  <si>
    <t>2455324.3324 </t>
  </si>
  <si>
    <t> 07.05.2010 19:58 </t>
  </si>
  <si>
    <t>54027.5</t>
  </si>
  <si>
    <t> -0.4859 </t>
  </si>
  <si>
    <t>m</t>
  </si>
  <si>
    <t> S.Dogru et al. </t>
  </si>
  <si>
    <t>IBVS 5988 </t>
  </si>
  <si>
    <t>2455638.8599 </t>
  </si>
  <si>
    <t> 18.03.2011 08:38 </t>
  </si>
  <si>
    <t>54732.5</t>
  </si>
  <si>
    <t> -0.4841 </t>
  </si>
  <si>
    <t> R.Diethelm </t>
  </si>
  <si>
    <t>IBVS 5992 </t>
  </si>
  <si>
    <t>2456008.9261 </t>
  </si>
  <si>
    <t> 22.03.2012 10:13 </t>
  </si>
  <si>
    <t>55562</t>
  </si>
  <si>
    <t> -0.4876 </t>
  </si>
  <si>
    <t>IBVS 6029 </t>
  </si>
  <si>
    <t>2456074.7326 </t>
  </si>
  <si>
    <t> 27.05.2012 05:34 </t>
  </si>
  <si>
    <t>55709.5</t>
  </si>
  <si>
    <t> -0.4861 </t>
  </si>
  <si>
    <t>2456428.7366 </t>
  </si>
  <si>
    <t> 16.05.2013 05:40 </t>
  </si>
  <si>
    <t>56503</t>
  </si>
  <si>
    <t> -0.4908 </t>
  </si>
  <si>
    <t> JAAVSO 41;328 </t>
  </si>
  <si>
    <t>2419928.36 </t>
  </si>
  <si>
    <t> 09.06.1913 20:38 </t>
  </si>
  <si>
    <t> -1.61 </t>
  </si>
  <si>
    <t>P </t>
  </si>
  <si>
    <t> P.Parenago </t>
  </si>
  <si>
    <t>2420249.35 </t>
  </si>
  <si>
    <t> 26.04.1914 20:24 </t>
  </si>
  <si>
    <t>2420283.40 </t>
  </si>
  <si>
    <t> 30.05.1914 21:36 </t>
  </si>
  <si>
    <t> -1.69 </t>
  </si>
  <si>
    <t>2420956.39 </t>
  </si>
  <si>
    <t> 02.04.1916 21:21 </t>
  </si>
  <si>
    <t> -1.47 </t>
  </si>
  <si>
    <t>2423521.52 </t>
  </si>
  <si>
    <t> 12.04.1923 00:28 </t>
  </si>
  <si>
    <t> -1.18 </t>
  </si>
  <si>
    <t>2426448.39 </t>
  </si>
  <si>
    <t> 16.04.1931 21:21 </t>
  </si>
  <si>
    <t> -0.74 </t>
  </si>
  <si>
    <t>2431178.38 </t>
  </si>
  <si>
    <t> 28.03.1944 21:07 </t>
  </si>
  <si>
    <t> -0.01 </t>
  </si>
  <si>
    <t> W.Zessewitsch </t>
  </si>
  <si>
    <t>2431179.26 </t>
  </si>
  <si>
    <t> 29.03.1944 18:14 </t>
  </si>
  <si>
    <t> -0.02 </t>
  </si>
  <si>
    <t>2431212.29 </t>
  </si>
  <si>
    <t> 01.05.1944 18:57 </t>
  </si>
  <si>
    <t>2431221.216 </t>
  </si>
  <si>
    <t> 10.05.1944 17:11 </t>
  </si>
  <si>
    <t> -0.002 </t>
  </si>
  <si>
    <t>2431224.347 </t>
  </si>
  <si>
    <t> 13.05.1944 20:19 </t>
  </si>
  <si>
    <t> 0.006 </t>
  </si>
  <si>
    <t>2431232.371 </t>
  </si>
  <si>
    <t> 21.05.1944 20:54 </t>
  </si>
  <si>
    <t> -0.000 </t>
  </si>
  <si>
    <t>2431262.270 </t>
  </si>
  <si>
    <t> 20.06.1944 18:28 </t>
  </si>
  <si>
    <t> 0.008 </t>
  </si>
  <si>
    <t>2431266.276 </t>
  </si>
  <si>
    <t> 24.06.1944 18:37 </t>
  </si>
  <si>
    <t>2431287.24 </t>
  </si>
  <si>
    <t> 15.07.1944 17:45 </t>
  </si>
  <si>
    <t>2431562.504 </t>
  </si>
  <si>
    <t> 17.04.1945 00:05 </t>
  </si>
  <si>
    <t> -0.008 </t>
  </si>
  <si>
    <t>2443680.378 </t>
  </si>
  <si>
    <t> 20.06.1978 21:04 </t>
  </si>
  <si>
    <t> -0.520 </t>
  </si>
  <si>
    <t>2447331.479 </t>
  </si>
  <si>
    <t> 18.06.1988 23:29 </t>
  </si>
  <si>
    <t> -0.371 </t>
  </si>
  <si>
    <t>2450572.792 </t>
  </si>
  <si>
    <t> 04.05.1997 07:00 </t>
  </si>
  <si>
    <t>2450921.674 </t>
  </si>
  <si>
    <t> 18.04.1998 04:10 </t>
  </si>
  <si>
    <t>2450991.709 </t>
  </si>
  <si>
    <t> 27.06.1998 05:00 </t>
  </si>
  <si>
    <t> -0.462 </t>
  </si>
  <si>
    <t>2451679.6436 </t>
  </si>
  <si>
    <t> 15.05.2000 03:26 </t>
  </si>
  <si>
    <t> -0.4685 </t>
  </si>
  <si>
    <t>2452023.616 </t>
  </si>
  <si>
    <t> 24.04.2001 02:47 </t>
  </si>
  <si>
    <t> -0.467 </t>
  </si>
  <si>
    <t>2452042.7965 </t>
  </si>
  <si>
    <t> 13.05.2001 07:06 </t>
  </si>
  <si>
    <t> -0.4702 </t>
  </si>
  <si>
    <t>2452296.646 </t>
  </si>
  <si>
    <t> 22.01.2002 03:30 </t>
  </si>
  <si>
    <t>2452369.1431 </t>
  </si>
  <si>
    <t> 04.04.2002 15:26 </t>
  </si>
  <si>
    <t> -0.4719 </t>
  </si>
  <si>
    <t> Kiyota </t>
  </si>
  <si>
    <t>2452398.8091 </t>
  </si>
  <si>
    <t> 04.05.2002 07:25 </t>
  </si>
  <si>
    <t> -0.4739 </t>
  </si>
  <si>
    <t>2452757.0527 </t>
  </si>
  <si>
    <t> 27.04.2003 13:15 </t>
  </si>
  <si>
    <t> -0.4773 </t>
  </si>
  <si>
    <t> Maehara </t>
  </si>
  <si>
    <t>2452779.816 </t>
  </si>
  <si>
    <t> 20.05.2003 07:35 </t>
  </si>
  <si>
    <t>2453077.8242 </t>
  </si>
  <si>
    <t> 13.03.2004 07:46 </t>
  </si>
  <si>
    <t> -0.4774 </t>
  </si>
  <si>
    <t>2453148.750 </t>
  </si>
  <si>
    <t> 23.05.2004 06:00 </t>
  </si>
  <si>
    <t> -0.487 </t>
  </si>
  <si>
    <t>2453498.0819 </t>
  </si>
  <si>
    <t> 07.05.2005 13:57 </t>
  </si>
  <si>
    <t>49934</t>
  </si>
  <si>
    <t>2453500.760 </t>
  </si>
  <si>
    <t> 10.05.2005 06:14 </t>
  </si>
  <si>
    <t>49940</t>
  </si>
  <si>
    <t>2453829.1120 </t>
  </si>
  <si>
    <t> 03.04.2006 14:41 </t>
  </si>
  <si>
    <t>50676</t>
  </si>
  <si>
    <t> -0.4823 </t>
  </si>
  <si>
    <t> K.Nagai et al. </t>
  </si>
  <si>
    <t>2453842.2731 </t>
  </si>
  <si>
    <t> 16.04.2006 18:33 </t>
  </si>
  <si>
    <t>50705.5</t>
  </si>
  <si>
    <t>2453882.6510 </t>
  </si>
  <si>
    <t> 27.05.2006 03:37 </t>
  </si>
  <si>
    <t>50796</t>
  </si>
  <si>
    <t>2453890.6806 </t>
  </si>
  <si>
    <t> 04.06.2006 04:20 </t>
  </si>
  <si>
    <t>50814</t>
  </si>
  <si>
    <t> -0.4804 </t>
  </si>
  <si>
    <t> C.Hesseltine </t>
  </si>
  <si>
    <t>2454150.3304 </t>
  </si>
  <si>
    <t> 18.02.2007 19:55 </t>
  </si>
  <si>
    <t>51396</t>
  </si>
  <si>
    <t> -0.4816 </t>
  </si>
  <si>
    <t>Ic</t>
  </si>
  <si>
    <t> K.Nakajima </t>
  </si>
  <si>
    <t>2454205.6500 </t>
  </si>
  <si>
    <t> 15.04.2007 03:36 </t>
  </si>
  <si>
    <t>51520</t>
  </si>
  <si>
    <t> -0.4829 </t>
  </si>
  <si>
    <t>2454266.7723 </t>
  </si>
  <si>
    <t> 15.06.2007 06:32 </t>
  </si>
  <si>
    <t>51657</t>
  </si>
  <si>
    <t> -0.4812 </t>
  </si>
  <si>
    <t>2454267.6647 </t>
  </si>
  <si>
    <t> 16.06.2007 03:57 </t>
  </si>
  <si>
    <t>51659</t>
  </si>
  <si>
    <t> -0.4810 </t>
  </si>
  <si>
    <t> H.Gerner </t>
  </si>
  <si>
    <t>JAVSO 49, 256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</si>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</sst>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top"/>
    </xf>
    <xf numFmtId="0" fontId="2" fillId="0" borderId="0" xfId="0" applyFont="1" applyAlignment="1">
      <alignment vertical="center"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0" applyFont="1" applyAlignment="1"/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167" fontId="15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Vir - O-C Diagr.</a:t>
            </a:r>
          </a:p>
        </c:rich>
      </c:tx>
      <c:layout>
        <c:manualLayout>
          <c:xMode val="edge"/>
          <c:yMode val="edge"/>
          <c:x val="0.3611615245009074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473684210525"/>
          <c:y val="0.23584978088695488"/>
          <c:w val="0.7840290381125226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Active!$H$21:$H$1760</c:f>
              <c:numCache>
                <c:formatCode>General</c:formatCode>
                <c:ptCount val="1740"/>
                <c:pt idx="0">
                  <c:v>-4.6321875001012813E-2</c:v>
                </c:pt>
                <c:pt idx="1">
                  <c:v>-5.1008390000788495E-2</c:v>
                </c:pt>
                <c:pt idx="2">
                  <c:v>9.2673090002790559E-2</c:v>
                </c:pt>
                <c:pt idx="3">
                  <c:v>8.6864044998947065E-2</c:v>
                </c:pt>
                <c:pt idx="4">
                  <c:v>-6.3813454999035457E-2</c:v>
                </c:pt>
                <c:pt idx="5">
                  <c:v>-6.7532540000684094E-2</c:v>
                </c:pt>
                <c:pt idx="6">
                  <c:v>-8.96608000039123E-3</c:v>
                </c:pt>
                <c:pt idx="7">
                  <c:v>-2.1237620003375923E-2</c:v>
                </c:pt>
                <c:pt idx="8">
                  <c:v>-5.2845999998680782E-3</c:v>
                </c:pt>
                <c:pt idx="9">
                  <c:v>-2.0000000004074536E-3</c:v>
                </c:pt>
                <c:pt idx="10">
                  <c:v>0</c:v>
                </c:pt>
                <c:pt idx="11">
                  <c:v>6.0496100013551768E-3</c:v>
                </c:pt>
                <c:pt idx="12">
                  <c:v>-3.9425000068149529E-4</c:v>
                </c:pt>
                <c:pt idx="13">
                  <c:v>7.5091600010637194E-3</c:v>
                </c:pt>
                <c:pt idx="14">
                  <c:v>-1.7127699975389987E-3</c:v>
                </c:pt>
                <c:pt idx="15">
                  <c:v>-6.0939600007259287E-3</c:v>
                </c:pt>
                <c:pt idx="16">
                  <c:v>-7.8640499996254221E-3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AA-4D50-889A-78D5AEC3E80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Active!$I$21:$I$1760</c:f>
              <c:numCache>
                <c:formatCode>General</c:formatCode>
                <c:ptCount val="1740"/>
                <c:pt idx="17">
                  <c:v>5.3973799949744716E-3</c:v>
                </c:pt>
                <c:pt idx="18">
                  <c:v>5.5853900048532523E-3</c:v>
                </c:pt>
                <c:pt idx="19">
                  <c:v>5.3634600044460967E-3</c:v>
                </c:pt>
                <c:pt idx="20">
                  <c:v>7.1415300044463947E-3</c:v>
                </c:pt>
                <c:pt idx="21">
                  <c:v>5.9196000001975335E-3</c:v>
                </c:pt>
                <c:pt idx="22">
                  <c:v>3.7603399978252128E-3</c:v>
                </c:pt>
                <c:pt idx="23">
                  <c:v>-6.1273800019989721E-3</c:v>
                </c:pt>
                <c:pt idx="24">
                  <c:v>1.4914299972588196E-3</c:v>
                </c:pt>
                <c:pt idx="25">
                  <c:v>-7.2514999919803813E-4</c:v>
                </c:pt>
                <c:pt idx="26">
                  <c:v>-2.5884410002618097E-2</c:v>
                </c:pt>
                <c:pt idx="27">
                  <c:v>-2.2499099941342138E-3</c:v>
                </c:pt>
                <c:pt idx="28">
                  <c:v>-9.8530300019774586E-3</c:v>
                </c:pt>
                <c:pt idx="29">
                  <c:v>2.8025100036757067E-3</c:v>
                </c:pt>
                <c:pt idx="30">
                  <c:v>4.53096999990521E-3</c:v>
                </c:pt>
                <c:pt idx="31">
                  <c:v>-8.0225400015478954E-3</c:v>
                </c:pt>
                <c:pt idx="32">
                  <c:v>2.9044499970041215E-3</c:v>
                </c:pt>
                <c:pt idx="33">
                  <c:v>7.3639999973238446E-3</c:v>
                </c:pt>
                <c:pt idx="34">
                  <c:v>-2.3017900020931847E-3</c:v>
                </c:pt>
                <c:pt idx="35">
                  <c:v>2.0473999757086858E-4</c:v>
                </c:pt>
                <c:pt idx="36">
                  <c:v>1.0330079996492714E-2</c:v>
                </c:pt>
                <c:pt idx="37">
                  <c:v>6.6303700004937127E-3</c:v>
                </c:pt>
                <c:pt idx="38">
                  <c:v>7.1865100035211071E-3</c:v>
                </c:pt>
                <c:pt idx="39">
                  <c:v>9.0768599984585308E-3</c:v>
                </c:pt>
                <c:pt idx="40">
                  <c:v>4.8053200007416308E-3</c:v>
                </c:pt>
                <c:pt idx="41">
                  <c:v>5.8549300010781735E-3</c:v>
                </c:pt>
                <c:pt idx="42">
                  <c:v>5.1760799979092553E-3</c:v>
                </c:pt>
                <c:pt idx="43">
                  <c:v>9.1760799987241626E-3</c:v>
                </c:pt>
                <c:pt idx="44">
                  <c:v>1.0352299941587262E-3</c:v>
                </c:pt>
                <c:pt idx="46">
                  <c:v>2.6827900001080707E-3</c:v>
                </c:pt>
                <c:pt idx="47">
                  <c:v>3.7324000004446134E-3</c:v>
                </c:pt>
                <c:pt idx="48">
                  <c:v>-2.4895300011849031E-3</c:v>
                </c:pt>
                <c:pt idx="49">
                  <c:v>-7.364878999942448E-2</c:v>
                </c:pt>
                <c:pt idx="50">
                  <c:v>2.0326899975771084E-3</c:v>
                </c:pt>
                <c:pt idx="51">
                  <c:v>-5.8810600021388382E-3</c:v>
                </c:pt>
                <c:pt idx="52">
                  <c:v>-2.0220000005792826E-3</c:v>
                </c:pt>
                <c:pt idx="53">
                  <c:v>4.1633799992268905E-3</c:v>
                </c:pt>
                <c:pt idx="54">
                  <c:v>6.7254000168759376E-4</c:v>
                </c:pt>
                <c:pt idx="55">
                  <c:v>1.6778900026110932E-3</c:v>
                </c:pt>
                <c:pt idx="56">
                  <c:v>2.8685299985227175E-3</c:v>
                </c:pt>
                <c:pt idx="57">
                  <c:v>1.1967749996983912E-2</c:v>
                </c:pt>
                <c:pt idx="58">
                  <c:v>6.7719400030910037E-3</c:v>
                </c:pt>
                <c:pt idx="59">
                  <c:v>-5.0477600016165525E-3</c:v>
                </c:pt>
                <c:pt idx="60">
                  <c:v>-5.8190002164337784E-5</c:v>
                </c:pt>
                <c:pt idx="61">
                  <c:v>-5.5386000021826476E-3</c:v>
                </c:pt>
                <c:pt idx="62">
                  <c:v>-8.3975700035807677E-3</c:v>
                </c:pt>
                <c:pt idx="63">
                  <c:v>-5.397570006607566E-3</c:v>
                </c:pt>
                <c:pt idx="64">
                  <c:v>9.576800002832897E-4</c:v>
                </c:pt>
                <c:pt idx="65">
                  <c:v>2.5764899983187206E-3</c:v>
                </c:pt>
                <c:pt idx="66">
                  <c:v>7.6914000019314699E-3</c:v>
                </c:pt>
                <c:pt idx="67">
                  <c:v>-5.5121200057328679E-3</c:v>
                </c:pt>
                <c:pt idx="68">
                  <c:v>2.2790099974372424E-3</c:v>
                </c:pt>
                <c:pt idx="69">
                  <c:v>-5.3867800015723333E-3</c:v>
                </c:pt>
                <c:pt idx="70">
                  <c:v>-6.9402900044224225E-3</c:v>
                </c:pt>
                <c:pt idx="71">
                  <c:v>-1.9371089998458046E-2</c:v>
                </c:pt>
                <c:pt idx="72">
                  <c:v>1.0837959998752922E-2</c:v>
                </c:pt>
                <c:pt idx="73">
                  <c:v>3.9867899977252819E-3</c:v>
                </c:pt>
                <c:pt idx="74">
                  <c:v>-6.7726000052061863E-3</c:v>
                </c:pt>
                <c:pt idx="75">
                  <c:v>4.8200900055235252E-3</c:v>
                </c:pt>
                <c:pt idx="76">
                  <c:v>-2.7019499975722283E-3</c:v>
                </c:pt>
                <c:pt idx="77">
                  <c:v>-2.5766100006876513E-3</c:v>
                </c:pt>
                <c:pt idx="78">
                  <c:v>-9.9682299987762235E-3</c:v>
                </c:pt>
                <c:pt idx="79">
                  <c:v>-1.344863999838708E-2</c:v>
                </c:pt>
                <c:pt idx="80">
                  <c:v>-1.1459070003184024E-2</c:v>
                </c:pt>
                <c:pt idx="81">
                  <c:v>-1.4746119995834306E-2</c:v>
                </c:pt>
                <c:pt idx="82">
                  <c:v>7.5277414995071013E-2</c:v>
                </c:pt>
                <c:pt idx="83">
                  <c:v>-5.3098799980944023E-3</c:v>
                </c:pt>
                <c:pt idx="84">
                  <c:v>-1.992605999839725E-2</c:v>
                </c:pt>
                <c:pt idx="85">
                  <c:v>-2.541681000002427E-2</c:v>
                </c:pt>
                <c:pt idx="86">
                  <c:v>-1.7941569996764883E-2</c:v>
                </c:pt>
                <c:pt idx="87">
                  <c:v>-1.3145179997081868E-2</c:v>
                </c:pt>
                <c:pt idx="88">
                  <c:v>-9.9048399933963083E-3</c:v>
                </c:pt>
                <c:pt idx="89">
                  <c:v>-6.4842900028452277E-3</c:v>
                </c:pt>
                <c:pt idx="90">
                  <c:v>-1.4123959997959901E-2</c:v>
                </c:pt>
                <c:pt idx="91">
                  <c:v>-1.4627860000473447E-2</c:v>
                </c:pt>
                <c:pt idx="92">
                  <c:v>-1.1849790003907401E-2</c:v>
                </c:pt>
                <c:pt idx="93">
                  <c:v>-1.7515580002509523E-2</c:v>
                </c:pt>
                <c:pt idx="94">
                  <c:v>-1.1204860005818773E-2</c:v>
                </c:pt>
                <c:pt idx="95">
                  <c:v>-1.1196879997442011E-2</c:v>
                </c:pt>
                <c:pt idx="96">
                  <c:v>-1.5040160003991332E-2</c:v>
                </c:pt>
                <c:pt idx="97">
                  <c:v>-1.7204499999934342E-2</c:v>
                </c:pt>
                <c:pt idx="98">
                  <c:v>-1.823842000158038E-2</c:v>
                </c:pt>
                <c:pt idx="99">
                  <c:v>-1.8126140006643254E-2</c:v>
                </c:pt>
                <c:pt idx="100">
                  <c:v>-1.3162690003809985E-2</c:v>
                </c:pt>
                <c:pt idx="101">
                  <c:v>-2.2016309994796757E-2</c:v>
                </c:pt>
                <c:pt idx="102">
                  <c:v>-1.8755019991658628E-2</c:v>
                </c:pt>
                <c:pt idx="103">
                  <c:v>-3.1149090005783364E-2</c:v>
                </c:pt>
                <c:pt idx="105">
                  <c:v>-2.4618889998237137E-2</c:v>
                </c:pt>
                <c:pt idx="107">
                  <c:v>-1.94778600052814E-2</c:v>
                </c:pt>
                <c:pt idx="109">
                  <c:v>-1.8916369997896254E-2</c:v>
                </c:pt>
                <c:pt idx="110">
                  <c:v>-1.9059940001170617E-2</c:v>
                </c:pt>
                <c:pt idx="112">
                  <c:v>-2.0683559996541589E-2</c:v>
                </c:pt>
                <c:pt idx="114">
                  <c:v>-2.577480000036303E-2</c:v>
                </c:pt>
                <c:pt idx="119">
                  <c:v>-3.7547429994447157E-2</c:v>
                </c:pt>
                <c:pt idx="123">
                  <c:v>-2.8163429997221101E-2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AA-4D50-889A-78D5AEC3E80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Active!$J$21:$J$1760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AA-4D50-889A-78D5AEC3E80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Active!$K$21:$K$1760</c:f>
              <c:numCache>
                <c:formatCode>General</c:formatCode>
                <c:ptCount val="1740"/>
                <c:pt idx="104">
                  <c:v>-1.1159519999637268E-2</c:v>
                </c:pt>
                <c:pt idx="106">
                  <c:v>-7.3316600028192624E-3</c:v>
                </c:pt>
                <c:pt idx="108">
                  <c:v>-1.5647549997083843E-2</c:v>
                </c:pt>
                <c:pt idx="111">
                  <c:v>-2.2404889998142608E-2</c:v>
                </c:pt>
                <c:pt idx="113">
                  <c:v>-2.4021670004003681E-2</c:v>
                </c:pt>
                <c:pt idx="115">
                  <c:v>-2.6697920002334286E-2</c:v>
                </c:pt>
                <c:pt idx="116">
                  <c:v>-2.5737424999533687E-2</c:v>
                </c:pt>
                <c:pt idx="117">
                  <c:v>-2.776613000605721E-2</c:v>
                </c:pt>
                <c:pt idx="118">
                  <c:v>-2.782681499957107E-2</c:v>
                </c:pt>
                <c:pt idx="120">
                  <c:v>-3.1189440000161994E-2</c:v>
                </c:pt>
                <c:pt idx="121">
                  <c:v>-2.0813710005313624E-2</c:v>
                </c:pt>
                <c:pt idx="122">
                  <c:v>-2.9544910001277458E-2</c:v>
                </c:pt>
                <c:pt idx="124">
                  <c:v>-3.1308069999795407E-2</c:v>
                </c:pt>
                <c:pt idx="125">
                  <c:v>-4.1095499997027218E-2</c:v>
                </c:pt>
                <c:pt idx="126">
                  <c:v>-3.2470160003867932E-2</c:v>
                </c:pt>
                <c:pt idx="127">
                  <c:v>-3.1967440001608338E-2</c:v>
                </c:pt>
                <c:pt idx="128">
                  <c:v>-3.6074169998755679E-2</c:v>
                </c:pt>
                <c:pt idx="129">
                  <c:v>-3.4967640000104439E-2</c:v>
                </c:pt>
                <c:pt idx="130">
                  <c:v>-3.3503410006233025E-2</c:v>
                </c:pt>
                <c:pt idx="131">
                  <c:v>-3.2218029999057762E-2</c:v>
                </c:pt>
                <c:pt idx="132">
                  <c:v>-3.3455359996878542E-2</c:v>
                </c:pt>
                <c:pt idx="133">
                  <c:v>-3.6144749996310566E-2</c:v>
                </c:pt>
                <c:pt idx="134">
                  <c:v>-3.6049965005076956E-2</c:v>
                </c:pt>
                <c:pt idx="135">
                  <c:v>-3.3437150006648153E-2</c:v>
                </c:pt>
                <c:pt idx="136">
                  <c:v>-3.4281010004633572E-2</c:v>
                </c:pt>
                <c:pt idx="137">
                  <c:v>-3.5499149998940993E-2</c:v>
                </c:pt>
                <c:pt idx="138">
                  <c:v>-3.6734629997226875E-2</c:v>
                </c:pt>
                <c:pt idx="139">
                  <c:v>-3.5035120003158227E-2</c:v>
                </c:pt>
                <c:pt idx="140">
                  <c:v>-3.4906659995613154E-2</c:v>
                </c:pt>
                <c:pt idx="141">
                  <c:v>-3.7804140003572684E-2</c:v>
                </c:pt>
                <c:pt idx="142">
                  <c:v>-3.8491860002977774E-2</c:v>
                </c:pt>
                <c:pt idx="143">
                  <c:v>-3.8448890001745895E-2</c:v>
                </c:pt>
                <c:pt idx="144">
                  <c:v>-3.8673940005537588E-2</c:v>
                </c:pt>
                <c:pt idx="145">
                  <c:v>-3.9777904996299185E-2</c:v>
                </c:pt>
                <c:pt idx="146">
                  <c:v>-3.7995754995790776E-2</c:v>
                </c:pt>
                <c:pt idx="147">
                  <c:v>-4.1416970001591835E-2</c:v>
                </c:pt>
                <c:pt idx="148">
                  <c:v>-3.9943044997926336E-2</c:v>
                </c:pt>
                <c:pt idx="149">
                  <c:v>-4.4676540004729759E-2</c:v>
                </c:pt>
                <c:pt idx="150">
                  <c:v>-4.5165170005930122E-2</c:v>
                </c:pt>
                <c:pt idx="151">
                  <c:v>-4.707287999917753E-2</c:v>
                </c:pt>
                <c:pt idx="152">
                  <c:v>-4.7598240002116654E-2</c:v>
                </c:pt>
                <c:pt idx="153">
                  <c:v>-5.0808309999410994E-2</c:v>
                </c:pt>
                <c:pt idx="154">
                  <c:v>-5.3174590000708122E-2</c:v>
                </c:pt>
                <c:pt idx="155">
                  <c:v>-5.1372069996432401E-2</c:v>
                </c:pt>
                <c:pt idx="156">
                  <c:v>-5.2367880001838785E-2</c:v>
                </c:pt>
                <c:pt idx="157">
                  <c:v>-5.2391189994523302E-2</c:v>
                </c:pt>
                <c:pt idx="158">
                  <c:v>-5.2071599995542783E-2</c:v>
                </c:pt>
                <c:pt idx="159">
                  <c:v>-4.7904494997055735E-2</c:v>
                </c:pt>
                <c:pt idx="160">
                  <c:v>-5.089861000305973E-2</c:v>
                </c:pt>
                <c:pt idx="161">
                  <c:v>-5.1557580001826864E-2</c:v>
                </c:pt>
                <c:pt idx="162">
                  <c:v>-5.1859919993148651E-2</c:v>
                </c:pt>
                <c:pt idx="163">
                  <c:v>-5.3146190002735239E-2</c:v>
                </c:pt>
                <c:pt idx="164">
                  <c:v>-5.2966760005801916E-2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AA-4D50-889A-78D5AEC3E80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Active!$L$21:$L$1760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AA-4D50-889A-78D5AEC3E8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Active!$M$21:$M$1760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AA-4D50-889A-78D5AEC3E8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Active!$N$21:$N$1760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AA-4D50-889A-78D5AEC3E8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Active!$O$21:$O$1760</c:f>
              <c:numCache>
                <c:formatCode>General</c:formatCode>
                <c:ptCount val="1740"/>
                <c:pt idx="0">
                  <c:v>8.3347874545370876E-2</c:v>
                </c:pt>
                <c:pt idx="1">
                  <c:v>8.2242466979992324E-2</c:v>
                </c:pt>
                <c:pt idx="2">
                  <c:v>8.2125703984900225E-2</c:v>
                </c:pt>
                <c:pt idx="3">
                  <c:v>7.980811216784181E-2</c:v>
                </c:pt>
                <c:pt idx="4">
                  <c:v>7.0974069776004942E-2</c:v>
                </c:pt>
                <c:pt idx="5">
                  <c:v>6.0894811495718723E-2</c:v>
                </c:pt>
                <c:pt idx="6">
                  <c:v>4.4606373680370126E-2</c:v>
                </c:pt>
                <c:pt idx="7">
                  <c:v>4.4603300969972969E-2</c:v>
                </c:pt>
                <c:pt idx="8">
                  <c:v>4.4489610685278021E-2</c:v>
                </c:pt>
                <c:pt idx="9">
                  <c:v>4.4458883581306417E-2</c:v>
                </c:pt>
                <c:pt idx="10">
                  <c:v>4.4458883581306417E-2</c:v>
                </c:pt>
                <c:pt idx="11">
                  <c:v>4.4448129094916355E-2</c:v>
                </c:pt>
                <c:pt idx="12">
                  <c:v>4.442047470134191E-2</c:v>
                </c:pt>
                <c:pt idx="13">
                  <c:v>4.4317538903037031E-2</c:v>
                </c:pt>
                <c:pt idx="14">
                  <c:v>4.4303711706249804E-2</c:v>
                </c:pt>
                <c:pt idx="15">
                  <c:v>4.4231503011916529E-2</c:v>
                </c:pt>
                <c:pt idx="16">
                  <c:v>4.3283571854392466E-2</c:v>
                </c:pt>
                <c:pt idx="17">
                  <c:v>6.9625986047550242E-3</c:v>
                </c:pt>
                <c:pt idx="18">
                  <c:v>6.8289357024785349E-3</c:v>
                </c:pt>
                <c:pt idx="19">
                  <c:v>6.8151085056913155E-3</c:v>
                </c:pt>
                <c:pt idx="20">
                  <c:v>6.8012813089040891E-3</c:v>
                </c:pt>
                <c:pt idx="21">
                  <c:v>6.7874541121168697E-3</c:v>
                </c:pt>
                <c:pt idx="22">
                  <c:v>6.7290726145708135E-3</c:v>
                </c:pt>
                <c:pt idx="23">
                  <c:v>6.6737638274219219E-3</c:v>
                </c:pt>
                <c:pt idx="24">
                  <c:v>6.6015551330886463E-3</c:v>
                </c:pt>
                <c:pt idx="25">
                  <c:v>5.7504143530751478E-3</c:v>
                </c:pt>
                <c:pt idx="26">
                  <c:v>5.6920328555290986E-3</c:v>
                </c:pt>
                <c:pt idx="27">
                  <c:v>5.4615795757420454E-3</c:v>
                </c:pt>
                <c:pt idx="28">
                  <c:v>5.3755436846215504E-3</c:v>
                </c:pt>
                <c:pt idx="29">
                  <c:v>4.1495322361544476E-3</c:v>
                </c:pt>
                <c:pt idx="30">
                  <c:v>4.14645952575729E-3</c:v>
                </c:pt>
                <c:pt idx="31">
                  <c:v>4.0496691482467331E-3</c:v>
                </c:pt>
                <c:pt idx="32">
                  <c:v>3.4151544512330545E-3</c:v>
                </c:pt>
                <c:pt idx="33">
                  <c:v>3.2845642593537297E-3</c:v>
                </c:pt>
                <c:pt idx="34">
                  <c:v>3.2430826689920575E-3</c:v>
                </c:pt>
                <c:pt idx="35">
                  <c:v>3.2261827618076735E-3</c:v>
                </c:pt>
                <c:pt idx="36">
                  <c:v>3.137074160290014E-3</c:v>
                </c:pt>
                <c:pt idx="37">
                  <c:v>2.94810247086464E-3</c:v>
                </c:pt>
                <c:pt idx="38">
                  <c:v>2.9204480772901942E-3</c:v>
                </c:pt>
                <c:pt idx="39">
                  <c:v>2.8513120933540761E-3</c:v>
                </c:pt>
                <c:pt idx="40">
                  <c:v>2.8482393829569186E-3</c:v>
                </c:pt>
                <c:pt idx="41">
                  <c:v>2.8374848965668567E-3</c:v>
                </c:pt>
                <c:pt idx="42">
                  <c:v>2.8298031205739524E-3</c:v>
                </c:pt>
                <c:pt idx="43">
                  <c:v>2.8298031205739524E-3</c:v>
                </c:pt>
                <c:pt idx="44">
                  <c:v>1.9003082254328563E-3</c:v>
                </c:pt>
                <c:pt idx="45">
                  <c:v>1.7981406047272649E-3</c:v>
                </c:pt>
                <c:pt idx="46">
                  <c:v>1.6360551312770422E-3</c:v>
                </c:pt>
                <c:pt idx="47">
                  <c:v>1.6253006448869803E-3</c:v>
                </c:pt>
                <c:pt idx="48">
                  <c:v>1.6114734480997539E-3</c:v>
                </c:pt>
                <c:pt idx="49">
                  <c:v>1.5530919505537047E-3</c:v>
                </c:pt>
                <c:pt idx="50">
                  <c:v>1.4363289554615993E-3</c:v>
                </c:pt>
                <c:pt idx="51">
                  <c:v>8.6019575599397685E-4</c:v>
                </c:pt>
                <c:pt idx="52">
                  <c:v>5.1912490190914734E-4</c:v>
                </c:pt>
                <c:pt idx="53">
                  <c:v>5.0990677071766077E-4</c:v>
                </c:pt>
                <c:pt idx="54">
                  <c:v>3.6856209244827409E-4</c:v>
                </c:pt>
                <c:pt idx="55">
                  <c:v>-4.6875149077800493E-4</c:v>
                </c:pt>
                <c:pt idx="56">
                  <c:v>-7.2685916413949697E-4</c:v>
                </c:pt>
                <c:pt idx="57">
                  <c:v>-7.4836813691962073E-4</c:v>
                </c:pt>
                <c:pt idx="58">
                  <c:v>-8.2979496244438289E-4</c:v>
                </c:pt>
                <c:pt idx="59">
                  <c:v>-1.7669716335783764E-3</c:v>
                </c:pt>
                <c:pt idx="60">
                  <c:v>-1.8576165902946182E-3</c:v>
                </c:pt>
                <c:pt idx="61">
                  <c:v>-1.90831631184777E-3</c:v>
                </c:pt>
                <c:pt idx="62">
                  <c:v>-2.1556694988192002E-3</c:v>
                </c:pt>
                <c:pt idx="63">
                  <c:v>-2.1556694988192002E-3</c:v>
                </c:pt>
                <c:pt idx="64">
                  <c:v>-3.1927092578609151E-3</c:v>
                </c:pt>
                <c:pt idx="65">
                  <c:v>-3.2649179521941907E-3</c:v>
                </c:pt>
                <c:pt idx="66">
                  <c:v>-3.444671510428092E-3</c:v>
                </c:pt>
                <c:pt idx="67">
                  <c:v>-4.3296121048103584E-3</c:v>
                </c:pt>
                <c:pt idx="68">
                  <c:v>-4.3772391159663457E-3</c:v>
                </c:pt>
                <c:pt idx="69">
                  <c:v>-4.4187207063280179E-3</c:v>
                </c:pt>
                <c:pt idx="70">
                  <c:v>-4.5155110838385748E-3</c:v>
                </c:pt>
                <c:pt idx="71">
                  <c:v>-4.5769652917817885E-3</c:v>
                </c:pt>
                <c:pt idx="72">
                  <c:v>-5.7061863627383275E-3</c:v>
                </c:pt>
                <c:pt idx="73">
                  <c:v>-5.7384498219085131E-3</c:v>
                </c:pt>
                <c:pt idx="74">
                  <c:v>-8.3610081458851265E-3</c:v>
                </c:pt>
                <c:pt idx="75">
                  <c:v>-8.3656172114808733E-3</c:v>
                </c:pt>
                <c:pt idx="76">
                  <c:v>-9.367320800955245E-3</c:v>
                </c:pt>
                <c:pt idx="77">
                  <c:v>-9.4564294024728976E-3</c:v>
                </c:pt>
                <c:pt idx="78">
                  <c:v>-9.619283053522415E-3</c:v>
                </c:pt>
                <c:pt idx="79">
                  <c:v>-9.6699827750755668E-3</c:v>
                </c:pt>
                <c:pt idx="80">
                  <c:v>-9.7606277317918017E-3</c:v>
                </c:pt>
                <c:pt idx="81">
                  <c:v>-1.0782303938847722E-2</c:v>
                </c:pt>
                <c:pt idx="82">
                  <c:v>-1.1019670817028378E-2</c:v>
                </c:pt>
                <c:pt idx="83">
                  <c:v>-1.2146587355187047E-2</c:v>
                </c:pt>
                <c:pt idx="84">
                  <c:v>-1.2198823431938781E-2</c:v>
                </c:pt>
                <c:pt idx="85">
                  <c:v>-1.2928592151264434E-2</c:v>
                </c:pt>
                <c:pt idx="86">
                  <c:v>-1.3217426928597537E-2</c:v>
                </c:pt>
                <c:pt idx="87">
                  <c:v>-1.3513943481923536E-2</c:v>
                </c:pt>
                <c:pt idx="88">
                  <c:v>-1.4371229682731357E-2</c:v>
                </c:pt>
                <c:pt idx="89">
                  <c:v>-1.5577268513616911E-2</c:v>
                </c:pt>
                <c:pt idx="90">
                  <c:v>-1.5686349732716112E-2</c:v>
                </c:pt>
                <c:pt idx="91">
                  <c:v>-1.5793894596616738E-2</c:v>
                </c:pt>
                <c:pt idx="92">
                  <c:v>-1.5807721793403957E-2</c:v>
                </c:pt>
                <c:pt idx="93">
                  <c:v>-1.584920338376563E-2</c:v>
                </c:pt>
                <c:pt idx="94">
                  <c:v>-1.5947530116474769E-2</c:v>
                </c:pt>
                <c:pt idx="95">
                  <c:v>-1.6909288470786051E-2</c:v>
                </c:pt>
                <c:pt idx="96">
                  <c:v>-1.7314886243211258E-2</c:v>
                </c:pt>
                <c:pt idx="97">
                  <c:v>-1.8301226280699821E-2</c:v>
                </c:pt>
                <c:pt idx="98">
                  <c:v>-1.8448716379763537E-2</c:v>
                </c:pt>
                <c:pt idx="99">
                  <c:v>-1.8504025166912429E-2</c:v>
                </c:pt>
                <c:pt idx="100">
                  <c:v>-1.8527070494891128E-2</c:v>
                </c:pt>
                <c:pt idx="101">
                  <c:v>-1.9611737265088837E-2</c:v>
                </c:pt>
                <c:pt idx="102">
                  <c:v>-2.0876157593520454E-2</c:v>
                </c:pt>
                <c:pt idx="103">
                  <c:v>-2.2091414555597481E-2</c:v>
                </c:pt>
                <c:pt idx="104">
                  <c:v>-2.218205951231373E-2</c:v>
                </c:pt>
                <c:pt idx="105">
                  <c:v>-2.3228317402546932E-2</c:v>
                </c:pt>
                <c:pt idx="106">
                  <c:v>-2.3383489277603538E-2</c:v>
                </c:pt>
                <c:pt idx="107">
                  <c:v>-2.3475670589518362E-2</c:v>
                </c:pt>
                <c:pt idx="108">
                  <c:v>-2.3624697043780653E-2</c:v>
                </c:pt>
                <c:pt idx="109">
                  <c:v>-2.434063856631908E-2</c:v>
                </c:pt>
                <c:pt idx="110">
                  <c:v>-2.4557264649318906E-2</c:v>
                </c:pt>
                <c:pt idx="111">
                  <c:v>-2.5993756759991514E-2</c:v>
                </c:pt>
                <c:pt idx="112">
                  <c:v>-2.7178286618096938E-2</c:v>
                </c:pt>
                <c:pt idx="113">
                  <c:v>-2.7244349891635898E-2</c:v>
                </c:pt>
                <c:pt idx="114">
                  <c:v>-2.8118535999628096E-2</c:v>
                </c:pt>
                <c:pt idx="115">
                  <c:v>-2.8204571890748591E-2</c:v>
                </c:pt>
                <c:pt idx="116">
                  <c:v>-2.8368193719397396E-2</c:v>
                </c:pt>
                <c:pt idx="117">
                  <c:v>-2.8470361340102994E-2</c:v>
                </c:pt>
                <c:pt idx="118">
                  <c:v>-2.9454396844793694E-2</c:v>
                </c:pt>
                <c:pt idx="119">
                  <c:v>-2.9530446427123415E-2</c:v>
                </c:pt>
                <c:pt idx="120">
                  <c:v>-2.9704054564562994E-2</c:v>
                </c:pt>
                <c:pt idx="121">
                  <c:v>-2.9782408679690585E-2</c:v>
                </c:pt>
                <c:pt idx="122">
                  <c:v>-3.0642767590895577E-2</c:v>
                </c:pt>
                <c:pt idx="123">
                  <c:v>-3.0759530585987675E-2</c:v>
                </c:pt>
                <c:pt idx="124">
                  <c:v>-3.0808693952342252E-2</c:v>
                </c:pt>
                <c:pt idx="125">
                  <c:v>-3.1052974428916517E-2</c:v>
                </c:pt>
                <c:pt idx="126">
                  <c:v>-3.1142083030434177E-2</c:v>
                </c:pt>
                <c:pt idx="127">
                  <c:v>-3.1854951842575453E-2</c:v>
                </c:pt>
                <c:pt idx="128">
                  <c:v>-3.2237504287021941E-2</c:v>
                </c:pt>
                <c:pt idx="129">
                  <c:v>-3.2254404194206325E-2</c:v>
                </c:pt>
                <c:pt idx="130">
                  <c:v>-3.2255940549404914E-2</c:v>
                </c:pt>
                <c:pt idx="131">
                  <c:v>-3.2265158680596394E-2</c:v>
                </c:pt>
                <c:pt idx="132">
                  <c:v>-3.2309712981355217E-2</c:v>
                </c:pt>
                <c:pt idx="133">
                  <c:v>-3.3395916106751515E-2</c:v>
                </c:pt>
                <c:pt idx="134">
                  <c:v>-3.3441238585109632E-2</c:v>
                </c:pt>
                <c:pt idx="135">
                  <c:v>-3.3580278730581149E-2</c:v>
                </c:pt>
                <c:pt idx="136">
                  <c:v>-3.3607933124155602E-2</c:v>
                </c:pt>
                <c:pt idx="137">
                  <c:v>-3.4502091849729348E-2</c:v>
                </c:pt>
                <c:pt idx="138">
                  <c:v>-3.4692599894353311E-2</c:v>
                </c:pt>
                <c:pt idx="139">
                  <c:v>-3.4903080556558809E-2</c:v>
                </c:pt>
                <c:pt idx="140">
                  <c:v>-3.4906153266955973E-2</c:v>
                </c:pt>
                <c:pt idx="141">
                  <c:v>-3.6018474430728122E-2</c:v>
                </c:pt>
                <c:pt idx="142">
                  <c:v>-3.6073783217877013E-2</c:v>
                </c:pt>
                <c:pt idx="143">
                  <c:v>-3.7055514189769843E-2</c:v>
                </c:pt>
                <c:pt idx="144">
                  <c:v>-3.7155377277677572E-2</c:v>
                </c:pt>
                <c:pt idx="145">
                  <c:v>-3.8545010554793473E-2</c:v>
                </c:pt>
                <c:pt idx="146">
                  <c:v>-3.9628140969792593E-2</c:v>
                </c:pt>
                <c:pt idx="147">
                  <c:v>-4.090254760701497E-2</c:v>
                </c:pt>
                <c:pt idx="148">
                  <c:v>-4.1129159998805571E-2</c:v>
                </c:pt>
                <c:pt idx="149">
                  <c:v>-4.2348257848879058E-2</c:v>
                </c:pt>
                <c:pt idx="150">
                  <c:v>-4.4989252435238637E-2</c:v>
                </c:pt>
                <c:pt idx="151">
                  <c:v>-4.5792766204096148E-2</c:v>
                </c:pt>
                <c:pt idx="152">
                  <c:v>-4.7279958036321908E-2</c:v>
                </c:pt>
                <c:pt idx="153">
                  <c:v>-4.9724299157263195E-2</c:v>
                </c:pt>
                <c:pt idx="154">
                  <c:v>-4.9976261409830365E-2</c:v>
                </c:pt>
                <c:pt idx="155">
                  <c:v>-5.1088582573602527E-2</c:v>
                </c:pt>
                <c:pt idx="156">
                  <c:v>-5.1170009399127282E-2</c:v>
                </c:pt>
                <c:pt idx="157">
                  <c:v>-5.2403702623587282E-2</c:v>
                </c:pt>
                <c:pt idx="158">
                  <c:v>-5.2454402345140434E-2</c:v>
                </c:pt>
                <c:pt idx="159">
                  <c:v>-5.2475143140321263E-2</c:v>
                </c:pt>
                <c:pt idx="160">
                  <c:v>-5.3396188081870168E-2</c:v>
                </c:pt>
                <c:pt idx="161">
                  <c:v>-5.3643541268841612E-2</c:v>
                </c:pt>
                <c:pt idx="162">
                  <c:v>-5.3708068187181983E-2</c:v>
                </c:pt>
                <c:pt idx="163">
                  <c:v>-5.4708235421457772E-2</c:v>
                </c:pt>
                <c:pt idx="164">
                  <c:v>-5.507849702431563E-2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AA-4D50-889A-78D5AEC3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686648"/>
        <c:axId val="1"/>
      </c:scatterChart>
      <c:valAx>
        <c:axId val="835686648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3793103448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26134301270417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866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426497277676951"/>
          <c:y val="0.9088076726258274"/>
          <c:w val="0.7604355716878402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Vir - O-C Diagr.</a:t>
            </a:r>
          </a:p>
        </c:rich>
      </c:tx>
      <c:layout>
        <c:manualLayout>
          <c:xMode val="edge"/>
          <c:yMode val="edge"/>
          <c:x val="0.3586962227547643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0897448372127"/>
          <c:y val="0.23511007774245343"/>
          <c:w val="0.7826100801950297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Active!$H$21:$H$1760</c:f>
              <c:numCache>
                <c:formatCode>General</c:formatCode>
                <c:ptCount val="1740"/>
                <c:pt idx="0">
                  <c:v>-4.6321875001012813E-2</c:v>
                </c:pt>
                <c:pt idx="1">
                  <c:v>-5.1008390000788495E-2</c:v>
                </c:pt>
                <c:pt idx="2">
                  <c:v>9.2673090002790559E-2</c:v>
                </c:pt>
                <c:pt idx="3">
                  <c:v>8.6864044998947065E-2</c:v>
                </c:pt>
                <c:pt idx="4">
                  <c:v>-6.3813454999035457E-2</c:v>
                </c:pt>
                <c:pt idx="5">
                  <c:v>-6.7532540000684094E-2</c:v>
                </c:pt>
                <c:pt idx="6">
                  <c:v>-8.96608000039123E-3</c:v>
                </c:pt>
                <c:pt idx="7">
                  <c:v>-2.1237620003375923E-2</c:v>
                </c:pt>
                <c:pt idx="8">
                  <c:v>-5.2845999998680782E-3</c:v>
                </c:pt>
                <c:pt idx="9">
                  <c:v>-2.0000000004074536E-3</c:v>
                </c:pt>
                <c:pt idx="10">
                  <c:v>0</c:v>
                </c:pt>
                <c:pt idx="11">
                  <c:v>6.0496100013551768E-3</c:v>
                </c:pt>
                <c:pt idx="12">
                  <c:v>-3.9425000068149529E-4</c:v>
                </c:pt>
                <c:pt idx="13">
                  <c:v>7.5091600010637194E-3</c:v>
                </c:pt>
                <c:pt idx="14">
                  <c:v>-1.7127699975389987E-3</c:v>
                </c:pt>
                <c:pt idx="15">
                  <c:v>-6.0939600007259287E-3</c:v>
                </c:pt>
                <c:pt idx="16">
                  <c:v>-7.8640499996254221E-3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65-44D8-87E7-5F1BE0D5E02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Active!$I$21:$I$1760</c:f>
              <c:numCache>
                <c:formatCode>General</c:formatCode>
                <c:ptCount val="1740"/>
                <c:pt idx="17">
                  <c:v>5.3973799949744716E-3</c:v>
                </c:pt>
                <c:pt idx="18">
                  <c:v>5.5853900048532523E-3</c:v>
                </c:pt>
                <c:pt idx="19">
                  <c:v>5.3634600044460967E-3</c:v>
                </c:pt>
                <c:pt idx="20">
                  <c:v>7.1415300044463947E-3</c:v>
                </c:pt>
                <c:pt idx="21">
                  <c:v>5.9196000001975335E-3</c:v>
                </c:pt>
                <c:pt idx="22">
                  <c:v>3.7603399978252128E-3</c:v>
                </c:pt>
                <c:pt idx="23">
                  <c:v>-6.1273800019989721E-3</c:v>
                </c:pt>
                <c:pt idx="24">
                  <c:v>1.4914299972588196E-3</c:v>
                </c:pt>
                <c:pt idx="25">
                  <c:v>-7.2514999919803813E-4</c:v>
                </c:pt>
                <c:pt idx="26">
                  <c:v>-2.5884410002618097E-2</c:v>
                </c:pt>
                <c:pt idx="27">
                  <c:v>-2.2499099941342138E-3</c:v>
                </c:pt>
                <c:pt idx="28">
                  <c:v>-9.8530300019774586E-3</c:v>
                </c:pt>
                <c:pt idx="29">
                  <c:v>2.8025100036757067E-3</c:v>
                </c:pt>
                <c:pt idx="30">
                  <c:v>4.53096999990521E-3</c:v>
                </c:pt>
                <c:pt idx="31">
                  <c:v>-8.0225400015478954E-3</c:v>
                </c:pt>
                <c:pt idx="32">
                  <c:v>2.9044499970041215E-3</c:v>
                </c:pt>
                <c:pt idx="33">
                  <c:v>7.3639999973238446E-3</c:v>
                </c:pt>
                <c:pt idx="34">
                  <c:v>-2.3017900020931847E-3</c:v>
                </c:pt>
                <c:pt idx="35">
                  <c:v>2.0473999757086858E-4</c:v>
                </c:pt>
                <c:pt idx="36">
                  <c:v>1.0330079996492714E-2</c:v>
                </c:pt>
                <c:pt idx="37">
                  <c:v>6.6303700004937127E-3</c:v>
                </c:pt>
                <c:pt idx="38">
                  <c:v>7.1865100035211071E-3</c:v>
                </c:pt>
                <c:pt idx="39">
                  <c:v>9.0768599984585308E-3</c:v>
                </c:pt>
                <c:pt idx="40">
                  <c:v>4.8053200007416308E-3</c:v>
                </c:pt>
                <c:pt idx="41">
                  <c:v>5.8549300010781735E-3</c:v>
                </c:pt>
                <c:pt idx="42">
                  <c:v>5.1760799979092553E-3</c:v>
                </c:pt>
                <c:pt idx="43">
                  <c:v>9.1760799987241626E-3</c:v>
                </c:pt>
                <c:pt idx="44">
                  <c:v>1.0352299941587262E-3</c:v>
                </c:pt>
                <c:pt idx="46">
                  <c:v>2.6827900001080707E-3</c:v>
                </c:pt>
                <c:pt idx="47">
                  <c:v>3.7324000004446134E-3</c:v>
                </c:pt>
                <c:pt idx="48">
                  <c:v>-2.4895300011849031E-3</c:v>
                </c:pt>
                <c:pt idx="49">
                  <c:v>-7.364878999942448E-2</c:v>
                </c:pt>
                <c:pt idx="50">
                  <c:v>2.0326899975771084E-3</c:v>
                </c:pt>
                <c:pt idx="51">
                  <c:v>-5.8810600021388382E-3</c:v>
                </c:pt>
                <c:pt idx="52">
                  <c:v>-2.0220000005792826E-3</c:v>
                </c:pt>
                <c:pt idx="53">
                  <c:v>4.1633799992268905E-3</c:v>
                </c:pt>
                <c:pt idx="54">
                  <c:v>6.7254000168759376E-4</c:v>
                </c:pt>
                <c:pt idx="55">
                  <c:v>1.6778900026110932E-3</c:v>
                </c:pt>
                <c:pt idx="56">
                  <c:v>2.8685299985227175E-3</c:v>
                </c:pt>
                <c:pt idx="57">
                  <c:v>1.1967749996983912E-2</c:v>
                </c:pt>
                <c:pt idx="58">
                  <c:v>6.7719400030910037E-3</c:v>
                </c:pt>
                <c:pt idx="59">
                  <c:v>-5.0477600016165525E-3</c:v>
                </c:pt>
                <c:pt idx="60">
                  <c:v>-5.8190002164337784E-5</c:v>
                </c:pt>
                <c:pt idx="61">
                  <c:v>-5.5386000021826476E-3</c:v>
                </c:pt>
                <c:pt idx="62">
                  <c:v>-8.3975700035807677E-3</c:v>
                </c:pt>
                <c:pt idx="63">
                  <c:v>-5.397570006607566E-3</c:v>
                </c:pt>
                <c:pt idx="64">
                  <c:v>9.576800002832897E-4</c:v>
                </c:pt>
                <c:pt idx="65">
                  <c:v>2.5764899983187206E-3</c:v>
                </c:pt>
                <c:pt idx="66">
                  <c:v>7.6914000019314699E-3</c:v>
                </c:pt>
                <c:pt idx="67">
                  <c:v>-5.5121200057328679E-3</c:v>
                </c:pt>
                <c:pt idx="68">
                  <c:v>2.2790099974372424E-3</c:v>
                </c:pt>
                <c:pt idx="69">
                  <c:v>-5.3867800015723333E-3</c:v>
                </c:pt>
                <c:pt idx="70">
                  <c:v>-6.9402900044224225E-3</c:v>
                </c:pt>
                <c:pt idx="71">
                  <c:v>-1.9371089998458046E-2</c:v>
                </c:pt>
                <c:pt idx="72">
                  <c:v>1.0837959998752922E-2</c:v>
                </c:pt>
                <c:pt idx="73">
                  <c:v>3.9867899977252819E-3</c:v>
                </c:pt>
                <c:pt idx="74">
                  <c:v>-6.7726000052061863E-3</c:v>
                </c:pt>
                <c:pt idx="75">
                  <c:v>4.8200900055235252E-3</c:v>
                </c:pt>
                <c:pt idx="76">
                  <c:v>-2.7019499975722283E-3</c:v>
                </c:pt>
                <c:pt idx="77">
                  <c:v>-2.5766100006876513E-3</c:v>
                </c:pt>
                <c:pt idx="78">
                  <c:v>-9.9682299987762235E-3</c:v>
                </c:pt>
                <c:pt idx="79">
                  <c:v>-1.344863999838708E-2</c:v>
                </c:pt>
                <c:pt idx="80">
                  <c:v>-1.1459070003184024E-2</c:v>
                </c:pt>
                <c:pt idx="81">
                  <c:v>-1.4746119995834306E-2</c:v>
                </c:pt>
                <c:pt idx="82">
                  <c:v>7.5277414995071013E-2</c:v>
                </c:pt>
                <c:pt idx="83">
                  <c:v>-5.3098799980944023E-3</c:v>
                </c:pt>
                <c:pt idx="84">
                  <c:v>-1.992605999839725E-2</c:v>
                </c:pt>
                <c:pt idx="85">
                  <c:v>-2.541681000002427E-2</c:v>
                </c:pt>
                <c:pt idx="86">
                  <c:v>-1.7941569996764883E-2</c:v>
                </c:pt>
                <c:pt idx="87">
                  <c:v>-1.3145179997081868E-2</c:v>
                </c:pt>
                <c:pt idx="88">
                  <c:v>-9.9048399933963083E-3</c:v>
                </c:pt>
                <c:pt idx="89">
                  <c:v>-6.4842900028452277E-3</c:v>
                </c:pt>
                <c:pt idx="90">
                  <c:v>-1.4123959997959901E-2</c:v>
                </c:pt>
                <c:pt idx="91">
                  <c:v>-1.4627860000473447E-2</c:v>
                </c:pt>
                <c:pt idx="92">
                  <c:v>-1.1849790003907401E-2</c:v>
                </c:pt>
                <c:pt idx="93">
                  <c:v>-1.7515580002509523E-2</c:v>
                </c:pt>
                <c:pt idx="94">
                  <c:v>-1.1204860005818773E-2</c:v>
                </c:pt>
                <c:pt idx="95">
                  <c:v>-1.1196879997442011E-2</c:v>
                </c:pt>
                <c:pt idx="96">
                  <c:v>-1.5040160003991332E-2</c:v>
                </c:pt>
                <c:pt idx="97">
                  <c:v>-1.7204499999934342E-2</c:v>
                </c:pt>
                <c:pt idx="98">
                  <c:v>-1.823842000158038E-2</c:v>
                </c:pt>
                <c:pt idx="99">
                  <c:v>-1.8126140006643254E-2</c:v>
                </c:pt>
                <c:pt idx="100">
                  <c:v>-1.3162690003809985E-2</c:v>
                </c:pt>
                <c:pt idx="101">
                  <c:v>-2.2016309994796757E-2</c:v>
                </c:pt>
                <c:pt idx="102">
                  <c:v>-1.8755019991658628E-2</c:v>
                </c:pt>
                <c:pt idx="103">
                  <c:v>-3.1149090005783364E-2</c:v>
                </c:pt>
                <c:pt idx="105">
                  <c:v>-2.4618889998237137E-2</c:v>
                </c:pt>
                <c:pt idx="107">
                  <c:v>-1.94778600052814E-2</c:v>
                </c:pt>
                <c:pt idx="109">
                  <c:v>-1.8916369997896254E-2</c:v>
                </c:pt>
                <c:pt idx="110">
                  <c:v>-1.9059940001170617E-2</c:v>
                </c:pt>
                <c:pt idx="112">
                  <c:v>-2.0683559996541589E-2</c:v>
                </c:pt>
                <c:pt idx="114">
                  <c:v>-2.577480000036303E-2</c:v>
                </c:pt>
                <c:pt idx="119">
                  <c:v>-3.7547429994447157E-2</c:v>
                </c:pt>
                <c:pt idx="123">
                  <c:v>-2.8163429997221101E-2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65-44D8-87E7-5F1BE0D5E02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Active!$J$21:$J$1760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65-44D8-87E7-5F1BE0D5E02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Active!$K$21:$K$1760</c:f>
              <c:numCache>
                <c:formatCode>General</c:formatCode>
                <c:ptCount val="1740"/>
                <c:pt idx="104">
                  <c:v>-1.1159519999637268E-2</c:v>
                </c:pt>
                <c:pt idx="106">
                  <c:v>-7.3316600028192624E-3</c:v>
                </c:pt>
                <c:pt idx="108">
                  <c:v>-1.5647549997083843E-2</c:v>
                </c:pt>
                <c:pt idx="111">
                  <c:v>-2.2404889998142608E-2</c:v>
                </c:pt>
                <c:pt idx="113">
                  <c:v>-2.4021670004003681E-2</c:v>
                </c:pt>
                <c:pt idx="115">
                  <c:v>-2.6697920002334286E-2</c:v>
                </c:pt>
                <c:pt idx="116">
                  <c:v>-2.5737424999533687E-2</c:v>
                </c:pt>
                <c:pt idx="117">
                  <c:v>-2.776613000605721E-2</c:v>
                </c:pt>
                <c:pt idx="118">
                  <c:v>-2.782681499957107E-2</c:v>
                </c:pt>
                <c:pt idx="120">
                  <c:v>-3.1189440000161994E-2</c:v>
                </c:pt>
                <c:pt idx="121">
                  <c:v>-2.0813710005313624E-2</c:v>
                </c:pt>
                <c:pt idx="122">
                  <c:v>-2.9544910001277458E-2</c:v>
                </c:pt>
                <c:pt idx="124">
                  <c:v>-3.1308069999795407E-2</c:v>
                </c:pt>
                <c:pt idx="125">
                  <c:v>-4.1095499997027218E-2</c:v>
                </c:pt>
                <c:pt idx="126">
                  <c:v>-3.2470160003867932E-2</c:v>
                </c:pt>
                <c:pt idx="127">
                  <c:v>-3.1967440001608338E-2</c:v>
                </c:pt>
                <c:pt idx="128">
                  <c:v>-3.6074169998755679E-2</c:v>
                </c:pt>
                <c:pt idx="129">
                  <c:v>-3.4967640000104439E-2</c:v>
                </c:pt>
                <c:pt idx="130">
                  <c:v>-3.3503410006233025E-2</c:v>
                </c:pt>
                <c:pt idx="131">
                  <c:v>-3.2218029999057762E-2</c:v>
                </c:pt>
                <c:pt idx="132">
                  <c:v>-3.3455359996878542E-2</c:v>
                </c:pt>
                <c:pt idx="133">
                  <c:v>-3.6144749996310566E-2</c:v>
                </c:pt>
                <c:pt idx="134">
                  <c:v>-3.6049965005076956E-2</c:v>
                </c:pt>
                <c:pt idx="135">
                  <c:v>-3.3437150006648153E-2</c:v>
                </c:pt>
                <c:pt idx="136">
                  <c:v>-3.4281010004633572E-2</c:v>
                </c:pt>
                <c:pt idx="137">
                  <c:v>-3.5499149998940993E-2</c:v>
                </c:pt>
                <c:pt idx="138">
                  <c:v>-3.6734629997226875E-2</c:v>
                </c:pt>
                <c:pt idx="139">
                  <c:v>-3.5035120003158227E-2</c:v>
                </c:pt>
                <c:pt idx="140">
                  <c:v>-3.4906659995613154E-2</c:v>
                </c:pt>
                <c:pt idx="141">
                  <c:v>-3.7804140003572684E-2</c:v>
                </c:pt>
                <c:pt idx="142">
                  <c:v>-3.8491860002977774E-2</c:v>
                </c:pt>
                <c:pt idx="143">
                  <c:v>-3.8448890001745895E-2</c:v>
                </c:pt>
                <c:pt idx="144">
                  <c:v>-3.8673940005537588E-2</c:v>
                </c:pt>
                <c:pt idx="145">
                  <c:v>-3.9777904996299185E-2</c:v>
                </c:pt>
                <c:pt idx="146">
                  <c:v>-3.7995754995790776E-2</c:v>
                </c:pt>
                <c:pt idx="147">
                  <c:v>-4.1416970001591835E-2</c:v>
                </c:pt>
                <c:pt idx="148">
                  <c:v>-3.9943044997926336E-2</c:v>
                </c:pt>
                <c:pt idx="149">
                  <c:v>-4.4676540004729759E-2</c:v>
                </c:pt>
                <c:pt idx="150">
                  <c:v>-4.5165170005930122E-2</c:v>
                </c:pt>
                <c:pt idx="151">
                  <c:v>-4.707287999917753E-2</c:v>
                </c:pt>
                <c:pt idx="152">
                  <c:v>-4.7598240002116654E-2</c:v>
                </c:pt>
                <c:pt idx="153">
                  <c:v>-5.0808309999410994E-2</c:v>
                </c:pt>
                <c:pt idx="154">
                  <c:v>-5.3174590000708122E-2</c:v>
                </c:pt>
                <c:pt idx="155">
                  <c:v>-5.1372069996432401E-2</c:v>
                </c:pt>
                <c:pt idx="156">
                  <c:v>-5.2367880001838785E-2</c:v>
                </c:pt>
                <c:pt idx="157">
                  <c:v>-5.2391189994523302E-2</c:v>
                </c:pt>
                <c:pt idx="158">
                  <c:v>-5.2071599995542783E-2</c:v>
                </c:pt>
                <c:pt idx="159">
                  <c:v>-4.7904494997055735E-2</c:v>
                </c:pt>
                <c:pt idx="160">
                  <c:v>-5.089861000305973E-2</c:v>
                </c:pt>
                <c:pt idx="161">
                  <c:v>-5.1557580001826864E-2</c:v>
                </c:pt>
                <c:pt idx="162">
                  <c:v>-5.1859919993148651E-2</c:v>
                </c:pt>
                <c:pt idx="163">
                  <c:v>-5.3146190002735239E-2</c:v>
                </c:pt>
                <c:pt idx="164">
                  <c:v>-5.2966760005801916E-2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65-44D8-87E7-5F1BE0D5E02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Active!$L$21:$L$1760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65-44D8-87E7-5F1BE0D5E0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Active!$M$21:$M$1760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65-44D8-87E7-5F1BE0D5E0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Active!$N$21:$N$1760</c:f>
              <c:numCache>
                <c:formatCode>General</c:formatCode>
                <c:ptCount val="17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65-44D8-87E7-5F1BE0D5E0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Active!$F$21:$F$1760</c:f>
              <c:numCache>
                <c:formatCode>General</c:formatCode>
                <c:ptCount val="1740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  <c:pt idx="156">
                  <c:v>62244</c:v>
                </c:pt>
                <c:pt idx="157">
                  <c:v>63047</c:v>
                </c:pt>
                <c:pt idx="158">
                  <c:v>63080</c:v>
                </c:pt>
                <c:pt idx="159">
                  <c:v>63093.5</c:v>
                </c:pt>
                <c:pt idx="160">
                  <c:v>63693</c:v>
                </c:pt>
                <c:pt idx="161">
                  <c:v>63854</c:v>
                </c:pt>
                <c:pt idx="162">
                  <c:v>63896</c:v>
                </c:pt>
                <c:pt idx="163">
                  <c:v>64547</c:v>
                </c:pt>
                <c:pt idx="164">
                  <c:v>64788</c:v>
                </c:pt>
              </c:numCache>
            </c:numRef>
          </c:xVal>
          <c:yVal>
            <c:numRef>
              <c:f>Active!$O$21:$O$1760</c:f>
              <c:numCache>
                <c:formatCode>General</c:formatCode>
                <c:ptCount val="1740"/>
                <c:pt idx="0">
                  <c:v>8.3347874545370876E-2</c:v>
                </c:pt>
                <c:pt idx="1">
                  <c:v>8.2242466979992324E-2</c:v>
                </c:pt>
                <c:pt idx="2">
                  <c:v>8.2125703984900225E-2</c:v>
                </c:pt>
                <c:pt idx="3">
                  <c:v>7.980811216784181E-2</c:v>
                </c:pt>
                <c:pt idx="4">
                  <c:v>7.0974069776004942E-2</c:v>
                </c:pt>
                <c:pt idx="5">
                  <c:v>6.0894811495718723E-2</c:v>
                </c:pt>
                <c:pt idx="6">
                  <c:v>4.4606373680370126E-2</c:v>
                </c:pt>
                <c:pt idx="7">
                  <c:v>4.4603300969972969E-2</c:v>
                </c:pt>
                <c:pt idx="8">
                  <c:v>4.4489610685278021E-2</c:v>
                </c:pt>
                <c:pt idx="9">
                  <c:v>4.4458883581306417E-2</c:v>
                </c:pt>
                <c:pt idx="10">
                  <c:v>4.4458883581306417E-2</c:v>
                </c:pt>
                <c:pt idx="11">
                  <c:v>4.4448129094916355E-2</c:v>
                </c:pt>
                <c:pt idx="12">
                  <c:v>4.442047470134191E-2</c:v>
                </c:pt>
                <c:pt idx="13">
                  <c:v>4.4317538903037031E-2</c:v>
                </c:pt>
                <c:pt idx="14">
                  <c:v>4.4303711706249804E-2</c:v>
                </c:pt>
                <c:pt idx="15">
                  <c:v>4.4231503011916529E-2</c:v>
                </c:pt>
                <c:pt idx="16">
                  <c:v>4.3283571854392466E-2</c:v>
                </c:pt>
                <c:pt idx="17">
                  <c:v>6.9625986047550242E-3</c:v>
                </c:pt>
                <c:pt idx="18">
                  <c:v>6.8289357024785349E-3</c:v>
                </c:pt>
                <c:pt idx="19">
                  <c:v>6.8151085056913155E-3</c:v>
                </c:pt>
                <c:pt idx="20">
                  <c:v>6.8012813089040891E-3</c:v>
                </c:pt>
                <c:pt idx="21">
                  <c:v>6.7874541121168697E-3</c:v>
                </c:pt>
                <c:pt idx="22">
                  <c:v>6.7290726145708135E-3</c:v>
                </c:pt>
                <c:pt idx="23">
                  <c:v>6.6737638274219219E-3</c:v>
                </c:pt>
                <c:pt idx="24">
                  <c:v>6.6015551330886463E-3</c:v>
                </c:pt>
                <c:pt idx="25">
                  <c:v>5.7504143530751478E-3</c:v>
                </c:pt>
                <c:pt idx="26">
                  <c:v>5.6920328555290986E-3</c:v>
                </c:pt>
                <c:pt idx="27">
                  <c:v>5.4615795757420454E-3</c:v>
                </c:pt>
                <c:pt idx="28">
                  <c:v>5.3755436846215504E-3</c:v>
                </c:pt>
                <c:pt idx="29">
                  <c:v>4.1495322361544476E-3</c:v>
                </c:pt>
                <c:pt idx="30">
                  <c:v>4.14645952575729E-3</c:v>
                </c:pt>
                <c:pt idx="31">
                  <c:v>4.0496691482467331E-3</c:v>
                </c:pt>
                <c:pt idx="32">
                  <c:v>3.4151544512330545E-3</c:v>
                </c:pt>
                <c:pt idx="33">
                  <c:v>3.2845642593537297E-3</c:v>
                </c:pt>
                <c:pt idx="34">
                  <c:v>3.2430826689920575E-3</c:v>
                </c:pt>
                <c:pt idx="35">
                  <c:v>3.2261827618076735E-3</c:v>
                </c:pt>
                <c:pt idx="36">
                  <c:v>3.137074160290014E-3</c:v>
                </c:pt>
                <c:pt idx="37">
                  <c:v>2.94810247086464E-3</c:v>
                </c:pt>
                <c:pt idx="38">
                  <c:v>2.9204480772901942E-3</c:v>
                </c:pt>
                <c:pt idx="39">
                  <c:v>2.8513120933540761E-3</c:v>
                </c:pt>
                <c:pt idx="40">
                  <c:v>2.8482393829569186E-3</c:v>
                </c:pt>
                <c:pt idx="41">
                  <c:v>2.8374848965668567E-3</c:v>
                </c:pt>
                <c:pt idx="42">
                  <c:v>2.8298031205739524E-3</c:v>
                </c:pt>
                <c:pt idx="43">
                  <c:v>2.8298031205739524E-3</c:v>
                </c:pt>
                <c:pt idx="44">
                  <c:v>1.9003082254328563E-3</c:v>
                </c:pt>
                <c:pt idx="45">
                  <c:v>1.7981406047272649E-3</c:v>
                </c:pt>
                <c:pt idx="46">
                  <c:v>1.6360551312770422E-3</c:v>
                </c:pt>
                <c:pt idx="47">
                  <c:v>1.6253006448869803E-3</c:v>
                </c:pt>
                <c:pt idx="48">
                  <c:v>1.6114734480997539E-3</c:v>
                </c:pt>
                <c:pt idx="49">
                  <c:v>1.5530919505537047E-3</c:v>
                </c:pt>
                <c:pt idx="50">
                  <c:v>1.4363289554615993E-3</c:v>
                </c:pt>
                <c:pt idx="51">
                  <c:v>8.6019575599397685E-4</c:v>
                </c:pt>
                <c:pt idx="52">
                  <c:v>5.1912490190914734E-4</c:v>
                </c:pt>
                <c:pt idx="53">
                  <c:v>5.0990677071766077E-4</c:v>
                </c:pt>
                <c:pt idx="54">
                  <c:v>3.6856209244827409E-4</c:v>
                </c:pt>
                <c:pt idx="55">
                  <c:v>-4.6875149077800493E-4</c:v>
                </c:pt>
                <c:pt idx="56">
                  <c:v>-7.2685916413949697E-4</c:v>
                </c:pt>
                <c:pt idx="57">
                  <c:v>-7.4836813691962073E-4</c:v>
                </c:pt>
                <c:pt idx="58">
                  <c:v>-8.2979496244438289E-4</c:v>
                </c:pt>
                <c:pt idx="59">
                  <c:v>-1.7669716335783764E-3</c:v>
                </c:pt>
                <c:pt idx="60">
                  <c:v>-1.8576165902946182E-3</c:v>
                </c:pt>
                <c:pt idx="61">
                  <c:v>-1.90831631184777E-3</c:v>
                </c:pt>
                <c:pt idx="62">
                  <c:v>-2.1556694988192002E-3</c:v>
                </c:pt>
                <c:pt idx="63">
                  <c:v>-2.1556694988192002E-3</c:v>
                </c:pt>
                <c:pt idx="64">
                  <c:v>-3.1927092578609151E-3</c:v>
                </c:pt>
                <c:pt idx="65">
                  <c:v>-3.2649179521941907E-3</c:v>
                </c:pt>
                <c:pt idx="66">
                  <c:v>-3.444671510428092E-3</c:v>
                </c:pt>
                <c:pt idx="67">
                  <c:v>-4.3296121048103584E-3</c:v>
                </c:pt>
                <c:pt idx="68">
                  <c:v>-4.3772391159663457E-3</c:v>
                </c:pt>
                <c:pt idx="69">
                  <c:v>-4.4187207063280179E-3</c:v>
                </c:pt>
                <c:pt idx="70">
                  <c:v>-4.5155110838385748E-3</c:v>
                </c:pt>
                <c:pt idx="71">
                  <c:v>-4.5769652917817885E-3</c:v>
                </c:pt>
                <c:pt idx="72">
                  <c:v>-5.7061863627383275E-3</c:v>
                </c:pt>
                <c:pt idx="73">
                  <c:v>-5.7384498219085131E-3</c:v>
                </c:pt>
                <c:pt idx="74">
                  <c:v>-8.3610081458851265E-3</c:v>
                </c:pt>
                <c:pt idx="75">
                  <c:v>-8.3656172114808733E-3</c:v>
                </c:pt>
                <c:pt idx="76">
                  <c:v>-9.367320800955245E-3</c:v>
                </c:pt>
                <c:pt idx="77">
                  <c:v>-9.4564294024728976E-3</c:v>
                </c:pt>
                <c:pt idx="78">
                  <c:v>-9.619283053522415E-3</c:v>
                </c:pt>
                <c:pt idx="79">
                  <c:v>-9.6699827750755668E-3</c:v>
                </c:pt>
                <c:pt idx="80">
                  <c:v>-9.7606277317918017E-3</c:v>
                </c:pt>
                <c:pt idx="81">
                  <c:v>-1.0782303938847722E-2</c:v>
                </c:pt>
                <c:pt idx="82">
                  <c:v>-1.1019670817028378E-2</c:v>
                </c:pt>
                <c:pt idx="83">
                  <c:v>-1.2146587355187047E-2</c:v>
                </c:pt>
                <c:pt idx="84">
                  <c:v>-1.2198823431938781E-2</c:v>
                </c:pt>
                <c:pt idx="85">
                  <c:v>-1.2928592151264434E-2</c:v>
                </c:pt>
                <c:pt idx="86">
                  <c:v>-1.3217426928597537E-2</c:v>
                </c:pt>
                <c:pt idx="87">
                  <c:v>-1.3513943481923536E-2</c:v>
                </c:pt>
                <c:pt idx="88">
                  <c:v>-1.4371229682731357E-2</c:v>
                </c:pt>
                <c:pt idx="89">
                  <c:v>-1.5577268513616911E-2</c:v>
                </c:pt>
                <c:pt idx="90">
                  <c:v>-1.5686349732716112E-2</c:v>
                </c:pt>
                <c:pt idx="91">
                  <c:v>-1.5793894596616738E-2</c:v>
                </c:pt>
                <c:pt idx="92">
                  <c:v>-1.5807721793403957E-2</c:v>
                </c:pt>
                <c:pt idx="93">
                  <c:v>-1.584920338376563E-2</c:v>
                </c:pt>
                <c:pt idx="94">
                  <c:v>-1.5947530116474769E-2</c:v>
                </c:pt>
                <c:pt idx="95">
                  <c:v>-1.6909288470786051E-2</c:v>
                </c:pt>
                <c:pt idx="96">
                  <c:v>-1.7314886243211258E-2</c:v>
                </c:pt>
                <c:pt idx="97">
                  <c:v>-1.8301226280699821E-2</c:v>
                </c:pt>
                <c:pt idx="98">
                  <c:v>-1.8448716379763537E-2</c:v>
                </c:pt>
                <c:pt idx="99">
                  <c:v>-1.8504025166912429E-2</c:v>
                </c:pt>
                <c:pt idx="100">
                  <c:v>-1.8527070494891128E-2</c:v>
                </c:pt>
                <c:pt idx="101">
                  <c:v>-1.9611737265088837E-2</c:v>
                </c:pt>
                <c:pt idx="102">
                  <c:v>-2.0876157593520454E-2</c:v>
                </c:pt>
                <c:pt idx="103">
                  <c:v>-2.2091414555597481E-2</c:v>
                </c:pt>
                <c:pt idx="104">
                  <c:v>-2.218205951231373E-2</c:v>
                </c:pt>
                <c:pt idx="105">
                  <c:v>-2.3228317402546932E-2</c:v>
                </c:pt>
                <c:pt idx="106">
                  <c:v>-2.3383489277603538E-2</c:v>
                </c:pt>
                <c:pt idx="107">
                  <c:v>-2.3475670589518362E-2</c:v>
                </c:pt>
                <c:pt idx="108">
                  <c:v>-2.3624697043780653E-2</c:v>
                </c:pt>
                <c:pt idx="109">
                  <c:v>-2.434063856631908E-2</c:v>
                </c:pt>
                <c:pt idx="110">
                  <c:v>-2.4557264649318906E-2</c:v>
                </c:pt>
                <c:pt idx="111">
                  <c:v>-2.5993756759991514E-2</c:v>
                </c:pt>
                <c:pt idx="112">
                  <c:v>-2.7178286618096938E-2</c:v>
                </c:pt>
                <c:pt idx="113">
                  <c:v>-2.7244349891635898E-2</c:v>
                </c:pt>
                <c:pt idx="114">
                  <c:v>-2.8118535999628096E-2</c:v>
                </c:pt>
                <c:pt idx="115">
                  <c:v>-2.8204571890748591E-2</c:v>
                </c:pt>
                <c:pt idx="116">
                  <c:v>-2.8368193719397396E-2</c:v>
                </c:pt>
                <c:pt idx="117">
                  <c:v>-2.8470361340102994E-2</c:v>
                </c:pt>
                <c:pt idx="118">
                  <c:v>-2.9454396844793694E-2</c:v>
                </c:pt>
                <c:pt idx="119">
                  <c:v>-2.9530446427123415E-2</c:v>
                </c:pt>
                <c:pt idx="120">
                  <c:v>-2.9704054564562994E-2</c:v>
                </c:pt>
                <c:pt idx="121">
                  <c:v>-2.9782408679690585E-2</c:v>
                </c:pt>
                <c:pt idx="122">
                  <c:v>-3.0642767590895577E-2</c:v>
                </c:pt>
                <c:pt idx="123">
                  <c:v>-3.0759530585987675E-2</c:v>
                </c:pt>
                <c:pt idx="124">
                  <c:v>-3.0808693952342252E-2</c:v>
                </c:pt>
                <c:pt idx="125">
                  <c:v>-3.1052974428916517E-2</c:v>
                </c:pt>
                <c:pt idx="126">
                  <c:v>-3.1142083030434177E-2</c:v>
                </c:pt>
                <c:pt idx="127">
                  <c:v>-3.1854951842575453E-2</c:v>
                </c:pt>
                <c:pt idx="128">
                  <c:v>-3.2237504287021941E-2</c:v>
                </c:pt>
                <c:pt idx="129">
                  <c:v>-3.2254404194206325E-2</c:v>
                </c:pt>
                <c:pt idx="130">
                  <c:v>-3.2255940549404914E-2</c:v>
                </c:pt>
                <c:pt idx="131">
                  <c:v>-3.2265158680596394E-2</c:v>
                </c:pt>
                <c:pt idx="132">
                  <c:v>-3.2309712981355217E-2</c:v>
                </c:pt>
                <c:pt idx="133">
                  <c:v>-3.3395916106751515E-2</c:v>
                </c:pt>
                <c:pt idx="134">
                  <c:v>-3.3441238585109632E-2</c:v>
                </c:pt>
                <c:pt idx="135">
                  <c:v>-3.3580278730581149E-2</c:v>
                </c:pt>
                <c:pt idx="136">
                  <c:v>-3.3607933124155602E-2</c:v>
                </c:pt>
                <c:pt idx="137">
                  <c:v>-3.4502091849729348E-2</c:v>
                </c:pt>
                <c:pt idx="138">
                  <c:v>-3.4692599894353311E-2</c:v>
                </c:pt>
                <c:pt idx="139">
                  <c:v>-3.4903080556558809E-2</c:v>
                </c:pt>
                <c:pt idx="140">
                  <c:v>-3.4906153266955973E-2</c:v>
                </c:pt>
                <c:pt idx="141">
                  <c:v>-3.6018474430728122E-2</c:v>
                </c:pt>
                <c:pt idx="142">
                  <c:v>-3.6073783217877013E-2</c:v>
                </c:pt>
                <c:pt idx="143">
                  <c:v>-3.7055514189769843E-2</c:v>
                </c:pt>
                <c:pt idx="144">
                  <c:v>-3.7155377277677572E-2</c:v>
                </c:pt>
                <c:pt idx="145">
                  <c:v>-3.8545010554793473E-2</c:v>
                </c:pt>
                <c:pt idx="146">
                  <c:v>-3.9628140969792593E-2</c:v>
                </c:pt>
                <c:pt idx="147">
                  <c:v>-4.090254760701497E-2</c:v>
                </c:pt>
                <c:pt idx="148">
                  <c:v>-4.1129159998805571E-2</c:v>
                </c:pt>
                <c:pt idx="149">
                  <c:v>-4.2348257848879058E-2</c:v>
                </c:pt>
                <c:pt idx="150">
                  <c:v>-4.4989252435238637E-2</c:v>
                </c:pt>
                <c:pt idx="151">
                  <c:v>-4.5792766204096148E-2</c:v>
                </c:pt>
                <c:pt idx="152">
                  <c:v>-4.7279958036321908E-2</c:v>
                </c:pt>
                <c:pt idx="153">
                  <c:v>-4.9724299157263195E-2</c:v>
                </c:pt>
                <c:pt idx="154">
                  <c:v>-4.9976261409830365E-2</c:v>
                </c:pt>
                <c:pt idx="155">
                  <c:v>-5.1088582573602527E-2</c:v>
                </c:pt>
                <c:pt idx="156">
                  <c:v>-5.1170009399127282E-2</c:v>
                </c:pt>
                <c:pt idx="157">
                  <c:v>-5.2403702623587282E-2</c:v>
                </c:pt>
                <c:pt idx="158">
                  <c:v>-5.2454402345140434E-2</c:v>
                </c:pt>
                <c:pt idx="159">
                  <c:v>-5.2475143140321263E-2</c:v>
                </c:pt>
                <c:pt idx="160">
                  <c:v>-5.3396188081870168E-2</c:v>
                </c:pt>
                <c:pt idx="161">
                  <c:v>-5.3643541268841612E-2</c:v>
                </c:pt>
                <c:pt idx="162">
                  <c:v>-5.3708068187181983E-2</c:v>
                </c:pt>
                <c:pt idx="163">
                  <c:v>-5.4708235421457772E-2</c:v>
                </c:pt>
                <c:pt idx="164">
                  <c:v>-5.507849702431563E-2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65-44D8-87E7-5F1BE0D5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873744"/>
        <c:axId val="1"/>
      </c:scatterChart>
      <c:valAx>
        <c:axId val="666873744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052987941725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5961048347217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873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6250903419682"/>
          <c:y val="0.90909222554077285"/>
          <c:w val="0.7590593023698124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238125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4564026-F584-DEEF-E52E-C2C3174FF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457200</xdr:colOff>
      <xdr:row>0</xdr:row>
      <xdr:rowOff>38100</xdr:rowOff>
    </xdr:from>
    <xdr:to>
      <xdr:col>24</xdr:col>
      <xdr:colOff>257175</xdr:colOff>
      <xdr:row>18</xdr:row>
      <xdr:rowOff>66675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FF8BBBE-C12A-B44C-BF9F-4DC8775E5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0" TargetMode="External"/><Relationship Id="rId13" Type="http://schemas.openxmlformats.org/officeDocument/2006/relationships/hyperlink" Target="http://www.konkoly.hu/cgi-bin/IBVS?5992" TargetMode="External"/><Relationship Id="rId18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vsolj.cetus-net.org/no46.pdf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www.konkoly.hu/cgi-bin/IBVS?5988" TargetMode="External"/><Relationship Id="rId17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vsolj.cetus-net.org/no40.pdf" TargetMode="External"/><Relationship Id="rId20" Type="http://schemas.openxmlformats.org/officeDocument/2006/relationships/hyperlink" Target="http://vsolj.cetus-net.org/no45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938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aavso.org/sites/default/files/jaavso/v36n2/186.pdf" TargetMode="External"/><Relationship Id="rId19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2"/>
  <sheetViews>
    <sheetView tabSelected="1" workbookViewId="0">
      <pane xSplit="13" ySplit="22" topLeftCell="N176" activePane="bottomRight" state="frozen"/>
      <selection pane="topRight" activeCell="N1" sqref="N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8" style="1" customWidth="1"/>
    <col min="2" max="2" width="5.140625" style="1" customWidth="1"/>
    <col min="3" max="3" width="13.42578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A3" s="5" t="s">
        <v>3</v>
      </c>
      <c r="C3" s="6" t="s">
        <v>4</v>
      </c>
    </row>
    <row r="4" spans="1:6" x14ac:dyDescent="0.2">
      <c r="A4" s="5" t="s">
        <v>5</v>
      </c>
      <c r="C4" s="7">
        <v>31221.218000000001</v>
      </c>
      <c r="D4" s="8">
        <v>0.44613576999999999</v>
      </c>
    </row>
    <row r="5" spans="1:6" x14ac:dyDescent="0.2">
      <c r="A5" s="9" t="s">
        <v>6</v>
      </c>
      <c r="B5"/>
      <c r="C5" s="10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f>+C4</f>
        <v>31221.218000000001</v>
      </c>
    </row>
    <row r="8" spans="1:6" x14ac:dyDescent="0.2">
      <c r="A8" s="1" t="s">
        <v>10</v>
      </c>
      <c r="C8" s="1">
        <f>+D4</f>
        <v>0.44613576999999999</v>
      </c>
    </row>
    <row r="9" spans="1:6" x14ac:dyDescent="0.2">
      <c r="A9" s="11" t="s">
        <v>11</v>
      </c>
      <c r="B9" s="12">
        <v>131</v>
      </c>
      <c r="C9" s="13" t="str">
        <f>"F"&amp;B9</f>
        <v>F131</v>
      </c>
      <c r="D9" s="14" t="str">
        <f>"G"&amp;B9</f>
        <v>G131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INTERCEPT(INDIRECT($D$9):G987,INDIRECT($C$9):F987)</f>
        <v>4.4458883581306417E-2</v>
      </c>
      <c r="D11" s="17"/>
      <c r="E11"/>
    </row>
    <row r="12" spans="1:6" x14ac:dyDescent="0.2">
      <c r="A12" t="s">
        <v>15</v>
      </c>
      <c r="B12"/>
      <c r="C12" s="16">
        <f ca="1">SLOPE(INDIRECT($D$9):G987,INDIRECT($C$9):F987)</f>
        <v>-1.5363551985803242E-6</v>
      </c>
      <c r="D12" s="17"/>
      <c r="E12"/>
    </row>
    <row r="13" spans="1:6" x14ac:dyDescent="0.2">
      <c r="A13" t="s">
        <v>16</v>
      </c>
      <c r="B13"/>
      <c r="C13" s="17" t="s">
        <v>17</v>
      </c>
    </row>
    <row r="14" spans="1:6" x14ac:dyDescent="0.2">
      <c r="A14"/>
      <c r="B14"/>
      <c r="C14"/>
    </row>
    <row r="15" spans="1:6" x14ac:dyDescent="0.2">
      <c r="A15" s="18" t="s">
        <v>18</v>
      </c>
      <c r="B15"/>
      <c r="C15" s="19">
        <f ca="1">(C7+C11)+(C8+C12)*INT(MAX(F21:F3528))</f>
        <v>60125.40718826298</v>
      </c>
      <c r="E15" s="11" t="s">
        <v>19</v>
      </c>
      <c r="F15" s="10">
        <v>1</v>
      </c>
    </row>
    <row r="16" spans="1:6" x14ac:dyDescent="0.2">
      <c r="A16" s="18" t="s">
        <v>20</v>
      </c>
      <c r="B16"/>
      <c r="C16" s="19">
        <f ca="1">+C8+C12</f>
        <v>0.44613423364480143</v>
      </c>
      <c r="E16" s="11" t="s">
        <v>21</v>
      </c>
      <c r="F16" s="16">
        <f ca="1">NOW()+15018.5+$C$5/24</f>
        <v>60309.639900462964</v>
      </c>
    </row>
    <row r="17" spans="1:17" x14ac:dyDescent="0.2">
      <c r="A17" s="11" t="s">
        <v>22</v>
      </c>
      <c r="B17"/>
      <c r="C17">
        <f>COUNT(C21:C2186)</f>
        <v>165</v>
      </c>
      <c r="E17" s="11" t="s">
        <v>23</v>
      </c>
      <c r="F17" s="16">
        <f ca="1">ROUND(2*(F16-$C$7)/$C$8,0)/2+F15</f>
        <v>65202</v>
      </c>
    </row>
    <row r="18" spans="1:17" x14ac:dyDescent="0.2">
      <c r="A18" s="18" t="s">
        <v>24</v>
      </c>
      <c r="B18"/>
      <c r="C18" s="20">
        <f ca="1">+C15</f>
        <v>60125.40718826298</v>
      </c>
      <c r="D18" s="21">
        <f ca="1">+C16</f>
        <v>0.44613423364480143</v>
      </c>
      <c r="E18" s="11" t="s">
        <v>25</v>
      </c>
      <c r="F18" s="14">
        <f ca="1">ROUND(2*(F16-$C$15)/$C$16,0)/2+F15</f>
        <v>414</v>
      </c>
    </row>
    <row r="19" spans="1:17" x14ac:dyDescent="0.2">
      <c r="E19" s="11" t="s">
        <v>26</v>
      </c>
      <c r="F19" s="22">
        <f ca="1">+$C$15+$C$16*F18-15018.5-$C$5/24</f>
        <v>45292.002594325262</v>
      </c>
    </row>
    <row r="20" spans="1:17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23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5" t="s">
        <v>43</v>
      </c>
    </row>
    <row r="21" spans="1:17" x14ac:dyDescent="0.2">
      <c r="A21" s="25" t="s">
        <v>44</v>
      </c>
      <c r="B21" s="26" t="s">
        <v>45</v>
      </c>
      <c r="C21" s="27">
        <v>19928.36</v>
      </c>
      <c r="D21" s="28"/>
      <c r="E21" s="1">
        <f t="shared" ref="E21:E52" si="0">+(C21-C$7)/C$8</f>
        <v>-25312.603829098931</v>
      </c>
      <c r="F21" s="1">
        <f t="shared" ref="F21:F52" si="1">ROUND(2*E21,0)/2</f>
        <v>-25312.5</v>
      </c>
      <c r="G21" s="2">
        <f t="shared" ref="G21:G65" si="2">+C21-(C$7+F21*C$8)</f>
        <v>-4.6321875001012813E-2</v>
      </c>
      <c r="H21" s="1">
        <f t="shared" ref="H21:H37" si="3">+G21</f>
        <v>-4.6321875001012813E-2</v>
      </c>
      <c r="O21" s="1">
        <f t="shared" ref="O21:O52" ca="1" si="4">+C$11+C$12*F21</f>
        <v>8.3347874545370876E-2</v>
      </c>
      <c r="Q21" s="63">
        <f t="shared" ref="Q21:Q52" si="5">+C21-15018.5</f>
        <v>4909.8600000000006</v>
      </c>
    </row>
    <row r="22" spans="1:17" x14ac:dyDescent="0.2">
      <c r="A22" s="25" t="s">
        <v>44</v>
      </c>
      <c r="B22" s="26" t="s">
        <v>46</v>
      </c>
      <c r="C22" s="27">
        <v>20249.349999999999</v>
      </c>
      <c r="D22" s="2"/>
      <c r="E22" s="1">
        <f t="shared" si="0"/>
        <v>-24593.114333782298</v>
      </c>
      <c r="F22" s="1">
        <f t="shared" si="1"/>
        <v>-24593</v>
      </c>
      <c r="G22" s="2">
        <f t="shared" si="2"/>
        <v>-5.1008390000788495E-2</v>
      </c>
      <c r="H22" s="1">
        <f t="shared" si="3"/>
        <v>-5.1008390000788495E-2</v>
      </c>
      <c r="O22" s="1">
        <f t="shared" ca="1" si="4"/>
        <v>8.2242466979992324E-2</v>
      </c>
      <c r="Q22" s="63">
        <f t="shared" si="5"/>
        <v>5230.8499999999985</v>
      </c>
    </row>
    <row r="23" spans="1:17" x14ac:dyDescent="0.2">
      <c r="A23" s="25" t="s">
        <v>44</v>
      </c>
      <c r="B23" s="26" t="s">
        <v>45</v>
      </c>
      <c r="C23" s="27">
        <v>20283.400000000001</v>
      </c>
      <c r="D23" s="2"/>
      <c r="E23" s="1">
        <f t="shared" si="0"/>
        <v>-24516.792276037402</v>
      </c>
      <c r="F23" s="1">
        <f t="shared" si="1"/>
        <v>-24517</v>
      </c>
      <c r="G23" s="2">
        <f t="shared" si="2"/>
        <v>9.2673090002790559E-2</v>
      </c>
      <c r="H23" s="1">
        <f t="shared" si="3"/>
        <v>9.2673090002790559E-2</v>
      </c>
      <c r="O23" s="1">
        <f t="shared" ca="1" si="4"/>
        <v>8.2125703984900225E-2</v>
      </c>
      <c r="Q23" s="63">
        <f t="shared" si="5"/>
        <v>5264.9000000000015</v>
      </c>
    </row>
    <row r="24" spans="1:17" x14ac:dyDescent="0.2">
      <c r="A24" s="25" t="s">
        <v>44</v>
      </c>
      <c r="B24" s="26" t="s">
        <v>45</v>
      </c>
      <c r="C24" s="27">
        <v>20956.39</v>
      </c>
      <c r="D24" s="2"/>
      <c r="E24" s="1">
        <f t="shared" si="0"/>
        <v>-23008.305296838229</v>
      </c>
      <c r="F24" s="1">
        <f t="shared" si="1"/>
        <v>-23008.5</v>
      </c>
      <c r="G24" s="2">
        <f t="shared" si="2"/>
        <v>8.6864044998947065E-2</v>
      </c>
      <c r="H24" s="1">
        <f t="shared" si="3"/>
        <v>8.6864044998947065E-2</v>
      </c>
      <c r="O24" s="1">
        <f t="shared" ca="1" si="4"/>
        <v>7.980811216784181E-2</v>
      </c>
      <c r="Q24" s="63">
        <f t="shared" si="5"/>
        <v>5937.8899999999994</v>
      </c>
    </row>
    <row r="25" spans="1:17" x14ac:dyDescent="0.2">
      <c r="A25" s="25" t="s">
        <v>44</v>
      </c>
      <c r="B25" s="26" t="s">
        <v>45</v>
      </c>
      <c r="C25" s="27">
        <v>23521.52</v>
      </c>
      <c r="D25" s="2"/>
      <c r="E25" s="1">
        <f t="shared" si="0"/>
        <v>-17258.643035952937</v>
      </c>
      <c r="F25" s="1">
        <f t="shared" si="1"/>
        <v>-17258.5</v>
      </c>
      <c r="G25" s="2">
        <f t="shared" si="2"/>
        <v>-6.3813454999035457E-2</v>
      </c>
      <c r="H25" s="1">
        <f t="shared" si="3"/>
        <v>-6.3813454999035457E-2</v>
      </c>
      <c r="O25" s="1">
        <f t="shared" ca="1" si="4"/>
        <v>7.0974069776004942E-2</v>
      </c>
      <c r="Q25" s="63">
        <f t="shared" si="5"/>
        <v>8503.02</v>
      </c>
    </row>
    <row r="26" spans="1:17" x14ac:dyDescent="0.2">
      <c r="A26" s="25" t="s">
        <v>44</v>
      </c>
      <c r="B26" s="26" t="s">
        <v>46</v>
      </c>
      <c r="C26" s="27">
        <v>26448.39</v>
      </c>
      <c r="D26" s="2"/>
      <c r="E26" s="1">
        <f t="shared" si="0"/>
        <v>-10698.151372170856</v>
      </c>
      <c r="F26" s="1">
        <f t="shared" si="1"/>
        <v>-10698</v>
      </c>
      <c r="G26" s="2">
        <f t="shared" si="2"/>
        <v>-6.7532540000684094E-2</v>
      </c>
      <c r="H26" s="1">
        <f t="shared" si="3"/>
        <v>-6.7532540000684094E-2</v>
      </c>
      <c r="O26" s="1">
        <f t="shared" ca="1" si="4"/>
        <v>6.0894811495718723E-2</v>
      </c>
      <c r="Q26" s="63">
        <f t="shared" si="5"/>
        <v>11429.89</v>
      </c>
    </row>
    <row r="27" spans="1:17" x14ac:dyDescent="0.2">
      <c r="A27" s="25" t="s">
        <v>47</v>
      </c>
      <c r="B27" s="26" t="s">
        <v>45</v>
      </c>
      <c r="C27" s="27">
        <v>31178.38</v>
      </c>
      <c r="D27" s="2"/>
      <c r="E27" s="1">
        <f t="shared" si="0"/>
        <v>-96.020097200454785</v>
      </c>
      <c r="F27" s="1">
        <f t="shared" si="1"/>
        <v>-96</v>
      </c>
      <c r="G27" s="2">
        <f t="shared" si="2"/>
        <v>-8.96608000039123E-3</v>
      </c>
      <c r="H27" s="1">
        <f t="shared" si="3"/>
        <v>-8.96608000039123E-3</v>
      </c>
      <c r="O27" s="1">
        <f t="shared" ca="1" si="4"/>
        <v>4.4606373680370126E-2</v>
      </c>
      <c r="Q27" s="63">
        <f t="shared" si="5"/>
        <v>16159.880000000001</v>
      </c>
    </row>
    <row r="28" spans="1:17" x14ac:dyDescent="0.2">
      <c r="A28" s="25" t="s">
        <v>47</v>
      </c>
      <c r="B28" s="26" t="s">
        <v>45</v>
      </c>
      <c r="C28" s="27">
        <v>31179.26</v>
      </c>
      <c r="D28" s="2"/>
      <c r="E28" s="1">
        <f t="shared" si="0"/>
        <v>-94.047603490754298</v>
      </c>
      <c r="F28" s="1">
        <f t="shared" si="1"/>
        <v>-94</v>
      </c>
      <c r="G28" s="2">
        <f t="shared" si="2"/>
        <v>-2.1237620003375923E-2</v>
      </c>
      <c r="H28" s="1">
        <f t="shared" si="3"/>
        <v>-2.1237620003375923E-2</v>
      </c>
      <c r="O28" s="1">
        <f t="shared" ca="1" si="4"/>
        <v>4.4603300969972969E-2</v>
      </c>
      <c r="Q28" s="63">
        <f t="shared" si="5"/>
        <v>16160.759999999998</v>
      </c>
    </row>
    <row r="29" spans="1:17" x14ac:dyDescent="0.2">
      <c r="A29" s="25" t="s">
        <v>47</v>
      </c>
      <c r="B29" s="26" t="s">
        <v>45</v>
      </c>
      <c r="C29" s="27">
        <v>31212.29</v>
      </c>
      <c r="D29" s="2"/>
      <c r="E29" s="1">
        <f t="shared" si="0"/>
        <v>-20.011845273020551</v>
      </c>
      <c r="F29" s="1">
        <f t="shared" si="1"/>
        <v>-20</v>
      </c>
      <c r="G29" s="2">
        <f t="shared" si="2"/>
        <v>-5.2845999998680782E-3</v>
      </c>
      <c r="H29" s="1">
        <f t="shared" si="3"/>
        <v>-5.2845999998680782E-3</v>
      </c>
      <c r="O29" s="1">
        <f t="shared" ca="1" si="4"/>
        <v>4.4489610685278021E-2</v>
      </c>
      <c r="Q29" s="63">
        <f t="shared" si="5"/>
        <v>16193.79</v>
      </c>
    </row>
    <row r="30" spans="1:17" x14ac:dyDescent="0.2">
      <c r="A30" s="25" t="s">
        <v>47</v>
      </c>
      <c r="B30" s="26" t="s">
        <v>45</v>
      </c>
      <c r="C30" s="27">
        <v>31221.216</v>
      </c>
      <c r="D30" s="2"/>
      <c r="E30" s="1">
        <f t="shared" si="0"/>
        <v>-4.4829402502459146E-3</v>
      </c>
      <c r="F30" s="1">
        <f t="shared" si="1"/>
        <v>0</v>
      </c>
      <c r="G30" s="2">
        <f t="shared" si="2"/>
        <v>-2.0000000004074536E-3</v>
      </c>
      <c r="H30" s="1">
        <f t="shared" si="3"/>
        <v>-2.0000000004074536E-3</v>
      </c>
      <c r="O30" s="1">
        <f t="shared" ca="1" si="4"/>
        <v>4.4458883581306417E-2</v>
      </c>
      <c r="Q30" s="63">
        <f t="shared" si="5"/>
        <v>16202.716</v>
      </c>
    </row>
    <row r="31" spans="1:17" x14ac:dyDescent="0.2">
      <c r="A31" s="1" t="s">
        <v>48</v>
      </c>
      <c r="C31" s="2">
        <v>31221.218000000001</v>
      </c>
      <c r="D31" s="2" t="s">
        <v>17</v>
      </c>
      <c r="E31" s="1">
        <f t="shared" si="0"/>
        <v>0</v>
      </c>
      <c r="F31" s="1">
        <f t="shared" si="1"/>
        <v>0</v>
      </c>
      <c r="G31" s="2">
        <f t="shared" si="2"/>
        <v>0</v>
      </c>
      <c r="H31" s="1">
        <f t="shared" si="3"/>
        <v>0</v>
      </c>
      <c r="O31" s="1">
        <f t="shared" ca="1" si="4"/>
        <v>4.4458883581306417E-2</v>
      </c>
      <c r="Q31" s="63">
        <f t="shared" si="5"/>
        <v>16202.718000000001</v>
      </c>
    </row>
    <row r="32" spans="1:17" x14ac:dyDescent="0.2">
      <c r="A32" s="25" t="s">
        <v>47</v>
      </c>
      <c r="B32" s="26" t="s">
        <v>45</v>
      </c>
      <c r="C32" s="27">
        <v>31224.347000000002</v>
      </c>
      <c r="D32" s="2"/>
      <c r="E32" s="1">
        <f t="shared" si="0"/>
        <v>7.0135600200827097</v>
      </c>
      <c r="F32" s="1">
        <f t="shared" si="1"/>
        <v>7</v>
      </c>
      <c r="G32" s="2">
        <f t="shared" si="2"/>
        <v>6.0496100013551768E-3</v>
      </c>
      <c r="H32" s="1">
        <f t="shared" si="3"/>
        <v>6.0496100013551768E-3</v>
      </c>
      <c r="O32" s="1">
        <f t="shared" ca="1" si="4"/>
        <v>4.4448129094916355E-2</v>
      </c>
      <c r="Q32" s="63">
        <f t="shared" si="5"/>
        <v>16205.847000000002</v>
      </c>
    </row>
    <row r="33" spans="1:32" x14ac:dyDescent="0.2">
      <c r="A33" s="25" t="s">
        <v>47</v>
      </c>
      <c r="B33" s="26" t="s">
        <v>45</v>
      </c>
      <c r="C33" s="27">
        <v>31232.370999999999</v>
      </c>
      <c r="D33" s="2"/>
      <c r="E33" s="1">
        <f t="shared" si="0"/>
        <v>24.999116300399827</v>
      </c>
      <c r="F33" s="1">
        <f t="shared" si="1"/>
        <v>25</v>
      </c>
      <c r="G33" s="2">
        <f t="shared" si="2"/>
        <v>-3.9425000068149529E-4</v>
      </c>
      <c r="H33" s="1">
        <f t="shared" si="3"/>
        <v>-3.9425000068149529E-4</v>
      </c>
      <c r="O33" s="1">
        <f t="shared" ca="1" si="4"/>
        <v>4.442047470134191E-2</v>
      </c>
      <c r="Q33" s="63">
        <f t="shared" si="5"/>
        <v>16213.870999999999</v>
      </c>
    </row>
    <row r="34" spans="1:32" x14ac:dyDescent="0.2">
      <c r="A34" s="25" t="s">
        <v>47</v>
      </c>
      <c r="B34" s="26" t="s">
        <v>45</v>
      </c>
      <c r="C34" s="27">
        <v>31262.27</v>
      </c>
      <c r="D34" s="2"/>
      <c r="E34" s="1">
        <f t="shared" si="0"/>
        <v>92.016831557800629</v>
      </c>
      <c r="F34" s="1">
        <f t="shared" si="1"/>
        <v>92</v>
      </c>
      <c r="G34" s="2">
        <f t="shared" si="2"/>
        <v>7.5091600010637194E-3</v>
      </c>
      <c r="H34" s="1">
        <f t="shared" si="3"/>
        <v>7.5091600010637194E-3</v>
      </c>
      <c r="O34" s="1">
        <f t="shared" ca="1" si="4"/>
        <v>4.4317538903037031E-2</v>
      </c>
      <c r="Q34" s="63">
        <f t="shared" si="5"/>
        <v>16243.77</v>
      </c>
    </row>
    <row r="35" spans="1:32" x14ac:dyDescent="0.2">
      <c r="A35" s="25" t="s">
        <v>47</v>
      </c>
      <c r="B35" s="26" t="s">
        <v>45</v>
      </c>
      <c r="C35" s="27">
        <v>31266.276000000002</v>
      </c>
      <c r="D35" s="2"/>
      <c r="E35" s="1">
        <f t="shared" si="0"/>
        <v>100.9961608772166</v>
      </c>
      <c r="F35" s="1">
        <f t="shared" si="1"/>
        <v>101</v>
      </c>
      <c r="G35" s="2">
        <f t="shared" si="2"/>
        <v>-1.7127699975389987E-3</v>
      </c>
      <c r="H35" s="1">
        <f t="shared" si="3"/>
        <v>-1.7127699975389987E-3</v>
      </c>
      <c r="O35" s="1">
        <f t="shared" ca="1" si="4"/>
        <v>4.4303711706249804E-2</v>
      </c>
      <c r="Q35" s="63">
        <f t="shared" si="5"/>
        <v>16247.776000000002</v>
      </c>
    </row>
    <row r="36" spans="1:32" x14ac:dyDescent="0.2">
      <c r="A36" s="25" t="s">
        <v>47</v>
      </c>
      <c r="B36" s="26" t="s">
        <v>45</v>
      </c>
      <c r="C36" s="27">
        <v>31287.24</v>
      </c>
      <c r="D36" s="2"/>
      <c r="E36" s="1">
        <f t="shared" si="0"/>
        <v>147.98634057072098</v>
      </c>
      <c r="F36" s="1">
        <f t="shared" si="1"/>
        <v>148</v>
      </c>
      <c r="G36" s="2">
        <f t="shared" si="2"/>
        <v>-6.0939600007259287E-3</v>
      </c>
      <c r="H36" s="1">
        <f t="shared" si="3"/>
        <v>-6.0939600007259287E-3</v>
      </c>
      <c r="O36" s="1">
        <f t="shared" ca="1" si="4"/>
        <v>4.4231503011916529E-2</v>
      </c>
      <c r="Q36" s="63">
        <f t="shared" si="5"/>
        <v>16268.740000000002</v>
      </c>
    </row>
    <row r="37" spans="1:32" x14ac:dyDescent="0.2">
      <c r="A37" s="25" t="s">
        <v>47</v>
      </c>
      <c r="B37" s="26" t="s">
        <v>45</v>
      </c>
      <c r="C37" s="27">
        <v>31562.504000000001</v>
      </c>
      <c r="D37" s="2"/>
      <c r="E37" s="1">
        <f t="shared" si="0"/>
        <v>764.98237296686625</v>
      </c>
      <c r="F37" s="1">
        <f t="shared" si="1"/>
        <v>765</v>
      </c>
      <c r="G37" s="2">
        <f t="shared" si="2"/>
        <v>-7.8640499996254221E-3</v>
      </c>
      <c r="H37" s="1">
        <f t="shared" si="3"/>
        <v>-7.8640499996254221E-3</v>
      </c>
      <c r="O37" s="1">
        <f t="shared" ca="1" si="4"/>
        <v>4.3283571854392466E-2</v>
      </c>
      <c r="Q37" s="63">
        <f t="shared" si="5"/>
        <v>16544.004000000001</v>
      </c>
    </row>
    <row r="38" spans="1:32" x14ac:dyDescent="0.2">
      <c r="A38" s="1" t="s">
        <v>49</v>
      </c>
      <c r="C38" s="2">
        <v>42109.612999999998</v>
      </c>
      <c r="D38" s="2"/>
      <c r="E38" s="1">
        <f t="shared" si="0"/>
        <v>24406.012098066014</v>
      </c>
      <c r="F38" s="1">
        <f t="shared" si="1"/>
        <v>24406</v>
      </c>
      <c r="G38" s="2">
        <f t="shared" si="2"/>
        <v>5.3973799949744716E-3</v>
      </c>
      <c r="I38" s="1">
        <f t="shared" ref="I38:I65" si="6">+G38</f>
        <v>5.3973799949744716E-3</v>
      </c>
      <c r="O38" s="1">
        <f t="shared" ca="1" si="4"/>
        <v>6.9625986047550242E-3</v>
      </c>
      <c r="Q38" s="63">
        <f t="shared" si="5"/>
        <v>27091.112999999998</v>
      </c>
      <c r="R38" s="1" t="str">
        <f>IF(ABS(C38-C37)&lt;0.00001,1,"")</f>
        <v/>
      </c>
      <c r="AB38" s="1">
        <v>5</v>
      </c>
      <c r="AD38" s="1" t="s">
        <v>50</v>
      </c>
      <c r="AF38" s="1" t="s">
        <v>51</v>
      </c>
    </row>
    <row r="39" spans="1:32" x14ac:dyDescent="0.2">
      <c r="A39" s="1" t="s">
        <v>52</v>
      </c>
      <c r="C39" s="2">
        <v>42148.427000000003</v>
      </c>
      <c r="D39" s="2"/>
      <c r="E39" s="1">
        <f t="shared" si="0"/>
        <v>24493.012519484826</v>
      </c>
      <c r="F39" s="1">
        <f t="shared" si="1"/>
        <v>24493</v>
      </c>
      <c r="G39" s="2">
        <f t="shared" si="2"/>
        <v>5.5853900048532523E-3</v>
      </c>
      <c r="I39" s="1">
        <f t="shared" si="6"/>
        <v>5.5853900048532523E-3</v>
      </c>
      <c r="O39" s="1">
        <f t="shared" ca="1" si="4"/>
        <v>6.8289357024785349E-3</v>
      </c>
      <c r="Q39" s="63">
        <f t="shared" si="5"/>
        <v>27129.927000000003</v>
      </c>
      <c r="AB39" s="1">
        <v>11</v>
      </c>
      <c r="AD39" s="1" t="s">
        <v>50</v>
      </c>
      <c r="AF39" s="1" t="s">
        <v>51</v>
      </c>
    </row>
    <row r="40" spans="1:32" x14ac:dyDescent="0.2">
      <c r="A40" s="1" t="s">
        <v>52</v>
      </c>
      <c r="C40" s="2">
        <v>42152.442000000003</v>
      </c>
      <c r="D40" s="2"/>
      <c r="E40" s="1">
        <f t="shared" si="0"/>
        <v>24502.01202203536</v>
      </c>
      <c r="F40" s="1">
        <f t="shared" si="1"/>
        <v>24502</v>
      </c>
      <c r="G40" s="2">
        <f t="shared" si="2"/>
        <v>5.3634600044460967E-3</v>
      </c>
      <c r="I40" s="1">
        <f t="shared" si="6"/>
        <v>5.3634600044460967E-3</v>
      </c>
      <c r="O40" s="1">
        <f t="shared" ca="1" si="4"/>
        <v>6.8151085056913155E-3</v>
      </c>
      <c r="Q40" s="63">
        <f t="shared" si="5"/>
        <v>27133.942000000003</v>
      </c>
      <c r="AB40" s="1">
        <v>8</v>
      </c>
      <c r="AD40" s="1" t="s">
        <v>50</v>
      </c>
      <c r="AF40" s="1" t="s">
        <v>51</v>
      </c>
    </row>
    <row r="41" spans="1:32" x14ac:dyDescent="0.2">
      <c r="A41" s="1" t="s">
        <v>52</v>
      </c>
      <c r="C41" s="2">
        <v>42156.459000000003</v>
      </c>
      <c r="D41" s="2"/>
      <c r="E41" s="1">
        <f t="shared" si="0"/>
        <v>24511.016007526145</v>
      </c>
      <c r="F41" s="1">
        <f t="shared" si="1"/>
        <v>24511</v>
      </c>
      <c r="G41" s="2">
        <f t="shared" si="2"/>
        <v>7.1415300044463947E-3</v>
      </c>
      <c r="I41" s="1">
        <f t="shared" si="6"/>
        <v>7.1415300044463947E-3</v>
      </c>
      <c r="O41" s="1">
        <f t="shared" ca="1" si="4"/>
        <v>6.8012813089040891E-3</v>
      </c>
      <c r="Q41" s="63">
        <f t="shared" si="5"/>
        <v>27137.959000000003</v>
      </c>
      <c r="AB41" s="1">
        <v>11</v>
      </c>
      <c r="AD41" s="1" t="s">
        <v>50</v>
      </c>
      <c r="AF41" s="1" t="s">
        <v>51</v>
      </c>
    </row>
    <row r="42" spans="1:32" x14ac:dyDescent="0.2">
      <c r="A42" s="1" t="s">
        <v>52</v>
      </c>
      <c r="C42" s="2">
        <v>42160.472999999998</v>
      </c>
      <c r="D42" s="2"/>
      <c r="E42" s="1">
        <f t="shared" si="0"/>
        <v>24520.013268606544</v>
      </c>
      <c r="F42" s="1">
        <f t="shared" si="1"/>
        <v>24520</v>
      </c>
      <c r="G42" s="2">
        <f t="shared" si="2"/>
        <v>5.9196000001975335E-3</v>
      </c>
      <c r="I42" s="1">
        <f t="shared" si="6"/>
        <v>5.9196000001975335E-3</v>
      </c>
      <c r="O42" s="1">
        <f t="shared" ca="1" si="4"/>
        <v>6.7874541121168697E-3</v>
      </c>
      <c r="Q42" s="63">
        <f t="shared" si="5"/>
        <v>27141.972999999998</v>
      </c>
      <c r="AB42" s="1">
        <v>6</v>
      </c>
      <c r="AD42" s="1" t="s">
        <v>50</v>
      </c>
      <c r="AF42" s="1" t="s">
        <v>51</v>
      </c>
    </row>
    <row r="43" spans="1:32" x14ac:dyDescent="0.2">
      <c r="A43" s="1" t="s">
        <v>52</v>
      </c>
      <c r="C43" s="2">
        <v>42177.423999999999</v>
      </c>
      <c r="D43" s="2"/>
      <c r="E43" s="1">
        <f t="shared" si="0"/>
        <v>24558.008428689765</v>
      </c>
      <c r="F43" s="1">
        <f t="shared" si="1"/>
        <v>24558</v>
      </c>
      <c r="G43" s="2">
        <f t="shared" si="2"/>
        <v>3.7603399978252128E-3</v>
      </c>
      <c r="I43" s="1">
        <f t="shared" si="6"/>
        <v>3.7603399978252128E-3</v>
      </c>
      <c r="O43" s="1">
        <f t="shared" ca="1" si="4"/>
        <v>6.7290726145708135E-3</v>
      </c>
      <c r="Q43" s="63">
        <f t="shared" si="5"/>
        <v>27158.923999999999</v>
      </c>
      <c r="AB43" s="1">
        <v>7</v>
      </c>
      <c r="AD43" s="1" t="s">
        <v>50</v>
      </c>
      <c r="AF43" s="1" t="s">
        <v>51</v>
      </c>
    </row>
    <row r="44" spans="1:32" x14ac:dyDescent="0.2">
      <c r="A44" s="1" t="s">
        <v>52</v>
      </c>
      <c r="C44" s="2">
        <v>42193.474999999999</v>
      </c>
      <c r="D44" s="2"/>
      <c r="E44" s="1">
        <f t="shared" si="0"/>
        <v>24593.986265660784</v>
      </c>
      <c r="F44" s="1">
        <f t="shared" si="1"/>
        <v>24594</v>
      </c>
      <c r="G44" s="2">
        <f t="shared" si="2"/>
        <v>-6.1273800019989721E-3</v>
      </c>
      <c r="I44" s="1">
        <f t="shared" si="6"/>
        <v>-6.1273800019989721E-3</v>
      </c>
      <c r="O44" s="1">
        <f t="shared" ca="1" si="4"/>
        <v>6.6737638274219219E-3</v>
      </c>
      <c r="Q44" s="63">
        <f t="shared" si="5"/>
        <v>27174.974999999999</v>
      </c>
      <c r="AB44" s="1">
        <v>6</v>
      </c>
      <c r="AD44" s="1" t="s">
        <v>50</v>
      </c>
      <c r="AF44" s="1" t="s">
        <v>51</v>
      </c>
    </row>
    <row r="45" spans="1:32" x14ac:dyDescent="0.2">
      <c r="A45" s="1" t="s">
        <v>53</v>
      </c>
      <c r="C45" s="2">
        <v>42214.451000000001</v>
      </c>
      <c r="D45" s="2"/>
      <c r="E45" s="1">
        <f t="shared" si="0"/>
        <v>24641.003342995788</v>
      </c>
      <c r="F45" s="1">
        <f t="shared" si="1"/>
        <v>24641</v>
      </c>
      <c r="G45" s="2">
        <f t="shared" si="2"/>
        <v>1.4914299972588196E-3</v>
      </c>
      <c r="I45" s="1">
        <f t="shared" si="6"/>
        <v>1.4914299972588196E-3</v>
      </c>
      <c r="O45" s="1">
        <f t="shared" ca="1" si="4"/>
        <v>6.6015551330886463E-3</v>
      </c>
      <c r="Q45" s="63">
        <f t="shared" si="5"/>
        <v>27195.951000000001</v>
      </c>
      <c r="AB45" s="1">
        <v>6</v>
      </c>
      <c r="AD45" s="1" t="s">
        <v>50</v>
      </c>
      <c r="AF45" s="1" t="s">
        <v>51</v>
      </c>
    </row>
    <row r="46" spans="1:32" x14ac:dyDescent="0.2">
      <c r="A46" s="1" t="s">
        <v>54</v>
      </c>
      <c r="C46" s="2">
        <v>42461.608</v>
      </c>
      <c r="D46" s="2"/>
      <c r="E46" s="1">
        <f t="shared" si="0"/>
        <v>25194.998374597937</v>
      </c>
      <c r="F46" s="1">
        <f t="shared" si="1"/>
        <v>25195</v>
      </c>
      <c r="G46" s="2">
        <f t="shared" si="2"/>
        <v>-7.2514999919803813E-4</v>
      </c>
      <c r="I46" s="1">
        <f t="shared" si="6"/>
        <v>-7.2514999919803813E-4</v>
      </c>
      <c r="O46" s="1">
        <f t="shared" ca="1" si="4"/>
        <v>5.7504143530751478E-3</v>
      </c>
      <c r="Q46" s="63">
        <f t="shared" si="5"/>
        <v>27443.108</v>
      </c>
      <c r="AB46" s="1">
        <v>10</v>
      </c>
      <c r="AD46" s="1" t="s">
        <v>50</v>
      </c>
      <c r="AF46" s="1" t="s">
        <v>51</v>
      </c>
    </row>
    <row r="47" spans="1:32" x14ac:dyDescent="0.2">
      <c r="A47" s="1" t="s">
        <v>54</v>
      </c>
      <c r="C47" s="2">
        <v>42478.536</v>
      </c>
      <c r="D47" s="2"/>
      <c r="E47" s="1">
        <f t="shared" si="0"/>
        <v>25232.941980868291</v>
      </c>
      <c r="F47" s="1">
        <f t="shared" si="1"/>
        <v>25233</v>
      </c>
      <c r="G47" s="2">
        <f t="shared" si="2"/>
        <v>-2.5884410002618097E-2</v>
      </c>
      <c r="I47" s="1">
        <f t="shared" si="6"/>
        <v>-2.5884410002618097E-2</v>
      </c>
      <c r="O47" s="1">
        <f t="shared" ca="1" si="4"/>
        <v>5.6920328555290986E-3</v>
      </c>
      <c r="Q47" s="63">
        <f t="shared" si="5"/>
        <v>27460.036</v>
      </c>
      <c r="AB47" s="1">
        <v>10</v>
      </c>
      <c r="AD47" s="1" t="s">
        <v>50</v>
      </c>
      <c r="AF47" s="1" t="s">
        <v>51</v>
      </c>
    </row>
    <row r="48" spans="1:32" x14ac:dyDescent="0.2">
      <c r="A48" s="1" t="s">
        <v>55</v>
      </c>
      <c r="C48" s="2">
        <v>42545.48</v>
      </c>
      <c r="D48" s="2"/>
      <c r="E48" s="1">
        <f t="shared" si="0"/>
        <v>25382.994956893959</v>
      </c>
      <c r="F48" s="1">
        <f t="shared" si="1"/>
        <v>25383</v>
      </c>
      <c r="G48" s="2">
        <f t="shared" si="2"/>
        <v>-2.2499099941342138E-3</v>
      </c>
      <c r="I48" s="1">
        <f t="shared" si="6"/>
        <v>-2.2499099941342138E-3</v>
      </c>
      <c r="O48" s="1">
        <f t="shared" ca="1" si="4"/>
        <v>5.4615795757420454E-3</v>
      </c>
      <c r="Q48" s="63">
        <f t="shared" si="5"/>
        <v>27526.980000000003</v>
      </c>
      <c r="AB48" s="1">
        <v>5</v>
      </c>
      <c r="AD48" s="1" t="s">
        <v>50</v>
      </c>
      <c r="AF48" s="1" t="s">
        <v>51</v>
      </c>
    </row>
    <row r="49" spans="1:32" x14ac:dyDescent="0.2">
      <c r="A49" s="1" t="s">
        <v>56</v>
      </c>
      <c r="C49" s="2">
        <v>42570.455999999998</v>
      </c>
      <c r="D49" s="2"/>
      <c r="E49" s="1">
        <f t="shared" si="0"/>
        <v>25438.977914727613</v>
      </c>
      <c r="F49" s="1">
        <f t="shared" si="1"/>
        <v>25439</v>
      </c>
      <c r="G49" s="2">
        <f t="shared" si="2"/>
        <v>-9.8530300019774586E-3</v>
      </c>
      <c r="I49" s="1">
        <f t="shared" si="6"/>
        <v>-9.8530300019774586E-3</v>
      </c>
      <c r="O49" s="1">
        <f t="shared" ca="1" si="4"/>
        <v>5.3755436846215504E-3</v>
      </c>
      <c r="Q49" s="63">
        <f t="shared" si="5"/>
        <v>27551.955999999998</v>
      </c>
      <c r="AB49" s="1">
        <v>8</v>
      </c>
      <c r="AD49" s="1" t="s">
        <v>50</v>
      </c>
      <c r="AF49" s="1" t="s">
        <v>51</v>
      </c>
    </row>
    <row r="50" spans="1:32" x14ac:dyDescent="0.2">
      <c r="A50" s="1" t="s">
        <v>57</v>
      </c>
      <c r="C50" s="2">
        <v>42926.485000000001</v>
      </c>
      <c r="D50" s="2"/>
      <c r="E50" s="1">
        <f t="shared" si="0"/>
        <v>26237.00628174244</v>
      </c>
      <c r="F50" s="1">
        <f t="shared" si="1"/>
        <v>26237</v>
      </c>
      <c r="G50" s="2">
        <f t="shared" si="2"/>
        <v>2.8025100036757067E-3</v>
      </c>
      <c r="I50" s="1">
        <f t="shared" si="6"/>
        <v>2.8025100036757067E-3</v>
      </c>
      <c r="O50" s="1">
        <f t="shared" ca="1" si="4"/>
        <v>4.1495322361544476E-3</v>
      </c>
      <c r="Q50" s="63">
        <f t="shared" si="5"/>
        <v>27907.985000000001</v>
      </c>
      <c r="AB50" s="1">
        <v>10</v>
      </c>
      <c r="AD50" s="1" t="s">
        <v>50</v>
      </c>
      <c r="AF50" s="1" t="s">
        <v>51</v>
      </c>
    </row>
    <row r="51" spans="1:32" x14ac:dyDescent="0.2">
      <c r="A51" s="1" t="s">
        <v>57</v>
      </c>
      <c r="C51" s="2">
        <v>42927.379000000001</v>
      </c>
      <c r="D51" s="2"/>
      <c r="E51" s="1">
        <f t="shared" si="0"/>
        <v>26239.010156033892</v>
      </c>
      <c r="F51" s="1">
        <f t="shared" si="1"/>
        <v>26239</v>
      </c>
      <c r="G51" s="2">
        <f t="shared" si="2"/>
        <v>4.53096999990521E-3</v>
      </c>
      <c r="I51" s="1">
        <f t="shared" si="6"/>
        <v>4.53096999990521E-3</v>
      </c>
      <c r="O51" s="1">
        <f t="shared" ca="1" si="4"/>
        <v>4.14645952575729E-3</v>
      </c>
      <c r="Q51" s="63">
        <f t="shared" si="5"/>
        <v>27908.879000000001</v>
      </c>
      <c r="AB51" s="1">
        <v>10</v>
      </c>
      <c r="AD51" s="1" t="s">
        <v>50</v>
      </c>
      <c r="AF51" s="1" t="s">
        <v>51</v>
      </c>
    </row>
    <row r="52" spans="1:32" x14ac:dyDescent="0.2">
      <c r="A52" s="1" t="s">
        <v>57</v>
      </c>
      <c r="C52" s="2">
        <v>42955.472999999998</v>
      </c>
      <c r="D52" s="2"/>
      <c r="E52" s="1">
        <f t="shared" si="0"/>
        <v>26301.982017716262</v>
      </c>
      <c r="F52" s="1">
        <f t="shared" si="1"/>
        <v>26302</v>
      </c>
      <c r="G52" s="2">
        <f t="shared" si="2"/>
        <v>-8.0225400015478954E-3</v>
      </c>
      <c r="I52" s="1">
        <f t="shared" si="6"/>
        <v>-8.0225400015478954E-3</v>
      </c>
      <c r="O52" s="1">
        <f t="shared" ca="1" si="4"/>
        <v>4.0496691482467331E-3</v>
      </c>
      <c r="Q52" s="63">
        <f t="shared" si="5"/>
        <v>27936.972999999998</v>
      </c>
      <c r="AB52" s="1">
        <v>4</v>
      </c>
      <c r="AD52" s="1" t="s">
        <v>50</v>
      </c>
      <c r="AF52" s="1" t="s">
        <v>51</v>
      </c>
    </row>
    <row r="53" spans="1:32" x14ac:dyDescent="0.2">
      <c r="A53" s="1" t="s">
        <v>58</v>
      </c>
      <c r="C53" s="2">
        <v>43139.737999999998</v>
      </c>
      <c r="D53" s="2"/>
      <c r="E53" s="1">
        <f t="shared" ref="E53:E84" si="7">+(C53-C$7)/C$8</f>
        <v>26715.006510237898</v>
      </c>
      <c r="F53" s="1">
        <f t="shared" ref="F53:F84" si="8">ROUND(2*E53,0)/2</f>
        <v>26715</v>
      </c>
      <c r="G53" s="2">
        <f t="shared" si="2"/>
        <v>2.9044499970041215E-3</v>
      </c>
      <c r="I53" s="1">
        <f t="shared" si="6"/>
        <v>2.9044499970041215E-3</v>
      </c>
      <c r="O53" s="1">
        <f t="shared" ref="O53:O84" ca="1" si="9">+C$11+C$12*F53</f>
        <v>3.4151544512330545E-3</v>
      </c>
      <c r="Q53" s="63">
        <f t="shared" ref="Q53:Q84" si="10">+C53-15018.5</f>
        <v>28121.237999999998</v>
      </c>
      <c r="AB53" s="1">
        <v>7</v>
      </c>
      <c r="AD53" s="1" t="s">
        <v>50</v>
      </c>
      <c r="AF53" s="1" t="s">
        <v>51</v>
      </c>
    </row>
    <row r="54" spans="1:32" x14ac:dyDescent="0.2">
      <c r="A54" s="1" t="s">
        <v>59</v>
      </c>
      <c r="C54" s="2">
        <v>43177.663999999997</v>
      </c>
      <c r="D54" s="2"/>
      <c r="E54" s="1">
        <f t="shared" si="7"/>
        <v>26800.016506185992</v>
      </c>
      <c r="F54" s="1">
        <f t="shared" si="8"/>
        <v>26800</v>
      </c>
      <c r="G54" s="2">
        <f t="shared" si="2"/>
        <v>7.3639999973238446E-3</v>
      </c>
      <c r="I54" s="1">
        <f t="shared" si="6"/>
        <v>7.3639999973238446E-3</v>
      </c>
      <c r="O54" s="1">
        <f t="shared" ca="1" si="9"/>
        <v>3.2845642593537297E-3</v>
      </c>
      <c r="Q54" s="63">
        <f t="shared" si="10"/>
        <v>28159.163999999997</v>
      </c>
      <c r="AB54" s="1">
        <v>8</v>
      </c>
      <c r="AD54" s="1" t="s">
        <v>50</v>
      </c>
      <c r="AF54" s="1" t="s">
        <v>51</v>
      </c>
    </row>
    <row r="55" spans="1:32" x14ac:dyDescent="0.2">
      <c r="A55" s="1" t="s">
        <v>59</v>
      </c>
      <c r="C55" s="2">
        <v>43189.7</v>
      </c>
      <c r="D55" s="2"/>
      <c r="E55" s="1">
        <f t="shared" si="7"/>
        <v>26826.994840606476</v>
      </c>
      <c r="F55" s="1">
        <f t="shared" si="8"/>
        <v>26827</v>
      </c>
      <c r="G55" s="2">
        <f t="shared" si="2"/>
        <v>-2.3017900020931847E-3</v>
      </c>
      <c r="I55" s="1">
        <f t="shared" si="6"/>
        <v>-2.3017900020931847E-3</v>
      </c>
      <c r="O55" s="1">
        <f t="shared" ca="1" si="9"/>
        <v>3.2430826689920575E-3</v>
      </c>
      <c r="Q55" s="63">
        <f t="shared" si="10"/>
        <v>28171.199999999997</v>
      </c>
      <c r="AB55" s="1">
        <v>8</v>
      </c>
      <c r="AD55" s="1" t="s">
        <v>50</v>
      </c>
      <c r="AF55" s="1" t="s">
        <v>51</v>
      </c>
    </row>
    <row r="56" spans="1:32" x14ac:dyDescent="0.2">
      <c r="A56" s="1" t="s">
        <v>59</v>
      </c>
      <c r="C56" s="2">
        <v>43194.61</v>
      </c>
      <c r="D56" s="2"/>
      <c r="E56" s="1">
        <f t="shared" si="7"/>
        <v>26838.000458918592</v>
      </c>
      <c r="F56" s="1">
        <f t="shared" si="8"/>
        <v>26838</v>
      </c>
      <c r="G56" s="2">
        <f t="shared" si="2"/>
        <v>2.0473999757086858E-4</v>
      </c>
      <c r="I56" s="1">
        <f t="shared" si="6"/>
        <v>2.0473999757086858E-4</v>
      </c>
      <c r="O56" s="1">
        <f t="shared" ca="1" si="9"/>
        <v>3.2261827618076735E-3</v>
      </c>
      <c r="Q56" s="63">
        <f t="shared" si="10"/>
        <v>28176.11</v>
      </c>
      <c r="AB56" s="1">
        <v>11</v>
      </c>
      <c r="AD56" s="1" t="s">
        <v>50</v>
      </c>
      <c r="AF56" s="1" t="s">
        <v>51</v>
      </c>
    </row>
    <row r="57" spans="1:32" x14ac:dyDescent="0.2">
      <c r="A57" s="1" t="s">
        <v>60</v>
      </c>
      <c r="C57" s="2">
        <v>43220.495999999999</v>
      </c>
      <c r="D57" s="2"/>
      <c r="E57" s="1">
        <f t="shared" si="7"/>
        <v>26896.023154565704</v>
      </c>
      <c r="F57" s="1">
        <f t="shared" si="8"/>
        <v>26896</v>
      </c>
      <c r="G57" s="2">
        <f t="shared" si="2"/>
        <v>1.0330079996492714E-2</v>
      </c>
      <c r="I57" s="1">
        <f t="shared" si="6"/>
        <v>1.0330079996492714E-2</v>
      </c>
      <c r="O57" s="1">
        <f t="shared" ca="1" si="9"/>
        <v>3.137074160290014E-3</v>
      </c>
      <c r="Q57" s="63">
        <f t="shared" si="10"/>
        <v>28201.995999999999</v>
      </c>
      <c r="AB57" s="1">
        <v>6</v>
      </c>
      <c r="AD57" s="1" t="s">
        <v>50</v>
      </c>
      <c r="AF57" s="1" t="s">
        <v>51</v>
      </c>
    </row>
    <row r="58" spans="1:32" x14ac:dyDescent="0.2">
      <c r="A58" s="1" t="s">
        <v>60</v>
      </c>
      <c r="C58" s="2">
        <v>43275.366999999998</v>
      </c>
      <c r="D58" s="2"/>
      <c r="E58" s="1">
        <f t="shared" si="7"/>
        <v>27019.014861776264</v>
      </c>
      <c r="F58" s="1">
        <f t="shared" si="8"/>
        <v>27019</v>
      </c>
      <c r="G58" s="2">
        <f t="shared" si="2"/>
        <v>6.6303700004937127E-3</v>
      </c>
      <c r="I58" s="1">
        <f t="shared" si="6"/>
        <v>6.6303700004937127E-3</v>
      </c>
      <c r="O58" s="1">
        <f t="shared" ca="1" si="9"/>
        <v>2.94810247086464E-3</v>
      </c>
      <c r="Q58" s="63">
        <f t="shared" si="10"/>
        <v>28256.866999999998</v>
      </c>
      <c r="AB58" s="1">
        <v>10</v>
      </c>
      <c r="AD58" s="1" t="s">
        <v>50</v>
      </c>
      <c r="AF58" s="1" t="s">
        <v>51</v>
      </c>
    </row>
    <row r="59" spans="1:32" x14ac:dyDescent="0.2">
      <c r="A59" s="1" t="s">
        <v>60</v>
      </c>
      <c r="C59" s="2">
        <v>43283.398000000001</v>
      </c>
      <c r="D59" s="2"/>
      <c r="E59" s="1">
        <f t="shared" si="7"/>
        <v>27037.016108347467</v>
      </c>
      <c r="F59" s="1">
        <f t="shared" si="8"/>
        <v>27037</v>
      </c>
      <c r="G59" s="2">
        <f t="shared" si="2"/>
        <v>7.1865100035211071E-3</v>
      </c>
      <c r="I59" s="1">
        <f t="shared" si="6"/>
        <v>7.1865100035211071E-3</v>
      </c>
      <c r="O59" s="1">
        <f t="shared" ca="1" si="9"/>
        <v>2.9204480772901942E-3</v>
      </c>
      <c r="Q59" s="63">
        <f t="shared" si="10"/>
        <v>28264.898000000001</v>
      </c>
      <c r="AB59" s="1">
        <v>7</v>
      </c>
      <c r="AD59" s="1" t="s">
        <v>50</v>
      </c>
      <c r="AF59" s="1" t="s">
        <v>51</v>
      </c>
    </row>
    <row r="60" spans="1:32" x14ac:dyDescent="0.2">
      <c r="A60" s="1" t="s">
        <v>60</v>
      </c>
      <c r="C60" s="2">
        <v>43303.476000000002</v>
      </c>
      <c r="D60" s="2"/>
      <c r="E60" s="1">
        <f t="shared" si="7"/>
        <v>27082.020345510522</v>
      </c>
      <c r="F60" s="1">
        <f t="shared" si="8"/>
        <v>27082</v>
      </c>
      <c r="G60" s="2">
        <f t="shared" si="2"/>
        <v>9.0768599984585308E-3</v>
      </c>
      <c r="I60" s="1">
        <f t="shared" si="6"/>
        <v>9.0768599984585308E-3</v>
      </c>
      <c r="O60" s="1">
        <f t="shared" ca="1" si="9"/>
        <v>2.8513120933540761E-3</v>
      </c>
      <c r="Q60" s="63">
        <f t="shared" si="10"/>
        <v>28284.976000000002</v>
      </c>
      <c r="AB60" s="1">
        <v>4</v>
      </c>
      <c r="AD60" s="1" t="s">
        <v>50</v>
      </c>
      <c r="AF60" s="1" t="s">
        <v>51</v>
      </c>
    </row>
    <row r="61" spans="1:32" x14ac:dyDescent="0.2">
      <c r="A61" s="1" t="s">
        <v>60</v>
      </c>
      <c r="C61" s="2">
        <v>43304.364000000001</v>
      </c>
      <c r="D61" s="2"/>
      <c r="E61" s="1">
        <f t="shared" si="7"/>
        <v>27084.010770981222</v>
      </c>
      <c r="F61" s="1">
        <f t="shared" si="8"/>
        <v>27084</v>
      </c>
      <c r="G61" s="2">
        <f t="shared" si="2"/>
        <v>4.8053200007416308E-3</v>
      </c>
      <c r="I61" s="1">
        <f t="shared" si="6"/>
        <v>4.8053200007416308E-3</v>
      </c>
      <c r="O61" s="1">
        <f t="shared" ca="1" si="9"/>
        <v>2.8482393829569186E-3</v>
      </c>
      <c r="Q61" s="63">
        <f t="shared" si="10"/>
        <v>28285.864000000001</v>
      </c>
      <c r="AB61" s="1">
        <v>5</v>
      </c>
      <c r="AD61" s="1" t="s">
        <v>50</v>
      </c>
      <c r="AF61" s="1" t="s">
        <v>51</v>
      </c>
    </row>
    <row r="62" spans="1:32" x14ac:dyDescent="0.2">
      <c r="A62" s="1" t="s">
        <v>60</v>
      </c>
      <c r="C62" s="2">
        <v>43307.487999999998</v>
      </c>
      <c r="D62" s="2"/>
      <c r="E62" s="1">
        <f t="shared" si="7"/>
        <v>27091.013123650671</v>
      </c>
      <c r="F62" s="1">
        <f t="shared" si="8"/>
        <v>27091</v>
      </c>
      <c r="G62" s="2">
        <f t="shared" si="2"/>
        <v>5.8549300010781735E-3</v>
      </c>
      <c r="I62" s="1">
        <f t="shared" si="6"/>
        <v>5.8549300010781735E-3</v>
      </c>
      <c r="O62" s="1">
        <f t="shared" ca="1" si="9"/>
        <v>2.8374848965668567E-3</v>
      </c>
      <c r="Q62" s="63">
        <f t="shared" si="10"/>
        <v>28288.987999999998</v>
      </c>
      <c r="AB62" s="1">
        <v>7</v>
      </c>
      <c r="AD62" s="1" t="s">
        <v>50</v>
      </c>
      <c r="AF62" s="1" t="s">
        <v>51</v>
      </c>
    </row>
    <row r="63" spans="1:32" x14ac:dyDescent="0.2">
      <c r="A63" s="1" t="s">
        <v>61</v>
      </c>
      <c r="C63" s="2">
        <v>43309.718000000001</v>
      </c>
      <c r="D63" s="2"/>
      <c r="E63" s="1">
        <f t="shared" si="7"/>
        <v>27096.011602028684</v>
      </c>
      <c r="F63" s="1">
        <f t="shared" si="8"/>
        <v>27096</v>
      </c>
      <c r="G63" s="2">
        <f t="shared" si="2"/>
        <v>5.1760799979092553E-3</v>
      </c>
      <c r="I63" s="1">
        <f t="shared" si="6"/>
        <v>5.1760799979092553E-3</v>
      </c>
      <c r="O63" s="1">
        <f t="shared" ca="1" si="9"/>
        <v>2.8298031205739524E-3</v>
      </c>
      <c r="Q63" s="63">
        <f t="shared" si="10"/>
        <v>28291.218000000001</v>
      </c>
      <c r="AB63" s="1">
        <v>16</v>
      </c>
      <c r="AD63" s="1" t="s">
        <v>62</v>
      </c>
      <c r="AF63" s="1" t="s">
        <v>63</v>
      </c>
    </row>
    <row r="64" spans="1:32" x14ac:dyDescent="0.2">
      <c r="A64" s="1" t="s">
        <v>61</v>
      </c>
      <c r="C64" s="2">
        <v>43309.722000000002</v>
      </c>
      <c r="D64" s="2"/>
      <c r="E64" s="1">
        <f t="shared" si="7"/>
        <v>27096.020567909185</v>
      </c>
      <c r="F64" s="1">
        <f t="shared" si="8"/>
        <v>27096</v>
      </c>
      <c r="G64" s="2">
        <f t="shared" si="2"/>
        <v>9.1760799987241626E-3</v>
      </c>
      <c r="I64" s="1">
        <f t="shared" si="6"/>
        <v>9.1760799987241626E-3</v>
      </c>
      <c r="O64" s="1">
        <f t="shared" ca="1" si="9"/>
        <v>2.8298031205739524E-3</v>
      </c>
      <c r="Q64" s="63">
        <f t="shared" si="10"/>
        <v>28291.222000000002</v>
      </c>
      <c r="AA64" s="1" t="s">
        <v>64</v>
      </c>
      <c r="AB64" s="1">
        <v>14</v>
      </c>
      <c r="AD64" s="1" t="s">
        <v>65</v>
      </c>
      <c r="AF64" s="1" t="s">
        <v>63</v>
      </c>
    </row>
    <row r="65" spans="1:32" x14ac:dyDescent="0.2">
      <c r="A65" s="1" t="s">
        <v>66</v>
      </c>
      <c r="C65" s="2">
        <v>43579.625999999997</v>
      </c>
      <c r="D65" s="2"/>
      <c r="E65" s="1">
        <f t="shared" si="7"/>
        <v>27701.00232043711</v>
      </c>
      <c r="F65" s="1">
        <f t="shared" si="8"/>
        <v>27701</v>
      </c>
      <c r="G65" s="2">
        <f t="shared" si="2"/>
        <v>1.0352299941587262E-3</v>
      </c>
      <c r="I65" s="1">
        <f t="shared" si="6"/>
        <v>1.0352299941587262E-3</v>
      </c>
      <c r="O65" s="1">
        <f t="shared" ca="1" si="9"/>
        <v>1.9003082254328563E-3</v>
      </c>
      <c r="Q65" s="63">
        <f t="shared" si="10"/>
        <v>28561.125999999997</v>
      </c>
      <c r="AB65" s="1">
        <v>10</v>
      </c>
      <c r="AD65" s="1" t="s">
        <v>50</v>
      </c>
      <c r="AF65" s="1" t="s">
        <v>51</v>
      </c>
    </row>
    <row r="66" spans="1:32" x14ac:dyDescent="0.2">
      <c r="A66" s="1" t="s">
        <v>66</v>
      </c>
      <c r="C66" s="2">
        <v>43609.377999999997</v>
      </c>
      <c r="D66" s="2"/>
      <c r="E66" s="1">
        <f t="shared" si="7"/>
        <v>27767.690539586183</v>
      </c>
      <c r="F66" s="1">
        <f t="shared" si="8"/>
        <v>27767.5</v>
      </c>
      <c r="O66" s="1">
        <f t="shared" ca="1" si="9"/>
        <v>1.7981406047272649E-3</v>
      </c>
      <c r="Q66" s="63">
        <f t="shared" si="10"/>
        <v>28590.877999999997</v>
      </c>
      <c r="U66" s="14">
        <v>8.5006524997879751E-2</v>
      </c>
      <c r="AB66" s="1">
        <v>7</v>
      </c>
      <c r="AD66" s="1" t="s">
        <v>50</v>
      </c>
      <c r="AF66" s="1" t="s">
        <v>51</v>
      </c>
    </row>
    <row r="67" spans="1:32" x14ac:dyDescent="0.2">
      <c r="A67" s="1" t="s">
        <v>66</v>
      </c>
      <c r="C67" s="2">
        <v>43656.362999999998</v>
      </c>
      <c r="D67" s="2"/>
      <c r="E67" s="1">
        <f t="shared" si="7"/>
        <v>27873.006013393628</v>
      </c>
      <c r="F67" s="1">
        <f t="shared" si="8"/>
        <v>27873</v>
      </c>
      <c r="G67" s="2">
        <f t="shared" ref="G67:G98" si="11">+C67-(C$7+F67*C$8)</f>
        <v>2.6827900001080707E-3</v>
      </c>
      <c r="I67" s="1">
        <f t="shared" ref="I67:I98" si="12">+G67</f>
        <v>2.6827900001080707E-3</v>
      </c>
      <c r="O67" s="1">
        <f t="shared" ca="1" si="9"/>
        <v>1.6360551312770422E-3</v>
      </c>
      <c r="Q67" s="63">
        <f t="shared" si="10"/>
        <v>28637.862999999998</v>
      </c>
      <c r="AB67" s="1">
        <v>10</v>
      </c>
      <c r="AD67" s="1" t="s">
        <v>50</v>
      </c>
      <c r="AF67" s="1" t="s">
        <v>51</v>
      </c>
    </row>
    <row r="68" spans="1:32" x14ac:dyDescent="0.2">
      <c r="A68" s="1" t="s">
        <v>66</v>
      </c>
      <c r="C68" s="2">
        <v>43659.487000000001</v>
      </c>
      <c r="D68" s="2"/>
      <c r="E68" s="1">
        <f t="shared" si="7"/>
        <v>27880.008366063095</v>
      </c>
      <c r="F68" s="1">
        <f t="shared" si="8"/>
        <v>27880</v>
      </c>
      <c r="G68" s="2">
        <f t="shared" si="11"/>
        <v>3.7324000004446134E-3</v>
      </c>
      <c r="I68" s="1">
        <f t="shared" si="12"/>
        <v>3.7324000004446134E-3</v>
      </c>
      <c r="O68" s="1">
        <f t="shared" ca="1" si="9"/>
        <v>1.6253006448869803E-3</v>
      </c>
      <c r="Q68" s="63">
        <f t="shared" si="10"/>
        <v>28640.987000000001</v>
      </c>
      <c r="AB68" s="1">
        <v>7</v>
      </c>
      <c r="AD68" s="1" t="s">
        <v>50</v>
      </c>
      <c r="AF68" s="1" t="s">
        <v>51</v>
      </c>
    </row>
    <row r="69" spans="1:32" x14ac:dyDescent="0.2">
      <c r="A69" s="1" t="s">
        <v>66</v>
      </c>
      <c r="C69" s="2">
        <v>43663.495999999999</v>
      </c>
      <c r="D69" s="2"/>
      <c r="E69" s="1">
        <f t="shared" si="7"/>
        <v>27888.994419792878</v>
      </c>
      <c r="F69" s="1">
        <f t="shared" si="8"/>
        <v>27889</v>
      </c>
      <c r="G69" s="2">
        <f t="shared" si="11"/>
        <v>-2.4895300011849031E-3</v>
      </c>
      <c r="I69" s="1">
        <f t="shared" si="12"/>
        <v>-2.4895300011849031E-3</v>
      </c>
      <c r="O69" s="1">
        <f t="shared" ca="1" si="9"/>
        <v>1.6114734480997539E-3</v>
      </c>
      <c r="Q69" s="63">
        <f t="shared" si="10"/>
        <v>28644.995999999999</v>
      </c>
      <c r="AB69" s="1">
        <v>6</v>
      </c>
      <c r="AD69" s="1" t="s">
        <v>50</v>
      </c>
      <c r="AF69" s="1" t="s">
        <v>51</v>
      </c>
    </row>
    <row r="70" spans="1:32" x14ac:dyDescent="0.2">
      <c r="A70" s="25" t="s">
        <v>67</v>
      </c>
      <c r="B70" s="26" t="s">
        <v>45</v>
      </c>
      <c r="C70" s="27">
        <v>43680.377999999997</v>
      </c>
      <c r="D70" s="2"/>
      <c r="E70" s="1">
        <f t="shared" si="7"/>
        <v>27926.834918437489</v>
      </c>
      <c r="F70" s="1">
        <f t="shared" si="8"/>
        <v>27927</v>
      </c>
      <c r="G70" s="2">
        <f t="shared" si="11"/>
        <v>-7.364878999942448E-2</v>
      </c>
      <c r="I70" s="1">
        <f t="shared" si="12"/>
        <v>-7.364878999942448E-2</v>
      </c>
      <c r="O70" s="1">
        <f t="shared" ca="1" si="9"/>
        <v>1.5530919505537047E-3</v>
      </c>
      <c r="Q70" s="63">
        <f t="shared" si="10"/>
        <v>28661.877999999997</v>
      </c>
    </row>
    <row r="71" spans="1:32" x14ac:dyDescent="0.2">
      <c r="A71" s="1" t="s">
        <v>68</v>
      </c>
      <c r="C71" s="2">
        <v>43714.36</v>
      </c>
      <c r="D71" s="2"/>
      <c r="E71" s="1">
        <f t="shared" si="7"/>
        <v>28003.004556213909</v>
      </c>
      <c r="F71" s="1">
        <f t="shared" si="8"/>
        <v>28003</v>
      </c>
      <c r="G71" s="2">
        <f t="shared" si="11"/>
        <v>2.0326899975771084E-3</v>
      </c>
      <c r="I71" s="1">
        <f t="shared" si="12"/>
        <v>2.0326899975771084E-3</v>
      </c>
      <c r="O71" s="1">
        <f t="shared" ca="1" si="9"/>
        <v>1.4363289554615993E-3</v>
      </c>
      <c r="Q71" s="63">
        <f t="shared" si="10"/>
        <v>28695.86</v>
      </c>
      <c r="AB71" s="1">
        <v>7</v>
      </c>
      <c r="AD71" s="1" t="s">
        <v>50</v>
      </c>
      <c r="AF71" s="1" t="s">
        <v>51</v>
      </c>
    </row>
    <row r="72" spans="1:32" x14ac:dyDescent="0.2">
      <c r="A72" s="1" t="s">
        <v>69</v>
      </c>
      <c r="C72" s="2">
        <v>43881.652999999998</v>
      </c>
      <c r="D72" s="2"/>
      <c r="E72" s="1">
        <f t="shared" si="7"/>
        <v>28377.986817779703</v>
      </c>
      <c r="F72" s="1">
        <f t="shared" si="8"/>
        <v>28378</v>
      </c>
      <c r="G72" s="2">
        <f t="shared" si="11"/>
        <v>-5.8810600021388382E-3</v>
      </c>
      <c r="I72" s="1">
        <f t="shared" si="12"/>
        <v>-5.8810600021388382E-3</v>
      </c>
      <c r="O72" s="1">
        <f t="shared" ca="1" si="9"/>
        <v>8.6019575599397685E-4</v>
      </c>
      <c r="Q72" s="63">
        <f t="shared" si="10"/>
        <v>28863.152999999998</v>
      </c>
      <c r="AA72" s="1" t="s">
        <v>64</v>
      </c>
      <c r="AB72" s="1">
        <v>7</v>
      </c>
      <c r="AD72" s="1" t="s">
        <v>50</v>
      </c>
      <c r="AF72" s="1" t="s">
        <v>51</v>
      </c>
    </row>
    <row r="73" spans="1:32" x14ac:dyDescent="0.2">
      <c r="A73" s="1" t="s">
        <v>61</v>
      </c>
      <c r="C73" s="2">
        <v>43980.699000000001</v>
      </c>
      <c r="D73" s="2"/>
      <c r="E73" s="1">
        <f t="shared" si="7"/>
        <v>28599.995467747409</v>
      </c>
      <c r="F73" s="1">
        <f t="shared" si="8"/>
        <v>28600</v>
      </c>
      <c r="G73" s="2">
        <f t="shared" si="11"/>
        <v>-2.0220000005792826E-3</v>
      </c>
      <c r="I73" s="1">
        <f t="shared" si="12"/>
        <v>-2.0220000005792826E-3</v>
      </c>
      <c r="O73" s="1">
        <f t="shared" ca="1" si="9"/>
        <v>5.1912490190914734E-4</v>
      </c>
      <c r="Q73" s="63">
        <f t="shared" si="10"/>
        <v>28962.199000000001</v>
      </c>
      <c r="AA73" s="1" t="s">
        <v>64</v>
      </c>
      <c r="AB73" s="1">
        <v>16</v>
      </c>
      <c r="AD73" s="1" t="s">
        <v>62</v>
      </c>
      <c r="AF73" s="1" t="s">
        <v>63</v>
      </c>
    </row>
    <row r="74" spans="1:32" x14ac:dyDescent="0.2">
      <c r="A74" s="1" t="s">
        <v>70</v>
      </c>
      <c r="C74" s="2">
        <v>43983.381999999998</v>
      </c>
      <c r="D74" s="2"/>
      <c r="E74" s="1">
        <f t="shared" si="7"/>
        <v>28606.009332091882</v>
      </c>
      <c r="F74" s="1">
        <f t="shared" si="8"/>
        <v>28606</v>
      </c>
      <c r="G74" s="2">
        <f t="shared" si="11"/>
        <v>4.1633799992268905E-3</v>
      </c>
      <c r="I74" s="1">
        <f t="shared" si="12"/>
        <v>4.1633799992268905E-3</v>
      </c>
      <c r="O74" s="1">
        <f t="shared" ca="1" si="9"/>
        <v>5.0990677071766077E-4</v>
      </c>
      <c r="Q74" s="63">
        <f t="shared" si="10"/>
        <v>28964.881999999998</v>
      </c>
      <c r="AA74" s="1" t="s">
        <v>64</v>
      </c>
      <c r="AB74" s="1">
        <v>6</v>
      </c>
      <c r="AD74" s="1" t="s">
        <v>50</v>
      </c>
      <c r="AF74" s="1" t="s">
        <v>51</v>
      </c>
    </row>
    <row r="75" spans="1:32" x14ac:dyDescent="0.2">
      <c r="A75" s="1" t="s">
        <v>70</v>
      </c>
      <c r="C75" s="2">
        <v>44024.423000000003</v>
      </c>
      <c r="D75" s="2"/>
      <c r="E75" s="1">
        <f t="shared" si="7"/>
        <v>28698.001507478322</v>
      </c>
      <c r="F75" s="1">
        <f t="shared" si="8"/>
        <v>28698</v>
      </c>
      <c r="G75" s="2">
        <f t="shared" si="11"/>
        <v>6.7254000168759376E-4</v>
      </c>
      <c r="I75" s="1">
        <f t="shared" si="12"/>
        <v>6.7254000168759376E-4</v>
      </c>
      <c r="O75" s="1">
        <f t="shared" ca="1" si="9"/>
        <v>3.6856209244827409E-4</v>
      </c>
      <c r="Q75" s="63">
        <f t="shared" si="10"/>
        <v>29005.923000000003</v>
      </c>
      <c r="AA75" s="1" t="s">
        <v>64</v>
      </c>
      <c r="AB75" s="1">
        <v>6</v>
      </c>
      <c r="AD75" s="1" t="s">
        <v>50</v>
      </c>
      <c r="AF75" s="1" t="s">
        <v>51</v>
      </c>
    </row>
    <row r="76" spans="1:32" x14ac:dyDescent="0.2">
      <c r="A76" s="1" t="s">
        <v>71</v>
      </c>
      <c r="C76" s="2">
        <v>44267.567999999999</v>
      </c>
      <c r="D76" s="2"/>
      <c r="E76" s="1">
        <f t="shared" si="7"/>
        <v>29243.003760940304</v>
      </c>
      <c r="F76" s="1">
        <f t="shared" si="8"/>
        <v>29243</v>
      </c>
      <c r="G76" s="2">
        <f t="shared" si="11"/>
        <v>1.6778900026110932E-3</v>
      </c>
      <c r="I76" s="1">
        <f t="shared" si="12"/>
        <v>1.6778900026110932E-3</v>
      </c>
      <c r="O76" s="1">
        <f t="shared" ca="1" si="9"/>
        <v>-4.6875149077800493E-4</v>
      </c>
      <c r="Q76" s="63">
        <f t="shared" si="10"/>
        <v>29249.067999999999</v>
      </c>
      <c r="AA76" s="1" t="s">
        <v>64</v>
      </c>
      <c r="AB76" s="1">
        <v>7</v>
      </c>
      <c r="AD76" s="1" t="s">
        <v>50</v>
      </c>
      <c r="AF76" s="1" t="s">
        <v>51</v>
      </c>
    </row>
    <row r="77" spans="1:32" x14ac:dyDescent="0.2">
      <c r="A77" s="1" t="s">
        <v>72</v>
      </c>
      <c r="C77" s="2">
        <v>44342.52</v>
      </c>
      <c r="D77" s="2"/>
      <c r="E77" s="1">
        <f t="shared" si="7"/>
        <v>29411.00642972429</v>
      </c>
      <c r="F77" s="1">
        <f t="shared" si="8"/>
        <v>29411</v>
      </c>
      <c r="G77" s="2">
        <f t="shared" si="11"/>
        <v>2.8685299985227175E-3</v>
      </c>
      <c r="I77" s="1">
        <f t="shared" si="12"/>
        <v>2.8685299985227175E-3</v>
      </c>
      <c r="O77" s="1">
        <f t="shared" ca="1" si="9"/>
        <v>-7.2685916413949697E-4</v>
      </c>
      <c r="Q77" s="63">
        <f t="shared" si="10"/>
        <v>29324.019999999997</v>
      </c>
      <c r="AA77" s="1" t="s">
        <v>64</v>
      </c>
      <c r="AB77" s="1">
        <v>6</v>
      </c>
      <c r="AD77" s="1" t="s">
        <v>50</v>
      </c>
      <c r="AF77" s="1" t="s">
        <v>51</v>
      </c>
    </row>
    <row r="78" spans="1:32" x14ac:dyDescent="0.2">
      <c r="A78" s="1" t="s">
        <v>61</v>
      </c>
      <c r="C78" s="2">
        <v>44348.775000000001</v>
      </c>
      <c r="D78" s="2"/>
      <c r="E78" s="1">
        <f t="shared" si="7"/>
        <v>29425.026825354085</v>
      </c>
      <c r="F78" s="1">
        <f t="shared" si="8"/>
        <v>29425</v>
      </c>
      <c r="G78" s="2">
        <f t="shared" si="11"/>
        <v>1.1967749996983912E-2</v>
      </c>
      <c r="I78" s="1">
        <f t="shared" si="12"/>
        <v>1.1967749996983912E-2</v>
      </c>
      <c r="O78" s="1">
        <f t="shared" ca="1" si="9"/>
        <v>-7.4836813691962073E-4</v>
      </c>
      <c r="Q78" s="63">
        <f t="shared" si="10"/>
        <v>29330.275000000001</v>
      </c>
      <c r="AA78" s="1" t="s">
        <v>64</v>
      </c>
      <c r="AB78" s="1">
        <v>17</v>
      </c>
      <c r="AD78" s="1" t="s">
        <v>62</v>
      </c>
      <c r="AF78" s="1" t="s">
        <v>63</v>
      </c>
    </row>
    <row r="79" spans="1:32" x14ac:dyDescent="0.2">
      <c r="A79" s="1" t="s">
        <v>73</v>
      </c>
      <c r="C79" s="2">
        <v>44372.415000000001</v>
      </c>
      <c r="D79" s="2"/>
      <c r="E79" s="1">
        <f t="shared" si="7"/>
        <v>29478.015179101196</v>
      </c>
      <c r="F79" s="1">
        <f t="shared" si="8"/>
        <v>29478</v>
      </c>
      <c r="G79" s="2">
        <f t="shared" si="11"/>
        <v>6.7719400030910037E-3</v>
      </c>
      <c r="I79" s="1">
        <f t="shared" si="12"/>
        <v>6.7719400030910037E-3</v>
      </c>
      <c r="O79" s="1">
        <f t="shared" ca="1" si="9"/>
        <v>-8.2979496244438289E-4</v>
      </c>
      <c r="Q79" s="63">
        <f t="shared" si="10"/>
        <v>29353.915000000001</v>
      </c>
      <c r="AA79" s="1" t="s">
        <v>64</v>
      </c>
      <c r="AB79" s="1">
        <v>6</v>
      </c>
      <c r="AD79" s="1" t="s">
        <v>50</v>
      </c>
      <c r="AF79" s="1" t="s">
        <v>51</v>
      </c>
    </row>
    <row r="80" spans="1:32" x14ac:dyDescent="0.2">
      <c r="A80" s="1" t="s">
        <v>74</v>
      </c>
      <c r="C80" s="2">
        <v>44644.546000000002</v>
      </c>
      <c r="D80" s="2"/>
      <c r="E80" s="1">
        <f t="shared" si="7"/>
        <v>30087.988685596767</v>
      </c>
      <c r="F80" s="1">
        <f t="shared" si="8"/>
        <v>30088</v>
      </c>
      <c r="G80" s="2">
        <f t="shared" si="11"/>
        <v>-5.0477600016165525E-3</v>
      </c>
      <c r="I80" s="1">
        <f t="shared" si="12"/>
        <v>-5.0477600016165525E-3</v>
      </c>
      <c r="O80" s="1">
        <f t="shared" ca="1" si="9"/>
        <v>-1.7669716335783764E-3</v>
      </c>
      <c r="Q80" s="63">
        <f t="shared" si="10"/>
        <v>29626.046000000002</v>
      </c>
      <c r="AA80" s="1" t="s">
        <v>64</v>
      </c>
      <c r="AB80" s="1">
        <v>7</v>
      </c>
      <c r="AD80" s="1" t="s">
        <v>50</v>
      </c>
      <c r="AF80" s="1" t="s">
        <v>51</v>
      </c>
    </row>
    <row r="81" spans="1:32" x14ac:dyDescent="0.2">
      <c r="A81" s="1" t="s">
        <v>61</v>
      </c>
      <c r="C81" s="2">
        <v>44670.873</v>
      </c>
      <c r="D81" s="2"/>
      <c r="E81" s="1">
        <f t="shared" si="7"/>
        <v>30146.999869568852</v>
      </c>
      <c r="F81" s="1">
        <f t="shared" si="8"/>
        <v>30147</v>
      </c>
      <c r="G81" s="2">
        <f t="shared" si="11"/>
        <v>-5.8190002164337784E-5</v>
      </c>
      <c r="I81" s="1">
        <f t="shared" si="12"/>
        <v>-5.8190002164337784E-5</v>
      </c>
      <c r="O81" s="1">
        <f t="shared" ca="1" si="9"/>
        <v>-1.8576165902946182E-3</v>
      </c>
      <c r="Q81" s="63">
        <f t="shared" si="10"/>
        <v>29652.373</v>
      </c>
      <c r="AA81" s="1" t="s">
        <v>64</v>
      </c>
      <c r="AB81" s="1">
        <v>14</v>
      </c>
      <c r="AD81" s="1" t="s">
        <v>62</v>
      </c>
      <c r="AF81" s="1" t="s">
        <v>63</v>
      </c>
    </row>
    <row r="82" spans="1:32" x14ac:dyDescent="0.2">
      <c r="A82" s="1" t="s">
        <v>74</v>
      </c>
      <c r="C82" s="2">
        <v>44685.59</v>
      </c>
      <c r="D82" s="2"/>
      <c r="E82" s="1">
        <f t="shared" si="7"/>
        <v>30179.987585393559</v>
      </c>
      <c r="F82" s="1">
        <f t="shared" si="8"/>
        <v>30180</v>
      </c>
      <c r="G82" s="2">
        <f t="shared" si="11"/>
        <v>-5.5386000021826476E-3</v>
      </c>
      <c r="I82" s="1">
        <f t="shared" si="12"/>
        <v>-5.5386000021826476E-3</v>
      </c>
      <c r="O82" s="1">
        <f t="shared" ca="1" si="9"/>
        <v>-1.90831631184777E-3</v>
      </c>
      <c r="Q82" s="63">
        <f t="shared" si="10"/>
        <v>29667.089999999997</v>
      </c>
      <c r="AA82" s="1" t="s">
        <v>64</v>
      </c>
      <c r="AB82" s="1">
        <v>7</v>
      </c>
      <c r="AD82" s="1" t="s">
        <v>50</v>
      </c>
      <c r="AF82" s="1" t="s">
        <v>51</v>
      </c>
    </row>
    <row r="83" spans="1:32" x14ac:dyDescent="0.2">
      <c r="A83" s="1" t="s">
        <v>75</v>
      </c>
      <c r="C83" s="2">
        <v>44757.415000000001</v>
      </c>
      <c r="D83" s="2"/>
      <c r="E83" s="1">
        <f t="shared" si="7"/>
        <v>30340.981177097725</v>
      </c>
      <c r="F83" s="1">
        <f t="shared" si="8"/>
        <v>30341</v>
      </c>
      <c r="G83" s="2">
        <f t="shared" si="11"/>
        <v>-8.3975700035807677E-3</v>
      </c>
      <c r="I83" s="1">
        <f t="shared" si="12"/>
        <v>-8.3975700035807677E-3</v>
      </c>
      <c r="O83" s="1">
        <f t="shared" ca="1" si="9"/>
        <v>-2.1556694988192002E-3</v>
      </c>
      <c r="Q83" s="63">
        <f t="shared" si="10"/>
        <v>29738.915000000001</v>
      </c>
      <c r="AA83" s="1" t="s">
        <v>64</v>
      </c>
      <c r="AB83" s="1">
        <v>6</v>
      </c>
      <c r="AD83" s="1" t="s">
        <v>50</v>
      </c>
      <c r="AF83" s="1" t="s">
        <v>51</v>
      </c>
    </row>
    <row r="84" spans="1:32" x14ac:dyDescent="0.2">
      <c r="A84" s="1" t="s">
        <v>75</v>
      </c>
      <c r="C84" s="2">
        <v>44757.417999999998</v>
      </c>
      <c r="D84" s="2"/>
      <c r="E84" s="1">
        <f t="shared" si="7"/>
        <v>30340.987901508095</v>
      </c>
      <c r="F84" s="1">
        <f t="shared" si="8"/>
        <v>30341</v>
      </c>
      <c r="G84" s="2">
        <f t="shared" si="11"/>
        <v>-5.397570006607566E-3</v>
      </c>
      <c r="I84" s="1">
        <f t="shared" si="12"/>
        <v>-5.397570006607566E-3</v>
      </c>
      <c r="O84" s="1">
        <f t="shared" ca="1" si="9"/>
        <v>-2.1556694988192002E-3</v>
      </c>
      <c r="Q84" s="63">
        <f t="shared" si="10"/>
        <v>29738.917999999998</v>
      </c>
      <c r="AA84" s="1" t="s">
        <v>64</v>
      </c>
      <c r="AB84" s="1">
        <v>6</v>
      </c>
      <c r="AD84" s="1" t="s">
        <v>76</v>
      </c>
      <c r="AF84" s="1" t="s">
        <v>51</v>
      </c>
    </row>
    <row r="85" spans="1:32" x14ac:dyDescent="0.2">
      <c r="A85" s="1" t="s">
        <v>77</v>
      </c>
      <c r="C85" s="2">
        <v>45058.565999999999</v>
      </c>
      <c r="D85" s="2"/>
      <c r="E85" s="1">
        <f t="shared" ref="E85:E116" si="13">+(C85-C$7)/C$8</f>
        <v>31016.002146611107</v>
      </c>
      <c r="F85" s="1">
        <f t="shared" ref="F85:F116" si="14">ROUND(2*E85,0)/2</f>
        <v>31016</v>
      </c>
      <c r="G85" s="2">
        <f t="shared" si="11"/>
        <v>9.576800002832897E-4</v>
      </c>
      <c r="I85" s="1">
        <f t="shared" si="12"/>
        <v>9.576800002832897E-4</v>
      </c>
      <c r="O85" s="1">
        <f t="shared" ref="O85:O116" ca="1" si="15">+C$11+C$12*F85</f>
        <v>-3.1927092578609151E-3</v>
      </c>
      <c r="Q85" s="63">
        <f t="shared" ref="Q85:Q116" si="16">+C85-15018.5</f>
        <v>30040.065999999999</v>
      </c>
      <c r="AA85" s="1" t="s">
        <v>64</v>
      </c>
      <c r="AB85" s="1">
        <v>6</v>
      </c>
      <c r="AD85" s="1" t="s">
        <v>50</v>
      </c>
      <c r="AF85" s="1" t="s">
        <v>51</v>
      </c>
    </row>
    <row r="86" spans="1:32" x14ac:dyDescent="0.2">
      <c r="A86" s="1" t="s">
        <v>78</v>
      </c>
      <c r="C86" s="2">
        <v>45079.536</v>
      </c>
      <c r="D86" s="2"/>
      <c r="E86" s="1">
        <f t="shared" si="13"/>
        <v>31063.005775125363</v>
      </c>
      <c r="F86" s="1">
        <f t="shared" si="14"/>
        <v>31063</v>
      </c>
      <c r="G86" s="2">
        <f t="shared" si="11"/>
        <v>2.5764899983187206E-3</v>
      </c>
      <c r="I86" s="1">
        <f t="shared" si="12"/>
        <v>2.5764899983187206E-3</v>
      </c>
      <c r="O86" s="1">
        <f t="shared" ca="1" si="15"/>
        <v>-3.2649179521941907E-3</v>
      </c>
      <c r="Q86" s="63">
        <f t="shared" si="16"/>
        <v>30061.036</v>
      </c>
      <c r="AA86" s="1" t="s">
        <v>64</v>
      </c>
      <c r="AB86" s="1">
        <v>6</v>
      </c>
      <c r="AD86" s="1" t="s">
        <v>50</v>
      </c>
      <c r="AF86" s="1" t="s">
        <v>51</v>
      </c>
    </row>
    <row r="87" spans="1:32" x14ac:dyDescent="0.2">
      <c r="A87" s="1" t="s">
        <v>61</v>
      </c>
      <c r="C87" s="2">
        <v>45131.739000000001</v>
      </c>
      <c r="D87" s="2"/>
      <c r="E87" s="1">
        <f t="shared" si="13"/>
        <v>31180.017240043318</v>
      </c>
      <c r="F87" s="1">
        <f t="shared" si="14"/>
        <v>31180</v>
      </c>
      <c r="G87" s="2">
        <f t="shared" si="11"/>
        <v>7.6914000019314699E-3</v>
      </c>
      <c r="I87" s="1">
        <f t="shared" si="12"/>
        <v>7.6914000019314699E-3</v>
      </c>
      <c r="O87" s="1">
        <f t="shared" ca="1" si="15"/>
        <v>-3.444671510428092E-3</v>
      </c>
      <c r="Q87" s="63">
        <f t="shared" si="16"/>
        <v>30113.239000000001</v>
      </c>
      <c r="AA87" s="1" t="s">
        <v>64</v>
      </c>
      <c r="AB87" s="1">
        <v>11</v>
      </c>
      <c r="AD87" s="1" t="s">
        <v>62</v>
      </c>
      <c r="AF87" s="1" t="s">
        <v>63</v>
      </c>
    </row>
    <row r="88" spans="1:32" x14ac:dyDescent="0.2">
      <c r="A88" s="1" t="s">
        <v>79</v>
      </c>
      <c r="C88" s="2">
        <v>45388.7</v>
      </c>
      <c r="D88" s="2"/>
      <c r="E88" s="1">
        <f t="shared" si="13"/>
        <v>31755.987644747689</v>
      </c>
      <c r="F88" s="1">
        <f t="shared" si="14"/>
        <v>31756</v>
      </c>
      <c r="G88" s="2">
        <f t="shared" si="11"/>
        <v>-5.5121200057328679E-3</v>
      </c>
      <c r="I88" s="1">
        <f t="shared" si="12"/>
        <v>-5.5121200057328679E-3</v>
      </c>
      <c r="O88" s="1">
        <f t="shared" ca="1" si="15"/>
        <v>-4.3296121048103584E-3</v>
      </c>
      <c r="Q88" s="63">
        <f t="shared" si="16"/>
        <v>30370.199999999997</v>
      </c>
      <c r="AA88" s="1" t="s">
        <v>64</v>
      </c>
      <c r="AB88" s="1">
        <v>6</v>
      </c>
      <c r="AD88" s="1" t="s">
        <v>50</v>
      </c>
      <c r="AF88" s="1" t="s">
        <v>51</v>
      </c>
    </row>
    <row r="89" spans="1:32" x14ac:dyDescent="0.2">
      <c r="A89" s="1" t="s">
        <v>79</v>
      </c>
      <c r="C89" s="2">
        <v>45402.538</v>
      </c>
      <c r="D89" s="2"/>
      <c r="E89" s="1">
        <f t="shared" si="13"/>
        <v>31787.005108332829</v>
      </c>
      <c r="F89" s="1">
        <f t="shared" si="14"/>
        <v>31787</v>
      </c>
      <c r="G89" s="2">
        <f t="shared" si="11"/>
        <v>2.2790099974372424E-3</v>
      </c>
      <c r="I89" s="1">
        <f t="shared" si="12"/>
        <v>2.2790099974372424E-3</v>
      </c>
      <c r="O89" s="1">
        <f t="shared" ca="1" si="15"/>
        <v>-4.3772391159663457E-3</v>
      </c>
      <c r="Q89" s="63">
        <f t="shared" si="16"/>
        <v>30384.038</v>
      </c>
      <c r="AA89" s="1" t="s">
        <v>64</v>
      </c>
      <c r="AB89" s="1">
        <v>6</v>
      </c>
      <c r="AD89" s="1" t="s">
        <v>50</v>
      </c>
      <c r="AF89" s="1" t="s">
        <v>51</v>
      </c>
    </row>
    <row r="90" spans="1:32" x14ac:dyDescent="0.2">
      <c r="A90" s="1" t="s">
        <v>79</v>
      </c>
      <c r="C90" s="2">
        <v>45414.576000000001</v>
      </c>
      <c r="D90" s="2"/>
      <c r="E90" s="1">
        <f t="shared" si="13"/>
        <v>31813.987925693564</v>
      </c>
      <c r="F90" s="1">
        <f t="shared" si="14"/>
        <v>31814</v>
      </c>
      <c r="G90" s="2">
        <f t="shared" si="11"/>
        <v>-5.3867800015723333E-3</v>
      </c>
      <c r="I90" s="1">
        <f t="shared" si="12"/>
        <v>-5.3867800015723333E-3</v>
      </c>
      <c r="O90" s="1">
        <f t="shared" ca="1" si="15"/>
        <v>-4.4187207063280179E-3</v>
      </c>
      <c r="Q90" s="63">
        <f t="shared" si="16"/>
        <v>30396.076000000001</v>
      </c>
      <c r="AA90" s="1" t="s">
        <v>64</v>
      </c>
      <c r="AB90" s="1">
        <v>5</v>
      </c>
      <c r="AD90" s="1" t="s">
        <v>50</v>
      </c>
      <c r="AF90" s="1" t="s">
        <v>51</v>
      </c>
    </row>
    <row r="91" spans="1:32" x14ac:dyDescent="0.2">
      <c r="A91" s="1" t="s">
        <v>61</v>
      </c>
      <c r="C91" s="2">
        <v>45442.680999999997</v>
      </c>
      <c r="D91" s="2"/>
      <c r="E91" s="1">
        <f t="shared" si="13"/>
        <v>31876.984443547302</v>
      </c>
      <c r="F91" s="1">
        <f t="shared" si="14"/>
        <v>31877</v>
      </c>
      <c r="G91" s="2">
        <f t="shared" si="11"/>
        <v>-6.9402900044224225E-3</v>
      </c>
      <c r="I91" s="1">
        <f t="shared" si="12"/>
        <v>-6.9402900044224225E-3</v>
      </c>
      <c r="O91" s="1">
        <f t="shared" ca="1" si="15"/>
        <v>-4.5155110838385748E-3</v>
      </c>
      <c r="Q91" s="63">
        <f t="shared" si="16"/>
        <v>30424.180999999997</v>
      </c>
      <c r="AA91" s="1" t="s">
        <v>64</v>
      </c>
      <c r="AB91" s="1">
        <v>14</v>
      </c>
      <c r="AD91" s="1" t="s">
        <v>62</v>
      </c>
      <c r="AF91" s="1" t="s">
        <v>63</v>
      </c>
    </row>
    <row r="92" spans="1:32" x14ac:dyDescent="0.2">
      <c r="A92" s="1" t="s">
        <v>80</v>
      </c>
      <c r="C92" s="2">
        <v>45460.514000000003</v>
      </c>
      <c r="D92" s="2"/>
      <c r="E92" s="1">
        <f t="shared" si="13"/>
        <v>31916.95658028049</v>
      </c>
      <c r="F92" s="1">
        <f t="shared" si="14"/>
        <v>31917</v>
      </c>
      <c r="G92" s="2">
        <f t="shared" si="11"/>
        <v>-1.9371089998458046E-2</v>
      </c>
      <c r="I92" s="1">
        <f t="shared" si="12"/>
        <v>-1.9371089998458046E-2</v>
      </c>
      <c r="O92" s="1">
        <f t="shared" ca="1" si="15"/>
        <v>-4.5769652917817885E-3</v>
      </c>
      <c r="Q92" s="63">
        <f t="shared" si="16"/>
        <v>30442.014000000003</v>
      </c>
      <c r="AA92" s="1" t="s">
        <v>64</v>
      </c>
      <c r="AB92" s="1">
        <v>6</v>
      </c>
      <c r="AD92" s="1" t="s">
        <v>50</v>
      </c>
      <c r="AF92" s="1" t="s">
        <v>51</v>
      </c>
    </row>
    <row r="93" spans="1:32" x14ac:dyDescent="0.2">
      <c r="A93" s="1" t="s">
        <v>81</v>
      </c>
      <c r="C93" s="2">
        <v>45788.453999999998</v>
      </c>
      <c r="D93" s="2"/>
      <c r="E93" s="1">
        <f t="shared" si="13"/>
        <v>32652.024292963546</v>
      </c>
      <c r="F93" s="1">
        <f t="shared" si="14"/>
        <v>32652</v>
      </c>
      <c r="G93" s="2">
        <f t="shared" si="11"/>
        <v>1.0837959998752922E-2</v>
      </c>
      <c r="I93" s="1">
        <f t="shared" si="12"/>
        <v>1.0837959998752922E-2</v>
      </c>
      <c r="O93" s="1">
        <f t="shared" ca="1" si="15"/>
        <v>-5.7061863627383275E-3</v>
      </c>
      <c r="Q93" s="63">
        <f t="shared" si="16"/>
        <v>30769.953999999998</v>
      </c>
      <c r="AA93" s="1" t="s">
        <v>64</v>
      </c>
      <c r="AB93" s="1">
        <v>4</v>
      </c>
      <c r="AD93" s="1" t="s">
        <v>50</v>
      </c>
      <c r="AF93" s="1" t="s">
        <v>51</v>
      </c>
    </row>
    <row r="94" spans="1:32" x14ac:dyDescent="0.2">
      <c r="A94" s="1" t="s">
        <v>61</v>
      </c>
      <c r="C94" s="2">
        <v>45797.815999999999</v>
      </c>
      <c r="D94" s="2"/>
      <c r="E94" s="1">
        <f t="shared" si="13"/>
        <v>32673.008936270675</v>
      </c>
      <c r="F94" s="1">
        <f t="shared" si="14"/>
        <v>32673</v>
      </c>
      <c r="G94" s="2">
        <f t="shared" si="11"/>
        <v>3.9867899977252819E-3</v>
      </c>
      <c r="I94" s="1">
        <f t="shared" si="12"/>
        <v>3.9867899977252819E-3</v>
      </c>
      <c r="O94" s="1">
        <f t="shared" ca="1" si="15"/>
        <v>-5.7384498219085131E-3</v>
      </c>
      <c r="Q94" s="63">
        <f t="shared" si="16"/>
        <v>30779.315999999999</v>
      </c>
      <c r="AA94" s="1" t="s">
        <v>64</v>
      </c>
      <c r="AB94" s="1">
        <v>13</v>
      </c>
      <c r="AD94" s="1" t="s">
        <v>62</v>
      </c>
      <c r="AF94" s="1" t="s">
        <v>63</v>
      </c>
    </row>
    <row r="95" spans="1:32" x14ac:dyDescent="0.2">
      <c r="A95" s="1" t="s">
        <v>82</v>
      </c>
      <c r="C95" s="2">
        <v>46559.358999999997</v>
      </c>
      <c r="D95" s="2"/>
      <c r="E95" s="1">
        <f t="shared" si="13"/>
        <v>34379.984819419427</v>
      </c>
      <c r="F95" s="1">
        <f t="shared" si="14"/>
        <v>34380</v>
      </c>
      <c r="G95" s="2">
        <f t="shared" si="11"/>
        <v>-6.7726000052061863E-3</v>
      </c>
      <c r="I95" s="1">
        <f t="shared" si="12"/>
        <v>-6.7726000052061863E-3</v>
      </c>
      <c r="O95" s="1">
        <f t="shared" ca="1" si="15"/>
        <v>-8.3610081458851265E-3</v>
      </c>
      <c r="Q95" s="63">
        <f t="shared" si="16"/>
        <v>31540.858999999997</v>
      </c>
      <c r="AA95" s="1" t="s">
        <v>64</v>
      </c>
      <c r="AB95" s="1">
        <v>6</v>
      </c>
      <c r="AD95" s="1" t="s">
        <v>50</v>
      </c>
      <c r="AF95" s="1" t="s">
        <v>51</v>
      </c>
    </row>
    <row r="96" spans="1:32" x14ac:dyDescent="0.2">
      <c r="A96" s="1" t="s">
        <v>61</v>
      </c>
      <c r="C96" s="2">
        <v>46560.709000000003</v>
      </c>
      <c r="D96" s="2"/>
      <c r="E96" s="1">
        <f t="shared" si="13"/>
        <v>34383.010804087739</v>
      </c>
      <c r="F96" s="1">
        <f t="shared" si="14"/>
        <v>34383</v>
      </c>
      <c r="G96" s="2">
        <f t="shared" si="11"/>
        <v>4.8200900055235252E-3</v>
      </c>
      <c r="I96" s="1">
        <f t="shared" si="12"/>
        <v>4.8200900055235252E-3</v>
      </c>
      <c r="O96" s="1">
        <f t="shared" ca="1" si="15"/>
        <v>-8.3656172114808733E-3</v>
      </c>
      <c r="Q96" s="63">
        <f t="shared" si="16"/>
        <v>31542.209000000003</v>
      </c>
      <c r="AA96" s="1" t="s">
        <v>64</v>
      </c>
      <c r="AB96" s="1">
        <v>19</v>
      </c>
      <c r="AD96" s="1" t="s">
        <v>62</v>
      </c>
      <c r="AF96" s="1" t="s">
        <v>63</v>
      </c>
    </row>
    <row r="97" spans="1:32" x14ac:dyDescent="0.2">
      <c r="A97" s="1" t="s">
        <v>83</v>
      </c>
      <c r="C97" s="2">
        <v>46851.582000000002</v>
      </c>
      <c r="D97" s="2"/>
      <c r="E97" s="1">
        <f t="shared" si="13"/>
        <v>35034.9939436598</v>
      </c>
      <c r="F97" s="1">
        <f t="shared" si="14"/>
        <v>35035</v>
      </c>
      <c r="G97" s="2">
        <f t="shared" si="11"/>
        <v>-2.7019499975722283E-3</v>
      </c>
      <c r="I97" s="1">
        <f t="shared" si="12"/>
        <v>-2.7019499975722283E-3</v>
      </c>
      <c r="O97" s="1">
        <f t="shared" ca="1" si="15"/>
        <v>-9.367320800955245E-3</v>
      </c>
      <c r="Q97" s="63">
        <f t="shared" si="16"/>
        <v>31833.082000000002</v>
      </c>
      <c r="AA97" s="1" t="s">
        <v>64</v>
      </c>
      <c r="AB97" s="1">
        <v>5</v>
      </c>
      <c r="AD97" s="1" t="s">
        <v>50</v>
      </c>
      <c r="AF97" s="1" t="s">
        <v>51</v>
      </c>
    </row>
    <row r="98" spans="1:32" x14ac:dyDescent="0.2">
      <c r="A98" s="1" t="s">
        <v>84</v>
      </c>
      <c r="C98" s="2">
        <v>46877.457999999999</v>
      </c>
      <c r="D98" s="2"/>
      <c r="E98" s="1">
        <f t="shared" si="13"/>
        <v>35092.99422460566</v>
      </c>
      <c r="F98" s="1">
        <f t="shared" si="14"/>
        <v>35093</v>
      </c>
      <c r="G98" s="2">
        <f t="shared" si="11"/>
        <v>-2.5766100006876513E-3</v>
      </c>
      <c r="I98" s="1">
        <f t="shared" si="12"/>
        <v>-2.5766100006876513E-3</v>
      </c>
      <c r="O98" s="1">
        <f t="shared" ca="1" si="15"/>
        <v>-9.4564294024728976E-3</v>
      </c>
      <c r="Q98" s="63">
        <f t="shared" si="16"/>
        <v>31858.957999999999</v>
      </c>
      <c r="AA98" s="1" t="s">
        <v>64</v>
      </c>
      <c r="AB98" s="1">
        <v>5</v>
      </c>
      <c r="AD98" s="1" t="s">
        <v>50</v>
      </c>
      <c r="AF98" s="1" t="s">
        <v>51</v>
      </c>
    </row>
    <row r="99" spans="1:32" x14ac:dyDescent="0.2">
      <c r="A99" s="1" t="s">
        <v>61</v>
      </c>
      <c r="C99" s="2">
        <v>46924.741000000002</v>
      </c>
      <c r="D99" s="2"/>
      <c r="E99" s="1">
        <f t="shared" si="13"/>
        <v>35198.977656510266</v>
      </c>
      <c r="F99" s="1">
        <f t="shared" si="14"/>
        <v>35199</v>
      </c>
      <c r="G99" s="2">
        <f t="shared" ref="G99:G130" si="17">+C99-(C$7+F99*C$8)</f>
        <v>-9.9682299987762235E-3</v>
      </c>
      <c r="I99" s="1">
        <f t="shared" ref="I99:I124" si="18">+G99</f>
        <v>-9.9682299987762235E-3</v>
      </c>
      <c r="O99" s="1">
        <f t="shared" ca="1" si="15"/>
        <v>-9.619283053522415E-3</v>
      </c>
      <c r="Q99" s="63">
        <f t="shared" si="16"/>
        <v>31906.241000000002</v>
      </c>
      <c r="AA99" s="1" t="s">
        <v>64</v>
      </c>
      <c r="AB99" s="1">
        <v>17</v>
      </c>
      <c r="AD99" s="1" t="s">
        <v>62</v>
      </c>
      <c r="AF99" s="1" t="s">
        <v>63</v>
      </c>
    </row>
    <row r="100" spans="1:32" x14ac:dyDescent="0.2">
      <c r="A100" s="1" t="s">
        <v>85</v>
      </c>
      <c r="C100" s="2">
        <v>46939.46</v>
      </c>
      <c r="D100" s="2"/>
      <c r="E100" s="1">
        <f t="shared" si="13"/>
        <v>35231.969855275223</v>
      </c>
      <c r="F100" s="1">
        <f t="shared" si="14"/>
        <v>35232</v>
      </c>
      <c r="G100" s="2">
        <f t="shared" si="17"/>
        <v>-1.344863999838708E-2</v>
      </c>
      <c r="I100" s="1">
        <f t="shared" si="18"/>
        <v>-1.344863999838708E-2</v>
      </c>
      <c r="O100" s="1">
        <f t="shared" ca="1" si="15"/>
        <v>-9.6699827750755668E-3</v>
      </c>
      <c r="Q100" s="63">
        <f t="shared" si="16"/>
        <v>31920.959999999999</v>
      </c>
      <c r="AA100" s="1" t="s">
        <v>64</v>
      </c>
      <c r="AB100" s="1">
        <v>6</v>
      </c>
      <c r="AD100" s="1" t="s">
        <v>50</v>
      </c>
      <c r="AF100" s="1" t="s">
        <v>51</v>
      </c>
    </row>
    <row r="101" spans="1:32" x14ac:dyDescent="0.2">
      <c r="A101" s="1" t="s">
        <v>61</v>
      </c>
      <c r="C101" s="2">
        <v>46965.784</v>
      </c>
      <c r="D101" s="2"/>
      <c r="E101" s="1">
        <f t="shared" si="13"/>
        <v>35290.974314836938</v>
      </c>
      <c r="F101" s="1">
        <f t="shared" si="14"/>
        <v>35291</v>
      </c>
      <c r="G101" s="2">
        <f t="shared" si="17"/>
        <v>-1.1459070003184024E-2</v>
      </c>
      <c r="I101" s="1">
        <f t="shared" si="18"/>
        <v>-1.1459070003184024E-2</v>
      </c>
      <c r="O101" s="1">
        <f t="shared" ca="1" si="15"/>
        <v>-9.7606277317918017E-3</v>
      </c>
      <c r="Q101" s="63">
        <f t="shared" si="16"/>
        <v>31947.284</v>
      </c>
      <c r="AA101" s="1" t="s">
        <v>64</v>
      </c>
      <c r="AB101" s="1">
        <v>10</v>
      </c>
      <c r="AD101" s="1" t="s">
        <v>86</v>
      </c>
      <c r="AF101" s="1" t="s">
        <v>63</v>
      </c>
    </row>
    <row r="102" spans="1:32" x14ac:dyDescent="0.2">
      <c r="A102" s="1" t="s">
        <v>87</v>
      </c>
      <c r="C102" s="2">
        <v>47262.461000000003</v>
      </c>
      <c r="D102" s="2"/>
      <c r="E102" s="1">
        <f t="shared" si="13"/>
        <v>35955.966947012574</v>
      </c>
      <c r="F102" s="1">
        <f t="shared" si="14"/>
        <v>35956</v>
      </c>
      <c r="G102" s="2">
        <f t="shared" si="17"/>
        <v>-1.4746119995834306E-2</v>
      </c>
      <c r="I102" s="1">
        <f t="shared" si="18"/>
        <v>-1.4746119995834306E-2</v>
      </c>
      <c r="O102" s="1">
        <f t="shared" ca="1" si="15"/>
        <v>-1.0782303938847722E-2</v>
      </c>
      <c r="Q102" s="63">
        <f t="shared" si="16"/>
        <v>32243.961000000003</v>
      </c>
      <c r="AA102" s="1" t="s">
        <v>64</v>
      </c>
      <c r="AB102" s="1">
        <v>6</v>
      </c>
      <c r="AD102" s="1" t="s">
        <v>50</v>
      </c>
      <c r="AF102" s="1" t="s">
        <v>51</v>
      </c>
    </row>
    <row r="103" spans="1:32" x14ac:dyDescent="0.2">
      <c r="A103" s="25" t="s">
        <v>88</v>
      </c>
      <c r="B103" s="26" t="s">
        <v>46</v>
      </c>
      <c r="C103" s="27">
        <v>47331.478999999999</v>
      </c>
      <c r="D103" s="2"/>
      <c r="E103" s="1">
        <f t="shared" si="13"/>
        <v>36110.668732076781</v>
      </c>
      <c r="F103" s="1">
        <f t="shared" si="14"/>
        <v>36110.5</v>
      </c>
      <c r="G103" s="2">
        <f t="shared" si="17"/>
        <v>7.5277414995071013E-2</v>
      </c>
      <c r="I103" s="1">
        <f t="shared" si="18"/>
        <v>7.5277414995071013E-2</v>
      </c>
      <c r="O103" s="1">
        <f t="shared" ca="1" si="15"/>
        <v>-1.1019670817028378E-2</v>
      </c>
      <c r="Q103" s="63">
        <f t="shared" si="16"/>
        <v>32312.978999999999</v>
      </c>
    </row>
    <row r="104" spans="1:32" x14ac:dyDescent="0.2">
      <c r="A104" s="1" t="s">
        <v>61</v>
      </c>
      <c r="C104" s="2">
        <v>47658.639000000003</v>
      </c>
      <c r="D104" s="2"/>
      <c r="E104" s="1">
        <f t="shared" si="13"/>
        <v>36843.988098062619</v>
      </c>
      <c r="F104" s="1">
        <f t="shared" si="14"/>
        <v>36844</v>
      </c>
      <c r="G104" s="2">
        <f t="shared" si="17"/>
        <v>-5.3098799980944023E-3</v>
      </c>
      <c r="I104" s="1">
        <f t="shared" si="18"/>
        <v>-5.3098799980944023E-3</v>
      </c>
      <c r="O104" s="1">
        <f t="shared" ca="1" si="15"/>
        <v>-1.2146587355187047E-2</v>
      </c>
      <c r="Q104" s="63">
        <f t="shared" si="16"/>
        <v>32640.139000000003</v>
      </c>
      <c r="AA104" s="1" t="s">
        <v>64</v>
      </c>
      <c r="AB104" s="1">
        <v>12</v>
      </c>
      <c r="AD104" s="1" t="s">
        <v>62</v>
      </c>
      <c r="AF104" s="1" t="s">
        <v>63</v>
      </c>
    </row>
    <row r="105" spans="1:32" x14ac:dyDescent="0.2">
      <c r="A105" s="1" t="s">
        <v>61</v>
      </c>
      <c r="C105" s="2">
        <v>47673.792999999998</v>
      </c>
      <c r="D105" s="2"/>
      <c r="E105" s="1">
        <f t="shared" si="13"/>
        <v>36877.955336331805</v>
      </c>
      <c r="F105" s="1">
        <f t="shared" si="14"/>
        <v>36878</v>
      </c>
      <c r="G105" s="2">
        <f t="shared" si="17"/>
        <v>-1.992605999839725E-2</v>
      </c>
      <c r="I105" s="1">
        <f t="shared" si="18"/>
        <v>-1.992605999839725E-2</v>
      </c>
      <c r="O105" s="1">
        <f t="shared" ca="1" si="15"/>
        <v>-1.2198823431938781E-2</v>
      </c>
      <c r="Q105" s="63">
        <f t="shared" si="16"/>
        <v>32655.292999999998</v>
      </c>
      <c r="AA105" s="1" t="s">
        <v>64</v>
      </c>
      <c r="AB105" s="1">
        <v>11</v>
      </c>
      <c r="AD105" s="1" t="s">
        <v>86</v>
      </c>
      <c r="AF105" s="1" t="s">
        <v>63</v>
      </c>
    </row>
    <row r="106" spans="1:32" x14ac:dyDescent="0.2">
      <c r="A106" s="1" t="s">
        <v>89</v>
      </c>
      <c r="C106" s="2">
        <v>47885.701999999997</v>
      </c>
      <c r="D106" s="2"/>
      <c r="E106" s="1">
        <f t="shared" si="13"/>
        <v>37352.943028979716</v>
      </c>
      <c r="F106" s="1">
        <f t="shared" si="14"/>
        <v>37353</v>
      </c>
      <c r="G106" s="2">
        <f t="shared" si="17"/>
        <v>-2.541681000002427E-2</v>
      </c>
      <c r="I106" s="1">
        <f t="shared" si="18"/>
        <v>-2.541681000002427E-2</v>
      </c>
      <c r="O106" s="1">
        <f t="shared" ca="1" si="15"/>
        <v>-1.2928592151264434E-2</v>
      </c>
      <c r="Q106" s="63">
        <f t="shared" si="16"/>
        <v>32867.201999999997</v>
      </c>
      <c r="AA106" s="1" t="s">
        <v>64</v>
      </c>
      <c r="AB106" s="1">
        <v>6</v>
      </c>
      <c r="AD106" s="1" t="s">
        <v>50</v>
      </c>
      <c r="AF106" s="1" t="s">
        <v>51</v>
      </c>
    </row>
    <row r="107" spans="1:32" x14ac:dyDescent="0.2">
      <c r="A107" s="1" t="s">
        <v>90</v>
      </c>
      <c r="C107" s="2">
        <v>47969.582999999999</v>
      </c>
      <c r="D107" s="2"/>
      <c r="E107" s="1">
        <f t="shared" si="13"/>
        <v>37540.959784506849</v>
      </c>
      <c r="F107" s="1">
        <f t="shared" si="14"/>
        <v>37541</v>
      </c>
      <c r="G107" s="2">
        <f t="shared" si="17"/>
        <v>-1.7941569996764883E-2</v>
      </c>
      <c r="I107" s="1">
        <f t="shared" si="18"/>
        <v>-1.7941569996764883E-2</v>
      </c>
      <c r="O107" s="1">
        <f t="shared" ca="1" si="15"/>
        <v>-1.3217426928597537E-2</v>
      </c>
      <c r="Q107" s="63">
        <f t="shared" si="16"/>
        <v>32951.082999999999</v>
      </c>
      <c r="AA107" s="1" t="s">
        <v>64</v>
      </c>
      <c r="AB107" s="1">
        <v>6</v>
      </c>
      <c r="AD107" s="1" t="s">
        <v>50</v>
      </c>
      <c r="AF107" s="1" t="s">
        <v>51</v>
      </c>
    </row>
    <row r="108" spans="1:32" x14ac:dyDescent="0.2">
      <c r="A108" s="1" t="s">
        <v>61</v>
      </c>
      <c r="C108" s="2">
        <v>48055.692000000003</v>
      </c>
      <c r="D108" s="2"/>
      <c r="E108" s="1">
        <f t="shared" si="13"/>
        <v>37733.970535471752</v>
      </c>
      <c r="F108" s="1">
        <f t="shared" si="14"/>
        <v>37734</v>
      </c>
      <c r="G108" s="2">
        <f t="shared" si="17"/>
        <v>-1.3145179997081868E-2</v>
      </c>
      <c r="I108" s="1">
        <f t="shared" si="18"/>
        <v>-1.3145179997081868E-2</v>
      </c>
      <c r="O108" s="1">
        <f t="shared" ca="1" si="15"/>
        <v>-1.3513943481923536E-2</v>
      </c>
      <c r="Q108" s="63">
        <f t="shared" si="16"/>
        <v>33037.192000000003</v>
      </c>
      <c r="AA108" s="1" t="s">
        <v>64</v>
      </c>
      <c r="AB108" s="1">
        <v>11</v>
      </c>
      <c r="AD108" s="1" t="s">
        <v>86</v>
      </c>
      <c r="AF108" s="1" t="s">
        <v>63</v>
      </c>
    </row>
    <row r="109" spans="1:32" x14ac:dyDescent="0.2">
      <c r="A109" s="1" t="s">
        <v>91</v>
      </c>
      <c r="C109" s="2">
        <v>48304.639000000003</v>
      </c>
      <c r="D109" s="2">
        <v>2E-3</v>
      </c>
      <c r="E109" s="1">
        <f t="shared" si="13"/>
        <v>38291.977798597058</v>
      </c>
      <c r="F109" s="1">
        <f t="shared" si="14"/>
        <v>38292</v>
      </c>
      <c r="G109" s="2">
        <f t="shared" si="17"/>
        <v>-9.9048399933963083E-3</v>
      </c>
      <c r="I109" s="1">
        <f t="shared" si="18"/>
        <v>-9.9048399933963083E-3</v>
      </c>
      <c r="O109" s="1">
        <f t="shared" ca="1" si="15"/>
        <v>-1.4371229682731357E-2</v>
      </c>
      <c r="Q109" s="63">
        <f t="shared" si="16"/>
        <v>33286.139000000003</v>
      </c>
      <c r="AA109" s="1" t="s">
        <v>64</v>
      </c>
      <c r="AB109" s="1">
        <v>5</v>
      </c>
      <c r="AD109" s="1" t="s">
        <v>50</v>
      </c>
      <c r="AF109" s="1" t="s">
        <v>51</v>
      </c>
    </row>
    <row r="110" spans="1:32" x14ac:dyDescent="0.2">
      <c r="A110" s="1" t="s">
        <v>61</v>
      </c>
      <c r="C110" s="2">
        <v>48654.858999999997</v>
      </c>
      <c r="D110" s="2"/>
      <c r="E110" s="1">
        <f t="shared" si="13"/>
        <v>39076.985465657679</v>
      </c>
      <c r="F110" s="1">
        <f t="shared" si="14"/>
        <v>39077</v>
      </c>
      <c r="G110" s="2">
        <f t="shared" si="17"/>
        <v>-6.4842900028452277E-3</v>
      </c>
      <c r="I110" s="1">
        <f t="shared" si="18"/>
        <v>-6.4842900028452277E-3</v>
      </c>
      <c r="O110" s="1">
        <f t="shared" ca="1" si="15"/>
        <v>-1.5577268513616911E-2</v>
      </c>
      <c r="Q110" s="63">
        <f t="shared" si="16"/>
        <v>33636.358999999997</v>
      </c>
      <c r="AA110" s="1" t="s">
        <v>64</v>
      </c>
      <c r="AB110" s="1">
        <v>11</v>
      </c>
      <c r="AD110" s="1" t="s">
        <v>62</v>
      </c>
      <c r="AF110" s="1" t="s">
        <v>63</v>
      </c>
    </row>
    <row r="111" spans="1:32" x14ac:dyDescent="0.2">
      <c r="A111" s="1" t="s">
        <v>92</v>
      </c>
      <c r="C111" s="2">
        <v>48686.527000000002</v>
      </c>
      <c r="D111" s="2">
        <v>6.0000000000000001E-3</v>
      </c>
      <c r="E111" s="1">
        <f t="shared" si="13"/>
        <v>39147.968341565618</v>
      </c>
      <c r="F111" s="1">
        <f t="shared" si="14"/>
        <v>39148</v>
      </c>
      <c r="G111" s="2">
        <f t="shared" si="17"/>
        <v>-1.4123959997959901E-2</v>
      </c>
      <c r="I111" s="1">
        <f t="shared" si="18"/>
        <v>-1.4123959997959901E-2</v>
      </c>
      <c r="O111" s="1">
        <f t="shared" ca="1" si="15"/>
        <v>-1.5686349732716112E-2</v>
      </c>
      <c r="Q111" s="63">
        <f t="shared" si="16"/>
        <v>33668.027000000002</v>
      </c>
      <c r="AA111" s="1" t="s">
        <v>64</v>
      </c>
      <c r="AB111" s="1">
        <v>7</v>
      </c>
      <c r="AD111" s="1" t="s">
        <v>50</v>
      </c>
      <c r="AF111" s="1" t="s">
        <v>51</v>
      </c>
    </row>
    <row r="112" spans="1:32" x14ac:dyDescent="0.2">
      <c r="A112" s="1" t="s">
        <v>61</v>
      </c>
      <c r="C112" s="2">
        <v>48717.756000000001</v>
      </c>
      <c r="D112" s="2"/>
      <c r="E112" s="1">
        <f t="shared" si="13"/>
        <v>39217.967212088821</v>
      </c>
      <c r="F112" s="1">
        <f t="shared" si="14"/>
        <v>39218</v>
      </c>
      <c r="G112" s="2">
        <f t="shared" si="17"/>
        <v>-1.4627860000473447E-2</v>
      </c>
      <c r="I112" s="1">
        <f t="shared" si="18"/>
        <v>-1.4627860000473447E-2</v>
      </c>
      <c r="O112" s="1">
        <f t="shared" ca="1" si="15"/>
        <v>-1.5793894596616738E-2</v>
      </c>
      <c r="Q112" s="63">
        <f t="shared" si="16"/>
        <v>33699.256000000001</v>
      </c>
      <c r="AA112" s="1" t="s">
        <v>64</v>
      </c>
      <c r="AB112" s="1">
        <v>16</v>
      </c>
      <c r="AD112" s="1" t="s">
        <v>62</v>
      </c>
      <c r="AF112" s="1" t="s">
        <v>63</v>
      </c>
    </row>
    <row r="113" spans="1:32" x14ac:dyDescent="0.2">
      <c r="A113" s="1" t="s">
        <v>61</v>
      </c>
      <c r="C113" s="2">
        <v>48721.773999999998</v>
      </c>
      <c r="D113" s="2"/>
      <c r="E113" s="1">
        <f t="shared" si="13"/>
        <v>39226.973439049725</v>
      </c>
      <c r="F113" s="1">
        <f t="shared" si="14"/>
        <v>39227</v>
      </c>
      <c r="G113" s="2">
        <f t="shared" si="17"/>
        <v>-1.1849790003907401E-2</v>
      </c>
      <c r="I113" s="1">
        <f t="shared" si="18"/>
        <v>-1.1849790003907401E-2</v>
      </c>
      <c r="O113" s="1">
        <f t="shared" ca="1" si="15"/>
        <v>-1.5807721793403957E-2</v>
      </c>
      <c r="Q113" s="63">
        <f t="shared" si="16"/>
        <v>33703.273999999998</v>
      </c>
      <c r="AA113" s="1" t="s">
        <v>64</v>
      </c>
      <c r="AB113" s="1">
        <v>9</v>
      </c>
      <c r="AD113" s="1" t="s">
        <v>86</v>
      </c>
      <c r="AF113" s="1" t="s">
        <v>63</v>
      </c>
    </row>
    <row r="114" spans="1:32" x14ac:dyDescent="0.2">
      <c r="A114" s="1" t="s">
        <v>61</v>
      </c>
      <c r="C114" s="2">
        <v>48733.813999999998</v>
      </c>
      <c r="D114" s="2"/>
      <c r="E114" s="1">
        <f t="shared" si="13"/>
        <v>39253.96073935071</v>
      </c>
      <c r="F114" s="1">
        <f t="shared" si="14"/>
        <v>39254</v>
      </c>
      <c r="G114" s="2">
        <f t="shared" si="17"/>
        <v>-1.7515580002509523E-2</v>
      </c>
      <c r="I114" s="1">
        <f t="shared" si="18"/>
        <v>-1.7515580002509523E-2</v>
      </c>
      <c r="O114" s="1">
        <f t="shared" ca="1" si="15"/>
        <v>-1.584920338376563E-2</v>
      </c>
      <c r="Q114" s="63">
        <f t="shared" si="16"/>
        <v>33715.313999999998</v>
      </c>
      <c r="AA114" s="1" t="s">
        <v>64</v>
      </c>
      <c r="AB114" s="1">
        <v>10</v>
      </c>
      <c r="AD114" s="1" t="s">
        <v>86</v>
      </c>
      <c r="AF114" s="1" t="s">
        <v>63</v>
      </c>
    </row>
    <row r="115" spans="1:32" x14ac:dyDescent="0.2">
      <c r="A115" s="1" t="s">
        <v>93</v>
      </c>
      <c r="C115" s="2">
        <v>48762.373</v>
      </c>
      <c r="D115" s="2">
        <v>8.9999999999999993E-3</v>
      </c>
      <c r="E115" s="1">
        <f t="shared" si="13"/>
        <v>39317.974884641058</v>
      </c>
      <c r="F115" s="1">
        <f t="shared" si="14"/>
        <v>39318</v>
      </c>
      <c r="G115" s="2">
        <f t="shared" si="17"/>
        <v>-1.1204860005818773E-2</v>
      </c>
      <c r="I115" s="1">
        <f t="shared" si="18"/>
        <v>-1.1204860005818773E-2</v>
      </c>
      <c r="O115" s="1">
        <f t="shared" ca="1" si="15"/>
        <v>-1.5947530116474769E-2</v>
      </c>
      <c r="Q115" s="63">
        <f t="shared" si="16"/>
        <v>33743.873</v>
      </c>
      <c r="AA115" s="1" t="s">
        <v>64</v>
      </c>
      <c r="AB115" s="1">
        <v>6</v>
      </c>
      <c r="AD115" s="1" t="s">
        <v>50</v>
      </c>
      <c r="AF115" s="1" t="s">
        <v>51</v>
      </c>
    </row>
    <row r="116" spans="1:32" x14ac:dyDescent="0.2">
      <c r="A116" s="1" t="s">
        <v>94</v>
      </c>
      <c r="C116" s="2">
        <v>49041.654000000002</v>
      </c>
      <c r="D116" s="2">
        <v>6.0000000000000001E-3</v>
      </c>
      <c r="E116" s="1">
        <f t="shared" si="13"/>
        <v>39943.974902527996</v>
      </c>
      <c r="F116" s="1">
        <f t="shared" si="14"/>
        <v>39944</v>
      </c>
      <c r="G116" s="2">
        <f t="shared" si="17"/>
        <v>-1.1196879997442011E-2</v>
      </c>
      <c r="I116" s="1">
        <f t="shared" si="18"/>
        <v>-1.1196879997442011E-2</v>
      </c>
      <c r="O116" s="1">
        <f t="shared" ca="1" si="15"/>
        <v>-1.6909288470786051E-2</v>
      </c>
      <c r="Q116" s="63">
        <f t="shared" si="16"/>
        <v>34023.154000000002</v>
      </c>
      <c r="AA116" s="1" t="s">
        <v>64</v>
      </c>
      <c r="AB116" s="1">
        <v>8</v>
      </c>
      <c r="AD116" s="1" t="s">
        <v>50</v>
      </c>
      <c r="AF116" s="1" t="s">
        <v>51</v>
      </c>
    </row>
    <row r="117" spans="1:32" x14ac:dyDescent="0.2">
      <c r="A117" s="1" t="s">
        <v>95</v>
      </c>
      <c r="C117" s="2">
        <v>49159.43</v>
      </c>
      <c r="D117" s="2">
        <v>4.0000000000000001E-3</v>
      </c>
      <c r="E117" s="1">
        <f t="shared" ref="E117:E148" si="19">+(C117-C$7)/C$8</f>
        <v>40207.966287930692</v>
      </c>
      <c r="F117" s="1">
        <f t="shared" ref="F117:F148" si="20">ROUND(2*E117,0)/2</f>
        <v>40208</v>
      </c>
      <c r="G117" s="2">
        <f t="shared" si="17"/>
        <v>-1.5040160003991332E-2</v>
      </c>
      <c r="I117" s="1">
        <f t="shared" si="18"/>
        <v>-1.5040160003991332E-2</v>
      </c>
      <c r="O117" s="1">
        <f t="shared" ref="O117:O148" ca="1" si="21">+C$11+C$12*F117</f>
        <v>-1.7314886243211258E-2</v>
      </c>
      <c r="Q117" s="63">
        <f t="shared" ref="Q117:Q148" si="22">+C117-15018.5</f>
        <v>34140.93</v>
      </c>
      <c r="AA117" s="1" t="s">
        <v>64</v>
      </c>
      <c r="AB117" s="1">
        <v>6</v>
      </c>
      <c r="AD117" s="1" t="s">
        <v>50</v>
      </c>
      <c r="AF117" s="1" t="s">
        <v>51</v>
      </c>
    </row>
    <row r="118" spans="1:32" x14ac:dyDescent="0.2">
      <c r="A118" s="1" t="s">
        <v>61</v>
      </c>
      <c r="C118" s="2">
        <v>49445.847000000002</v>
      </c>
      <c r="D118" s="2"/>
      <c r="E118" s="1">
        <f t="shared" si="19"/>
        <v>40849.961436627244</v>
      </c>
      <c r="F118" s="1">
        <f t="shared" si="20"/>
        <v>40850</v>
      </c>
      <c r="G118" s="2">
        <f t="shared" si="17"/>
        <v>-1.7204499999934342E-2</v>
      </c>
      <c r="I118" s="1">
        <f t="shared" si="18"/>
        <v>-1.7204499999934342E-2</v>
      </c>
      <c r="O118" s="1">
        <f t="shared" ca="1" si="21"/>
        <v>-1.8301226280699821E-2</v>
      </c>
      <c r="Q118" s="63">
        <f t="shared" si="22"/>
        <v>34427.347000000002</v>
      </c>
      <c r="AA118" s="1" t="s">
        <v>64</v>
      </c>
      <c r="AB118" s="1">
        <v>13</v>
      </c>
      <c r="AD118" s="1" t="s">
        <v>86</v>
      </c>
      <c r="AF118" s="1" t="s">
        <v>63</v>
      </c>
    </row>
    <row r="119" spans="1:32" x14ac:dyDescent="0.2">
      <c r="A119" s="1" t="s">
        <v>61</v>
      </c>
      <c r="C119" s="2">
        <v>49488.675000000003</v>
      </c>
      <c r="D119" s="2"/>
      <c r="E119" s="1">
        <f t="shared" si="19"/>
        <v>40945.959119126455</v>
      </c>
      <c r="F119" s="1">
        <f t="shared" si="20"/>
        <v>40946</v>
      </c>
      <c r="G119" s="2">
        <f t="shared" si="17"/>
        <v>-1.823842000158038E-2</v>
      </c>
      <c r="I119" s="1">
        <f t="shared" si="18"/>
        <v>-1.823842000158038E-2</v>
      </c>
      <c r="O119" s="1">
        <f t="shared" ca="1" si="21"/>
        <v>-1.8448716379763537E-2</v>
      </c>
      <c r="Q119" s="63">
        <f t="shared" si="22"/>
        <v>34470.175000000003</v>
      </c>
      <c r="AA119" s="1" t="s">
        <v>64</v>
      </c>
      <c r="AB119" s="1">
        <v>9</v>
      </c>
      <c r="AD119" s="1" t="s">
        <v>86</v>
      </c>
      <c r="AF119" s="1" t="s">
        <v>63</v>
      </c>
    </row>
    <row r="120" spans="1:32" x14ac:dyDescent="0.2">
      <c r="A120" s="1" t="s">
        <v>61</v>
      </c>
      <c r="C120" s="2">
        <v>49504.735999999997</v>
      </c>
      <c r="D120" s="2"/>
      <c r="E120" s="1">
        <f t="shared" si="19"/>
        <v>40981.959370798708</v>
      </c>
      <c r="F120" s="1">
        <f t="shared" si="20"/>
        <v>40982</v>
      </c>
      <c r="G120" s="2">
        <f t="shared" si="17"/>
        <v>-1.8126140006643254E-2</v>
      </c>
      <c r="I120" s="1">
        <f t="shared" si="18"/>
        <v>-1.8126140006643254E-2</v>
      </c>
      <c r="O120" s="1">
        <f t="shared" ca="1" si="21"/>
        <v>-1.8504025166912429E-2</v>
      </c>
      <c r="Q120" s="63">
        <f t="shared" si="22"/>
        <v>34486.235999999997</v>
      </c>
      <c r="AA120" s="1" t="s">
        <v>64</v>
      </c>
      <c r="AB120" s="1">
        <v>8</v>
      </c>
      <c r="AD120" s="1" t="s">
        <v>86</v>
      </c>
      <c r="AF120" s="1" t="s">
        <v>63</v>
      </c>
    </row>
    <row r="121" spans="1:32" x14ac:dyDescent="0.2">
      <c r="A121" s="1" t="s">
        <v>96</v>
      </c>
      <c r="C121" s="2">
        <v>49511.432999999997</v>
      </c>
      <c r="D121" s="2">
        <v>4.0000000000000001E-3</v>
      </c>
      <c r="E121" s="1">
        <f t="shared" si="19"/>
        <v>40996.970496223599</v>
      </c>
      <c r="F121" s="1">
        <f t="shared" si="20"/>
        <v>40997</v>
      </c>
      <c r="G121" s="2">
        <f t="shared" si="17"/>
        <v>-1.3162690003809985E-2</v>
      </c>
      <c r="I121" s="1">
        <f t="shared" si="18"/>
        <v>-1.3162690003809985E-2</v>
      </c>
      <c r="O121" s="1">
        <f t="shared" ca="1" si="21"/>
        <v>-1.8527070494891128E-2</v>
      </c>
      <c r="Q121" s="63">
        <f t="shared" si="22"/>
        <v>34492.932999999997</v>
      </c>
      <c r="AA121" s="1" t="s">
        <v>64</v>
      </c>
      <c r="AB121" s="1">
        <v>6</v>
      </c>
      <c r="AD121" s="1" t="s">
        <v>50</v>
      </c>
      <c r="AF121" s="1" t="s">
        <v>51</v>
      </c>
    </row>
    <row r="122" spans="1:32" x14ac:dyDescent="0.2">
      <c r="A122" s="1" t="s">
        <v>97</v>
      </c>
      <c r="C122" s="2">
        <v>49826.396000000001</v>
      </c>
      <c r="D122" s="2">
        <v>5.0000000000000001E-3</v>
      </c>
      <c r="E122" s="1">
        <f t="shared" si="19"/>
        <v>41702.950651098879</v>
      </c>
      <c r="F122" s="1">
        <f t="shared" si="20"/>
        <v>41703</v>
      </c>
      <c r="G122" s="2">
        <f t="shared" si="17"/>
        <v>-2.2016309994796757E-2</v>
      </c>
      <c r="I122" s="1">
        <f t="shared" si="18"/>
        <v>-2.2016309994796757E-2</v>
      </c>
      <c r="O122" s="1">
        <f t="shared" ca="1" si="21"/>
        <v>-1.9611737265088837E-2</v>
      </c>
      <c r="Q122" s="63">
        <f t="shared" si="22"/>
        <v>34807.896000000001</v>
      </c>
      <c r="AA122" s="1" t="s">
        <v>64</v>
      </c>
      <c r="AB122" s="1">
        <v>5</v>
      </c>
      <c r="AD122" s="1" t="s">
        <v>50</v>
      </c>
      <c r="AF122" s="1" t="s">
        <v>51</v>
      </c>
    </row>
    <row r="123" spans="1:32" x14ac:dyDescent="0.2">
      <c r="A123" s="1" t="s">
        <v>98</v>
      </c>
      <c r="C123" s="2">
        <v>50193.569000000003</v>
      </c>
      <c r="D123" s="2">
        <v>3.0000000000000001E-3</v>
      </c>
      <c r="E123" s="1">
        <f t="shared" si="19"/>
        <v>42525.95796118299</v>
      </c>
      <c r="F123" s="1">
        <f t="shared" si="20"/>
        <v>42526</v>
      </c>
      <c r="G123" s="2">
        <f t="shared" si="17"/>
        <v>-1.8755019991658628E-2</v>
      </c>
      <c r="I123" s="1">
        <f t="shared" si="18"/>
        <v>-1.8755019991658628E-2</v>
      </c>
      <c r="O123" s="1">
        <f t="shared" ca="1" si="21"/>
        <v>-2.0876157593520454E-2</v>
      </c>
      <c r="Q123" s="63">
        <f t="shared" si="22"/>
        <v>35175.069000000003</v>
      </c>
      <c r="AA123" s="1" t="s">
        <v>64</v>
      </c>
      <c r="AB123" s="1">
        <v>5</v>
      </c>
      <c r="AD123" s="1" t="s">
        <v>50</v>
      </c>
      <c r="AF123" s="1" t="s">
        <v>51</v>
      </c>
    </row>
    <row r="124" spans="1:32" x14ac:dyDescent="0.2">
      <c r="A124" s="1" t="s">
        <v>99</v>
      </c>
      <c r="C124" s="2">
        <v>50546.45</v>
      </c>
      <c r="D124" s="2">
        <v>5.0000000000000001E-3</v>
      </c>
      <c r="E124" s="1">
        <f t="shared" si="19"/>
        <v>43316.930180245348</v>
      </c>
      <c r="F124" s="1">
        <f t="shared" si="20"/>
        <v>43317</v>
      </c>
      <c r="G124" s="2">
        <f t="shared" si="17"/>
        <v>-3.1149090005783364E-2</v>
      </c>
      <c r="I124" s="1">
        <f t="shared" si="18"/>
        <v>-3.1149090005783364E-2</v>
      </c>
      <c r="O124" s="1">
        <f t="shared" ca="1" si="21"/>
        <v>-2.2091414555597481E-2</v>
      </c>
      <c r="Q124" s="63">
        <f t="shared" si="22"/>
        <v>35527.949999999997</v>
      </c>
      <c r="AA124" s="1" t="s">
        <v>64</v>
      </c>
      <c r="AB124" s="1">
        <v>5</v>
      </c>
      <c r="AD124" s="1" t="s">
        <v>50</v>
      </c>
      <c r="AF124" s="1" t="s">
        <v>51</v>
      </c>
    </row>
    <row r="125" spans="1:32" x14ac:dyDescent="0.2">
      <c r="A125" s="25" t="s">
        <v>100</v>
      </c>
      <c r="B125" s="26" t="s">
        <v>45</v>
      </c>
      <c r="C125" s="27">
        <v>50572.792000000001</v>
      </c>
      <c r="D125" s="2"/>
      <c r="E125" s="1">
        <f t="shared" si="19"/>
        <v>43375.974986269313</v>
      </c>
      <c r="F125" s="1">
        <f t="shared" si="20"/>
        <v>43376</v>
      </c>
      <c r="G125" s="2">
        <f t="shared" si="17"/>
        <v>-1.1159519999637268E-2</v>
      </c>
      <c r="K125" s="1">
        <f>+G125</f>
        <v>-1.1159519999637268E-2</v>
      </c>
      <c r="O125" s="1">
        <f t="shared" ca="1" si="21"/>
        <v>-2.218205951231373E-2</v>
      </c>
      <c r="Q125" s="63">
        <f t="shared" si="22"/>
        <v>35554.292000000001</v>
      </c>
    </row>
    <row r="126" spans="1:32" x14ac:dyDescent="0.2">
      <c r="A126" s="1" t="s">
        <v>101</v>
      </c>
      <c r="C126" s="2">
        <v>50876.597000000002</v>
      </c>
      <c r="D126" s="2">
        <v>3.0000000000000001E-3</v>
      </c>
      <c r="E126" s="1">
        <f t="shared" si="19"/>
        <v>44056.944817493568</v>
      </c>
      <c r="F126" s="1">
        <f t="shared" si="20"/>
        <v>44057</v>
      </c>
      <c r="G126" s="2">
        <f t="shared" si="17"/>
        <v>-2.4618889998237137E-2</v>
      </c>
      <c r="I126" s="1">
        <f>+G126</f>
        <v>-2.4618889998237137E-2</v>
      </c>
      <c r="O126" s="1">
        <f t="shared" ca="1" si="21"/>
        <v>-2.3228317402546932E-2</v>
      </c>
      <c r="Q126" s="63">
        <f t="shared" si="22"/>
        <v>35858.097000000002</v>
      </c>
    </row>
    <row r="127" spans="1:32" x14ac:dyDescent="0.2">
      <c r="A127" s="25" t="s">
        <v>100</v>
      </c>
      <c r="B127" s="26" t="s">
        <v>45</v>
      </c>
      <c r="C127" s="27">
        <v>50921.673999999999</v>
      </c>
      <c r="D127" s="2"/>
      <c r="E127" s="1">
        <f t="shared" si="19"/>
        <v>44157.983566303141</v>
      </c>
      <c r="F127" s="1">
        <f t="shared" si="20"/>
        <v>44158</v>
      </c>
      <c r="G127" s="2">
        <f t="shared" si="17"/>
        <v>-7.3316600028192624E-3</v>
      </c>
      <c r="K127" s="1">
        <f>+G127</f>
        <v>-7.3316600028192624E-3</v>
      </c>
      <c r="O127" s="1">
        <f t="shared" ca="1" si="21"/>
        <v>-2.3383489277603538E-2</v>
      </c>
      <c r="Q127" s="63">
        <f t="shared" si="22"/>
        <v>35903.173999999999</v>
      </c>
      <c r="AA127" s="1" t="s">
        <v>64</v>
      </c>
      <c r="AB127" s="1">
        <v>6</v>
      </c>
      <c r="AD127" s="1" t="s">
        <v>50</v>
      </c>
      <c r="AF127" s="1" t="s">
        <v>51</v>
      </c>
    </row>
    <row r="128" spans="1:32" x14ac:dyDescent="0.2">
      <c r="A128" s="1" t="s">
        <v>102</v>
      </c>
      <c r="C128" s="2">
        <v>50948.43</v>
      </c>
      <c r="D128" s="2">
        <v>5.0000000000000001E-3</v>
      </c>
      <c r="E128" s="1">
        <f t="shared" si="19"/>
        <v>44217.956340958721</v>
      </c>
      <c r="F128" s="1">
        <f t="shared" si="20"/>
        <v>44218</v>
      </c>
      <c r="G128" s="2">
        <f t="shared" si="17"/>
        <v>-1.94778600052814E-2</v>
      </c>
      <c r="I128" s="1">
        <f>+G128</f>
        <v>-1.94778600052814E-2</v>
      </c>
      <c r="O128" s="1">
        <f t="shared" ca="1" si="21"/>
        <v>-2.3475670589518362E-2</v>
      </c>
      <c r="Q128" s="63">
        <f t="shared" si="22"/>
        <v>35929.93</v>
      </c>
    </row>
    <row r="129" spans="1:32" x14ac:dyDescent="0.2">
      <c r="A129" s="25" t="s">
        <v>100</v>
      </c>
      <c r="B129" s="26" t="s">
        <v>45</v>
      </c>
      <c r="C129" s="27">
        <v>50991.709000000003</v>
      </c>
      <c r="D129" s="2"/>
      <c r="E129" s="1">
        <f t="shared" si="19"/>
        <v>44314.964926484157</v>
      </c>
      <c r="F129" s="1">
        <f t="shared" si="20"/>
        <v>44315</v>
      </c>
      <c r="G129" s="2">
        <f t="shared" si="17"/>
        <v>-1.5647549997083843E-2</v>
      </c>
      <c r="K129" s="1">
        <f>+G129</f>
        <v>-1.5647549997083843E-2</v>
      </c>
      <c r="O129" s="1">
        <f t="shared" ca="1" si="21"/>
        <v>-2.3624697043780653E-2</v>
      </c>
      <c r="Q129" s="63">
        <f t="shared" si="22"/>
        <v>35973.209000000003</v>
      </c>
    </row>
    <row r="130" spans="1:32" x14ac:dyDescent="0.2">
      <c r="A130" s="1" t="s">
        <v>103</v>
      </c>
      <c r="C130" s="2">
        <v>51199.605000000003</v>
      </c>
      <c r="D130" s="2">
        <v>4.0000000000000001E-3</v>
      </c>
      <c r="E130" s="1">
        <f t="shared" si="19"/>
        <v>44780.957599521782</v>
      </c>
      <c r="F130" s="1">
        <f t="shared" si="20"/>
        <v>44781</v>
      </c>
      <c r="G130" s="2">
        <f t="shared" si="17"/>
        <v>-1.8916369997896254E-2</v>
      </c>
      <c r="I130" s="1">
        <f>+G130</f>
        <v>-1.8916369997896254E-2</v>
      </c>
      <c r="O130" s="1">
        <f t="shared" ca="1" si="21"/>
        <v>-2.434063856631908E-2</v>
      </c>
      <c r="Q130" s="63">
        <f t="shared" si="22"/>
        <v>36181.105000000003</v>
      </c>
    </row>
    <row r="131" spans="1:32" x14ac:dyDescent="0.2">
      <c r="A131" s="29" t="s">
        <v>104</v>
      </c>
      <c r="B131" s="29"/>
      <c r="C131" s="28">
        <v>51262.51</v>
      </c>
      <c r="D131" s="28">
        <v>3.0000000000000001E-3</v>
      </c>
      <c r="E131" s="1">
        <f t="shared" si="19"/>
        <v>44921.957277713918</v>
      </c>
      <c r="F131" s="1">
        <f t="shared" si="20"/>
        <v>44922</v>
      </c>
      <c r="G131" s="2">
        <f t="shared" ref="G131:G162" si="23">+C131-(C$7+F131*C$8)</f>
        <v>-1.9059940001170617E-2</v>
      </c>
      <c r="I131" s="1">
        <f>+G131</f>
        <v>-1.9059940001170617E-2</v>
      </c>
      <c r="O131" s="1">
        <f t="shared" ca="1" si="21"/>
        <v>-2.4557264649318906E-2</v>
      </c>
      <c r="Q131" s="63">
        <f t="shared" si="22"/>
        <v>36244.01</v>
      </c>
    </row>
    <row r="132" spans="1:32" x14ac:dyDescent="0.2">
      <c r="A132" s="25" t="s">
        <v>100</v>
      </c>
      <c r="B132" s="26" t="s">
        <v>45</v>
      </c>
      <c r="C132" s="27">
        <v>51679.643600000003</v>
      </c>
      <c r="D132" s="2"/>
      <c r="E132" s="1">
        <f t="shared" si="19"/>
        <v>45856.949780108422</v>
      </c>
      <c r="F132" s="1">
        <f t="shared" si="20"/>
        <v>45857</v>
      </c>
      <c r="G132" s="2">
        <f t="shared" si="23"/>
        <v>-2.2404889998142608E-2</v>
      </c>
      <c r="K132" s="1">
        <f>+G132</f>
        <v>-2.2404889998142608E-2</v>
      </c>
      <c r="O132" s="1">
        <f t="shared" ca="1" si="21"/>
        <v>-2.5993756759991514E-2</v>
      </c>
      <c r="Q132" s="63">
        <f t="shared" si="22"/>
        <v>36661.143600000003</v>
      </c>
      <c r="AA132" s="1" t="s">
        <v>64</v>
      </c>
      <c r="AB132" s="1">
        <v>5</v>
      </c>
      <c r="AD132" s="1" t="s">
        <v>105</v>
      </c>
      <c r="AF132" s="1" t="s">
        <v>51</v>
      </c>
    </row>
    <row r="133" spans="1:32" x14ac:dyDescent="0.2">
      <c r="A133" s="25" t="s">
        <v>106</v>
      </c>
      <c r="B133" s="26" t="s">
        <v>45</v>
      </c>
      <c r="C133" s="27">
        <v>52023.616000000002</v>
      </c>
      <c r="D133" s="2"/>
      <c r="E133" s="1">
        <f t="shared" si="19"/>
        <v>46627.953638418192</v>
      </c>
      <c r="F133" s="1">
        <f t="shared" si="20"/>
        <v>46628</v>
      </c>
      <c r="G133" s="2">
        <f t="shared" si="23"/>
        <v>-2.0683559996541589E-2</v>
      </c>
      <c r="I133" s="1">
        <f>+G133</f>
        <v>-2.0683559996541589E-2</v>
      </c>
      <c r="O133" s="1">
        <f t="shared" ca="1" si="21"/>
        <v>-2.7178286618096938E-2</v>
      </c>
      <c r="Q133" s="63">
        <f t="shared" si="22"/>
        <v>37005.116000000002</v>
      </c>
    </row>
    <row r="134" spans="1:32" x14ac:dyDescent="0.2">
      <c r="A134" s="25" t="s">
        <v>100</v>
      </c>
      <c r="B134" s="26" t="s">
        <v>45</v>
      </c>
      <c r="C134" s="27">
        <v>52042.796499999997</v>
      </c>
      <c r="D134" s="2"/>
      <c r="E134" s="1">
        <f t="shared" si="19"/>
        <v>46670.946156144346</v>
      </c>
      <c r="F134" s="1">
        <f t="shared" si="20"/>
        <v>46671</v>
      </c>
      <c r="G134" s="2">
        <f t="shared" si="23"/>
        <v>-2.4021670004003681E-2</v>
      </c>
      <c r="K134" s="1">
        <f>+G134</f>
        <v>-2.4021670004003681E-2</v>
      </c>
      <c r="O134" s="1">
        <f t="shared" ca="1" si="21"/>
        <v>-2.7244349891635898E-2</v>
      </c>
      <c r="Q134" s="63">
        <f t="shared" si="22"/>
        <v>37024.296499999997</v>
      </c>
    </row>
    <row r="135" spans="1:32" x14ac:dyDescent="0.2">
      <c r="A135" s="25" t="s">
        <v>107</v>
      </c>
      <c r="B135" s="26" t="s">
        <v>45</v>
      </c>
      <c r="C135" s="27">
        <v>52296.646000000001</v>
      </c>
      <c r="D135" s="2"/>
      <c r="E135" s="1">
        <f t="shared" si="19"/>
        <v>47239.942226555831</v>
      </c>
      <c r="F135" s="1">
        <f t="shared" si="20"/>
        <v>47240</v>
      </c>
      <c r="G135" s="2">
        <f t="shared" si="23"/>
        <v>-2.577480000036303E-2</v>
      </c>
      <c r="I135" s="1">
        <f>+G135</f>
        <v>-2.577480000036303E-2</v>
      </c>
      <c r="O135" s="1">
        <f t="shared" ca="1" si="21"/>
        <v>-2.8118535999628096E-2</v>
      </c>
      <c r="Q135" s="63">
        <f t="shared" si="22"/>
        <v>37278.146000000001</v>
      </c>
    </row>
    <row r="136" spans="1:32" x14ac:dyDescent="0.2">
      <c r="A136" s="28" t="s">
        <v>108</v>
      </c>
      <c r="B136" s="30" t="s">
        <v>45</v>
      </c>
      <c r="C136" s="28">
        <v>52321.628680000002</v>
      </c>
      <c r="D136" s="28">
        <v>1.2999999999999999E-3</v>
      </c>
      <c r="E136" s="1">
        <f t="shared" si="19"/>
        <v>47295.940157409932</v>
      </c>
      <c r="F136" s="1">
        <f t="shared" si="20"/>
        <v>47296</v>
      </c>
      <c r="G136" s="2">
        <f t="shared" si="23"/>
        <v>-2.6697920002334286E-2</v>
      </c>
      <c r="K136" s="1">
        <f>+G136</f>
        <v>-2.6697920002334286E-2</v>
      </c>
      <c r="O136" s="1">
        <f t="shared" ca="1" si="21"/>
        <v>-2.8204571890748591E-2</v>
      </c>
      <c r="Q136" s="63">
        <f t="shared" si="22"/>
        <v>37303.128680000002</v>
      </c>
    </row>
    <row r="137" spans="1:32" x14ac:dyDescent="0.2">
      <c r="A137" s="25" t="s">
        <v>109</v>
      </c>
      <c r="B137" s="26" t="s">
        <v>46</v>
      </c>
      <c r="C137" s="27">
        <v>52369.143100000001</v>
      </c>
      <c r="D137" s="2"/>
      <c r="E137" s="1">
        <f t="shared" si="19"/>
        <v>47402.442310330778</v>
      </c>
      <c r="F137" s="1">
        <f t="shared" si="20"/>
        <v>47402.5</v>
      </c>
      <c r="G137" s="2">
        <f t="shared" si="23"/>
        <v>-2.5737424999533687E-2</v>
      </c>
      <c r="K137" s="1">
        <f>+G137</f>
        <v>-2.5737424999533687E-2</v>
      </c>
      <c r="O137" s="1">
        <f t="shared" ca="1" si="21"/>
        <v>-2.8368193719397396E-2</v>
      </c>
      <c r="Q137" s="63">
        <f t="shared" si="22"/>
        <v>37350.643100000001</v>
      </c>
    </row>
    <row r="138" spans="1:32" x14ac:dyDescent="0.2">
      <c r="A138" s="25" t="s">
        <v>100</v>
      </c>
      <c r="B138" s="26" t="s">
        <v>45</v>
      </c>
      <c r="C138" s="27">
        <v>52398.809099999999</v>
      </c>
      <c r="D138" s="2"/>
      <c r="E138" s="1">
        <f t="shared" si="19"/>
        <v>47468.937763049122</v>
      </c>
      <c r="F138" s="1">
        <f t="shared" si="20"/>
        <v>47469</v>
      </c>
      <c r="G138" s="2">
        <f t="shared" si="23"/>
        <v>-2.776613000605721E-2</v>
      </c>
      <c r="K138" s="1">
        <f>+G138</f>
        <v>-2.776613000605721E-2</v>
      </c>
      <c r="O138" s="1">
        <f t="shared" ca="1" si="21"/>
        <v>-2.8470361340102994E-2</v>
      </c>
      <c r="Q138" s="63">
        <f t="shared" si="22"/>
        <v>37380.309099999999</v>
      </c>
      <c r="AA138" s="1" t="s">
        <v>64</v>
      </c>
      <c r="AB138" s="1">
        <v>6</v>
      </c>
      <c r="AD138" s="1" t="s">
        <v>110</v>
      </c>
      <c r="AF138" s="1" t="s">
        <v>111</v>
      </c>
    </row>
    <row r="139" spans="1:32" x14ac:dyDescent="0.2">
      <c r="A139" s="31" t="s">
        <v>112</v>
      </c>
      <c r="B139" s="32" t="s">
        <v>46</v>
      </c>
      <c r="C139" s="2">
        <v>52684.559000000001</v>
      </c>
      <c r="D139" s="2">
        <v>4.3E-3</v>
      </c>
      <c r="E139" s="1">
        <f t="shared" si="19"/>
        <v>48109.437627025516</v>
      </c>
      <c r="F139" s="1">
        <f t="shared" si="20"/>
        <v>48109.5</v>
      </c>
      <c r="G139" s="2">
        <f t="shared" si="23"/>
        <v>-2.782681499957107E-2</v>
      </c>
      <c r="K139" s="1">
        <f>+G139</f>
        <v>-2.782681499957107E-2</v>
      </c>
      <c r="O139" s="1">
        <f t="shared" ca="1" si="21"/>
        <v>-2.9454396844793694E-2</v>
      </c>
      <c r="Q139" s="63">
        <f t="shared" si="22"/>
        <v>37666.059000000001</v>
      </c>
    </row>
    <row r="140" spans="1:32" x14ac:dyDescent="0.2">
      <c r="A140" s="33" t="s">
        <v>113</v>
      </c>
      <c r="B140" s="30" t="s">
        <v>45</v>
      </c>
      <c r="C140" s="28">
        <v>52706.633000000002</v>
      </c>
      <c r="D140" s="28">
        <v>3.0000000000000001E-3</v>
      </c>
      <c r="E140" s="1">
        <f t="shared" si="19"/>
        <v>48158.915838557397</v>
      </c>
      <c r="F140" s="1">
        <f t="shared" si="20"/>
        <v>48159</v>
      </c>
      <c r="G140" s="2">
        <f t="shared" si="23"/>
        <v>-3.7547429994447157E-2</v>
      </c>
      <c r="I140" s="1">
        <f>+G140</f>
        <v>-3.7547429994447157E-2</v>
      </c>
      <c r="O140" s="1">
        <f t="shared" ca="1" si="21"/>
        <v>-2.9530446427123415E-2</v>
      </c>
      <c r="Q140" s="63">
        <f t="shared" si="22"/>
        <v>37688.133000000002</v>
      </c>
    </row>
    <row r="141" spans="1:32" x14ac:dyDescent="0.2">
      <c r="A141" s="25" t="s">
        <v>114</v>
      </c>
      <c r="B141" s="26" t="s">
        <v>45</v>
      </c>
      <c r="C141" s="27">
        <v>52757.0527</v>
      </c>
      <c r="D141" s="2"/>
      <c r="E141" s="1">
        <f t="shared" si="19"/>
        <v>48271.930089802037</v>
      </c>
      <c r="F141" s="1">
        <f t="shared" si="20"/>
        <v>48272</v>
      </c>
      <c r="G141" s="2">
        <f t="shared" si="23"/>
        <v>-3.1189440000161994E-2</v>
      </c>
      <c r="K141" s="1">
        <f>+G141</f>
        <v>-3.1189440000161994E-2</v>
      </c>
      <c r="O141" s="1">
        <f t="shared" ca="1" si="21"/>
        <v>-2.9704054564562994E-2</v>
      </c>
      <c r="Q141" s="63">
        <f t="shared" si="22"/>
        <v>37738.5527</v>
      </c>
    </row>
    <row r="142" spans="1:32" x14ac:dyDescent="0.2">
      <c r="A142" s="25" t="s">
        <v>100</v>
      </c>
      <c r="B142" s="26" t="s">
        <v>45</v>
      </c>
      <c r="C142" s="27">
        <v>52779.815999999999</v>
      </c>
      <c r="D142" s="2"/>
      <c r="E142" s="1">
        <f t="shared" si="19"/>
        <v>48322.953346690847</v>
      </c>
      <c r="F142" s="1">
        <f t="shared" si="20"/>
        <v>48323</v>
      </c>
      <c r="G142" s="2">
        <f t="shared" si="23"/>
        <v>-2.0813710005313624E-2</v>
      </c>
      <c r="K142" s="1">
        <f>+G142</f>
        <v>-2.0813710005313624E-2</v>
      </c>
      <c r="O142" s="1">
        <f t="shared" ca="1" si="21"/>
        <v>-2.9782408679690585E-2</v>
      </c>
      <c r="Q142" s="63">
        <f t="shared" si="22"/>
        <v>37761.315999999999</v>
      </c>
      <c r="AA142" s="1" t="s">
        <v>64</v>
      </c>
      <c r="AB142" s="1">
        <v>6</v>
      </c>
      <c r="AD142" s="1" t="s">
        <v>110</v>
      </c>
      <c r="AF142" s="1" t="s">
        <v>111</v>
      </c>
    </row>
    <row r="143" spans="1:32" x14ac:dyDescent="0.2">
      <c r="A143" s="31" t="s">
        <v>112</v>
      </c>
      <c r="B143" s="32" t="s">
        <v>45</v>
      </c>
      <c r="C143" s="2">
        <v>53029.643300000003</v>
      </c>
      <c r="D143" s="2">
        <v>3.0999999999999999E-3</v>
      </c>
      <c r="E143" s="1">
        <f t="shared" si="19"/>
        <v>48882.933775966907</v>
      </c>
      <c r="F143" s="1">
        <f t="shared" si="20"/>
        <v>48883</v>
      </c>
      <c r="G143" s="2">
        <f t="shared" si="23"/>
        <v>-2.9544910001277458E-2</v>
      </c>
      <c r="K143" s="1">
        <f>+G143</f>
        <v>-2.9544910001277458E-2</v>
      </c>
      <c r="O143" s="1">
        <f t="shared" ca="1" si="21"/>
        <v>-3.0642767590895577E-2</v>
      </c>
      <c r="Q143" s="63">
        <f t="shared" si="22"/>
        <v>38011.143300000003</v>
      </c>
    </row>
    <row r="144" spans="1:32" x14ac:dyDescent="0.2">
      <c r="A144" s="34" t="s">
        <v>115</v>
      </c>
      <c r="B144" s="35" t="s">
        <v>45</v>
      </c>
      <c r="C144" s="2">
        <v>53063.550999999999</v>
      </c>
      <c r="D144" s="2">
        <v>3.0000000000000001E-3</v>
      </c>
      <c r="E144" s="1">
        <f t="shared" si="19"/>
        <v>48958.936872513048</v>
      </c>
      <c r="F144" s="1">
        <f t="shared" si="20"/>
        <v>48959</v>
      </c>
      <c r="G144" s="2">
        <f t="shared" si="23"/>
        <v>-2.8163429997221101E-2</v>
      </c>
      <c r="I144" s="1">
        <f>+G144</f>
        <v>-2.8163429997221101E-2</v>
      </c>
      <c r="O144" s="1">
        <f t="shared" ca="1" si="21"/>
        <v>-3.0759530585987675E-2</v>
      </c>
      <c r="Q144" s="63">
        <f t="shared" si="22"/>
        <v>38045.050999999999</v>
      </c>
    </row>
    <row r="145" spans="1:17" x14ac:dyDescent="0.2">
      <c r="A145" s="25" t="s">
        <v>100</v>
      </c>
      <c r="B145" s="26" t="s">
        <v>45</v>
      </c>
      <c r="C145" s="27">
        <v>53077.824200000003</v>
      </c>
      <c r="D145" s="2"/>
      <c r="E145" s="1">
        <f t="shared" si="19"/>
        <v>48990.92982389644</v>
      </c>
      <c r="F145" s="1">
        <f t="shared" si="20"/>
        <v>48991</v>
      </c>
      <c r="G145" s="2">
        <f t="shared" si="23"/>
        <v>-3.1308069999795407E-2</v>
      </c>
      <c r="K145" s="1">
        <f t="shared" ref="K145:K183" si="24">+G145</f>
        <v>-3.1308069999795407E-2</v>
      </c>
      <c r="O145" s="1">
        <f t="shared" ca="1" si="21"/>
        <v>-3.0808693952342252E-2</v>
      </c>
      <c r="Q145" s="63">
        <f t="shared" si="22"/>
        <v>38059.324200000003</v>
      </c>
    </row>
    <row r="146" spans="1:17" x14ac:dyDescent="0.2">
      <c r="A146" s="25" t="s">
        <v>100</v>
      </c>
      <c r="B146" s="26" t="s">
        <v>45</v>
      </c>
      <c r="C146" s="27">
        <v>53148.75</v>
      </c>
      <c r="D146" s="2"/>
      <c r="E146" s="1">
        <f t="shared" si="19"/>
        <v>49149.907885664492</v>
      </c>
      <c r="F146" s="1">
        <f t="shared" si="20"/>
        <v>49150</v>
      </c>
      <c r="G146" s="2">
        <f t="shared" si="23"/>
        <v>-4.1095499997027218E-2</v>
      </c>
      <c r="K146" s="1">
        <f t="shared" si="24"/>
        <v>-4.1095499997027218E-2</v>
      </c>
      <c r="O146" s="1">
        <f t="shared" ca="1" si="21"/>
        <v>-3.1052974428916517E-2</v>
      </c>
      <c r="Q146" s="63">
        <f t="shared" si="22"/>
        <v>38130.25</v>
      </c>
    </row>
    <row r="147" spans="1:17" x14ac:dyDescent="0.2">
      <c r="A147" s="34" t="s">
        <v>116</v>
      </c>
      <c r="B147" s="36" t="s">
        <v>45</v>
      </c>
      <c r="C147" s="28">
        <v>53174.6345</v>
      </c>
      <c r="D147" s="28">
        <v>2.0000000000000001E-4</v>
      </c>
      <c r="E147" s="1">
        <f t="shared" si="19"/>
        <v>49207.927219106416</v>
      </c>
      <c r="F147" s="1">
        <f t="shared" si="20"/>
        <v>49208</v>
      </c>
      <c r="G147" s="2">
        <f t="shared" si="23"/>
        <v>-3.2470160003867932E-2</v>
      </c>
      <c r="K147" s="1">
        <f t="shared" si="24"/>
        <v>-3.2470160003867932E-2</v>
      </c>
      <c r="O147" s="1">
        <f t="shared" ca="1" si="21"/>
        <v>-3.1142083030434177E-2</v>
      </c>
      <c r="Q147" s="63">
        <f t="shared" si="22"/>
        <v>38156.1345</v>
      </c>
    </row>
    <row r="148" spans="1:17" x14ac:dyDescent="0.2">
      <c r="A148" s="34" t="s">
        <v>117</v>
      </c>
      <c r="B148" s="37" t="s">
        <v>45</v>
      </c>
      <c r="C148" s="34">
        <v>53381.642</v>
      </c>
      <c r="D148" s="34">
        <v>4.0000000000000001E-3</v>
      </c>
      <c r="E148" s="1">
        <f t="shared" si="19"/>
        <v>49671.928345938279</v>
      </c>
      <c r="F148" s="1">
        <f t="shared" si="20"/>
        <v>49672</v>
      </c>
      <c r="G148" s="2">
        <f t="shared" si="23"/>
        <v>-3.1967440001608338E-2</v>
      </c>
      <c r="K148" s="1">
        <f t="shared" si="24"/>
        <v>-3.1967440001608338E-2</v>
      </c>
      <c r="O148" s="1">
        <f t="shared" ca="1" si="21"/>
        <v>-3.1854951842575453E-2</v>
      </c>
      <c r="Q148" s="63">
        <f t="shared" si="22"/>
        <v>38363.142</v>
      </c>
    </row>
    <row r="149" spans="1:17" x14ac:dyDescent="0.2">
      <c r="A149" s="38" t="s">
        <v>118</v>
      </c>
      <c r="B149" s="30" t="s">
        <v>45</v>
      </c>
      <c r="C149" s="28">
        <v>53492.725700000003</v>
      </c>
      <c r="D149" s="28">
        <v>1.1000000000000001E-3</v>
      </c>
      <c r="E149" s="1">
        <f t="shared" ref="E149:E183" si="25">+(C149-C$7)/C$8</f>
        <v>49920.919140825681</v>
      </c>
      <c r="F149" s="1">
        <f t="shared" ref="F149:F180" si="26">ROUND(2*E149,0)/2</f>
        <v>49921</v>
      </c>
      <c r="G149" s="2">
        <f t="shared" si="23"/>
        <v>-3.6074169998755679E-2</v>
      </c>
      <c r="K149" s="1">
        <f t="shared" si="24"/>
        <v>-3.6074169998755679E-2</v>
      </c>
      <c r="O149" s="1">
        <f t="shared" ref="O149:O183" ca="1" si="27">+C$11+C$12*F149</f>
        <v>-3.2237504287021941E-2</v>
      </c>
      <c r="Q149" s="63">
        <f t="shared" ref="Q149:Q183" si="28">+C149-15018.5</f>
        <v>38474.225700000003</v>
      </c>
    </row>
    <row r="150" spans="1:17" x14ac:dyDescent="0.2">
      <c r="A150" s="38" t="s">
        <v>118</v>
      </c>
      <c r="B150" s="30" t="s">
        <v>45</v>
      </c>
      <c r="C150" s="28">
        <v>53497.634299999998</v>
      </c>
      <c r="D150" s="28">
        <v>5.9999999999999995E-4</v>
      </c>
      <c r="E150" s="1">
        <f t="shared" si="25"/>
        <v>49931.921621079608</v>
      </c>
      <c r="F150" s="1">
        <f t="shared" si="26"/>
        <v>49932</v>
      </c>
      <c r="G150" s="2">
        <f t="shared" si="23"/>
        <v>-3.4967640000104439E-2</v>
      </c>
      <c r="K150" s="1">
        <f t="shared" si="24"/>
        <v>-3.4967640000104439E-2</v>
      </c>
      <c r="O150" s="1">
        <f t="shared" ca="1" si="27"/>
        <v>-3.2254404194206325E-2</v>
      </c>
      <c r="Q150" s="63">
        <f t="shared" si="28"/>
        <v>38479.134299999998</v>
      </c>
    </row>
    <row r="151" spans="1:17" x14ac:dyDescent="0.2">
      <c r="A151" s="25" t="s">
        <v>119</v>
      </c>
      <c r="B151" s="26" t="s">
        <v>45</v>
      </c>
      <c r="C151" s="27">
        <v>53498.081899999997</v>
      </c>
      <c r="D151" s="2"/>
      <c r="E151" s="1">
        <f t="shared" si="25"/>
        <v>49932.924903107407</v>
      </c>
      <c r="F151" s="1">
        <f t="shared" si="26"/>
        <v>49933</v>
      </c>
      <c r="G151" s="2">
        <f t="shared" si="23"/>
        <v>-3.3503410006233025E-2</v>
      </c>
      <c r="K151" s="1">
        <f t="shared" si="24"/>
        <v>-3.3503410006233025E-2</v>
      </c>
      <c r="O151" s="1">
        <f t="shared" ca="1" si="27"/>
        <v>-3.2255940549404914E-2</v>
      </c>
      <c r="Q151" s="63">
        <f t="shared" si="28"/>
        <v>38479.581899999997</v>
      </c>
    </row>
    <row r="152" spans="1:17" x14ac:dyDescent="0.2">
      <c r="A152" s="25" t="s">
        <v>100</v>
      </c>
      <c r="B152" s="26" t="s">
        <v>45</v>
      </c>
      <c r="C152" s="27">
        <v>53500.76</v>
      </c>
      <c r="D152" s="2"/>
      <c r="E152" s="1">
        <f t="shared" si="25"/>
        <v>49938.927784248284</v>
      </c>
      <c r="F152" s="1">
        <f t="shared" si="26"/>
        <v>49939</v>
      </c>
      <c r="G152" s="2">
        <f t="shared" si="23"/>
        <v>-3.2218029999057762E-2</v>
      </c>
      <c r="K152" s="1">
        <f t="shared" si="24"/>
        <v>-3.2218029999057762E-2</v>
      </c>
      <c r="O152" s="1">
        <f t="shared" ca="1" si="27"/>
        <v>-3.2265158680596394E-2</v>
      </c>
      <c r="Q152" s="63">
        <f t="shared" si="28"/>
        <v>38482.26</v>
      </c>
    </row>
    <row r="153" spans="1:17" x14ac:dyDescent="0.2">
      <c r="A153" s="34" t="s">
        <v>120</v>
      </c>
      <c r="B153" s="37" t="s">
        <v>45</v>
      </c>
      <c r="C153" s="34">
        <v>53513.6967</v>
      </c>
      <c r="D153" s="34">
        <v>2.9999999999999997E-4</v>
      </c>
      <c r="E153" s="1">
        <f t="shared" si="25"/>
        <v>49967.925010810053</v>
      </c>
      <c r="F153" s="1">
        <f t="shared" si="26"/>
        <v>49968</v>
      </c>
      <c r="G153" s="2">
        <f t="shared" si="23"/>
        <v>-3.3455359996878542E-2</v>
      </c>
      <c r="K153" s="1">
        <f t="shared" si="24"/>
        <v>-3.3455359996878542E-2</v>
      </c>
      <c r="O153" s="1">
        <f t="shared" ca="1" si="27"/>
        <v>-3.2309712981355217E-2</v>
      </c>
      <c r="Q153" s="63">
        <f t="shared" si="28"/>
        <v>38495.1967</v>
      </c>
    </row>
    <row r="154" spans="1:17" x14ac:dyDescent="0.2">
      <c r="A154" s="25" t="s">
        <v>121</v>
      </c>
      <c r="B154" s="26" t="s">
        <v>45</v>
      </c>
      <c r="C154" s="27">
        <v>53829.112000000001</v>
      </c>
      <c r="D154" s="2"/>
      <c r="E154" s="1">
        <f t="shared" si="25"/>
        <v>50674.918982622716</v>
      </c>
      <c r="F154" s="1">
        <f t="shared" si="26"/>
        <v>50675</v>
      </c>
      <c r="G154" s="2">
        <f t="shared" si="23"/>
        <v>-3.6144749996310566E-2</v>
      </c>
      <c r="K154" s="1">
        <f t="shared" si="24"/>
        <v>-3.6144749996310566E-2</v>
      </c>
      <c r="O154" s="1">
        <f t="shared" ca="1" si="27"/>
        <v>-3.3395916106751515E-2</v>
      </c>
      <c r="Q154" s="63">
        <f t="shared" si="28"/>
        <v>38810.612000000001</v>
      </c>
    </row>
    <row r="155" spans="1:17" x14ac:dyDescent="0.2">
      <c r="A155" s="25" t="s">
        <v>121</v>
      </c>
      <c r="B155" s="26" t="s">
        <v>46</v>
      </c>
      <c r="C155" s="27">
        <v>53842.273099999999</v>
      </c>
      <c r="D155" s="2"/>
      <c r="E155" s="1">
        <f t="shared" si="25"/>
        <v>50704.419195080452</v>
      </c>
      <c r="F155" s="1">
        <f t="shared" si="26"/>
        <v>50704.5</v>
      </c>
      <c r="G155" s="2">
        <f t="shared" si="23"/>
        <v>-3.6049965005076956E-2</v>
      </c>
      <c r="K155" s="1">
        <f t="shared" si="24"/>
        <v>-3.6049965005076956E-2</v>
      </c>
      <c r="O155" s="1">
        <f t="shared" ca="1" si="27"/>
        <v>-3.3441238585109632E-2</v>
      </c>
      <c r="Q155" s="63">
        <f t="shared" si="28"/>
        <v>38823.773099999999</v>
      </c>
    </row>
    <row r="156" spans="1:17" x14ac:dyDescent="0.2">
      <c r="A156" s="25" t="s">
        <v>100</v>
      </c>
      <c r="B156" s="26" t="s">
        <v>45</v>
      </c>
      <c r="C156" s="27">
        <v>53882.650999999998</v>
      </c>
      <c r="D156" s="2"/>
      <c r="E156" s="1">
        <f t="shared" si="25"/>
        <v>50794.925051627215</v>
      </c>
      <c r="F156" s="1">
        <f t="shared" si="26"/>
        <v>50795</v>
      </c>
      <c r="G156" s="2">
        <f t="shared" si="23"/>
        <v>-3.3437150006648153E-2</v>
      </c>
      <c r="K156" s="1">
        <f t="shared" si="24"/>
        <v>-3.3437150006648153E-2</v>
      </c>
      <c r="O156" s="1">
        <f t="shared" ca="1" si="27"/>
        <v>-3.3580278730581149E-2</v>
      </c>
      <c r="Q156" s="63">
        <f t="shared" si="28"/>
        <v>38864.150999999998</v>
      </c>
    </row>
    <row r="157" spans="1:17" x14ac:dyDescent="0.2">
      <c r="A157" s="25" t="s">
        <v>100</v>
      </c>
      <c r="B157" s="26" t="s">
        <v>45</v>
      </c>
      <c r="C157" s="27">
        <v>53890.6806</v>
      </c>
      <c r="D157" s="2"/>
      <c r="E157" s="1">
        <f t="shared" si="25"/>
        <v>50812.923160140243</v>
      </c>
      <c r="F157" s="1">
        <f t="shared" si="26"/>
        <v>50813</v>
      </c>
      <c r="G157" s="2">
        <f t="shared" si="23"/>
        <v>-3.4281010004633572E-2</v>
      </c>
      <c r="K157" s="1">
        <f t="shared" si="24"/>
        <v>-3.4281010004633572E-2</v>
      </c>
      <c r="O157" s="1">
        <f t="shared" ca="1" si="27"/>
        <v>-3.3607933124155602E-2</v>
      </c>
      <c r="Q157" s="63">
        <f t="shared" si="28"/>
        <v>38872.1806</v>
      </c>
    </row>
    <row r="158" spans="1:17" x14ac:dyDescent="0.2">
      <c r="A158" s="25" t="s">
        <v>122</v>
      </c>
      <c r="B158" s="26" t="s">
        <v>45</v>
      </c>
      <c r="C158" s="27">
        <v>54150.330399999999</v>
      </c>
      <c r="D158" s="2"/>
      <c r="E158" s="1">
        <f t="shared" si="25"/>
        <v>51394.920429715821</v>
      </c>
      <c r="F158" s="1">
        <f t="shared" si="26"/>
        <v>51395</v>
      </c>
      <c r="G158" s="2">
        <f t="shared" si="23"/>
        <v>-3.5499149998940993E-2</v>
      </c>
      <c r="K158" s="1">
        <f t="shared" si="24"/>
        <v>-3.5499149998940993E-2</v>
      </c>
      <c r="O158" s="1">
        <f t="shared" ca="1" si="27"/>
        <v>-3.4502091849729348E-2</v>
      </c>
      <c r="Q158" s="63">
        <f t="shared" si="28"/>
        <v>39131.830399999999</v>
      </c>
    </row>
    <row r="159" spans="1:17" x14ac:dyDescent="0.2">
      <c r="A159" s="25" t="s">
        <v>123</v>
      </c>
      <c r="B159" s="26" t="s">
        <v>45</v>
      </c>
      <c r="C159" s="27">
        <v>54205.65</v>
      </c>
      <c r="D159" s="2"/>
      <c r="E159" s="1">
        <f t="shared" si="25"/>
        <v>51518.917660424318</v>
      </c>
      <c r="F159" s="1">
        <f t="shared" si="26"/>
        <v>51519</v>
      </c>
      <c r="G159" s="2">
        <f t="shared" si="23"/>
        <v>-3.6734629997226875E-2</v>
      </c>
      <c r="K159" s="1">
        <f t="shared" si="24"/>
        <v>-3.6734629997226875E-2</v>
      </c>
      <c r="O159" s="1">
        <f t="shared" ca="1" si="27"/>
        <v>-3.4692599894353311E-2</v>
      </c>
      <c r="Q159" s="63">
        <f t="shared" si="28"/>
        <v>39187.15</v>
      </c>
    </row>
    <row r="160" spans="1:17" x14ac:dyDescent="0.2">
      <c r="A160" s="25" t="s">
        <v>123</v>
      </c>
      <c r="B160" s="26" t="s">
        <v>45</v>
      </c>
      <c r="C160" s="27">
        <v>54266.772299999997</v>
      </c>
      <c r="D160" s="2"/>
      <c r="E160" s="1">
        <f t="shared" si="25"/>
        <v>51655.921469825196</v>
      </c>
      <c r="F160" s="1">
        <f t="shared" si="26"/>
        <v>51656</v>
      </c>
      <c r="G160" s="2">
        <f t="shared" si="23"/>
        <v>-3.5035120003158227E-2</v>
      </c>
      <c r="K160" s="1">
        <f t="shared" si="24"/>
        <v>-3.5035120003158227E-2</v>
      </c>
      <c r="O160" s="1">
        <f t="shared" ca="1" si="27"/>
        <v>-3.4903080556558809E-2</v>
      </c>
      <c r="Q160" s="63">
        <f t="shared" si="28"/>
        <v>39248.272299999997</v>
      </c>
    </row>
    <row r="161" spans="1:17" x14ac:dyDescent="0.2">
      <c r="A161" s="25" t="s">
        <v>123</v>
      </c>
      <c r="B161" s="26" t="s">
        <v>45</v>
      </c>
      <c r="C161" s="27">
        <v>54267.664700000001</v>
      </c>
      <c r="D161" s="2"/>
      <c r="E161" s="1">
        <f t="shared" si="25"/>
        <v>51657.921757764459</v>
      </c>
      <c r="F161" s="1">
        <f t="shared" si="26"/>
        <v>51658</v>
      </c>
      <c r="G161" s="2">
        <f t="shared" si="23"/>
        <v>-3.4906659995613154E-2</v>
      </c>
      <c r="K161" s="1">
        <f t="shared" si="24"/>
        <v>-3.4906659995613154E-2</v>
      </c>
      <c r="O161" s="1">
        <f t="shared" ca="1" si="27"/>
        <v>-3.4906153266955973E-2</v>
      </c>
      <c r="Q161" s="63">
        <f t="shared" si="28"/>
        <v>39249.164700000001</v>
      </c>
    </row>
    <row r="162" spans="1:17" x14ac:dyDescent="0.2">
      <c r="A162" s="38" t="s">
        <v>124</v>
      </c>
      <c r="B162" s="30" t="s">
        <v>45</v>
      </c>
      <c r="C162" s="28">
        <v>54590.664100000002</v>
      </c>
      <c r="D162" s="28">
        <v>1E-4</v>
      </c>
      <c r="E162" s="1">
        <f t="shared" si="25"/>
        <v>52381.915263149604</v>
      </c>
      <c r="F162" s="1">
        <f t="shared" si="26"/>
        <v>52382</v>
      </c>
      <c r="G162" s="2">
        <f t="shared" si="23"/>
        <v>-3.7804140003572684E-2</v>
      </c>
      <c r="K162" s="1">
        <f t="shared" si="24"/>
        <v>-3.7804140003572684E-2</v>
      </c>
      <c r="O162" s="1">
        <f t="shared" ca="1" si="27"/>
        <v>-3.6018474430728122E-2</v>
      </c>
      <c r="Q162" s="63">
        <f t="shared" si="28"/>
        <v>39572.164100000002</v>
      </c>
    </row>
    <row r="163" spans="1:17" x14ac:dyDescent="0.2">
      <c r="A163" s="38" t="s">
        <v>124</v>
      </c>
      <c r="B163" s="30" t="s">
        <v>45</v>
      </c>
      <c r="C163" s="28">
        <v>54606.724300000002</v>
      </c>
      <c r="D163" s="28">
        <v>2.9999999999999997E-4</v>
      </c>
      <c r="E163" s="1">
        <f t="shared" si="25"/>
        <v>52417.913721645768</v>
      </c>
      <c r="F163" s="1">
        <f t="shared" si="26"/>
        <v>52418</v>
      </c>
      <c r="G163" s="2">
        <f t="shared" ref="G163:G194" si="29">+C163-(C$7+F163*C$8)</f>
        <v>-3.8491860002977774E-2</v>
      </c>
      <c r="K163" s="1">
        <f t="shared" si="24"/>
        <v>-3.8491860002977774E-2</v>
      </c>
      <c r="O163" s="1">
        <f t="shared" ca="1" si="27"/>
        <v>-3.6073783217877013E-2</v>
      </c>
      <c r="Q163" s="63">
        <f t="shared" si="28"/>
        <v>39588.224300000002</v>
      </c>
    </row>
    <row r="164" spans="1:17" x14ac:dyDescent="0.2">
      <c r="A164" s="38" t="s">
        <v>125</v>
      </c>
      <c r="B164" s="30" t="s">
        <v>45</v>
      </c>
      <c r="C164" s="28">
        <v>54891.805099999998</v>
      </c>
      <c r="D164" s="28">
        <v>1E-4</v>
      </c>
      <c r="E164" s="1">
        <f t="shared" si="25"/>
        <v>53056.913817961737</v>
      </c>
      <c r="F164" s="1">
        <f t="shared" si="26"/>
        <v>53057</v>
      </c>
      <c r="G164" s="2">
        <f t="shared" si="29"/>
        <v>-3.8448890001745895E-2</v>
      </c>
      <c r="K164" s="1">
        <f t="shared" si="24"/>
        <v>-3.8448890001745895E-2</v>
      </c>
      <c r="O164" s="1">
        <f t="shared" ca="1" si="27"/>
        <v>-3.7055514189769843E-2</v>
      </c>
      <c r="Q164" s="63">
        <f t="shared" si="28"/>
        <v>39873.305099999998</v>
      </c>
    </row>
    <row r="165" spans="1:17" x14ac:dyDescent="0.2">
      <c r="A165" s="34" t="s">
        <v>126</v>
      </c>
      <c r="B165" s="37" t="s">
        <v>45</v>
      </c>
      <c r="C165" s="34">
        <v>54920.803699999997</v>
      </c>
      <c r="D165" s="34">
        <v>1E-4</v>
      </c>
      <c r="E165" s="1">
        <f t="shared" si="25"/>
        <v>53121.913313518882</v>
      </c>
      <c r="F165" s="1">
        <f t="shared" si="26"/>
        <v>53122</v>
      </c>
      <c r="G165" s="2">
        <f t="shared" si="29"/>
        <v>-3.8673940005537588E-2</v>
      </c>
      <c r="K165" s="1">
        <f t="shared" si="24"/>
        <v>-3.8673940005537588E-2</v>
      </c>
      <c r="O165" s="1">
        <f t="shared" ca="1" si="27"/>
        <v>-3.7155377277677572E-2</v>
      </c>
      <c r="Q165" s="63">
        <f t="shared" si="28"/>
        <v>39902.303699999997</v>
      </c>
    </row>
    <row r="166" spans="1:17" x14ac:dyDescent="0.2">
      <c r="A166" s="39" t="s">
        <v>127</v>
      </c>
      <c r="B166" s="36" t="s">
        <v>46</v>
      </c>
      <c r="C166" s="31">
        <v>55324.332399999999</v>
      </c>
      <c r="D166" s="31">
        <v>5.0000000000000001E-4</v>
      </c>
      <c r="E166" s="1">
        <f t="shared" si="25"/>
        <v>54026.410839014316</v>
      </c>
      <c r="F166" s="1">
        <f t="shared" si="26"/>
        <v>54026.5</v>
      </c>
      <c r="G166" s="2">
        <f t="shared" si="29"/>
        <v>-3.9777904996299185E-2</v>
      </c>
      <c r="K166" s="1">
        <f t="shared" si="24"/>
        <v>-3.9777904996299185E-2</v>
      </c>
      <c r="O166" s="1">
        <f t="shared" ca="1" si="27"/>
        <v>-3.8545010554793473E-2</v>
      </c>
      <c r="Q166" s="63">
        <f t="shared" si="28"/>
        <v>40305.832399999999</v>
      </c>
    </row>
    <row r="167" spans="1:17" x14ac:dyDescent="0.2">
      <c r="A167" s="34" t="s">
        <v>128</v>
      </c>
      <c r="B167" s="37" t="s">
        <v>46</v>
      </c>
      <c r="C167" s="34">
        <v>55638.859900000003</v>
      </c>
      <c r="D167" s="34">
        <v>4.0000000000000002E-4</v>
      </c>
      <c r="E167" s="1">
        <f t="shared" si="25"/>
        <v>54731.414833650313</v>
      </c>
      <c r="F167" s="1">
        <f t="shared" si="26"/>
        <v>54731.5</v>
      </c>
      <c r="G167" s="2">
        <f t="shared" si="29"/>
        <v>-3.7995754995790776E-2</v>
      </c>
      <c r="K167" s="1">
        <f t="shared" si="24"/>
        <v>-3.7995754995790776E-2</v>
      </c>
      <c r="O167" s="1">
        <f t="shared" ca="1" si="27"/>
        <v>-3.9628140969792593E-2</v>
      </c>
      <c r="Q167" s="63">
        <f t="shared" si="28"/>
        <v>40620.359900000003</v>
      </c>
    </row>
    <row r="168" spans="1:17" x14ac:dyDescent="0.2">
      <c r="A168" s="28" t="s">
        <v>129</v>
      </c>
      <c r="B168" s="30" t="s">
        <v>45</v>
      </c>
      <c r="C168" s="28">
        <v>56008.926099999997</v>
      </c>
      <c r="D168" s="28">
        <v>5.0000000000000001E-4</v>
      </c>
      <c r="E168" s="1">
        <f t="shared" si="25"/>
        <v>55560.907165099081</v>
      </c>
      <c r="F168" s="1">
        <f t="shared" si="26"/>
        <v>55561</v>
      </c>
      <c r="G168" s="2">
        <f t="shared" si="29"/>
        <v>-4.1416970001591835E-2</v>
      </c>
      <c r="K168" s="1">
        <f t="shared" si="24"/>
        <v>-4.1416970001591835E-2</v>
      </c>
      <c r="O168" s="1">
        <f t="shared" ca="1" si="27"/>
        <v>-4.090254760701497E-2</v>
      </c>
      <c r="Q168" s="63">
        <f t="shared" si="28"/>
        <v>40990.426099999997</v>
      </c>
    </row>
    <row r="169" spans="1:17" x14ac:dyDescent="0.2">
      <c r="A169" s="28" t="s">
        <v>129</v>
      </c>
      <c r="B169" s="30" t="s">
        <v>46</v>
      </c>
      <c r="C169" s="28">
        <v>56074.732600000003</v>
      </c>
      <c r="D169" s="28">
        <v>8.9999999999999998E-4</v>
      </c>
      <c r="E169" s="1">
        <f t="shared" si="25"/>
        <v>55708.410468857954</v>
      </c>
      <c r="F169" s="1">
        <f t="shared" si="26"/>
        <v>55708.5</v>
      </c>
      <c r="G169" s="2">
        <f t="shared" si="29"/>
        <v>-3.9943044997926336E-2</v>
      </c>
      <c r="K169" s="1">
        <f t="shared" si="24"/>
        <v>-3.9943044997926336E-2</v>
      </c>
      <c r="O169" s="1">
        <f t="shared" ca="1" si="27"/>
        <v>-4.1129159998805571E-2</v>
      </c>
      <c r="Q169" s="63">
        <f t="shared" si="28"/>
        <v>41056.232600000003</v>
      </c>
    </row>
    <row r="170" spans="1:17" x14ac:dyDescent="0.2">
      <c r="A170" s="40" t="s">
        <v>130</v>
      </c>
      <c r="B170" s="41" t="s">
        <v>45</v>
      </c>
      <c r="C170" s="42">
        <v>56428.736599999997</v>
      </c>
      <c r="D170" s="42">
        <v>1E-4</v>
      </c>
      <c r="E170" s="1">
        <f t="shared" si="25"/>
        <v>56501.899858870311</v>
      </c>
      <c r="F170" s="1">
        <f t="shared" si="26"/>
        <v>56502</v>
      </c>
      <c r="G170" s="2">
        <f t="shared" si="29"/>
        <v>-4.4676540004729759E-2</v>
      </c>
      <c r="K170" s="1">
        <f t="shared" si="24"/>
        <v>-4.4676540004729759E-2</v>
      </c>
      <c r="O170" s="1">
        <f t="shared" ca="1" si="27"/>
        <v>-4.2348257848879058E-2</v>
      </c>
      <c r="Q170" s="63">
        <f t="shared" si="28"/>
        <v>41410.236599999997</v>
      </c>
    </row>
    <row r="171" spans="1:17" x14ac:dyDescent="0.2">
      <c r="A171" s="43" t="s">
        <v>131</v>
      </c>
      <c r="B171" s="44" t="s">
        <v>45</v>
      </c>
      <c r="C171" s="43">
        <v>57195.643499999998</v>
      </c>
      <c r="D171" s="43">
        <v>2.9999999999999997E-4</v>
      </c>
      <c r="E171" s="1">
        <f t="shared" si="25"/>
        <v>58220.898763620768</v>
      </c>
      <c r="F171" s="1">
        <f t="shared" si="26"/>
        <v>58221</v>
      </c>
      <c r="G171" s="2">
        <f t="shared" si="29"/>
        <v>-4.5165170005930122E-2</v>
      </c>
      <c r="K171" s="1">
        <f t="shared" si="24"/>
        <v>-4.5165170005930122E-2</v>
      </c>
      <c r="O171" s="1">
        <f t="shared" ca="1" si="27"/>
        <v>-4.4989252435238637E-2</v>
      </c>
      <c r="Q171" s="63">
        <f t="shared" si="28"/>
        <v>42177.143499999998</v>
      </c>
    </row>
    <row r="172" spans="1:17" x14ac:dyDescent="0.2">
      <c r="A172" s="43" t="s">
        <v>132</v>
      </c>
      <c r="B172" s="44" t="s">
        <v>45</v>
      </c>
      <c r="C172" s="43">
        <v>57428.970600000001</v>
      </c>
      <c r="D172" s="43">
        <v>1E-4</v>
      </c>
      <c r="E172" s="1">
        <f t="shared" si="25"/>
        <v>58743.894487545796</v>
      </c>
      <c r="F172" s="1">
        <f t="shared" si="26"/>
        <v>58744</v>
      </c>
      <c r="G172" s="2">
        <f t="shared" si="29"/>
        <v>-4.707287999917753E-2</v>
      </c>
      <c r="K172" s="1">
        <f t="shared" si="24"/>
        <v>-4.707287999917753E-2</v>
      </c>
      <c r="O172" s="1">
        <f t="shared" ca="1" si="27"/>
        <v>-4.5792766204096148E-2</v>
      </c>
      <c r="Q172" s="63">
        <f t="shared" si="28"/>
        <v>42410.470600000001</v>
      </c>
    </row>
    <row r="173" spans="1:17" x14ac:dyDescent="0.2">
      <c r="A173" s="45" t="s">
        <v>133</v>
      </c>
      <c r="B173" s="46" t="s">
        <v>45</v>
      </c>
      <c r="C173" s="45">
        <v>57860.8295</v>
      </c>
      <c r="D173" s="45">
        <v>2.9999999999999997E-4</v>
      </c>
      <c r="E173" s="1">
        <f t="shared" si="25"/>
        <v>59711.893309967054</v>
      </c>
      <c r="F173" s="1">
        <f t="shared" si="26"/>
        <v>59712</v>
      </c>
      <c r="G173" s="2">
        <f t="shared" si="29"/>
        <v>-4.7598240002116654E-2</v>
      </c>
      <c r="K173" s="1">
        <f t="shared" si="24"/>
        <v>-4.7598240002116654E-2</v>
      </c>
      <c r="O173" s="1">
        <f t="shared" ca="1" si="27"/>
        <v>-4.7279958036321908E-2</v>
      </c>
      <c r="Q173" s="63">
        <f t="shared" si="28"/>
        <v>42842.3295</v>
      </c>
    </row>
    <row r="174" spans="1:17" x14ac:dyDescent="0.2">
      <c r="A174" s="47" t="s">
        <v>134</v>
      </c>
      <c r="B174" s="41" t="s">
        <v>45</v>
      </c>
      <c r="C174" s="42">
        <v>58570.628299999997</v>
      </c>
      <c r="D174" s="42">
        <v>1E-4</v>
      </c>
      <c r="E174" s="1">
        <f t="shared" si="25"/>
        <v>61302.886114691042</v>
      </c>
      <c r="F174" s="1">
        <f t="shared" si="26"/>
        <v>61303</v>
      </c>
      <c r="G174" s="2">
        <f t="shared" si="29"/>
        <v>-5.0808309999410994E-2</v>
      </c>
      <c r="K174" s="1">
        <f t="shared" si="24"/>
        <v>-5.0808309999410994E-2</v>
      </c>
      <c r="O174" s="1">
        <f t="shared" ca="1" si="27"/>
        <v>-4.9724299157263195E-2</v>
      </c>
      <c r="Q174" s="63">
        <f t="shared" si="28"/>
        <v>43552.128299999997</v>
      </c>
    </row>
    <row r="175" spans="1:17" x14ac:dyDescent="0.2">
      <c r="A175" s="47" t="s">
        <v>134</v>
      </c>
      <c r="B175" s="41" t="s">
        <v>45</v>
      </c>
      <c r="C175" s="42">
        <v>58643.792200000004</v>
      </c>
      <c r="D175" s="42">
        <v>8.9999999999999998E-4</v>
      </c>
      <c r="E175" s="1">
        <f t="shared" si="25"/>
        <v>61466.880810745133</v>
      </c>
      <c r="F175" s="1">
        <f t="shared" si="26"/>
        <v>61467</v>
      </c>
      <c r="G175" s="2">
        <f t="shared" si="29"/>
        <v>-5.3174590000708122E-2</v>
      </c>
      <c r="K175" s="1">
        <f t="shared" si="24"/>
        <v>-5.3174590000708122E-2</v>
      </c>
      <c r="O175" s="1">
        <f t="shared" ca="1" si="27"/>
        <v>-4.9976261409830365E-2</v>
      </c>
      <c r="Q175" s="63">
        <f t="shared" si="28"/>
        <v>43625.292200000004</v>
      </c>
    </row>
    <row r="176" spans="1:17" x14ac:dyDescent="0.2">
      <c r="A176" s="48" t="s">
        <v>135</v>
      </c>
      <c r="B176" s="49" t="s">
        <v>45</v>
      </c>
      <c r="C176" s="50">
        <v>58966.796300000002</v>
      </c>
      <c r="D176" s="50">
        <v>4.0000000000000002E-4</v>
      </c>
      <c r="E176" s="1">
        <f t="shared" si="25"/>
        <v>62190.88485103986</v>
      </c>
      <c r="F176" s="1">
        <f t="shared" si="26"/>
        <v>62191</v>
      </c>
      <c r="G176" s="2">
        <f t="shared" si="29"/>
        <v>-5.1372069996432401E-2</v>
      </c>
      <c r="K176" s="1">
        <f t="shared" si="24"/>
        <v>-5.1372069996432401E-2</v>
      </c>
      <c r="O176" s="1">
        <f t="shared" ca="1" si="27"/>
        <v>-5.1088582573602527E-2</v>
      </c>
      <c r="Q176" s="63">
        <f t="shared" si="28"/>
        <v>43948.296300000002</v>
      </c>
    </row>
    <row r="177" spans="1:17" x14ac:dyDescent="0.2">
      <c r="A177" s="48" t="s">
        <v>135</v>
      </c>
      <c r="B177" s="49" t="s">
        <v>45</v>
      </c>
      <c r="C177" s="50">
        <v>58990.440499999997</v>
      </c>
      <c r="D177" s="50">
        <v>1E-4</v>
      </c>
      <c r="E177" s="1">
        <f t="shared" si="25"/>
        <v>62243.882618961485</v>
      </c>
      <c r="F177" s="1">
        <f t="shared" si="26"/>
        <v>62244</v>
      </c>
      <c r="G177" s="2">
        <f t="shared" si="29"/>
        <v>-5.2367880001838785E-2</v>
      </c>
      <c r="K177" s="1">
        <f t="shared" si="24"/>
        <v>-5.2367880001838785E-2</v>
      </c>
      <c r="O177" s="1">
        <f t="shared" ca="1" si="27"/>
        <v>-5.1170009399127282E-2</v>
      </c>
      <c r="Q177" s="63">
        <f t="shared" si="28"/>
        <v>43971.940499999997</v>
      </c>
    </row>
    <row r="178" spans="1:17" ht="12" customHeight="1" x14ac:dyDescent="0.2">
      <c r="A178" s="47" t="s">
        <v>630</v>
      </c>
      <c r="B178" s="41" t="s">
        <v>45</v>
      </c>
      <c r="C178" s="42">
        <v>59348.6875</v>
      </c>
      <c r="D178" s="42">
        <v>1E-4</v>
      </c>
      <c r="E178" s="1">
        <f t="shared" si="25"/>
        <v>63046.882566712819</v>
      </c>
      <c r="F178" s="1">
        <f t="shared" si="26"/>
        <v>63047</v>
      </c>
      <c r="G178" s="2">
        <f t="shared" si="29"/>
        <v>-5.2391189994523302E-2</v>
      </c>
      <c r="K178" s="1">
        <f t="shared" si="24"/>
        <v>-5.2391189994523302E-2</v>
      </c>
      <c r="O178" s="1">
        <f t="shared" ca="1" si="27"/>
        <v>-5.2403702623587282E-2</v>
      </c>
      <c r="Q178" s="63">
        <f t="shared" si="28"/>
        <v>44330.1875</v>
      </c>
    </row>
    <row r="179" spans="1:17" ht="12" customHeight="1" x14ac:dyDescent="0.2">
      <c r="A179" s="47" t="s">
        <v>630</v>
      </c>
      <c r="B179" s="41" t="s">
        <v>45</v>
      </c>
      <c r="C179" s="42">
        <v>59363.410300000003</v>
      </c>
      <c r="D179" s="42">
        <v>1E-4</v>
      </c>
      <c r="E179" s="1">
        <f t="shared" si="25"/>
        <v>63079.883283064264</v>
      </c>
      <c r="F179" s="1">
        <f t="shared" si="26"/>
        <v>63080</v>
      </c>
      <c r="G179" s="2">
        <f t="shared" si="29"/>
        <v>-5.2071599995542783E-2</v>
      </c>
      <c r="K179" s="1">
        <f t="shared" si="24"/>
        <v>-5.2071599995542783E-2</v>
      </c>
      <c r="O179" s="1">
        <f t="shared" ca="1" si="27"/>
        <v>-5.2454402345140434E-2</v>
      </c>
      <c r="Q179" s="63">
        <f t="shared" si="28"/>
        <v>44344.910300000003</v>
      </c>
    </row>
    <row r="180" spans="1:17" ht="12" customHeight="1" x14ac:dyDescent="0.2">
      <c r="A180" s="47" t="s">
        <v>630</v>
      </c>
      <c r="B180" s="41" t="s">
        <v>46</v>
      </c>
      <c r="C180" s="42">
        <v>59369.437299999998</v>
      </c>
      <c r="D180" s="42">
        <v>4.0000000000000002E-4</v>
      </c>
      <c r="E180" s="1">
        <f t="shared" si="25"/>
        <v>63093.392623505613</v>
      </c>
      <c r="F180" s="1">
        <f t="shared" si="26"/>
        <v>63093.5</v>
      </c>
      <c r="G180" s="2">
        <f t="shared" si="29"/>
        <v>-4.7904494997055735E-2</v>
      </c>
      <c r="K180" s="1">
        <f t="shared" si="24"/>
        <v>-4.7904494997055735E-2</v>
      </c>
      <c r="O180" s="1">
        <f t="shared" ca="1" si="27"/>
        <v>-5.2475143140321263E-2</v>
      </c>
      <c r="Q180" s="63">
        <f t="shared" si="28"/>
        <v>44350.937299999998</v>
      </c>
    </row>
    <row r="181" spans="1:17" ht="12" customHeight="1" x14ac:dyDescent="0.2">
      <c r="A181" s="64" t="s">
        <v>631</v>
      </c>
      <c r="B181" s="65" t="s">
        <v>45</v>
      </c>
      <c r="C181" s="69">
        <v>59636.892699999997</v>
      </c>
      <c r="D181" s="68">
        <v>2.0000000000000001E-4</v>
      </c>
      <c r="E181" s="1">
        <f t="shared" si="25"/>
        <v>63692.885912286292</v>
      </c>
      <c r="F181" s="1">
        <f t="shared" ref="F181:F212" si="30">ROUND(2*E181,0)/2</f>
        <v>63693</v>
      </c>
      <c r="G181" s="2">
        <f t="shared" si="29"/>
        <v>-5.089861000305973E-2</v>
      </c>
      <c r="K181" s="1">
        <f t="shared" si="24"/>
        <v>-5.089861000305973E-2</v>
      </c>
      <c r="O181" s="1">
        <f t="shared" ca="1" si="27"/>
        <v>-5.3396188081870168E-2</v>
      </c>
      <c r="Q181" s="63">
        <f t="shared" si="28"/>
        <v>44618.392699999997</v>
      </c>
    </row>
    <row r="182" spans="1:17" ht="12" customHeight="1" x14ac:dyDescent="0.2">
      <c r="A182" s="64" t="s">
        <v>631</v>
      </c>
      <c r="B182" s="65" t="s">
        <v>45</v>
      </c>
      <c r="C182" s="69">
        <v>59708.719899999996</v>
      </c>
      <c r="D182" s="68">
        <v>2.9999999999999997E-4</v>
      </c>
      <c r="E182" s="1">
        <f t="shared" si="25"/>
        <v>63853.884435224725</v>
      </c>
      <c r="F182" s="1">
        <f t="shared" si="30"/>
        <v>63854</v>
      </c>
      <c r="G182" s="2">
        <f t="shared" si="29"/>
        <v>-5.1557580001826864E-2</v>
      </c>
      <c r="K182" s="1">
        <f t="shared" si="24"/>
        <v>-5.1557580001826864E-2</v>
      </c>
      <c r="O182" s="1">
        <f t="shared" ca="1" si="27"/>
        <v>-5.3643541268841612E-2</v>
      </c>
      <c r="Q182" s="63">
        <f t="shared" si="28"/>
        <v>44690.219899999996</v>
      </c>
    </row>
    <row r="183" spans="1:17" ht="12" customHeight="1" x14ac:dyDescent="0.2">
      <c r="A183" s="64" t="s">
        <v>631</v>
      </c>
      <c r="B183" s="65" t="s">
        <v>45</v>
      </c>
      <c r="C183" s="69">
        <v>59727.457300000002</v>
      </c>
      <c r="D183" s="68">
        <v>1E-4</v>
      </c>
      <c r="E183" s="1">
        <f t="shared" si="25"/>
        <v>63895.883757538657</v>
      </c>
      <c r="F183" s="1">
        <f t="shared" si="30"/>
        <v>63896</v>
      </c>
      <c r="G183" s="2">
        <f t="shared" si="29"/>
        <v>-5.1859919993148651E-2</v>
      </c>
      <c r="K183" s="1">
        <f t="shared" si="24"/>
        <v>-5.1859919993148651E-2</v>
      </c>
      <c r="O183" s="1">
        <f t="shared" ca="1" si="27"/>
        <v>-5.3708068187181983E-2</v>
      </c>
      <c r="Q183" s="63">
        <f t="shared" si="28"/>
        <v>44708.957300000002</v>
      </c>
    </row>
    <row r="184" spans="1:17" ht="12" customHeight="1" x14ac:dyDescent="0.2">
      <c r="A184" s="66" t="s">
        <v>632</v>
      </c>
      <c r="B184" s="67" t="s">
        <v>45</v>
      </c>
      <c r="C184" s="68">
        <v>60017.890399999997</v>
      </c>
      <c r="D184" s="68">
        <v>2.0000000000000001E-4</v>
      </c>
      <c r="E184" s="1">
        <f t="shared" ref="E184:E185" si="31">+(C184-C$7)/C$8</f>
        <v>64546.880874402865</v>
      </c>
      <c r="F184" s="1">
        <f t="shared" si="30"/>
        <v>64547</v>
      </c>
      <c r="G184" s="2">
        <f t="shared" ref="G184:G185" si="32">+C184-(C$7+F184*C$8)</f>
        <v>-5.3146190002735239E-2</v>
      </c>
      <c r="K184" s="1">
        <f t="shared" ref="K184:K185" si="33">+G184</f>
        <v>-5.3146190002735239E-2</v>
      </c>
      <c r="O184" s="1">
        <f t="shared" ref="O184:O185" ca="1" si="34">+C$11+C$12*F184</f>
        <v>-5.4708235421457772E-2</v>
      </c>
      <c r="Q184" s="63">
        <f t="shared" ref="Q184:Q185" si="35">+C184-15018.5</f>
        <v>44999.390399999997</v>
      </c>
    </row>
    <row r="185" spans="1:17" x14ac:dyDescent="0.2">
      <c r="A185" s="66" t="s">
        <v>632</v>
      </c>
      <c r="B185" s="67" t="s">
        <v>45</v>
      </c>
      <c r="C185" s="68">
        <v>60125.409299999999</v>
      </c>
      <c r="D185" s="68">
        <v>2.0000000000000001E-4</v>
      </c>
      <c r="E185" s="1">
        <f t="shared" si="31"/>
        <v>64787.881276589862</v>
      </c>
      <c r="F185" s="1">
        <f t="shared" si="30"/>
        <v>64788</v>
      </c>
      <c r="G185" s="2">
        <f t="shared" si="32"/>
        <v>-5.2966760005801916E-2</v>
      </c>
      <c r="K185" s="1">
        <f t="shared" si="33"/>
        <v>-5.2966760005801916E-2</v>
      </c>
      <c r="O185" s="1">
        <f t="shared" ca="1" si="34"/>
        <v>-5.507849702431563E-2</v>
      </c>
      <c r="Q185" s="63">
        <f t="shared" si="35"/>
        <v>45106.909299999999</v>
      </c>
    </row>
    <row r="186" spans="1:17" x14ac:dyDescent="0.2">
      <c r="C186" s="2"/>
      <c r="D186" s="2"/>
    </row>
    <row r="187" spans="1:17" x14ac:dyDescent="0.2">
      <c r="C187" s="2"/>
      <c r="D187" s="2"/>
    </row>
    <row r="188" spans="1:17" x14ac:dyDescent="0.2">
      <c r="C188" s="2"/>
      <c r="D188" s="2"/>
    </row>
    <row r="189" spans="1:17" x14ac:dyDescent="0.2">
      <c r="C189" s="2"/>
      <c r="D189" s="2"/>
    </row>
    <row r="190" spans="1:17" x14ac:dyDescent="0.2">
      <c r="C190" s="2"/>
      <c r="D190" s="2"/>
    </row>
    <row r="191" spans="1:17" x14ac:dyDescent="0.2">
      <c r="C191" s="2"/>
      <c r="D191" s="2"/>
    </row>
    <row r="192" spans="1:17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</sheetData>
  <sheetProtection selectLockedCells="1" selectUnlockedCells="1"/>
  <sortState xmlns:xlrd2="http://schemas.microsoft.com/office/spreadsheetml/2017/richdata2" ref="A21:AG183">
    <sortCondition ref="C21:C18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7"/>
  <sheetViews>
    <sheetView topLeftCell="A109" workbookViewId="0">
      <selection activeCell="A117" sqref="A117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136</v>
      </c>
      <c r="I1" s="52" t="s">
        <v>137</v>
      </c>
      <c r="J1" s="53" t="s">
        <v>37</v>
      </c>
    </row>
    <row r="2" spans="1:16" x14ac:dyDescent="0.2">
      <c r="I2" s="54" t="s">
        <v>138</v>
      </c>
      <c r="J2" s="55" t="s">
        <v>36</v>
      </c>
    </row>
    <row r="3" spans="1:16" x14ac:dyDescent="0.2">
      <c r="A3" s="56" t="s">
        <v>139</v>
      </c>
      <c r="I3" s="54" t="s">
        <v>140</v>
      </c>
      <c r="J3" s="55" t="s">
        <v>34</v>
      </c>
    </row>
    <row r="4" spans="1:16" x14ac:dyDescent="0.2">
      <c r="I4" s="54" t="s">
        <v>141</v>
      </c>
      <c r="J4" s="55" t="s">
        <v>34</v>
      </c>
    </row>
    <row r="5" spans="1:16" x14ac:dyDescent="0.2">
      <c r="I5" s="57" t="s">
        <v>142</v>
      </c>
      <c r="J5" s="58" t="s">
        <v>35</v>
      </c>
    </row>
    <row r="11" spans="1:16" ht="12.75" customHeight="1" x14ac:dyDescent="0.2">
      <c r="A11" s="2" t="str">
        <f t="shared" ref="A11:A42" si="0">P11</f>
        <v> BBS 14 </v>
      </c>
      <c r="B11" s="17" t="str">
        <f t="shared" ref="B11:B42" si="1">IF(H11=INT(H11),"I","II")</f>
        <v>I</v>
      </c>
      <c r="C11" s="2">
        <f t="shared" ref="C11:C42" si="2">1*G11</f>
        <v>42109.612999999998</v>
      </c>
      <c r="D11" t="str">
        <f t="shared" ref="D11:D42" si="3">VLOOKUP(F11,I$1:J$5,2,FALSE)</f>
        <v>vis</v>
      </c>
      <c r="E11">
        <f>VLOOKUP(C11,Active!C$21:E$968,3,FALSE)</f>
        <v>24406.012098066014</v>
      </c>
      <c r="F11" s="17" t="s">
        <v>142</v>
      </c>
      <c r="G11" t="str">
        <f t="shared" ref="G11:G42" si="4">MID(I11,3,LEN(I11)-3)</f>
        <v>42109.613</v>
      </c>
      <c r="H11" s="2">
        <f t="shared" ref="H11:H42" si="5">1*K11</f>
        <v>24407</v>
      </c>
      <c r="I11" s="59" t="s">
        <v>143</v>
      </c>
      <c r="J11" s="60" t="s">
        <v>144</v>
      </c>
      <c r="K11" s="59">
        <v>24407</v>
      </c>
      <c r="L11" s="59" t="s">
        <v>145</v>
      </c>
      <c r="M11" s="60" t="s">
        <v>146</v>
      </c>
      <c r="N11" s="60"/>
      <c r="O11" s="61" t="s">
        <v>147</v>
      </c>
      <c r="P11" s="61" t="s">
        <v>148</v>
      </c>
    </row>
    <row r="12" spans="1:16" ht="12.75" customHeight="1" x14ac:dyDescent="0.2">
      <c r="A12" s="2" t="str">
        <f t="shared" si="0"/>
        <v> BBS 15 </v>
      </c>
      <c r="B12" s="17" t="str">
        <f t="shared" si="1"/>
        <v>I</v>
      </c>
      <c r="C12" s="2">
        <f t="shared" si="2"/>
        <v>42148.427000000003</v>
      </c>
      <c r="D12" t="str">
        <f t="shared" si="3"/>
        <v>vis</v>
      </c>
      <c r="E12">
        <f>VLOOKUP(C12,Active!C$21:E$968,3,FALSE)</f>
        <v>24493.012519484826</v>
      </c>
      <c r="F12" s="17" t="s">
        <v>142</v>
      </c>
      <c r="G12" t="str">
        <f t="shared" si="4"/>
        <v>42148.427</v>
      </c>
      <c r="H12" s="2">
        <f t="shared" si="5"/>
        <v>24494</v>
      </c>
      <c r="I12" s="59" t="s">
        <v>149</v>
      </c>
      <c r="J12" s="60" t="s">
        <v>150</v>
      </c>
      <c r="K12" s="59">
        <v>24494</v>
      </c>
      <c r="L12" s="59" t="s">
        <v>145</v>
      </c>
      <c r="M12" s="60" t="s">
        <v>146</v>
      </c>
      <c r="N12" s="60"/>
      <c r="O12" s="61" t="s">
        <v>147</v>
      </c>
      <c r="P12" s="61" t="s">
        <v>151</v>
      </c>
    </row>
    <row r="13" spans="1:16" ht="12.75" customHeight="1" x14ac:dyDescent="0.2">
      <c r="A13" s="2" t="str">
        <f t="shared" si="0"/>
        <v> BBS 15 </v>
      </c>
      <c r="B13" s="17" t="str">
        <f t="shared" si="1"/>
        <v>I</v>
      </c>
      <c r="C13" s="2">
        <f t="shared" si="2"/>
        <v>42152.442000000003</v>
      </c>
      <c r="D13" t="str">
        <f t="shared" si="3"/>
        <v>vis</v>
      </c>
      <c r="E13">
        <f>VLOOKUP(C13,Active!C$21:E$968,3,FALSE)</f>
        <v>24502.01202203536</v>
      </c>
      <c r="F13" s="17" t="s">
        <v>142</v>
      </c>
      <c r="G13" t="str">
        <f t="shared" si="4"/>
        <v>42152.442</v>
      </c>
      <c r="H13" s="2">
        <f t="shared" si="5"/>
        <v>24503</v>
      </c>
      <c r="I13" s="59" t="s">
        <v>152</v>
      </c>
      <c r="J13" s="60" t="s">
        <v>153</v>
      </c>
      <c r="K13" s="59">
        <v>24503</v>
      </c>
      <c r="L13" s="59" t="s">
        <v>145</v>
      </c>
      <c r="M13" s="60" t="s">
        <v>146</v>
      </c>
      <c r="N13" s="60"/>
      <c r="O13" s="61" t="s">
        <v>147</v>
      </c>
      <c r="P13" s="61" t="s">
        <v>151</v>
      </c>
    </row>
    <row r="14" spans="1:16" ht="12.75" customHeight="1" x14ac:dyDescent="0.2">
      <c r="A14" s="2" t="str">
        <f t="shared" si="0"/>
        <v> BBS 15 </v>
      </c>
      <c r="B14" s="17" t="str">
        <f t="shared" si="1"/>
        <v>I</v>
      </c>
      <c r="C14" s="2">
        <f t="shared" si="2"/>
        <v>42156.459000000003</v>
      </c>
      <c r="D14" t="str">
        <f t="shared" si="3"/>
        <v>vis</v>
      </c>
      <c r="E14">
        <f>VLOOKUP(C14,Active!C$21:E$968,3,FALSE)</f>
        <v>24511.016007526145</v>
      </c>
      <c r="F14" s="17" t="s">
        <v>142</v>
      </c>
      <c r="G14" t="str">
        <f t="shared" si="4"/>
        <v>42156.459</v>
      </c>
      <c r="H14" s="2">
        <f t="shared" si="5"/>
        <v>24512</v>
      </c>
      <c r="I14" s="59" t="s">
        <v>154</v>
      </c>
      <c r="J14" s="60" t="s">
        <v>155</v>
      </c>
      <c r="K14" s="59">
        <v>24512</v>
      </c>
      <c r="L14" s="59" t="s">
        <v>156</v>
      </c>
      <c r="M14" s="60" t="s">
        <v>146</v>
      </c>
      <c r="N14" s="60"/>
      <c r="O14" s="61" t="s">
        <v>147</v>
      </c>
      <c r="P14" s="61" t="s">
        <v>151</v>
      </c>
    </row>
    <row r="15" spans="1:16" ht="12.75" customHeight="1" x14ac:dyDescent="0.2">
      <c r="A15" s="2" t="str">
        <f t="shared" si="0"/>
        <v> BBS 15 </v>
      </c>
      <c r="B15" s="17" t="str">
        <f t="shared" si="1"/>
        <v>I</v>
      </c>
      <c r="C15" s="2">
        <f t="shared" si="2"/>
        <v>42160.472999999998</v>
      </c>
      <c r="D15" t="str">
        <f t="shared" si="3"/>
        <v>vis</v>
      </c>
      <c r="E15">
        <f>VLOOKUP(C15,Active!C$21:E$968,3,FALSE)</f>
        <v>24520.013268606544</v>
      </c>
      <c r="F15" s="17" t="s">
        <v>142</v>
      </c>
      <c r="G15" t="str">
        <f t="shared" si="4"/>
        <v>42160.473</v>
      </c>
      <c r="H15" s="2">
        <f t="shared" si="5"/>
        <v>24521</v>
      </c>
      <c r="I15" s="59" t="s">
        <v>157</v>
      </c>
      <c r="J15" s="60" t="s">
        <v>158</v>
      </c>
      <c r="K15" s="59">
        <v>24521</v>
      </c>
      <c r="L15" s="59" t="s">
        <v>159</v>
      </c>
      <c r="M15" s="60" t="s">
        <v>146</v>
      </c>
      <c r="N15" s="60"/>
      <c r="O15" s="61" t="s">
        <v>147</v>
      </c>
      <c r="P15" s="61" t="s">
        <v>151</v>
      </c>
    </row>
    <row r="16" spans="1:16" ht="12.75" customHeight="1" x14ac:dyDescent="0.2">
      <c r="A16" s="2" t="str">
        <f t="shared" si="0"/>
        <v> BBS 15 </v>
      </c>
      <c r="B16" s="17" t="str">
        <f t="shared" si="1"/>
        <v>I</v>
      </c>
      <c r="C16" s="2">
        <f t="shared" si="2"/>
        <v>42177.423999999999</v>
      </c>
      <c r="D16" t="str">
        <f t="shared" si="3"/>
        <v>vis</v>
      </c>
      <c r="E16">
        <f>VLOOKUP(C16,Active!C$21:E$968,3,FALSE)</f>
        <v>24558.008428689765</v>
      </c>
      <c r="F16" s="17" t="s">
        <v>142</v>
      </c>
      <c r="G16" t="str">
        <f t="shared" si="4"/>
        <v>42177.424</v>
      </c>
      <c r="H16" s="2">
        <f t="shared" si="5"/>
        <v>24559</v>
      </c>
      <c r="I16" s="59" t="s">
        <v>160</v>
      </c>
      <c r="J16" s="60" t="s">
        <v>161</v>
      </c>
      <c r="K16" s="59">
        <v>24559</v>
      </c>
      <c r="L16" s="59" t="s">
        <v>162</v>
      </c>
      <c r="M16" s="60" t="s">
        <v>146</v>
      </c>
      <c r="N16" s="60"/>
      <c r="O16" s="61" t="s">
        <v>147</v>
      </c>
      <c r="P16" s="61" t="s">
        <v>151</v>
      </c>
    </row>
    <row r="17" spans="1:16" ht="12.75" customHeight="1" x14ac:dyDescent="0.2">
      <c r="A17" s="2" t="str">
        <f t="shared" si="0"/>
        <v> BBS 15 </v>
      </c>
      <c r="B17" s="17" t="str">
        <f t="shared" si="1"/>
        <v>I</v>
      </c>
      <c r="C17" s="2">
        <f t="shared" si="2"/>
        <v>42193.474999999999</v>
      </c>
      <c r="D17" t="str">
        <f t="shared" si="3"/>
        <v>vis</v>
      </c>
      <c r="E17">
        <f>VLOOKUP(C17,Active!C$21:E$968,3,FALSE)</f>
        <v>24593.986265660784</v>
      </c>
      <c r="F17" s="17" t="s">
        <v>142</v>
      </c>
      <c r="G17" t="str">
        <f t="shared" si="4"/>
        <v>42193.475</v>
      </c>
      <c r="H17" s="2">
        <f t="shared" si="5"/>
        <v>24595</v>
      </c>
      <c r="I17" s="59" t="s">
        <v>163</v>
      </c>
      <c r="J17" s="60" t="s">
        <v>164</v>
      </c>
      <c r="K17" s="59">
        <v>24595</v>
      </c>
      <c r="L17" s="59" t="s">
        <v>165</v>
      </c>
      <c r="M17" s="60" t="s">
        <v>146</v>
      </c>
      <c r="N17" s="60"/>
      <c r="O17" s="61" t="s">
        <v>147</v>
      </c>
      <c r="P17" s="61" t="s">
        <v>151</v>
      </c>
    </row>
    <row r="18" spans="1:16" ht="12.75" customHeight="1" x14ac:dyDescent="0.2">
      <c r="A18" s="2" t="str">
        <f t="shared" si="0"/>
        <v> BBS 16 </v>
      </c>
      <c r="B18" s="17" t="str">
        <f t="shared" si="1"/>
        <v>I</v>
      </c>
      <c r="C18" s="2">
        <f t="shared" si="2"/>
        <v>42214.451000000001</v>
      </c>
      <c r="D18" t="str">
        <f t="shared" si="3"/>
        <v>vis</v>
      </c>
      <c r="E18">
        <f>VLOOKUP(C18,Active!C$21:E$968,3,FALSE)</f>
        <v>24641.003342995788</v>
      </c>
      <c r="F18" s="17" t="s">
        <v>142</v>
      </c>
      <c r="G18" t="str">
        <f t="shared" si="4"/>
        <v>42214.451</v>
      </c>
      <c r="H18" s="2">
        <f t="shared" si="5"/>
        <v>24642</v>
      </c>
      <c r="I18" s="59" t="s">
        <v>166</v>
      </c>
      <c r="J18" s="60" t="s">
        <v>167</v>
      </c>
      <c r="K18" s="59">
        <v>24642</v>
      </c>
      <c r="L18" s="59" t="s">
        <v>168</v>
      </c>
      <c r="M18" s="60" t="s">
        <v>146</v>
      </c>
      <c r="N18" s="60"/>
      <c r="O18" s="61" t="s">
        <v>147</v>
      </c>
      <c r="P18" s="61" t="s">
        <v>169</v>
      </c>
    </row>
    <row r="19" spans="1:16" ht="12.75" customHeight="1" x14ac:dyDescent="0.2">
      <c r="A19" s="2" t="str">
        <f t="shared" si="0"/>
        <v> BBS 21 </v>
      </c>
      <c r="B19" s="17" t="str">
        <f t="shared" si="1"/>
        <v>I</v>
      </c>
      <c r="C19" s="2">
        <f t="shared" si="2"/>
        <v>42461.608</v>
      </c>
      <c r="D19" t="str">
        <f t="shared" si="3"/>
        <v>vis</v>
      </c>
      <c r="E19">
        <f>VLOOKUP(C19,Active!C$21:E$968,3,FALSE)</f>
        <v>25194.998374597937</v>
      </c>
      <c r="F19" s="17" t="s">
        <v>142</v>
      </c>
      <c r="G19" t="str">
        <f t="shared" si="4"/>
        <v>42461.608</v>
      </c>
      <c r="H19" s="2">
        <f t="shared" si="5"/>
        <v>25196</v>
      </c>
      <c r="I19" s="59" t="s">
        <v>170</v>
      </c>
      <c r="J19" s="60" t="s">
        <v>171</v>
      </c>
      <c r="K19" s="59">
        <v>25196</v>
      </c>
      <c r="L19" s="59" t="s">
        <v>172</v>
      </c>
      <c r="M19" s="60" t="s">
        <v>146</v>
      </c>
      <c r="N19" s="60"/>
      <c r="O19" s="61" t="s">
        <v>147</v>
      </c>
      <c r="P19" s="61" t="s">
        <v>173</v>
      </c>
    </row>
    <row r="20" spans="1:16" ht="12.75" customHeight="1" x14ac:dyDescent="0.2">
      <c r="A20" s="2" t="str">
        <f t="shared" si="0"/>
        <v> BBS 21 </v>
      </c>
      <c r="B20" s="17" t="str">
        <f t="shared" si="1"/>
        <v>I</v>
      </c>
      <c r="C20" s="2">
        <f t="shared" si="2"/>
        <v>42478.536</v>
      </c>
      <c r="D20" t="str">
        <f t="shared" si="3"/>
        <v>vis</v>
      </c>
      <c r="E20">
        <f>VLOOKUP(C20,Active!C$21:E$968,3,FALSE)</f>
        <v>25232.941980868291</v>
      </c>
      <c r="F20" s="17" t="s">
        <v>142</v>
      </c>
      <c r="G20" t="str">
        <f t="shared" si="4"/>
        <v>42478.536</v>
      </c>
      <c r="H20" s="2">
        <f t="shared" si="5"/>
        <v>25234</v>
      </c>
      <c r="I20" s="59" t="s">
        <v>174</v>
      </c>
      <c r="J20" s="60" t="s">
        <v>175</v>
      </c>
      <c r="K20" s="59">
        <v>25234</v>
      </c>
      <c r="L20" s="59" t="s">
        <v>176</v>
      </c>
      <c r="M20" s="60" t="s">
        <v>146</v>
      </c>
      <c r="N20" s="60"/>
      <c r="O20" s="61" t="s">
        <v>147</v>
      </c>
      <c r="P20" s="61" t="s">
        <v>173</v>
      </c>
    </row>
    <row r="21" spans="1:16" ht="12.75" customHeight="1" x14ac:dyDescent="0.2">
      <c r="A21" s="2" t="str">
        <f t="shared" si="0"/>
        <v> BBS 22 </v>
      </c>
      <c r="B21" s="17" t="str">
        <f t="shared" si="1"/>
        <v>I</v>
      </c>
      <c r="C21" s="2">
        <f t="shared" si="2"/>
        <v>42545.48</v>
      </c>
      <c r="D21" t="str">
        <f t="shared" si="3"/>
        <v>vis</v>
      </c>
      <c r="E21">
        <f>VLOOKUP(C21,Active!C$21:E$968,3,FALSE)</f>
        <v>25382.994956893959</v>
      </c>
      <c r="F21" s="17" t="s">
        <v>142</v>
      </c>
      <c r="G21" t="str">
        <f t="shared" si="4"/>
        <v>42545.480</v>
      </c>
      <c r="H21" s="2">
        <f t="shared" si="5"/>
        <v>25384</v>
      </c>
      <c r="I21" s="59" t="s">
        <v>177</v>
      </c>
      <c r="J21" s="60" t="s">
        <v>178</v>
      </c>
      <c r="K21" s="59">
        <v>25384</v>
      </c>
      <c r="L21" s="59" t="s">
        <v>179</v>
      </c>
      <c r="M21" s="60" t="s">
        <v>146</v>
      </c>
      <c r="N21" s="60"/>
      <c r="O21" s="61" t="s">
        <v>147</v>
      </c>
      <c r="P21" s="61" t="s">
        <v>180</v>
      </c>
    </row>
    <row r="22" spans="1:16" ht="12.75" customHeight="1" x14ac:dyDescent="0.2">
      <c r="A22" s="2" t="str">
        <f t="shared" si="0"/>
        <v> BBS 23 </v>
      </c>
      <c r="B22" s="17" t="str">
        <f t="shared" si="1"/>
        <v>I</v>
      </c>
      <c r="C22" s="2">
        <f t="shared" si="2"/>
        <v>42570.455999999998</v>
      </c>
      <c r="D22" t="str">
        <f t="shared" si="3"/>
        <v>vis</v>
      </c>
      <c r="E22">
        <f>VLOOKUP(C22,Active!C$21:E$968,3,FALSE)</f>
        <v>25438.977914727613</v>
      </c>
      <c r="F22" s="17" t="s">
        <v>142</v>
      </c>
      <c r="G22" t="str">
        <f t="shared" si="4"/>
        <v>42570.456</v>
      </c>
      <c r="H22" s="2">
        <f t="shared" si="5"/>
        <v>25440</v>
      </c>
      <c r="I22" s="59" t="s">
        <v>181</v>
      </c>
      <c r="J22" s="60" t="s">
        <v>182</v>
      </c>
      <c r="K22" s="59">
        <v>25440</v>
      </c>
      <c r="L22" s="59" t="s">
        <v>183</v>
      </c>
      <c r="M22" s="60" t="s">
        <v>146</v>
      </c>
      <c r="N22" s="60"/>
      <c r="O22" s="61" t="s">
        <v>147</v>
      </c>
      <c r="P22" s="61" t="s">
        <v>184</v>
      </c>
    </row>
    <row r="23" spans="1:16" ht="12.75" customHeight="1" x14ac:dyDescent="0.2">
      <c r="A23" s="2" t="str">
        <f t="shared" si="0"/>
        <v> BBS 28 </v>
      </c>
      <c r="B23" s="17" t="str">
        <f t="shared" si="1"/>
        <v>I</v>
      </c>
      <c r="C23" s="2">
        <f t="shared" si="2"/>
        <v>42926.485000000001</v>
      </c>
      <c r="D23" t="str">
        <f t="shared" si="3"/>
        <v>vis</v>
      </c>
      <c r="E23">
        <f>VLOOKUP(C23,Active!C$21:E$968,3,FALSE)</f>
        <v>26237.00628174244</v>
      </c>
      <c r="F23" s="17" t="s">
        <v>142</v>
      </c>
      <c r="G23" t="str">
        <f t="shared" si="4"/>
        <v>42926.485</v>
      </c>
      <c r="H23" s="2">
        <f t="shared" si="5"/>
        <v>26238</v>
      </c>
      <c r="I23" s="59" t="s">
        <v>185</v>
      </c>
      <c r="J23" s="60" t="s">
        <v>186</v>
      </c>
      <c r="K23" s="59">
        <v>26238</v>
      </c>
      <c r="L23" s="59" t="s">
        <v>187</v>
      </c>
      <c r="M23" s="60" t="s">
        <v>146</v>
      </c>
      <c r="N23" s="60"/>
      <c r="O23" s="61" t="s">
        <v>147</v>
      </c>
      <c r="P23" s="61" t="s">
        <v>188</v>
      </c>
    </row>
    <row r="24" spans="1:16" ht="12.75" customHeight="1" x14ac:dyDescent="0.2">
      <c r="A24" s="2" t="str">
        <f t="shared" si="0"/>
        <v> BBS 28 </v>
      </c>
      <c r="B24" s="17" t="str">
        <f t="shared" si="1"/>
        <v>I</v>
      </c>
      <c r="C24" s="2">
        <f t="shared" si="2"/>
        <v>42927.379000000001</v>
      </c>
      <c r="D24" t="str">
        <f t="shared" si="3"/>
        <v>vis</v>
      </c>
      <c r="E24">
        <f>VLOOKUP(C24,Active!C$21:E$968,3,FALSE)</f>
        <v>26239.010156033892</v>
      </c>
      <c r="F24" s="17" t="s">
        <v>142</v>
      </c>
      <c r="G24" t="str">
        <f t="shared" si="4"/>
        <v>42927.379</v>
      </c>
      <c r="H24" s="2">
        <f t="shared" si="5"/>
        <v>26240</v>
      </c>
      <c r="I24" s="59" t="s">
        <v>189</v>
      </c>
      <c r="J24" s="60" t="s">
        <v>190</v>
      </c>
      <c r="K24" s="59">
        <v>26240</v>
      </c>
      <c r="L24" s="59" t="s">
        <v>162</v>
      </c>
      <c r="M24" s="60" t="s">
        <v>146</v>
      </c>
      <c r="N24" s="60"/>
      <c r="O24" s="61" t="s">
        <v>147</v>
      </c>
      <c r="P24" s="61" t="s">
        <v>188</v>
      </c>
    </row>
    <row r="25" spans="1:16" ht="12.75" customHeight="1" x14ac:dyDescent="0.2">
      <c r="A25" s="2" t="str">
        <f t="shared" si="0"/>
        <v> BBS 28 </v>
      </c>
      <c r="B25" s="17" t="str">
        <f t="shared" si="1"/>
        <v>I</v>
      </c>
      <c r="C25" s="2">
        <f t="shared" si="2"/>
        <v>42955.472999999998</v>
      </c>
      <c r="D25" t="str">
        <f t="shared" si="3"/>
        <v>vis</v>
      </c>
      <c r="E25">
        <f>VLOOKUP(C25,Active!C$21:E$968,3,FALSE)</f>
        <v>26301.982017716262</v>
      </c>
      <c r="F25" s="17" t="s">
        <v>142</v>
      </c>
      <c r="G25" t="str">
        <f t="shared" si="4"/>
        <v>42955.473</v>
      </c>
      <c r="H25" s="2">
        <f t="shared" si="5"/>
        <v>26303</v>
      </c>
      <c r="I25" s="59" t="s">
        <v>191</v>
      </c>
      <c r="J25" s="60" t="s">
        <v>192</v>
      </c>
      <c r="K25" s="59">
        <v>26303</v>
      </c>
      <c r="L25" s="59" t="s">
        <v>193</v>
      </c>
      <c r="M25" s="60" t="s">
        <v>146</v>
      </c>
      <c r="N25" s="60"/>
      <c r="O25" s="61" t="s">
        <v>147</v>
      </c>
      <c r="P25" s="61" t="s">
        <v>188</v>
      </c>
    </row>
    <row r="26" spans="1:16" ht="12.75" customHeight="1" x14ac:dyDescent="0.2">
      <c r="A26" s="2" t="str">
        <f t="shared" si="0"/>
        <v> BBS 31 </v>
      </c>
      <c r="B26" s="17" t="str">
        <f t="shared" si="1"/>
        <v>I</v>
      </c>
      <c r="C26" s="2">
        <f t="shared" si="2"/>
        <v>43139.737999999998</v>
      </c>
      <c r="D26" t="str">
        <f t="shared" si="3"/>
        <v>vis</v>
      </c>
      <c r="E26">
        <f>VLOOKUP(C26,Active!C$21:E$968,3,FALSE)</f>
        <v>26715.006510237898</v>
      </c>
      <c r="F26" s="17" t="s">
        <v>142</v>
      </c>
      <c r="G26" t="str">
        <f t="shared" si="4"/>
        <v>43139.738</v>
      </c>
      <c r="H26" s="2">
        <f t="shared" si="5"/>
        <v>26716</v>
      </c>
      <c r="I26" s="59" t="s">
        <v>194</v>
      </c>
      <c r="J26" s="60" t="s">
        <v>195</v>
      </c>
      <c r="K26" s="59">
        <v>26716</v>
      </c>
      <c r="L26" s="59" t="s">
        <v>187</v>
      </c>
      <c r="M26" s="60" t="s">
        <v>146</v>
      </c>
      <c r="N26" s="60"/>
      <c r="O26" s="61" t="s">
        <v>147</v>
      </c>
      <c r="P26" s="61" t="s">
        <v>196</v>
      </c>
    </row>
    <row r="27" spans="1:16" ht="12.75" customHeight="1" x14ac:dyDescent="0.2">
      <c r="A27" s="2" t="str">
        <f t="shared" si="0"/>
        <v> BBS 32 </v>
      </c>
      <c r="B27" s="17" t="str">
        <f t="shared" si="1"/>
        <v>I</v>
      </c>
      <c r="C27" s="2">
        <f t="shared" si="2"/>
        <v>43177.663999999997</v>
      </c>
      <c r="D27" t="str">
        <f t="shared" si="3"/>
        <v>vis</v>
      </c>
      <c r="E27">
        <f>VLOOKUP(C27,Active!C$21:E$968,3,FALSE)</f>
        <v>26800.016506185992</v>
      </c>
      <c r="F27" s="17" t="s">
        <v>142</v>
      </c>
      <c r="G27" t="str">
        <f t="shared" si="4"/>
        <v>43177.664</v>
      </c>
      <c r="H27" s="2">
        <f t="shared" si="5"/>
        <v>26801</v>
      </c>
      <c r="I27" s="59" t="s">
        <v>197</v>
      </c>
      <c r="J27" s="60" t="s">
        <v>198</v>
      </c>
      <c r="K27" s="59">
        <v>26801</v>
      </c>
      <c r="L27" s="59" t="s">
        <v>156</v>
      </c>
      <c r="M27" s="60" t="s">
        <v>146</v>
      </c>
      <c r="N27" s="60"/>
      <c r="O27" s="61" t="s">
        <v>147</v>
      </c>
      <c r="P27" s="61" t="s">
        <v>199</v>
      </c>
    </row>
    <row r="28" spans="1:16" ht="12.75" customHeight="1" x14ac:dyDescent="0.2">
      <c r="A28" s="2" t="str">
        <f t="shared" si="0"/>
        <v> BBS 32 </v>
      </c>
      <c r="B28" s="17" t="str">
        <f t="shared" si="1"/>
        <v>I</v>
      </c>
      <c r="C28" s="2">
        <f t="shared" si="2"/>
        <v>43189.7</v>
      </c>
      <c r="D28" t="str">
        <f t="shared" si="3"/>
        <v>vis</v>
      </c>
      <c r="E28">
        <f>VLOOKUP(C28,Active!C$21:E$968,3,FALSE)</f>
        <v>26826.994840606476</v>
      </c>
      <c r="F28" s="17" t="s">
        <v>142</v>
      </c>
      <c r="G28" t="str">
        <f t="shared" si="4"/>
        <v>43189.700</v>
      </c>
      <c r="H28" s="2">
        <f t="shared" si="5"/>
        <v>26828</v>
      </c>
      <c r="I28" s="59" t="s">
        <v>200</v>
      </c>
      <c r="J28" s="60" t="s">
        <v>201</v>
      </c>
      <c r="K28" s="59">
        <v>26828</v>
      </c>
      <c r="L28" s="59" t="s">
        <v>179</v>
      </c>
      <c r="M28" s="60" t="s">
        <v>146</v>
      </c>
      <c r="N28" s="60"/>
      <c r="O28" s="61" t="s">
        <v>147</v>
      </c>
      <c r="P28" s="61" t="s">
        <v>199</v>
      </c>
    </row>
    <row r="29" spans="1:16" ht="12.75" customHeight="1" x14ac:dyDescent="0.2">
      <c r="A29" s="2" t="str">
        <f t="shared" si="0"/>
        <v> BBS 32 </v>
      </c>
      <c r="B29" s="17" t="str">
        <f t="shared" si="1"/>
        <v>I</v>
      </c>
      <c r="C29" s="2">
        <f t="shared" si="2"/>
        <v>43194.61</v>
      </c>
      <c r="D29" t="str">
        <f t="shared" si="3"/>
        <v>vis</v>
      </c>
      <c r="E29">
        <f>VLOOKUP(C29,Active!C$21:E$968,3,FALSE)</f>
        <v>26838.000458918592</v>
      </c>
      <c r="F29" s="17" t="s">
        <v>142</v>
      </c>
      <c r="G29" t="str">
        <f t="shared" si="4"/>
        <v>43194.610</v>
      </c>
      <c r="H29" s="2">
        <f t="shared" si="5"/>
        <v>26839</v>
      </c>
      <c r="I29" s="59" t="s">
        <v>202</v>
      </c>
      <c r="J29" s="60" t="s">
        <v>203</v>
      </c>
      <c r="K29" s="59">
        <v>26839</v>
      </c>
      <c r="L29" s="59" t="s">
        <v>204</v>
      </c>
      <c r="M29" s="60" t="s">
        <v>146</v>
      </c>
      <c r="N29" s="60"/>
      <c r="O29" s="61" t="s">
        <v>147</v>
      </c>
      <c r="P29" s="61" t="s">
        <v>199</v>
      </c>
    </row>
    <row r="30" spans="1:16" ht="12.75" customHeight="1" x14ac:dyDescent="0.2">
      <c r="A30" s="2" t="str">
        <f t="shared" si="0"/>
        <v> BBS 33 </v>
      </c>
      <c r="B30" s="17" t="str">
        <f t="shared" si="1"/>
        <v>I</v>
      </c>
      <c r="C30" s="2">
        <f t="shared" si="2"/>
        <v>43220.495999999999</v>
      </c>
      <c r="D30" t="str">
        <f t="shared" si="3"/>
        <v>vis</v>
      </c>
      <c r="E30">
        <f>VLOOKUP(C30,Active!C$21:E$968,3,FALSE)</f>
        <v>26896.023154565704</v>
      </c>
      <c r="F30" s="17" t="s">
        <v>142</v>
      </c>
      <c r="G30" t="str">
        <f t="shared" si="4"/>
        <v>43220.496</v>
      </c>
      <c r="H30" s="2">
        <f t="shared" si="5"/>
        <v>26897</v>
      </c>
      <c r="I30" s="59" t="s">
        <v>205</v>
      </c>
      <c r="J30" s="60" t="s">
        <v>206</v>
      </c>
      <c r="K30" s="59">
        <v>26897</v>
      </c>
      <c r="L30" s="59" t="s">
        <v>207</v>
      </c>
      <c r="M30" s="60" t="s">
        <v>146</v>
      </c>
      <c r="N30" s="60"/>
      <c r="O30" s="61" t="s">
        <v>147</v>
      </c>
      <c r="P30" s="61" t="s">
        <v>208</v>
      </c>
    </row>
    <row r="31" spans="1:16" ht="12.75" customHeight="1" x14ac:dyDescent="0.2">
      <c r="A31" s="2" t="str">
        <f t="shared" si="0"/>
        <v> BBS 33 </v>
      </c>
      <c r="B31" s="17" t="str">
        <f t="shared" si="1"/>
        <v>I</v>
      </c>
      <c r="C31" s="2">
        <f t="shared" si="2"/>
        <v>43275.366999999998</v>
      </c>
      <c r="D31" t="str">
        <f t="shared" si="3"/>
        <v>vis</v>
      </c>
      <c r="E31">
        <f>VLOOKUP(C31,Active!C$21:E$968,3,FALSE)</f>
        <v>27019.014861776264</v>
      </c>
      <c r="F31" s="17" t="s">
        <v>142</v>
      </c>
      <c r="G31" t="str">
        <f t="shared" si="4"/>
        <v>43275.367</v>
      </c>
      <c r="H31" s="2">
        <f t="shared" si="5"/>
        <v>27020</v>
      </c>
      <c r="I31" s="59" t="s">
        <v>209</v>
      </c>
      <c r="J31" s="60" t="s">
        <v>210</v>
      </c>
      <c r="K31" s="59">
        <v>27020</v>
      </c>
      <c r="L31" s="59" t="s">
        <v>159</v>
      </c>
      <c r="M31" s="60" t="s">
        <v>146</v>
      </c>
      <c r="N31" s="60"/>
      <c r="O31" s="61" t="s">
        <v>147</v>
      </c>
      <c r="P31" s="61" t="s">
        <v>208</v>
      </c>
    </row>
    <row r="32" spans="1:16" ht="12.75" customHeight="1" x14ac:dyDescent="0.2">
      <c r="A32" s="2" t="str">
        <f t="shared" si="0"/>
        <v> BBS 33 </v>
      </c>
      <c r="B32" s="17" t="str">
        <f t="shared" si="1"/>
        <v>I</v>
      </c>
      <c r="C32" s="2">
        <f t="shared" si="2"/>
        <v>43283.398000000001</v>
      </c>
      <c r="D32" t="str">
        <f t="shared" si="3"/>
        <v>vis</v>
      </c>
      <c r="E32">
        <f>VLOOKUP(C32,Active!C$21:E$968,3,FALSE)</f>
        <v>27037.016108347467</v>
      </c>
      <c r="F32" s="17" t="s">
        <v>142</v>
      </c>
      <c r="G32" t="str">
        <f t="shared" si="4"/>
        <v>43283.398</v>
      </c>
      <c r="H32" s="2">
        <f t="shared" si="5"/>
        <v>27038</v>
      </c>
      <c r="I32" s="59" t="s">
        <v>211</v>
      </c>
      <c r="J32" s="60" t="s">
        <v>212</v>
      </c>
      <c r="K32" s="59">
        <v>27038</v>
      </c>
      <c r="L32" s="59" t="s">
        <v>156</v>
      </c>
      <c r="M32" s="60" t="s">
        <v>146</v>
      </c>
      <c r="N32" s="60"/>
      <c r="O32" s="61" t="s">
        <v>147</v>
      </c>
      <c r="P32" s="61" t="s">
        <v>208</v>
      </c>
    </row>
    <row r="33" spans="1:16" ht="12.75" customHeight="1" x14ac:dyDescent="0.2">
      <c r="A33" s="2" t="str">
        <f t="shared" si="0"/>
        <v> BBS 33 </v>
      </c>
      <c r="B33" s="17" t="str">
        <f t="shared" si="1"/>
        <v>I</v>
      </c>
      <c r="C33" s="2">
        <f t="shared" si="2"/>
        <v>43303.476000000002</v>
      </c>
      <c r="D33" t="str">
        <f t="shared" si="3"/>
        <v>vis</v>
      </c>
      <c r="E33">
        <f>VLOOKUP(C33,Active!C$21:E$968,3,FALSE)</f>
        <v>27082.020345510522</v>
      </c>
      <c r="F33" s="17" t="s">
        <v>142</v>
      </c>
      <c r="G33" t="str">
        <f t="shared" si="4"/>
        <v>43303.476</v>
      </c>
      <c r="H33" s="2">
        <f t="shared" si="5"/>
        <v>27083</v>
      </c>
      <c r="I33" s="59" t="s">
        <v>213</v>
      </c>
      <c r="J33" s="60" t="s">
        <v>214</v>
      </c>
      <c r="K33" s="59">
        <v>27083</v>
      </c>
      <c r="L33" s="59" t="s">
        <v>215</v>
      </c>
      <c r="M33" s="60" t="s">
        <v>146</v>
      </c>
      <c r="N33" s="60"/>
      <c r="O33" s="61" t="s">
        <v>147</v>
      </c>
      <c r="P33" s="61" t="s">
        <v>208</v>
      </c>
    </row>
    <row r="34" spans="1:16" ht="12.75" customHeight="1" x14ac:dyDescent="0.2">
      <c r="A34" s="2" t="str">
        <f t="shared" si="0"/>
        <v> BBS 33 </v>
      </c>
      <c r="B34" s="17" t="str">
        <f t="shared" si="1"/>
        <v>I</v>
      </c>
      <c r="C34" s="2">
        <f t="shared" si="2"/>
        <v>43304.364000000001</v>
      </c>
      <c r="D34" t="str">
        <f t="shared" si="3"/>
        <v>vis</v>
      </c>
      <c r="E34">
        <f>VLOOKUP(C34,Active!C$21:E$968,3,FALSE)</f>
        <v>27084.010770981222</v>
      </c>
      <c r="F34" s="17" t="s">
        <v>142</v>
      </c>
      <c r="G34" t="str">
        <f t="shared" si="4"/>
        <v>43304.364</v>
      </c>
      <c r="H34" s="2">
        <f t="shared" si="5"/>
        <v>27085</v>
      </c>
      <c r="I34" s="59" t="s">
        <v>216</v>
      </c>
      <c r="J34" s="60" t="s">
        <v>217</v>
      </c>
      <c r="K34" s="59">
        <v>27085</v>
      </c>
      <c r="L34" s="59" t="s">
        <v>145</v>
      </c>
      <c r="M34" s="60" t="s">
        <v>146</v>
      </c>
      <c r="N34" s="60"/>
      <c r="O34" s="61" t="s">
        <v>147</v>
      </c>
      <c r="P34" s="61" t="s">
        <v>208</v>
      </c>
    </row>
    <row r="35" spans="1:16" ht="12.75" customHeight="1" x14ac:dyDescent="0.2">
      <c r="A35" s="2" t="str">
        <f t="shared" si="0"/>
        <v> BBS 33 </v>
      </c>
      <c r="B35" s="17" t="str">
        <f t="shared" si="1"/>
        <v>I</v>
      </c>
      <c r="C35" s="2">
        <f t="shared" si="2"/>
        <v>43307.487999999998</v>
      </c>
      <c r="D35" t="str">
        <f t="shared" si="3"/>
        <v>vis</v>
      </c>
      <c r="E35">
        <f>VLOOKUP(C35,Active!C$21:E$968,3,FALSE)</f>
        <v>27091.013123650671</v>
      </c>
      <c r="F35" s="17" t="s">
        <v>142</v>
      </c>
      <c r="G35" t="str">
        <f t="shared" si="4"/>
        <v>43307.488</v>
      </c>
      <c r="H35" s="2">
        <f t="shared" si="5"/>
        <v>27092</v>
      </c>
      <c r="I35" s="59" t="s">
        <v>218</v>
      </c>
      <c r="J35" s="60" t="s">
        <v>219</v>
      </c>
      <c r="K35" s="59">
        <v>27092</v>
      </c>
      <c r="L35" s="59" t="s">
        <v>159</v>
      </c>
      <c r="M35" s="60" t="s">
        <v>146</v>
      </c>
      <c r="N35" s="60"/>
      <c r="O35" s="61" t="s">
        <v>147</v>
      </c>
      <c r="P35" s="61" t="s">
        <v>208</v>
      </c>
    </row>
    <row r="36" spans="1:16" ht="12.75" customHeight="1" x14ac:dyDescent="0.2">
      <c r="A36" s="2" t="str">
        <f t="shared" si="0"/>
        <v> AOEB 3 </v>
      </c>
      <c r="B36" s="17" t="str">
        <f t="shared" si="1"/>
        <v>I</v>
      </c>
      <c r="C36" s="2">
        <f t="shared" si="2"/>
        <v>43309.718000000001</v>
      </c>
      <c r="D36" t="str">
        <f t="shared" si="3"/>
        <v>vis</v>
      </c>
      <c r="E36">
        <f>VLOOKUP(C36,Active!C$21:E$968,3,FALSE)</f>
        <v>27096.011602028684</v>
      </c>
      <c r="F36" s="17" t="s">
        <v>142</v>
      </c>
      <c r="G36" t="str">
        <f t="shared" si="4"/>
        <v>43309.718</v>
      </c>
      <c r="H36" s="2">
        <f t="shared" si="5"/>
        <v>27097</v>
      </c>
      <c r="I36" s="59" t="s">
        <v>220</v>
      </c>
      <c r="J36" s="60" t="s">
        <v>221</v>
      </c>
      <c r="K36" s="59">
        <v>27097</v>
      </c>
      <c r="L36" s="59" t="s">
        <v>145</v>
      </c>
      <c r="M36" s="60" t="s">
        <v>146</v>
      </c>
      <c r="N36" s="60"/>
      <c r="O36" s="61" t="s">
        <v>222</v>
      </c>
      <c r="P36" s="61" t="s">
        <v>223</v>
      </c>
    </row>
    <row r="37" spans="1:16" ht="12.75" customHeight="1" x14ac:dyDescent="0.2">
      <c r="A37" s="2" t="str">
        <f t="shared" si="0"/>
        <v> AOEB 3 </v>
      </c>
      <c r="B37" s="17" t="str">
        <f t="shared" si="1"/>
        <v>I</v>
      </c>
      <c r="C37" s="2">
        <f t="shared" si="2"/>
        <v>43309.722000000002</v>
      </c>
      <c r="D37" t="str">
        <f t="shared" si="3"/>
        <v>vis</v>
      </c>
      <c r="E37">
        <f>VLOOKUP(C37,Active!C$21:E$968,3,FALSE)</f>
        <v>27096.020567909185</v>
      </c>
      <c r="F37" s="17" t="s">
        <v>142</v>
      </c>
      <c r="G37" t="str">
        <f t="shared" si="4"/>
        <v>43309.722</v>
      </c>
      <c r="H37" s="2">
        <f t="shared" si="5"/>
        <v>27097</v>
      </c>
      <c r="I37" s="59" t="s">
        <v>224</v>
      </c>
      <c r="J37" s="60" t="s">
        <v>225</v>
      </c>
      <c r="K37" s="59">
        <v>27097</v>
      </c>
      <c r="L37" s="59" t="s">
        <v>215</v>
      </c>
      <c r="M37" s="60" t="s">
        <v>146</v>
      </c>
      <c r="N37" s="60"/>
      <c r="O37" s="61" t="s">
        <v>226</v>
      </c>
      <c r="P37" s="61" t="s">
        <v>223</v>
      </c>
    </row>
    <row r="38" spans="1:16" ht="12.75" customHeight="1" x14ac:dyDescent="0.2">
      <c r="A38" s="2" t="str">
        <f t="shared" si="0"/>
        <v> BBS 37 </v>
      </c>
      <c r="B38" s="17" t="str">
        <f t="shared" si="1"/>
        <v>I</v>
      </c>
      <c r="C38" s="2">
        <f t="shared" si="2"/>
        <v>43579.625999999997</v>
      </c>
      <c r="D38" t="str">
        <f t="shared" si="3"/>
        <v>vis</v>
      </c>
      <c r="E38">
        <f>VLOOKUP(C38,Active!C$21:E$968,3,FALSE)</f>
        <v>27701.00232043711</v>
      </c>
      <c r="F38" s="17" t="s">
        <v>142</v>
      </c>
      <c r="G38" t="str">
        <f t="shared" si="4"/>
        <v>43579.626</v>
      </c>
      <c r="H38" s="2">
        <f t="shared" si="5"/>
        <v>27702</v>
      </c>
      <c r="I38" s="59" t="s">
        <v>227</v>
      </c>
      <c r="J38" s="60" t="s">
        <v>228</v>
      </c>
      <c r="K38" s="59">
        <v>27702</v>
      </c>
      <c r="L38" s="59" t="s">
        <v>168</v>
      </c>
      <c r="M38" s="60" t="s">
        <v>146</v>
      </c>
      <c r="N38" s="60"/>
      <c r="O38" s="61" t="s">
        <v>147</v>
      </c>
      <c r="P38" s="61" t="s">
        <v>67</v>
      </c>
    </row>
    <row r="39" spans="1:16" ht="12.75" customHeight="1" x14ac:dyDescent="0.2">
      <c r="A39" s="2" t="str">
        <f t="shared" si="0"/>
        <v> BBS 37 </v>
      </c>
      <c r="B39" s="17" t="str">
        <f t="shared" si="1"/>
        <v>I</v>
      </c>
      <c r="C39" s="2">
        <f t="shared" si="2"/>
        <v>43656.362999999998</v>
      </c>
      <c r="D39" t="str">
        <f t="shared" si="3"/>
        <v>vis</v>
      </c>
      <c r="E39">
        <f>VLOOKUP(C39,Active!C$21:E$968,3,FALSE)</f>
        <v>27873.006013393628</v>
      </c>
      <c r="F39" s="17" t="s">
        <v>142</v>
      </c>
      <c r="G39" t="str">
        <f t="shared" si="4"/>
        <v>43656.363</v>
      </c>
      <c r="H39" s="2">
        <f t="shared" si="5"/>
        <v>27874</v>
      </c>
      <c r="I39" s="59" t="s">
        <v>229</v>
      </c>
      <c r="J39" s="60" t="s">
        <v>230</v>
      </c>
      <c r="K39" s="59">
        <v>27874</v>
      </c>
      <c r="L39" s="59" t="s">
        <v>187</v>
      </c>
      <c r="M39" s="60" t="s">
        <v>146</v>
      </c>
      <c r="N39" s="60"/>
      <c r="O39" s="61" t="s">
        <v>147</v>
      </c>
      <c r="P39" s="61" t="s">
        <v>67</v>
      </c>
    </row>
    <row r="40" spans="1:16" ht="12.75" customHeight="1" x14ac:dyDescent="0.2">
      <c r="A40" s="2" t="str">
        <f t="shared" si="0"/>
        <v> BBS 37 </v>
      </c>
      <c r="B40" s="17" t="str">
        <f t="shared" si="1"/>
        <v>I</v>
      </c>
      <c r="C40" s="2">
        <f t="shared" si="2"/>
        <v>43659.487000000001</v>
      </c>
      <c r="D40" t="str">
        <f t="shared" si="3"/>
        <v>vis</v>
      </c>
      <c r="E40">
        <f>VLOOKUP(C40,Active!C$21:E$968,3,FALSE)</f>
        <v>27880.008366063095</v>
      </c>
      <c r="F40" s="17" t="s">
        <v>142</v>
      </c>
      <c r="G40" t="str">
        <f t="shared" si="4"/>
        <v>43659.487</v>
      </c>
      <c r="H40" s="2">
        <f t="shared" si="5"/>
        <v>27881</v>
      </c>
      <c r="I40" s="59" t="s">
        <v>231</v>
      </c>
      <c r="J40" s="60" t="s">
        <v>232</v>
      </c>
      <c r="K40" s="59">
        <v>27881</v>
      </c>
      <c r="L40" s="59" t="s">
        <v>162</v>
      </c>
      <c r="M40" s="60" t="s">
        <v>146</v>
      </c>
      <c r="N40" s="60"/>
      <c r="O40" s="61" t="s">
        <v>147</v>
      </c>
      <c r="P40" s="61" t="s">
        <v>67</v>
      </c>
    </row>
    <row r="41" spans="1:16" ht="12.75" customHeight="1" x14ac:dyDescent="0.2">
      <c r="A41" s="2" t="str">
        <f t="shared" si="0"/>
        <v> BBS 37 </v>
      </c>
      <c r="B41" s="17" t="str">
        <f t="shared" si="1"/>
        <v>I</v>
      </c>
      <c r="C41" s="2">
        <f t="shared" si="2"/>
        <v>43663.495999999999</v>
      </c>
      <c r="D41" t="str">
        <f t="shared" si="3"/>
        <v>vis</v>
      </c>
      <c r="E41">
        <f>VLOOKUP(C41,Active!C$21:E$968,3,FALSE)</f>
        <v>27888.994419792878</v>
      </c>
      <c r="F41" s="17" t="s">
        <v>142</v>
      </c>
      <c r="G41" t="str">
        <f t="shared" si="4"/>
        <v>43663.496</v>
      </c>
      <c r="H41" s="2">
        <f t="shared" si="5"/>
        <v>27890</v>
      </c>
      <c r="I41" s="59" t="s">
        <v>233</v>
      </c>
      <c r="J41" s="60" t="s">
        <v>234</v>
      </c>
      <c r="K41" s="59">
        <v>27890</v>
      </c>
      <c r="L41" s="59" t="s">
        <v>235</v>
      </c>
      <c r="M41" s="60" t="s">
        <v>146</v>
      </c>
      <c r="N41" s="60"/>
      <c r="O41" s="61" t="s">
        <v>147</v>
      </c>
      <c r="P41" s="61" t="s">
        <v>67</v>
      </c>
    </row>
    <row r="42" spans="1:16" ht="12.75" customHeight="1" x14ac:dyDescent="0.2">
      <c r="A42" s="2" t="str">
        <f t="shared" si="0"/>
        <v> BBS 38 </v>
      </c>
      <c r="B42" s="17" t="str">
        <f t="shared" si="1"/>
        <v>I</v>
      </c>
      <c r="C42" s="2">
        <f t="shared" si="2"/>
        <v>43714.36</v>
      </c>
      <c r="D42" t="str">
        <f t="shared" si="3"/>
        <v>vis</v>
      </c>
      <c r="E42">
        <f>VLOOKUP(C42,Active!C$21:E$968,3,FALSE)</f>
        <v>28003.004556213909</v>
      </c>
      <c r="F42" s="17" t="s">
        <v>142</v>
      </c>
      <c r="G42" t="str">
        <f t="shared" si="4"/>
        <v>43714.360</v>
      </c>
      <c r="H42" s="2">
        <f t="shared" si="5"/>
        <v>28004</v>
      </c>
      <c r="I42" s="59" t="s">
        <v>236</v>
      </c>
      <c r="J42" s="60" t="s">
        <v>237</v>
      </c>
      <c r="K42" s="59">
        <v>28004</v>
      </c>
      <c r="L42" s="59" t="s">
        <v>238</v>
      </c>
      <c r="M42" s="60" t="s">
        <v>146</v>
      </c>
      <c r="N42" s="60"/>
      <c r="O42" s="61" t="s">
        <v>147</v>
      </c>
      <c r="P42" s="61" t="s">
        <v>239</v>
      </c>
    </row>
    <row r="43" spans="1:16" ht="12.75" customHeight="1" x14ac:dyDescent="0.2">
      <c r="A43" s="2" t="str">
        <f t="shared" ref="A43:A74" si="6">P43</f>
        <v> BBS 41 </v>
      </c>
      <c r="B43" s="17" t="str">
        <f t="shared" ref="B43:B74" si="7">IF(H43=INT(H43),"I","II")</f>
        <v>I</v>
      </c>
      <c r="C43" s="2">
        <f t="shared" ref="C43:C74" si="8">1*G43</f>
        <v>43881.652999999998</v>
      </c>
      <c r="D43" t="str">
        <f t="shared" ref="D43:D74" si="9">VLOOKUP(F43,I$1:J$5,2,FALSE)</f>
        <v>vis</v>
      </c>
      <c r="E43">
        <f>VLOOKUP(C43,Active!C$21:E$968,3,FALSE)</f>
        <v>28377.986817779703</v>
      </c>
      <c r="F43" s="17" t="s">
        <v>142</v>
      </c>
      <c r="G43" t="str">
        <f t="shared" ref="G43:G74" si="10">MID(I43,3,LEN(I43)-3)</f>
        <v>43881.653</v>
      </c>
      <c r="H43" s="2">
        <f t="shared" ref="H43:H74" si="11">1*K43</f>
        <v>28379</v>
      </c>
      <c r="I43" s="59" t="s">
        <v>240</v>
      </c>
      <c r="J43" s="60" t="s">
        <v>241</v>
      </c>
      <c r="K43" s="59">
        <v>28379</v>
      </c>
      <c r="L43" s="59" t="s">
        <v>165</v>
      </c>
      <c r="M43" s="60" t="s">
        <v>146</v>
      </c>
      <c r="N43" s="60"/>
      <c r="O43" s="61" t="s">
        <v>147</v>
      </c>
      <c r="P43" s="61" t="s">
        <v>242</v>
      </c>
    </row>
    <row r="44" spans="1:16" ht="12.75" customHeight="1" x14ac:dyDescent="0.2">
      <c r="A44" s="2" t="str">
        <f t="shared" si="6"/>
        <v> AOEB 3 </v>
      </c>
      <c r="B44" s="17" t="str">
        <f t="shared" si="7"/>
        <v>I</v>
      </c>
      <c r="C44" s="2">
        <f t="shared" si="8"/>
        <v>43980.699000000001</v>
      </c>
      <c r="D44" t="str">
        <f t="shared" si="9"/>
        <v>vis</v>
      </c>
      <c r="E44">
        <f>VLOOKUP(C44,Active!C$21:E$968,3,FALSE)</f>
        <v>28599.995467747409</v>
      </c>
      <c r="F44" s="17" t="s">
        <v>142</v>
      </c>
      <c r="G44" t="str">
        <f t="shared" si="10"/>
        <v>43980.699</v>
      </c>
      <c r="H44" s="2">
        <f t="shared" si="11"/>
        <v>28601</v>
      </c>
      <c r="I44" s="59" t="s">
        <v>243</v>
      </c>
      <c r="J44" s="60" t="s">
        <v>244</v>
      </c>
      <c r="K44" s="59">
        <v>28601</v>
      </c>
      <c r="L44" s="59" t="s">
        <v>179</v>
      </c>
      <c r="M44" s="60" t="s">
        <v>146</v>
      </c>
      <c r="N44" s="60"/>
      <c r="O44" s="61" t="s">
        <v>222</v>
      </c>
      <c r="P44" s="61" t="s">
        <v>223</v>
      </c>
    </row>
    <row r="45" spans="1:16" ht="12.75" customHeight="1" x14ac:dyDescent="0.2">
      <c r="A45" s="2" t="str">
        <f t="shared" si="6"/>
        <v> BBS 43 </v>
      </c>
      <c r="B45" s="17" t="str">
        <f t="shared" si="7"/>
        <v>I</v>
      </c>
      <c r="C45" s="2">
        <f t="shared" si="8"/>
        <v>43983.381999999998</v>
      </c>
      <c r="D45" t="str">
        <f t="shared" si="9"/>
        <v>vis</v>
      </c>
      <c r="E45">
        <f>VLOOKUP(C45,Active!C$21:E$968,3,FALSE)</f>
        <v>28606.009332091882</v>
      </c>
      <c r="F45" s="17" t="s">
        <v>142</v>
      </c>
      <c r="G45" t="str">
        <f t="shared" si="10"/>
        <v>43983.382</v>
      </c>
      <c r="H45" s="2">
        <f t="shared" si="11"/>
        <v>28607</v>
      </c>
      <c r="I45" s="59" t="s">
        <v>245</v>
      </c>
      <c r="J45" s="60" t="s">
        <v>246</v>
      </c>
      <c r="K45" s="59">
        <v>28607</v>
      </c>
      <c r="L45" s="59" t="s">
        <v>162</v>
      </c>
      <c r="M45" s="60" t="s">
        <v>146</v>
      </c>
      <c r="N45" s="60"/>
      <c r="O45" s="61" t="s">
        <v>147</v>
      </c>
      <c r="P45" s="61" t="s">
        <v>247</v>
      </c>
    </row>
    <row r="46" spans="1:16" ht="12.75" customHeight="1" x14ac:dyDescent="0.2">
      <c r="A46" s="2" t="str">
        <f t="shared" si="6"/>
        <v> BBS 43 </v>
      </c>
      <c r="B46" s="17" t="str">
        <f t="shared" si="7"/>
        <v>I</v>
      </c>
      <c r="C46" s="2">
        <f t="shared" si="8"/>
        <v>44024.423000000003</v>
      </c>
      <c r="D46" t="str">
        <f t="shared" si="9"/>
        <v>vis</v>
      </c>
      <c r="E46">
        <f>VLOOKUP(C46,Active!C$21:E$968,3,FALSE)</f>
        <v>28698.001507478322</v>
      </c>
      <c r="F46" s="17" t="s">
        <v>142</v>
      </c>
      <c r="G46" t="str">
        <f t="shared" si="10"/>
        <v>44024.423</v>
      </c>
      <c r="H46" s="2">
        <f t="shared" si="11"/>
        <v>28699</v>
      </c>
      <c r="I46" s="59" t="s">
        <v>248</v>
      </c>
      <c r="J46" s="60" t="s">
        <v>249</v>
      </c>
      <c r="K46" s="59">
        <v>28699</v>
      </c>
      <c r="L46" s="59" t="s">
        <v>168</v>
      </c>
      <c r="M46" s="60" t="s">
        <v>146</v>
      </c>
      <c r="N46" s="60"/>
      <c r="O46" s="61" t="s">
        <v>147</v>
      </c>
      <c r="P46" s="61" t="s">
        <v>247</v>
      </c>
    </row>
    <row r="47" spans="1:16" ht="12.75" customHeight="1" x14ac:dyDescent="0.2">
      <c r="A47" s="2" t="str">
        <f t="shared" si="6"/>
        <v> BBS 46 </v>
      </c>
      <c r="B47" s="17" t="str">
        <f t="shared" si="7"/>
        <v>I</v>
      </c>
      <c r="C47" s="2">
        <f t="shared" si="8"/>
        <v>44267.567999999999</v>
      </c>
      <c r="D47" t="str">
        <f t="shared" si="9"/>
        <v>vis</v>
      </c>
      <c r="E47">
        <f>VLOOKUP(C47,Active!C$21:E$968,3,FALSE)</f>
        <v>29243.003760940304</v>
      </c>
      <c r="F47" s="17" t="s">
        <v>142</v>
      </c>
      <c r="G47" t="str">
        <f t="shared" si="10"/>
        <v>44267.568</v>
      </c>
      <c r="H47" s="2">
        <f t="shared" si="11"/>
        <v>29244</v>
      </c>
      <c r="I47" s="59" t="s">
        <v>250</v>
      </c>
      <c r="J47" s="60" t="s">
        <v>251</v>
      </c>
      <c r="K47" s="59">
        <v>29244</v>
      </c>
      <c r="L47" s="59" t="s">
        <v>238</v>
      </c>
      <c r="M47" s="60" t="s">
        <v>146</v>
      </c>
      <c r="N47" s="60"/>
      <c r="O47" s="61" t="s">
        <v>147</v>
      </c>
      <c r="P47" s="61" t="s">
        <v>252</v>
      </c>
    </row>
    <row r="48" spans="1:16" ht="12.75" customHeight="1" x14ac:dyDescent="0.2">
      <c r="A48" s="2" t="str">
        <f t="shared" si="6"/>
        <v> BBS 47 </v>
      </c>
      <c r="B48" s="17" t="str">
        <f t="shared" si="7"/>
        <v>I</v>
      </c>
      <c r="C48" s="2">
        <f t="shared" si="8"/>
        <v>44342.52</v>
      </c>
      <c r="D48" t="str">
        <f t="shared" si="9"/>
        <v>vis</v>
      </c>
      <c r="E48">
        <f>VLOOKUP(C48,Active!C$21:E$968,3,FALSE)</f>
        <v>29411.00642972429</v>
      </c>
      <c r="F48" s="17" t="s">
        <v>142</v>
      </c>
      <c r="G48" t="str">
        <f t="shared" si="10"/>
        <v>44342.520</v>
      </c>
      <c r="H48" s="2">
        <f t="shared" si="11"/>
        <v>29412</v>
      </c>
      <c r="I48" s="59" t="s">
        <v>253</v>
      </c>
      <c r="J48" s="60" t="s">
        <v>254</v>
      </c>
      <c r="K48" s="59">
        <v>29412</v>
      </c>
      <c r="L48" s="59" t="s">
        <v>187</v>
      </c>
      <c r="M48" s="60" t="s">
        <v>146</v>
      </c>
      <c r="N48" s="60"/>
      <c r="O48" s="61" t="s">
        <v>147</v>
      </c>
      <c r="P48" s="61" t="s">
        <v>255</v>
      </c>
    </row>
    <row r="49" spans="1:16" ht="12.75" customHeight="1" x14ac:dyDescent="0.2">
      <c r="A49" s="2" t="str">
        <f t="shared" si="6"/>
        <v> AOEB 3 </v>
      </c>
      <c r="B49" s="17" t="str">
        <f t="shared" si="7"/>
        <v>I</v>
      </c>
      <c r="C49" s="2">
        <f t="shared" si="8"/>
        <v>44348.775000000001</v>
      </c>
      <c r="D49" t="str">
        <f t="shared" si="9"/>
        <v>vis</v>
      </c>
      <c r="E49">
        <f>VLOOKUP(C49,Active!C$21:E$968,3,FALSE)</f>
        <v>29425.026825354085</v>
      </c>
      <c r="F49" s="17" t="s">
        <v>142</v>
      </c>
      <c r="G49" t="str">
        <f t="shared" si="10"/>
        <v>44348.775</v>
      </c>
      <c r="H49" s="2">
        <f t="shared" si="11"/>
        <v>29426</v>
      </c>
      <c r="I49" s="59" t="s">
        <v>256</v>
      </c>
      <c r="J49" s="60" t="s">
        <v>257</v>
      </c>
      <c r="K49" s="59">
        <v>29426</v>
      </c>
      <c r="L49" s="59" t="s">
        <v>258</v>
      </c>
      <c r="M49" s="60" t="s">
        <v>146</v>
      </c>
      <c r="N49" s="60"/>
      <c r="O49" s="61" t="s">
        <v>222</v>
      </c>
      <c r="P49" s="61" t="s">
        <v>223</v>
      </c>
    </row>
    <row r="50" spans="1:16" ht="12.75" customHeight="1" x14ac:dyDescent="0.2">
      <c r="A50" s="2" t="str">
        <f t="shared" si="6"/>
        <v> BBS 48 </v>
      </c>
      <c r="B50" s="17" t="str">
        <f t="shared" si="7"/>
        <v>I</v>
      </c>
      <c r="C50" s="2">
        <f t="shared" si="8"/>
        <v>44372.415000000001</v>
      </c>
      <c r="D50" t="str">
        <f t="shared" si="9"/>
        <v>vis</v>
      </c>
      <c r="E50">
        <f>VLOOKUP(C50,Active!C$21:E$968,3,FALSE)</f>
        <v>29478.015179101196</v>
      </c>
      <c r="F50" s="17" t="s">
        <v>142</v>
      </c>
      <c r="G50" t="str">
        <f t="shared" si="10"/>
        <v>44372.415</v>
      </c>
      <c r="H50" s="2">
        <f t="shared" si="11"/>
        <v>29479</v>
      </c>
      <c r="I50" s="59" t="s">
        <v>259</v>
      </c>
      <c r="J50" s="60" t="s">
        <v>260</v>
      </c>
      <c r="K50" s="59">
        <v>29479</v>
      </c>
      <c r="L50" s="59" t="s">
        <v>156</v>
      </c>
      <c r="M50" s="60" t="s">
        <v>146</v>
      </c>
      <c r="N50" s="60"/>
      <c r="O50" s="61" t="s">
        <v>147</v>
      </c>
      <c r="P50" s="61" t="s">
        <v>261</v>
      </c>
    </row>
    <row r="51" spans="1:16" ht="12.75" customHeight="1" x14ac:dyDescent="0.2">
      <c r="A51" s="2" t="str">
        <f t="shared" si="6"/>
        <v> BBS 53 </v>
      </c>
      <c r="B51" s="17" t="str">
        <f t="shared" si="7"/>
        <v>I</v>
      </c>
      <c r="C51" s="2">
        <f t="shared" si="8"/>
        <v>44644.546000000002</v>
      </c>
      <c r="D51" t="str">
        <f t="shared" si="9"/>
        <v>vis</v>
      </c>
      <c r="E51">
        <f>VLOOKUP(C51,Active!C$21:E$968,3,FALSE)</f>
        <v>30087.988685596767</v>
      </c>
      <c r="F51" s="17" t="s">
        <v>142</v>
      </c>
      <c r="G51" t="str">
        <f t="shared" si="10"/>
        <v>44644.546</v>
      </c>
      <c r="H51" s="2">
        <f t="shared" si="11"/>
        <v>30089</v>
      </c>
      <c r="I51" s="59" t="s">
        <v>262</v>
      </c>
      <c r="J51" s="60" t="s">
        <v>263</v>
      </c>
      <c r="K51" s="59">
        <v>30089</v>
      </c>
      <c r="L51" s="59" t="s">
        <v>264</v>
      </c>
      <c r="M51" s="60" t="s">
        <v>146</v>
      </c>
      <c r="N51" s="60"/>
      <c r="O51" s="61" t="s">
        <v>147</v>
      </c>
      <c r="P51" s="61" t="s">
        <v>265</v>
      </c>
    </row>
    <row r="52" spans="1:16" ht="12.75" customHeight="1" x14ac:dyDescent="0.2">
      <c r="A52" s="2" t="str">
        <f t="shared" si="6"/>
        <v> AOEB 3 </v>
      </c>
      <c r="B52" s="17" t="str">
        <f t="shared" si="7"/>
        <v>I</v>
      </c>
      <c r="C52" s="2">
        <f t="shared" si="8"/>
        <v>44670.873</v>
      </c>
      <c r="D52" t="str">
        <f t="shared" si="9"/>
        <v>vis</v>
      </c>
      <c r="E52">
        <f>VLOOKUP(C52,Active!C$21:E$968,3,FALSE)</f>
        <v>30146.999869568852</v>
      </c>
      <c r="F52" s="17" t="s">
        <v>142</v>
      </c>
      <c r="G52" t="str">
        <f t="shared" si="10"/>
        <v>44670.873</v>
      </c>
      <c r="H52" s="2">
        <f t="shared" si="11"/>
        <v>30148</v>
      </c>
      <c r="I52" s="59" t="s">
        <v>266</v>
      </c>
      <c r="J52" s="60" t="s">
        <v>267</v>
      </c>
      <c r="K52" s="59">
        <v>30148</v>
      </c>
      <c r="L52" s="59" t="s">
        <v>204</v>
      </c>
      <c r="M52" s="60" t="s">
        <v>146</v>
      </c>
      <c r="N52" s="60"/>
      <c r="O52" s="61" t="s">
        <v>222</v>
      </c>
      <c r="P52" s="61" t="s">
        <v>223</v>
      </c>
    </row>
    <row r="53" spans="1:16" ht="12.75" customHeight="1" x14ac:dyDescent="0.2">
      <c r="A53" s="2" t="str">
        <f t="shared" si="6"/>
        <v> BBS 53 </v>
      </c>
      <c r="B53" s="17" t="str">
        <f t="shared" si="7"/>
        <v>I</v>
      </c>
      <c r="C53" s="2">
        <f t="shared" si="8"/>
        <v>44685.59</v>
      </c>
      <c r="D53" t="str">
        <f t="shared" si="9"/>
        <v>vis</v>
      </c>
      <c r="E53">
        <f>VLOOKUP(C53,Active!C$21:E$968,3,FALSE)</f>
        <v>30179.987585393559</v>
      </c>
      <c r="F53" s="17" t="s">
        <v>142</v>
      </c>
      <c r="G53" t="str">
        <f t="shared" si="10"/>
        <v>44685.590</v>
      </c>
      <c r="H53" s="2">
        <f t="shared" si="11"/>
        <v>30181</v>
      </c>
      <c r="I53" s="59" t="s">
        <v>268</v>
      </c>
      <c r="J53" s="60" t="s">
        <v>269</v>
      </c>
      <c r="K53" s="59">
        <v>30181</v>
      </c>
      <c r="L53" s="59" t="s">
        <v>165</v>
      </c>
      <c r="M53" s="60" t="s">
        <v>146</v>
      </c>
      <c r="N53" s="60"/>
      <c r="O53" s="61" t="s">
        <v>147</v>
      </c>
      <c r="P53" s="61" t="s">
        <v>265</v>
      </c>
    </row>
    <row r="54" spans="1:16" ht="12.75" customHeight="1" x14ac:dyDescent="0.2">
      <c r="A54" s="2" t="str">
        <f t="shared" si="6"/>
        <v> BBS 55 </v>
      </c>
      <c r="B54" s="17" t="str">
        <f t="shared" si="7"/>
        <v>I</v>
      </c>
      <c r="C54" s="2">
        <f t="shared" si="8"/>
        <v>44757.415000000001</v>
      </c>
      <c r="D54" t="str">
        <f t="shared" si="9"/>
        <v>vis</v>
      </c>
      <c r="E54">
        <f>VLOOKUP(C54,Active!C$21:E$968,3,FALSE)</f>
        <v>30340.981177097725</v>
      </c>
      <c r="F54" s="17" t="s">
        <v>142</v>
      </c>
      <c r="G54" t="str">
        <f t="shared" si="10"/>
        <v>44757.415</v>
      </c>
      <c r="H54" s="2">
        <f t="shared" si="11"/>
        <v>30342</v>
      </c>
      <c r="I54" s="59" t="s">
        <v>270</v>
      </c>
      <c r="J54" s="60" t="s">
        <v>271</v>
      </c>
      <c r="K54" s="59">
        <v>30342</v>
      </c>
      <c r="L54" s="59" t="s">
        <v>272</v>
      </c>
      <c r="M54" s="60" t="s">
        <v>146</v>
      </c>
      <c r="N54" s="60"/>
      <c r="O54" s="61" t="s">
        <v>147</v>
      </c>
      <c r="P54" s="61" t="s">
        <v>273</v>
      </c>
    </row>
    <row r="55" spans="1:16" ht="12.75" customHeight="1" x14ac:dyDescent="0.2">
      <c r="A55" s="2" t="str">
        <f t="shared" si="6"/>
        <v> BBS 55 </v>
      </c>
      <c r="B55" s="17" t="str">
        <f t="shared" si="7"/>
        <v>I</v>
      </c>
      <c r="C55" s="2">
        <f t="shared" si="8"/>
        <v>44757.417999999998</v>
      </c>
      <c r="D55" t="str">
        <f t="shared" si="9"/>
        <v>vis</v>
      </c>
      <c r="E55">
        <f>VLOOKUP(C55,Active!C$21:E$968,3,FALSE)</f>
        <v>30340.987901508095</v>
      </c>
      <c r="F55" s="17" t="s">
        <v>142</v>
      </c>
      <c r="G55" t="str">
        <f t="shared" si="10"/>
        <v>44757.418</v>
      </c>
      <c r="H55" s="2">
        <f t="shared" si="11"/>
        <v>30342</v>
      </c>
      <c r="I55" s="59" t="s">
        <v>274</v>
      </c>
      <c r="J55" s="60" t="s">
        <v>275</v>
      </c>
      <c r="K55" s="59">
        <v>30342</v>
      </c>
      <c r="L55" s="59" t="s">
        <v>165</v>
      </c>
      <c r="M55" s="60" t="s">
        <v>146</v>
      </c>
      <c r="N55" s="60"/>
      <c r="O55" s="61" t="s">
        <v>276</v>
      </c>
      <c r="P55" s="61" t="s">
        <v>273</v>
      </c>
    </row>
    <row r="56" spans="1:16" ht="12.75" customHeight="1" x14ac:dyDescent="0.2">
      <c r="A56" s="2" t="str">
        <f t="shared" si="6"/>
        <v> BBS 59 </v>
      </c>
      <c r="B56" s="17" t="str">
        <f t="shared" si="7"/>
        <v>I</v>
      </c>
      <c r="C56" s="2">
        <f t="shared" si="8"/>
        <v>45058.565999999999</v>
      </c>
      <c r="D56" t="str">
        <f t="shared" si="9"/>
        <v>vis</v>
      </c>
      <c r="E56">
        <f>VLOOKUP(C56,Active!C$21:E$968,3,FALSE)</f>
        <v>31016.002146611107</v>
      </c>
      <c r="F56" s="17" t="s">
        <v>142</v>
      </c>
      <c r="G56" t="str">
        <f t="shared" si="10"/>
        <v>45058.566</v>
      </c>
      <c r="H56" s="2">
        <f t="shared" si="11"/>
        <v>31017</v>
      </c>
      <c r="I56" s="59" t="s">
        <v>277</v>
      </c>
      <c r="J56" s="60" t="s">
        <v>278</v>
      </c>
      <c r="K56" s="59">
        <v>31017</v>
      </c>
      <c r="L56" s="59" t="s">
        <v>168</v>
      </c>
      <c r="M56" s="60" t="s">
        <v>146</v>
      </c>
      <c r="N56" s="60"/>
      <c r="O56" s="61" t="s">
        <v>147</v>
      </c>
      <c r="P56" s="61" t="s">
        <v>279</v>
      </c>
    </row>
    <row r="57" spans="1:16" ht="12.75" customHeight="1" x14ac:dyDescent="0.2">
      <c r="A57" s="2" t="str">
        <f t="shared" si="6"/>
        <v> BBS 60 </v>
      </c>
      <c r="B57" s="17" t="str">
        <f t="shared" si="7"/>
        <v>I</v>
      </c>
      <c r="C57" s="2">
        <f t="shared" si="8"/>
        <v>45079.536</v>
      </c>
      <c r="D57" t="str">
        <f t="shared" si="9"/>
        <v>vis</v>
      </c>
      <c r="E57">
        <f>VLOOKUP(C57,Active!C$21:E$968,3,FALSE)</f>
        <v>31063.005775125363</v>
      </c>
      <c r="F57" s="17" t="s">
        <v>142</v>
      </c>
      <c r="G57" t="str">
        <f t="shared" si="10"/>
        <v>45079.536</v>
      </c>
      <c r="H57" s="2">
        <f t="shared" si="11"/>
        <v>31064</v>
      </c>
      <c r="I57" s="59" t="s">
        <v>280</v>
      </c>
      <c r="J57" s="60" t="s">
        <v>281</v>
      </c>
      <c r="K57" s="59">
        <v>31064</v>
      </c>
      <c r="L57" s="59" t="s">
        <v>238</v>
      </c>
      <c r="M57" s="60" t="s">
        <v>146</v>
      </c>
      <c r="N57" s="60"/>
      <c r="O57" s="61" t="s">
        <v>147</v>
      </c>
      <c r="P57" s="61" t="s">
        <v>282</v>
      </c>
    </row>
    <row r="58" spans="1:16" ht="12.75" customHeight="1" x14ac:dyDescent="0.2">
      <c r="A58" s="2" t="str">
        <f t="shared" si="6"/>
        <v> AOEB 3 </v>
      </c>
      <c r="B58" s="17" t="str">
        <f t="shared" si="7"/>
        <v>I</v>
      </c>
      <c r="C58" s="2">
        <f t="shared" si="8"/>
        <v>45131.739000000001</v>
      </c>
      <c r="D58" t="str">
        <f t="shared" si="9"/>
        <v>vis</v>
      </c>
      <c r="E58">
        <f>VLOOKUP(C58,Active!C$21:E$968,3,FALSE)</f>
        <v>31180.017240043318</v>
      </c>
      <c r="F58" s="17" t="s">
        <v>142</v>
      </c>
      <c r="G58" t="str">
        <f t="shared" si="10"/>
        <v>45131.739</v>
      </c>
      <c r="H58" s="2">
        <f t="shared" si="11"/>
        <v>31181</v>
      </c>
      <c r="I58" s="59" t="s">
        <v>283</v>
      </c>
      <c r="J58" s="60" t="s">
        <v>284</v>
      </c>
      <c r="K58" s="59">
        <v>31181</v>
      </c>
      <c r="L58" s="59" t="s">
        <v>285</v>
      </c>
      <c r="M58" s="60" t="s">
        <v>146</v>
      </c>
      <c r="N58" s="60"/>
      <c r="O58" s="61" t="s">
        <v>222</v>
      </c>
      <c r="P58" s="61" t="s">
        <v>223</v>
      </c>
    </row>
    <row r="59" spans="1:16" ht="12.75" customHeight="1" x14ac:dyDescent="0.2">
      <c r="A59" s="2" t="str">
        <f t="shared" si="6"/>
        <v> BBS 65 </v>
      </c>
      <c r="B59" s="17" t="str">
        <f t="shared" si="7"/>
        <v>I</v>
      </c>
      <c r="C59" s="2">
        <f t="shared" si="8"/>
        <v>45388.7</v>
      </c>
      <c r="D59" t="str">
        <f t="shared" si="9"/>
        <v>vis</v>
      </c>
      <c r="E59">
        <f>VLOOKUP(C59,Active!C$21:E$968,3,FALSE)</f>
        <v>31755.987644747689</v>
      </c>
      <c r="F59" s="17" t="s">
        <v>142</v>
      </c>
      <c r="G59" t="str">
        <f t="shared" si="10"/>
        <v>45388.700</v>
      </c>
      <c r="H59" s="2">
        <f t="shared" si="11"/>
        <v>31757</v>
      </c>
      <c r="I59" s="59" t="s">
        <v>286</v>
      </c>
      <c r="J59" s="60" t="s">
        <v>287</v>
      </c>
      <c r="K59" s="59">
        <v>31757</v>
      </c>
      <c r="L59" s="59" t="s">
        <v>165</v>
      </c>
      <c r="M59" s="60" t="s">
        <v>146</v>
      </c>
      <c r="N59" s="60"/>
      <c r="O59" s="61" t="s">
        <v>147</v>
      </c>
      <c r="P59" s="61" t="s">
        <v>288</v>
      </c>
    </row>
    <row r="60" spans="1:16" ht="12.75" customHeight="1" x14ac:dyDescent="0.2">
      <c r="A60" s="2" t="str">
        <f t="shared" si="6"/>
        <v> BBS 65 </v>
      </c>
      <c r="B60" s="17" t="str">
        <f t="shared" si="7"/>
        <v>I</v>
      </c>
      <c r="C60" s="2">
        <f t="shared" si="8"/>
        <v>45402.538</v>
      </c>
      <c r="D60" t="str">
        <f t="shared" si="9"/>
        <v>vis</v>
      </c>
      <c r="E60">
        <f>VLOOKUP(C60,Active!C$21:E$968,3,FALSE)</f>
        <v>31787.005108332829</v>
      </c>
      <c r="F60" s="17" t="s">
        <v>142</v>
      </c>
      <c r="G60" t="str">
        <f t="shared" si="10"/>
        <v>45402.538</v>
      </c>
      <c r="H60" s="2">
        <f t="shared" si="11"/>
        <v>31788</v>
      </c>
      <c r="I60" s="59" t="s">
        <v>289</v>
      </c>
      <c r="J60" s="60" t="s">
        <v>290</v>
      </c>
      <c r="K60" s="59">
        <v>31788</v>
      </c>
      <c r="L60" s="59" t="s">
        <v>238</v>
      </c>
      <c r="M60" s="60" t="s">
        <v>146</v>
      </c>
      <c r="N60" s="60"/>
      <c r="O60" s="61" t="s">
        <v>147</v>
      </c>
      <c r="P60" s="61" t="s">
        <v>288</v>
      </c>
    </row>
    <row r="61" spans="1:16" ht="12.75" customHeight="1" x14ac:dyDescent="0.2">
      <c r="A61" s="2" t="str">
        <f t="shared" si="6"/>
        <v> BBS 65 </v>
      </c>
      <c r="B61" s="17" t="str">
        <f t="shared" si="7"/>
        <v>I</v>
      </c>
      <c r="C61" s="2">
        <f t="shared" si="8"/>
        <v>45414.576000000001</v>
      </c>
      <c r="D61" t="str">
        <f t="shared" si="9"/>
        <v>vis</v>
      </c>
      <c r="E61">
        <f>VLOOKUP(C61,Active!C$21:E$968,3,FALSE)</f>
        <v>31813.987925693564</v>
      </c>
      <c r="F61" s="17" t="str">
        <f>LEFT(M61,1)</f>
        <v>V</v>
      </c>
      <c r="G61" t="str">
        <f t="shared" si="10"/>
        <v>45414.576</v>
      </c>
      <c r="H61" s="2">
        <f t="shared" si="11"/>
        <v>31815</v>
      </c>
      <c r="I61" s="59" t="s">
        <v>291</v>
      </c>
      <c r="J61" s="60" t="s">
        <v>292</v>
      </c>
      <c r="K61" s="59">
        <v>31815</v>
      </c>
      <c r="L61" s="59" t="s">
        <v>165</v>
      </c>
      <c r="M61" s="60" t="s">
        <v>146</v>
      </c>
      <c r="N61" s="60"/>
      <c r="O61" s="61" t="s">
        <v>147</v>
      </c>
      <c r="P61" s="61" t="s">
        <v>288</v>
      </c>
    </row>
    <row r="62" spans="1:16" ht="12.75" customHeight="1" x14ac:dyDescent="0.2">
      <c r="A62" s="2" t="str">
        <f t="shared" si="6"/>
        <v> AOEB 3 </v>
      </c>
      <c r="B62" s="17" t="str">
        <f t="shared" si="7"/>
        <v>I</v>
      </c>
      <c r="C62" s="2">
        <f t="shared" si="8"/>
        <v>45442.680999999997</v>
      </c>
      <c r="D62" t="str">
        <f t="shared" si="9"/>
        <v>vis</v>
      </c>
      <c r="E62">
        <f>VLOOKUP(C62,Active!C$21:E$968,3,FALSE)</f>
        <v>31876.984443547302</v>
      </c>
      <c r="F62" s="17" t="str">
        <f>LEFT(M62,1)</f>
        <v>V</v>
      </c>
      <c r="G62" t="str">
        <f t="shared" si="10"/>
        <v>45442.681</v>
      </c>
      <c r="H62" s="2">
        <f t="shared" si="11"/>
        <v>31878</v>
      </c>
      <c r="I62" s="59" t="s">
        <v>293</v>
      </c>
      <c r="J62" s="60" t="s">
        <v>294</v>
      </c>
      <c r="K62" s="59">
        <v>31878</v>
      </c>
      <c r="L62" s="59" t="s">
        <v>295</v>
      </c>
      <c r="M62" s="60" t="s">
        <v>146</v>
      </c>
      <c r="N62" s="60"/>
      <c r="O62" s="61" t="s">
        <v>222</v>
      </c>
      <c r="P62" s="61" t="s">
        <v>223</v>
      </c>
    </row>
    <row r="63" spans="1:16" ht="12.75" customHeight="1" x14ac:dyDescent="0.2">
      <c r="A63" s="2" t="str">
        <f t="shared" si="6"/>
        <v> BBS 66 </v>
      </c>
      <c r="B63" s="17" t="str">
        <f t="shared" si="7"/>
        <v>I</v>
      </c>
      <c r="C63" s="2">
        <f t="shared" si="8"/>
        <v>45460.514000000003</v>
      </c>
      <c r="D63" t="str">
        <f t="shared" si="9"/>
        <v>vis</v>
      </c>
      <c r="E63">
        <f>VLOOKUP(C63,Active!C$21:E$968,3,FALSE)</f>
        <v>31916.95658028049</v>
      </c>
      <c r="F63" s="17" t="str">
        <f>LEFT(M63,1)</f>
        <v>V</v>
      </c>
      <c r="G63" t="str">
        <f t="shared" si="10"/>
        <v>45460.514</v>
      </c>
      <c r="H63" s="2">
        <f t="shared" si="11"/>
        <v>31918</v>
      </c>
      <c r="I63" s="59" t="s">
        <v>296</v>
      </c>
      <c r="J63" s="60" t="s">
        <v>297</v>
      </c>
      <c r="K63" s="59">
        <v>31918</v>
      </c>
      <c r="L63" s="59" t="s">
        <v>298</v>
      </c>
      <c r="M63" s="60" t="s">
        <v>146</v>
      </c>
      <c r="N63" s="60"/>
      <c r="O63" s="61" t="s">
        <v>147</v>
      </c>
      <c r="P63" s="61" t="s">
        <v>299</v>
      </c>
    </row>
    <row r="64" spans="1:16" ht="12.75" customHeight="1" x14ac:dyDescent="0.2">
      <c r="A64" s="2" t="str">
        <f t="shared" si="6"/>
        <v> BBS 71 </v>
      </c>
      <c r="B64" s="17" t="str">
        <f t="shared" si="7"/>
        <v>I</v>
      </c>
      <c r="C64" s="2">
        <f t="shared" si="8"/>
        <v>45788.453999999998</v>
      </c>
      <c r="D64" t="str">
        <f t="shared" si="9"/>
        <v>vis</v>
      </c>
      <c r="E64">
        <f>VLOOKUP(C64,Active!C$21:E$968,3,FALSE)</f>
        <v>32652.024292963546</v>
      </c>
      <c r="F64" s="17" t="str">
        <f>LEFT(M64,1)</f>
        <v>V</v>
      </c>
      <c r="G64" t="str">
        <f t="shared" si="10"/>
        <v>45788.454</v>
      </c>
      <c r="H64" s="2">
        <f t="shared" si="11"/>
        <v>32653</v>
      </c>
      <c r="I64" s="59" t="s">
        <v>300</v>
      </c>
      <c r="J64" s="60" t="s">
        <v>301</v>
      </c>
      <c r="K64" s="59">
        <v>32653</v>
      </c>
      <c r="L64" s="59" t="s">
        <v>302</v>
      </c>
      <c r="M64" s="60" t="s">
        <v>146</v>
      </c>
      <c r="N64" s="60"/>
      <c r="O64" s="61" t="s">
        <v>147</v>
      </c>
      <c r="P64" s="61" t="s">
        <v>303</v>
      </c>
    </row>
    <row r="65" spans="1:16" ht="12.75" customHeight="1" x14ac:dyDescent="0.2">
      <c r="A65" s="2" t="str">
        <f t="shared" si="6"/>
        <v> AOEB 3 </v>
      </c>
      <c r="B65" s="17" t="str">
        <f t="shared" si="7"/>
        <v>I</v>
      </c>
      <c r="C65" s="2">
        <f t="shared" si="8"/>
        <v>45797.815999999999</v>
      </c>
      <c r="D65" t="str">
        <f t="shared" si="9"/>
        <v>vis</v>
      </c>
      <c r="E65">
        <f>VLOOKUP(C65,Active!C$21:E$968,3,FALSE)</f>
        <v>32673.008936270675</v>
      </c>
      <c r="F65" s="17" t="str">
        <f>LEFT(M65,1)</f>
        <v>V</v>
      </c>
      <c r="G65" t="str">
        <f t="shared" si="10"/>
        <v>45797.816</v>
      </c>
      <c r="H65" s="2">
        <f t="shared" si="11"/>
        <v>32674</v>
      </c>
      <c r="I65" s="59" t="s">
        <v>304</v>
      </c>
      <c r="J65" s="60" t="s">
        <v>305</v>
      </c>
      <c r="K65" s="59">
        <v>32674</v>
      </c>
      <c r="L65" s="59" t="s">
        <v>162</v>
      </c>
      <c r="M65" s="60" t="s">
        <v>146</v>
      </c>
      <c r="N65" s="60"/>
      <c r="O65" s="61" t="s">
        <v>222</v>
      </c>
      <c r="P65" s="61" t="s">
        <v>223</v>
      </c>
    </row>
    <row r="66" spans="1:16" ht="12.75" customHeight="1" x14ac:dyDescent="0.2">
      <c r="A66" s="2" t="str">
        <f t="shared" si="6"/>
        <v> BBS 80 </v>
      </c>
      <c r="B66" s="17" t="str">
        <f t="shared" si="7"/>
        <v>I</v>
      </c>
      <c r="C66" s="2">
        <f t="shared" si="8"/>
        <v>46559.358999999997</v>
      </c>
      <c r="D66" t="str">
        <f t="shared" si="9"/>
        <v>vis</v>
      </c>
      <c r="E66">
        <f>VLOOKUP(C66,Active!C$21:E$968,3,FALSE)</f>
        <v>34379.984819419427</v>
      </c>
      <c r="F66" s="17" t="s">
        <v>142</v>
      </c>
      <c r="G66" t="str">
        <f t="shared" si="10"/>
        <v>46559.359</v>
      </c>
      <c r="H66" s="2">
        <f t="shared" si="11"/>
        <v>34381</v>
      </c>
      <c r="I66" s="59" t="s">
        <v>306</v>
      </c>
      <c r="J66" s="60" t="s">
        <v>307</v>
      </c>
      <c r="K66" s="59">
        <v>34381</v>
      </c>
      <c r="L66" s="59" t="s">
        <v>295</v>
      </c>
      <c r="M66" s="60" t="s">
        <v>146</v>
      </c>
      <c r="N66" s="60"/>
      <c r="O66" s="61" t="s">
        <v>147</v>
      </c>
      <c r="P66" s="61" t="s">
        <v>308</v>
      </c>
    </row>
    <row r="67" spans="1:16" ht="12.75" customHeight="1" x14ac:dyDescent="0.2">
      <c r="A67" s="2" t="str">
        <f t="shared" si="6"/>
        <v> AOEB 3 </v>
      </c>
      <c r="B67" s="17" t="str">
        <f t="shared" si="7"/>
        <v>I</v>
      </c>
      <c r="C67" s="2">
        <f t="shared" si="8"/>
        <v>46560.709000000003</v>
      </c>
      <c r="D67" t="str">
        <f t="shared" si="9"/>
        <v>vis</v>
      </c>
      <c r="E67">
        <f>VLOOKUP(C67,Active!C$21:E$968,3,FALSE)</f>
        <v>34383.010804087739</v>
      </c>
      <c r="F67" s="17" t="s">
        <v>142</v>
      </c>
      <c r="G67" t="str">
        <f t="shared" si="10"/>
        <v>46560.709</v>
      </c>
      <c r="H67" s="2">
        <f t="shared" si="11"/>
        <v>34384</v>
      </c>
      <c r="I67" s="59" t="s">
        <v>309</v>
      </c>
      <c r="J67" s="60" t="s">
        <v>310</v>
      </c>
      <c r="K67" s="59">
        <v>34384</v>
      </c>
      <c r="L67" s="59" t="s">
        <v>145</v>
      </c>
      <c r="M67" s="60" t="s">
        <v>146</v>
      </c>
      <c r="N67" s="60"/>
      <c r="O67" s="61" t="s">
        <v>222</v>
      </c>
      <c r="P67" s="61" t="s">
        <v>223</v>
      </c>
    </row>
    <row r="68" spans="1:16" ht="12.75" customHeight="1" x14ac:dyDescent="0.2">
      <c r="A68" s="2" t="str">
        <f t="shared" si="6"/>
        <v> BBS 82 </v>
      </c>
      <c r="B68" s="17" t="str">
        <f t="shared" si="7"/>
        <v>I</v>
      </c>
      <c r="C68" s="2">
        <f t="shared" si="8"/>
        <v>46851.582000000002</v>
      </c>
      <c r="D68" t="str">
        <f t="shared" si="9"/>
        <v>vis</v>
      </c>
      <c r="E68">
        <f>VLOOKUP(C68,Active!C$21:E$968,3,FALSE)</f>
        <v>35034.9939436598</v>
      </c>
      <c r="F68" s="17" t="s">
        <v>142</v>
      </c>
      <c r="G68" t="str">
        <f t="shared" si="10"/>
        <v>46851.582</v>
      </c>
      <c r="H68" s="2">
        <f t="shared" si="11"/>
        <v>35036</v>
      </c>
      <c r="I68" s="59" t="s">
        <v>311</v>
      </c>
      <c r="J68" s="60" t="s">
        <v>312</v>
      </c>
      <c r="K68" s="59">
        <v>35036</v>
      </c>
      <c r="L68" s="59" t="s">
        <v>235</v>
      </c>
      <c r="M68" s="60" t="s">
        <v>146</v>
      </c>
      <c r="N68" s="60"/>
      <c r="O68" s="61" t="s">
        <v>147</v>
      </c>
      <c r="P68" s="61" t="s">
        <v>313</v>
      </c>
    </row>
    <row r="69" spans="1:16" ht="12.75" customHeight="1" x14ac:dyDescent="0.2">
      <c r="A69" s="2" t="str">
        <f t="shared" si="6"/>
        <v> BBS 83 </v>
      </c>
      <c r="B69" s="17" t="str">
        <f t="shared" si="7"/>
        <v>I</v>
      </c>
      <c r="C69" s="2">
        <f t="shared" si="8"/>
        <v>46877.457999999999</v>
      </c>
      <c r="D69" t="str">
        <f t="shared" si="9"/>
        <v>vis</v>
      </c>
      <c r="E69">
        <f>VLOOKUP(C69,Active!C$21:E$968,3,FALSE)</f>
        <v>35092.99422460566</v>
      </c>
      <c r="F69" s="17" t="s">
        <v>142</v>
      </c>
      <c r="G69" t="str">
        <f t="shared" si="10"/>
        <v>46877.458</v>
      </c>
      <c r="H69" s="2">
        <f t="shared" si="11"/>
        <v>35094</v>
      </c>
      <c r="I69" s="59" t="s">
        <v>314</v>
      </c>
      <c r="J69" s="60" t="s">
        <v>315</v>
      </c>
      <c r="K69" s="59">
        <v>35094</v>
      </c>
      <c r="L69" s="59" t="s">
        <v>235</v>
      </c>
      <c r="M69" s="60" t="s">
        <v>146</v>
      </c>
      <c r="N69" s="60"/>
      <c r="O69" s="61" t="s">
        <v>147</v>
      </c>
      <c r="P69" s="61" t="s">
        <v>316</v>
      </c>
    </row>
    <row r="70" spans="1:16" ht="12.75" customHeight="1" x14ac:dyDescent="0.2">
      <c r="A70" s="2" t="str">
        <f t="shared" si="6"/>
        <v> AOEB 3 </v>
      </c>
      <c r="B70" s="17" t="str">
        <f t="shared" si="7"/>
        <v>I</v>
      </c>
      <c r="C70" s="2">
        <f t="shared" si="8"/>
        <v>46924.741000000002</v>
      </c>
      <c r="D70" t="str">
        <f t="shared" si="9"/>
        <v>vis</v>
      </c>
      <c r="E70">
        <f>VLOOKUP(C70,Active!C$21:E$968,3,FALSE)</f>
        <v>35198.977656510266</v>
      </c>
      <c r="F70" s="17" t="s">
        <v>142</v>
      </c>
      <c r="G70" t="str">
        <f t="shared" si="10"/>
        <v>46924.741</v>
      </c>
      <c r="H70" s="2">
        <f t="shared" si="11"/>
        <v>35200</v>
      </c>
      <c r="I70" s="59" t="s">
        <v>317</v>
      </c>
      <c r="J70" s="60" t="s">
        <v>318</v>
      </c>
      <c r="K70" s="59">
        <v>35200</v>
      </c>
      <c r="L70" s="59" t="s">
        <v>183</v>
      </c>
      <c r="M70" s="60" t="s">
        <v>146</v>
      </c>
      <c r="N70" s="60"/>
      <c r="O70" s="61" t="s">
        <v>222</v>
      </c>
      <c r="P70" s="61" t="s">
        <v>223</v>
      </c>
    </row>
    <row r="71" spans="1:16" ht="12.75" customHeight="1" x14ac:dyDescent="0.2">
      <c r="A71" s="2" t="str">
        <f t="shared" si="6"/>
        <v> BBS 84 </v>
      </c>
      <c r="B71" s="17" t="str">
        <f t="shared" si="7"/>
        <v>I</v>
      </c>
      <c r="C71" s="2">
        <f t="shared" si="8"/>
        <v>46939.46</v>
      </c>
      <c r="D71" t="str">
        <f t="shared" si="9"/>
        <v>vis</v>
      </c>
      <c r="E71">
        <f>VLOOKUP(C71,Active!C$21:E$968,3,FALSE)</f>
        <v>35231.969855275223</v>
      </c>
      <c r="F71" s="17" t="s">
        <v>142</v>
      </c>
      <c r="G71" t="str">
        <f t="shared" si="10"/>
        <v>46939.460</v>
      </c>
      <c r="H71" s="2">
        <f t="shared" si="11"/>
        <v>35233</v>
      </c>
      <c r="I71" s="59" t="s">
        <v>319</v>
      </c>
      <c r="J71" s="60" t="s">
        <v>320</v>
      </c>
      <c r="K71" s="59">
        <v>35233</v>
      </c>
      <c r="L71" s="59" t="s">
        <v>321</v>
      </c>
      <c r="M71" s="60" t="s">
        <v>146</v>
      </c>
      <c r="N71" s="60"/>
      <c r="O71" s="61" t="s">
        <v>147</v>
      </c>
      <c r="P71" s="61" t="s">
        <v>322</v>
      </c>
    </row>
    <row r="72" spans="1:16" ht="12.75" customHeight="1" x14ac:dyDescent="0.2">
      <c r="A72" s="2" t="str">
        <f t="shared" si="6"/>
        <v> AOEB 3 </v>
      </c>
      <c r="B72" s="17" t="str">
        <f t="shared" si="7"/>
        <v>I</v>
      </c>
      <c r="C72" s="2">
        <f t="shared" si="8"/>
        <v>46965.784</v>
      </c>
      <c r="D72" t="str">
        <f t="shared" si="9"/>
        <v>vis</v>
      </c>
      <c r="E72">
        <f>VLOOKUP(C72,Active!C$21:E$968,3,FALSE)</f>
        <v>35290.974314836938</v>
      </c>
      <c r="F72" s="17" t="s">
        <v>142</v>
      </c>
      <c r="G72" t="str">
        <f t="shared" si="10"/>
        <v>46965.784</v>
      </c>
      <c r="H72" s="2">
        <f t="shared" si="11"/>
        <v>35292</v>
      </c>
      <c r="I72" s="59" t="s">
        <v>323</v>
      </c>
      <c r="J72" s="60" t="s">
        <v>324</v>
      </c>
      <c r="K72" s="59">
        <v>35292</v>
      </c>
      <c r="L72" s="59" t="s">
        <v>325</v>
      </c>
      <c r="M72" s="60" t="s">
        <v>146</v>
      </c>
      <c r="N72" s="60"/>
      <c r="O72" s="61" t="s">
        <v>326</v>
      </c>
      <c r="P72" s="61" t="s">
        <v>223</v>
      </c>
    </row>
    <row r="73" spans="1:16" ht="12.75" customHeight="1" x14ac:dyDescent="0.2">
      <c r="A73" s="2" t="str">
        <f t="shared" si="6"/>
        <v> AOEB 3 </v>
      </c>
      <c r="B73" s="17" t="str">
        <f t="shared" si="7"/>
        <v>I</v>
      </c>
      <c r="C73" s="2">
        <f t="shared" si="8"/>
        <v>47658.639000000003</v>
      </c>
      <c r="D73" t="str">
        <f t="shared" si="9"/>
        <v>vis</v>
      </c>
      <c r="E73">
        <f>VLOOKUP(C73,Active!C$21:E$968,3,FALSE)</f>
        <v>36843.988098062619</v>
      </c>
      <c r="F73" s="17" t="s">
        <v>142</v>
      </c>
      <c r="G73" t="str">
        <f t="shared" si="10"/>
        <v>47658.639</v>
      </c>
      <c r="H73" s="2">
        <f t="shared" si="11"/>
        <v>36845</v>
      </c>
      <c r="I73" s="59" t="s">
        <v>327</v>
      </c>
      <c r="J73" s="60" t="s">
        <v>328</v>
      </c>
      <c r="K73" s="59">
        <v>36845</v>
      </c>
      <c r="L73" s="59" t="s">
        <v>264</v>
      </c>
      <c r="M73" s="60" t="s">
        <v>146</v>
      </c>
      <c r="N73" s="60"/>
      <c r="O73" s="61" t="s">
        <v>222</v>
      </c>
      <c r="P73" s="61" t="s">
        <v>223</v>
      </c>
    </row>
    <row r="74" spans="1:16" ht="12.75" customHeight="1" x14ac:dyDescent="0.2">
      <c r="A74" s="2" t="str">
        <f t="shared" si="6"/>
        <v> AOEB 3 </v>
      </c>
      <c r="B74" s="17" t="str">
        <f t="shared" si="7"/>
        <v>I</v>
      </c>
      <c r="C74" s="2">
        <f t="shared" si="8"/>
        <v>47673.792999999998</v>
      </c>
      <c r="D74" t="str">
        <f t="shared" si="9"/>
        <v>vis</v>
      </c>
      <c r="E74">
        <f>VLOOKUP(C74,Active!C$21:E$968,3,FALSE)</f>
        <v>36877.955336331805</v>
      </c>
      <c r="F74" s="17" t="s">
        <v>142</v>
      </c>
      <c r="G74" t="str">
        <f t="shared" si="10"/>
        <v>47673.793</v>
      </c>
      <c r="H74" s="2">
        <f t="shared" si="11"/>
        <v>36879</v>
      </c>
      <c r="I74" s="59" t="s">
        <v>329</v>
      </c>
      <c r="J74" s="60" t="s">
        <v>330</v>
      </c>
      <c r="K74" s="59">
        <v>36879</v>
      </c>
      <c r="L74" s="59" t="s">
        <v>298</v>
      </c>
      <c r="M74" s="60" t="s">
        <v>146</v>
      </c>
      <c r="N74" s="60"/>
      <c r="O74" s="61" t="s">
        <v>326</v>
      </c>
      <c r="P74" s="61" t="s">
        <v>223</v>
      </c>
    </row>
    <row r="75" spans="1:16" ht="12.75" customHeight="1" x14ac:dyDescent="0.2">
      <c r="A75" s="2" t="str">
        <f t="shared" ref="A75:A106" si="12">P75</f>
        <v> BBS 93 </v>
      </c>
      <c r="B75" s="17" t="str">
        <f t="shared" ref="B75:B106" si="13">IF(H75=INT(H75),"I","II")</f>
        <v>I</v>
      </c>
      <c r="C75" s="2">
        <f t="shared" ref="C75:C106" si="14">1*G75</f>
        <v>47885.701999999997</v>
      </c>
      <c r="D75" t="str">
        <f t="shared" ref="D75:D106" si="15">VLOOKUP(F75,I$1:J$5,2,FALSE)</f>
        <v>vis</v>
      </c>
      <c r="E75">
        <f>VLOOKUP(C75,Active!C$21:E$968,3,FALSE)</f>
        <v>37352.943028979716</v>
      </c>
      <c r="F75" s="17" t="s">
        <v>142</v>
      </c>
      <c r="G75" t="str">
        <f t="shared" ref="G75:G106" si="16">MID(I75,3,LEN(I75)-3)</f>
        <v>47885.702</v>
      </c>
      <c r="H75" s="2">
        <f t="shared" ref="H75:H106" si="17">1*K75</f>
        <v>37354</v>
      </c>
      <c r="I75" s="59" t="s">
        <v>331</v>
      </c>
      <c r="J75" s="60" t="s">
        <v>332</v>
      </c>
      <c r="K75" s="59">
        <v>37354</v>
      </c>
      <c r="L75" s="59" t="s">
        <v>176</v>
      </c>
      <c r="M75" s="60" t="s">
        <v>146</v>
      </c>
      <c r="N75" s="60"/>
      <c r="O75" s="61" t="s">
        <v>147</v>
      </c>
      <c r="P75" s="61" t="s">
        <v>333</v>
      </c>
    </row>
    <row r="76" spans="1:16" ht="12.75" customHeight="1" x14ac:dyDescent="0.2">
      <c r="A76" s="2" t="str">
        <f t="shared" si="12"/>
        <v> BBS 94 </v>
      </c>
      <c r="B76" s="17" t="str">
        <f t="shared" si="13"/>
        <v>I</v>
      </c>
      <c r="C76" s="2">
        <f t="shared" si="14"/>
        <v>47969.582999999999</v>
      </c>
      <c r="D76" t="str">
        <f t="shared" si="15"/>
        <v>vis</v>
      </c>
      <c r="E76">
        <f>VLOOKUP(C76,Active!C$21:E$968,3,FALSE)</f>
        <v>37540.959784506849</v>
      </c>
      <c r="F76" s="17" t="s">
        <v>142</v>
      </c>
      <c r="G76" t="str">
        <f t="shared" si="16"/>
        <v>47969.583</v>
      </c>
      <c r="H76" s="2">
        <f t="shared" si="17"/>
        <v>37542</v>
      </c>
      <c r="I76" s="59" t="s">
        <v>334</v>
      </c>
      <c r="J76" s="60" t="s">
        <v>335</v>
      </c>
      <c r="K76" s="59">
        <v>37542</v>
      </c>
      <c r="L76" s="59" t="s">
        <v>336</v>
      </c>
      <c r="M76" s="60" t="s">
        <v>146</v>
      </c>
      <c r="N76" s="60"/>
      <c r="O76" s="61" t="s">
        <v>147</v>
      </c>
      <c r="P76" s="61" t="s">
        <v>337</v>
      </c>
    </row>
    <row r="77" spans="1:16" ht="12.75" customHeight="1" x14ac:dyDescent="0.2">
      <c r="A77" s="2" t="str">
        <f t="shared" si="12"/>
        <v> AOEB 3 </v>
      </c>
      <c r="B77" s="17" t="str">
        <f t="shared" si="13"/>
        <v>I</v>
      </c>
      <c r="C77" s="2">
        <f t="shared" si="14"/>
        <v>48055.692000000003</v>
      </c>
      <c r="D77" t="str">
        <f t="shared" si="15"/>
        <v>vis</v>
      </c>
      <c r="E77">
        <f>VLOOKUP(C77,Active!C$21:E$968,3,FALSE)</f>
        <v>37733.970535471752</v>
      </c>
      <c r="F77" s="17" t="s">
        <v>142</v>
      </c>
      <c r="G77" t="str">
        <f t="shared" si="16"/>
        <v>48055.692</v>
      </c>
      <c r="H77" s="2">
        <f t="shared" si="17"/>
        <v>37735</v>
      </c>
      <c r="I77" s="59" t="s">
        <v>338</v>
      </c>
      <c r="J77" s="60" t="s">
        <v>339</v>
      </c>
      <c r="K77" s="59">
        <v>37735</v>
      </c>
      <c r="L77" s="59" t="s">
        <v>340</v>
      </c>
      <c r="M77" s="60" t="s">
        <v>146</v>
      </c>
      <c r="N77" s="60"/>
      <c r="O77" s="61" t="s">
        <v>326</v>
      </c>
      <c r="P77" s="61" t="s">
        <v>223</v>
      </c>
    </row>
    <row r="78" spans="1:16" ht="12.75" customHeight="1" x14ac:dyDescent="0.2">
      <c r="A78" s="2" t="str">
        <f t="shared" si="12"/>
        <v> BBS 97 </v>
      </c>
      <c r="B78" s="17" t="str">
        <f t="shared" si="13"/>
        <v>I</v>
      </c>
      <c r="C78" s="2">
        <f t="shared" si="14"/>
        <v>48304.639000000003</v>
      </c>
      <c r="D78" t="str">
        <f t="shared" si="15"/>
        <v>vis</v>
      </c>
      <c r="E78">
        <f>VLOOKUP(C78,Active!C$21:E$968,3,FALSE)</f>
        <v>38291.977798597058</v>
      </c>
      <c r="F78" s="17" t="s">
        <v>142</v>
      </c>
      <c r="G78" t="str">
        <f t="shared" si="16"/>
        <v>48304.639</v>
      </c>
      <c r="H78" s="2">
        <f t="shared" si="17"/>
        <v>38293</v>
      </c>
      <c r="I78" s="59" t="s">
        <v>341</v>
      </c>
      <c r="J78" s="60" t="s">
        <v>342</v>
      </c>
      <c r="K78" s="59">
        <v>38293</v>
      </c>
      <c r="L78" s="59" t="s">
        <v>183</v>
      </c>
      <c r="M78" s="60" t="s">
        <v>146</v>
      </c>
      <c r="N78" s="60"/>
      <c r="O78" s="61" t="s">
        <v>147</v>
      </c>
      <c r="P78" s="61" t="s">
        <v>343</v>
      </c>
    </row>
    <row r="79" spans="1:16" ht="12.75" customHeight="1" x14ac:dyDescent="0.2">
      <c r="A79" s="2" t="str">
        <f t="shared" si="12"/>
        <v> AOEB 3 </v>
      </c>
      <c r="B79" s="17" t="str">
        <f t="shared" si="13"/>
        <v>I</v>
      </c>
      <c r="C79" s="2">
        <f t="shared" si="14"/>
        <v>48654.858999999997</v>
      </c>
      <c r="D79" t="str">
        <f t="shared" si="15"/>
        <v>vis</v>
      </c>
      <c r="E79">
        <f>VLOOKUP(C79,Active!C$21:E$968,3,FALSE)</f>
        <v>39076.985465657679</v>
      </c>
      <c r="F79" s="17" t="s">
        <v>142</v>
      </c>
      <c r="G79" t="str">
        <f t="shared" si="16"/>
        <v>48654.859</v>
      </c>
      <c r="H79" s="2">
        <f t="shared" si="17"/>
        <v>39078</v>
      </c>
      <c r="I79" s="59" t="s">
        <v>344</v>
      </c>
      <c r="J79" s="60" t="s">
        <v>345</v>
      </c>
      <c r="K79" s="59">
        <v>39078</v>
      </c>
      <c r="L79" s="59" t="s">
        <v>295</v>
      </c>
      <c r="M79" s="60" t="s">
        <v>146</v>
      </c>
      <c r="N79" s="60"/>
      <c r="O79" s="61" t="s">
        <v>222</v>
      </c>
      <c r="P79" s="61" t="s">
        <v>223</v>
      </c>
    </row>
    <row r="80" spans="1:16" ht="12.75" customHeight="1" x14ac:dyDescent="0.2">
      <c r="A80" s="2" t="str">
        <f t="shared" si="12"/>
        <v> BBS 100 </v>
      </c>
      <c r="B80" s="17" t="str">
        <f t="shared" si="13"/>
        <v>I</v>
      </c>
      <c r="C80" s="2">
        <f t="shared" si="14"/>
        <v>48686.527000000002</v>
      </c>
      <c r="D80" t="str">
        <f t="shared" si="15"/>
        <v>vis</v>
      </c>
      <c r="E80">
        <f>VLOOKUP(C80,Active!C$21:E$968,3,FALSE)</f>
        <v>39147.968341565618</v>
      </c>
      <c r="F80" s="17" t="s">
        <v>142</v>
      </c>
      <c r="G80" t="str">
        <f t="shared" si="16"/>
        <v>48686.527</v>
      </c>
      <c r="H80" s="2">
        <f t="shared" si="17"/>
        <v>39149</v>
      </c>
      <c r="I80" s="59" t="s">
        <v>346</v>
      </c>
      <c r="J80" s="60" t="s">
        <v>347</v>
      </c>
      <c r="K80" s="59">
        <v>39149</v>
      </c>
      <c r="L80" s="59" t="s">
        <v>321</v>
      </c>
      <c r="M80" s="60" t="s">
        <v>146</v>
      </c>
      <c r="N80" s="60"/>
      <c r="O80" s="61" t="s">
        <v>147</v>
      </c>
      <c r="P80" s="61" t="s">
        <v>348</v>
      </c>
    </row>
    <row r="81" spans="1:16" ht="12.75" customHeight="1" x14ac:dyDescent="0.2">
      <c r="A81" s="2" t="str">
        <f t="shared" si="12"/>
        <v> AOEB 3 </v>
      </c>
      <c r="B81" s="17" t="str">
        <f t="shared" si="13"/>
        <v>I</v>
      </c>
      <c r="C81" s="2">
        <f t="shared" si="14"/>
        <v>48717.756000000001</v>
      </c>
      <c r="D81" t="str">
        <f t="shared" si="15"/>
        <v>vis</v>
      </c>
      <c r="E81">
        <f>VLOOKUP(C81,Active!C$21:E$968,3,FALSE)</f>
        <v>39217.967212088821</v>
      </c>
      <c r="F81" s="17" t="s">
        <v>142</v>
      </c>
      <c r="G81" t="str">
        <f t="shared" si="16"/>
        <v>48717.756</v>
      </c>
      <c r="H81" s="2">
        <f t="shared" si="17"/>
        <v>39219</v>
      </c>
      <c r="I81" s="59" t="s">
        <v>349</v>
      </c>
      <c r="J81" s="60" t="s">
        <v>350</v>
      </c>
      <c r="K81" s="59">
        <v>39219</v>
      </c>
      <c r="L81" s="59" t="s">
        <v>351</v>
      </c>
      <c r="M81" s="60" t="s">
        <v>146</v>
      </c>
      <c r="N81" s="60"/>
      <c r="O81" s="61" t="s">
        <v>222</v>
      </c>
      <c r="P81" s="61" t="s">
        <v>223</v>
      </c>
    </row>
    <row r="82" spans="1:16" ht="12.75" customHeight="1" x14ac:dyDescent="0.2">
      <c r="A82" s="2" t="str">
        <f t="shared" si="12"/>
        <v> AOEB 3 </v>
      </c>
      <c r="B82" s="17" t="str">
        <f t="shared" si="13"/>
        <v>I</v>
      </c>
      <c r="C82" s="2">
        <f t="shared" si="14"/>
        <v>48721.773999999998</v>
      </c>
      <c r="D82" t="str">
        <f t="shared" si="15"/>
        <v>vis</v>
      </c>
      <c r="E82">
        <f>VLOOKUP(C82,Active!C$21:E$968,3,FALSE)</f>
        <v>39226.973439049725</v>
      </c>
      <c r="F82" s="17" t="s">
        <v>142</v>
      </c>
      <c r="G82" t="str">
        <f t="shared" si="16"/>
        <v>48721.774</v>
      </c>
      <c r="H82" s="2">
        <f t="shared" si="17"/>
        <v>39228</v>
      </c>
      <c r="I82" s="59" t="s">
        <v>352</v>
      </c>
      <c r="J82" s="60" t="s">
        <v>353</v>
      </c>
      <c r="K82" s="59">
        <v>39228</v>
      </c>
      <c r="L82" s="59" t="s">
        <v>325</v>
      </c>
      <c r="M82" s="60" t="s">
        <v>146</v>
      </c>
      <c r="N82" s="60"/>
      <c r="O82" s="61" t="s">
        <v>326</v>
      </c>
      <c r="P82" s="61" t="s">
        <v>223</v>
      </c>
    </row>
    <row r="83" spans="1:16" ht="12.75" customHeight="1" x14ac:dyDescent="0.2">
      <c r="A83" s="2" t="str">
        <f t="shared" si="12"/>
        <v> AOEB 3 </v>
      </c>
      <c r="B83" s="17" t="str">
        <f t="shared" si="13"/>
        <v>I</v>
      </c>
      <c r="C83" s="2">
        <f t="shared" si="14"/>
        <v>48733.813999999998</v>
      </c>
      <c r="D83" t="str">
        <f t="shared" si="15"/>
        <v>vis</v>
      </c>
      <c r="E83">
        <f>VLOOKUP(C83,Active!C$21:E$968,3,FALSE)</f>
        <v>39253.96073935071</v>
      </c>
      <c r="F83" s="17" t="s">
        <v>142</v>
      </c>
      <c r="G83" t="str">
        <f t="shared" si="16"/>
        <v>48733.814</v>
      </c>
      <c r="H83" s="2">
        <f t="shared" si="17"/>
        <v>39255</v>
      </c>
      <c r="I83" s="59" t="s">
        <v>354</v>
      </c>
      <c r="J83" s="60" t="s">
        <v>355</v>
      </c>
      <c r="K83" s="59">
        <v>39255</v>
      </c>
      <c r="L83" s="59" t="s">
        <v>336</v>
      </c>
      <c r="M83" s="60" t="s">
        <v>146</v>
      </c>
      <c r="N83" s="60"/>
      <c r="O83" s="61" t="s">
        <v>326</v>
      </c>
      <c r="P83" s="61" t="s">
        <v>223</v>
      </c>
    </row>
    <row r="84" spans="1:16" ht="12.75" customHeight="1" x14ac:dyDescent="0.2">
      <c r="A84" s="2" t="str">
        <f t="shared" si="12"/>
        <v> BBS 101 </v>
      </c>
      <c r="B84" s="17" t="str">
        <f t="shared" si="13"/>
        <v>I</v>
      </c>
      <c r="C84" s="2">
        <f t="shared" si="14"/>
        <v>48762.373</v>
      </c>
      <c r="D84" t="str">
        <f t="shared" si="15"/>
        <v>vis</v>
      </c>
      <c r="E84">
        <f>VLOOKUP(C84,Active!C$21:E$968,3,FALSE)</f>
        <v>39317.974884641058</v>
      </c>
      <c r="F84" s="17" t="s">
        <v>142</v>
      </c>
      <c r="G84" t="str">
        <f t="shared" si="16"/>
        <v>48762.373</v>
      </c>
      <c r="H84" s="2">
        <f t="shared" si="17"/>
        <v>39319</v>
      </c>
      <c r="I84" s="59" t="s">
        <v>356</v>
      </c>
      <c r="J84" s="60" t="s">
        <v>357</v>
      </c>
      <c r="K84" s="59">
        <v>39319</v>
      </c>
      <c r="L84" s="59" t="s">
        <v>358</v>
      </c>
      <c r="M84" s="60" t="s">
        <v>146</v>
      </c>
      <c r="N84" s="60"/>
      <c r="O84" s="61" t="s">
        <v>147</v>
      </c>
      <c r="P84" s="61" t="s">
        <v>359</v>
      </c>
    </row>
    <row r="85" spans="1:16" ht="12.75" customHeight="1" x14ac:dyDescent="0.2">
      <c r="A85" s="2" t="str">
        <f t="shared" si="12"/>
        <v> BBS 103 </v>
      </c>
      <c r="B85" s="17" t="str">
        <f t="shared" si="13"/>
        <v>I</v>
      </c>
      <c r="C85" s="2">
        <f t="shared" si="14"/>
        <v>49041.654000000002</v>
      </c>
      <c r="D85" t="str">
        <f t="shared" si="15"/>
        <v>vis</v>
      </c>
      <c r="E85">
        <f>VLOOKUP(C85,Active!C$21:E$968,3,FALSE)</f>
        <v>39943.974902527996</v>
      </c>
      <c r="F85" s="17" t="s">
        <v>142</v>
      </c>
      <c r="G85" t="str">
        <f t="shared" si="16"/>
        <v>49041.654</v>
      </c>
      <c r="H85" s="2">
        <f t="shared" si="17"/>
        <v>39945</v>
      </c>
      <c r="I85" s="59" t="s">
        <v>360</v>
      </c>
      <c r="J85" s="60" t="s">
        <v>361</v>
      </c>
      <c r="K85" s="59">
        <v>39945</v>
      </c>
      <c r="L85" s="59" t="s">
        <v>358</v>
      </c>
      <c r="M85" s="60" t="s">
        <v>146</v>
      </c>
      <c r="N85" s="60"/>
      <c r="O85" s="61" t="s">
        <v>147</v>
      </c>
      <c r="P85" s="61" t="s">
        <v>362</v>
      </c>
    </row>
    <row r="86" spans="1:16" ht="12.75" customHeight="1" x14ac:dyDescent="0.2">
      <c r="A86" s="2" t="str">
        <f t="shared" si="12"/>
        <v> BBS 104 </v>
      </c>
      <c r="B86" s="17" t="str">
        <f t="shared" si="13"/>
        <v>I</v>
      </c>
      <c r="C86" s="2">
        <f t="shared" si="14"/>
        <v>49159.43</v>
      </c>
      <c r="D86" t="str">
        <f t="shared" si="15"/>
        <v>vis</v>
      </c>
      <c r="E86">
        <f>VLOOKUP(C86,Active!C$21:E$968,3,FALSE)</f>
        <v>40207.966287930692</v>
      </c>
      <c r="F86" s="17" t="s">
        <v>142</v>
      </c>
      <c r="G86" t="str">
        <f t="shared" si="16"/>
        <v>49159.430</v>
      </c>
      <c r="H86" s="2">
        <f t="shared" si="17"/>
        <v>40209</v>
      </c>
      <c r="I86" s="59" t="s">
        <v>363</v>
      </c>
      <c r="J86" s="60" t="s">
        <v>364</v>
      </c>
      <c r="K86" s="59">
        <v>40209</v>
      </c>
      <c r="L86" s="59" t="s">
        <v>351</v>
      </c>
      <c r="M86" s="60" t="s">
        <v>146</v>
      </c>
      <c r="N86" s="60"/>
      <c r="O86" s="61" t="s">
        <v>147</v>
      </c>
      <c r="P86" s="61" t="s">
        <v>365</v>
      </c>
    </row>
    <row r="87" spans="1:16" ht="12.75" customHeight="1" x14ac:dyDescent="0.2">
      <c r="A87" s="2" t="str">
        <f t="shared" si="12"/>
        <v> AOEB 3 </v>
      </c>
      <c r="B87" s="17" t="str">
        <f t="shared" si="13"/>
        <v>I</v>
      </c>
      <c r="C87" s="2">
        <f t="shared" si="14"/>
        <v>49445.847000000002</v>
      </c>
      <c r="D87" t="str">
        <f t="shared" si="15"/>
        <v>vis</v>
      </c>
      <c r="E87">
        <f>VLOOKUP(C87,Active!C$21:E$968,3,FALSE)</f>
        <v>40849.961436627244</v>
      </c>
      <c r="F87" s="17" t="s">
        <v>142</v>
      </c>
      <c r="G87" t="str">
        <f t="shared" si="16"/>
        <v>49445.847</v>
      </c>
      <c r="H87" s="2">
        <f t="shared" si="17"/>
        <v>40851</v>
      </c>
      <c r="I87" s="59" t="s">
        <v>366</v>
      </c>
      <c r="J87" s="60" t="s">
        <v>367</v>
      </c>
      <c r="K87" s="59">
        <v>40851</v>
      </c>
      <c r="L87" s="59" t="s">
        <v>368</v>
      </c>
      <c r="M87" s="60" t="s">
        <v>146</v>
      </c>
      <c r="N87" s="60"/>
      <c r="O87" s="61" t="s">
        <v>326</v>
      </c>
      <c r="P87" s="61" t="s">
        <v>223</v>
      </c>
    </row>
    <row r="88" spans="1:16" ht="12.75" customHeight="1" x14ac:dyDescent="0.2">
      <c r="A88" s="2" t="str">
        <f t="shared" si="12"/>
        <v> AOEB 3 </v>
      </c>
      <c r="B88" s="17" t="str">
        <f t="shared" si="13"/>
        <v>I</v>
      </c>
      <c r="C88" s="2">
        <f t="shared" si="14"/>
        <v>49488.675000000003</v>
      </c>
      <c r="D88" t="str">
        <f t="shared" si="15"/>
        <v>vis</v>
      </c>
      <c r="E88">
        <f>VLOOKUP(C88,Active!C$21:E$968,3,FALSE)</f>
        <v>40945.959119126455</v>
      </c>
      <c r="F88" s="17" t="s">
        <v>142</v>
      </c>
      <c r="G88" t="str">
        <f t="shared" si="16"/>
        <v>49488.675</v>
      </c>
      <c r="H88" s="2">
        <f t="shared" si="17"/>
        <v>40947</v>
      </c>
      <c r="I88" s="59" t="s">
        <v>369</v>
      </c>
      <c r="J88" s="60" t="s">
        <v>370</v>
      </c>
      <c r="K88" s="59">
        <v>40947</v>
      </c>
      <c r="L88" s="59" t="s">
        <v>336</v>
      </c>
      <c r="M88" s="60" t="s">
        <v>146</v>
      </c>
      <c r="N88" s="60"/>
      <c r="O88" s="61" t="s">
        <v>326</v>
      </c>
      <c r="P88" s="61" t="s">
        <v>223</v>
      </c>
    </row>
    <row r="89" spans="1:16" ht="12.75" customHeight="1" x14ac:dyDescent="0.2">
      <c r="A89" s="2" t="str">
        <f t="shared" si="12"/>
        <v> AOEB 3 </v>
      </c>
      <c r="B89" s="17" t="str">
        <f t="shared" si="13"/>
        <v>I</v>
      </c>
      <c r="C89" s="2">
        <f t="shared" si="14"/>
        <v>49504.735999999997</v>
      </c>
      <c r="D89" t="str">
        <f t="shared" si="15"/>
        <v>vis</v>
      </c>
      <c r="E89">
        <f>VLOOKUP(C89,Active!C$21:E$968,3,FALSE)</f>
        <v>40981.959370798708</v>
      </c>
      <c r="F89" s="17" t="s">
        <v>142</v>
      </c>
      <c r="G89" t="str">
        <f t="shared" si="16"/>
        <v>49504.736</v>
      </c>
      <c r="H89" s="2">
        <f t="shared" si="17"/>
        <v>40983</v>
      </c>
      <c r="I89" s="59" t="s">
        <v>371</v>
      </c>
      <c r="J89" s="60" t="s">
        <v>372</v>
      </c>
      <c r="K89" s="59">
        <v>40983</v>
      </c>
      <c r="L89" s="59" t="s">
        <v>336</v>
      </c>
      <c r="M89" s="60" t="s">
        <v>146</v>
      </c>
      <c r="N89" s="60"/>
      <c r="O89" s="61" t="s">
        <v>326</v>
      </c>
      <c r="P89" s="61" t="s">
        <v>223</v>
      </c>
    </row>
    <row r="90" spans="1:16" ht="12.75" customHeight="1" x14ac:dyDescent="0.2">
      <c r="A90" s="2" t="str">
        <f t="shared" si="12"/>
        <v> BBS 107 </v>
      </c>
      <c r="B90" s="17" t="str">
        <f t="shared" si="13"/>
        <v>I</v>
      </c>
      <c r="C90" s="2">
        <f t="shared" si="14"/>
        <v>49511.432999999997</v>
      </c>
      <c r="D90" t="str">
        <f t="shared" si="15"/>
        <v>vis</v>
      </c>
      <c r="E90">
        <f>VLOOKUP(C90,Active!C$21:E$968,3,FALSE)</f>
        <v>40996.970496223599</v>
      </c>
      <c r="F90" s="17" t="s">
        <v>142</v>
      </c>
      <c r="G90" t="str">
        <f t="shared" si="16"/>
        <v>49511.433</v>
      </c>
      <c r="H90" s="2">
        <f t="shared" si="17"/>
        <v>40998</v>
      </c>
      <c r="I90" s="59" t="s">
        <v>373</v>
      </c>
      <c r="J90" s="60" t="s">
        <v>374</v>
      </c>
      <c r="K90" s="59">
        <v>40998</v>
      </c>
      <c r="L90" s="59" t="s">
        <v>340</v>
      </c>
      <c r="M90" s="60" t="s">
        <v>146</v>
      </c>
      <c r="N90" s="60"/>
      <c r="O90" s="61" t="s">
        <v>147</v>
      </c>
      <c r="P90" s="61" t="s">
        <v>375</v>
      </c>
    </row>
    <row r="91" spans="1:16" ht="12.75" customHeight="1" x14ac:dyDescent="0.2">
      <c r="A91" s="2" t="str">
        <f t="shared" si="12"/>
        <v> BBS 109 </v>
      </c>
      <c r="B91" s="17" t="str">
        <f t="shared" si="13"/>
        <v>I</v>
      </c>
      <c r="C91" s="2">
        <f t="shared" si="14"/>
        <v>49826.396000000001</v>
      </c>
      <c r="D91" t="str">
        <f t="shared" si="15"/>
        <v>vis</v>
      </c>
      <c r="E91">
        <f>VLOOKUP(C91,Active!C$21:E$968,3,FALSE)</f>
        <v>41702.950651098879</v>
      </c>
      <c r="F91" s="17" t="s">
        <v>142</v>
      </c>
      <c r="G91" t="str">
        <f t="shared" si="16"/>
        <v>49826.396</v>
      </c>
      <c r="H91" s="2">
        <f t="shared" si="17"/>
        <v>41704</v>
      </c>
      <c r="I91" s="59" t="s">
        <v>376</v>
      </c>
      <c r="J91" s="60" t="s">
        <v>377</v>
      </c>
      <c r="K91" s="59">
        <v>41704</v>
      </c>
      <c r="L91" s="59" t="s">
        <v>378</v>
      </c>
      <c r="M91" s="60" t="s">
        <v>146</v>
      </c>
      <c r="N91" s="60"/>
      <c r="O91" s="61" t="s">
        <v>147</v>
      </c>
      <c r="P91" s="61" t="s">
        <v>379</v>
      </c>
    </row>
    <row r="92" spans="1:16" ht="12.75" customHeight="1" x14ac:dyDescent="0.2">
      <c r="A92" s="2" t="str">
        <f t="shared" si="12"/>
        <v> BBS 112 </v>
      </c>
      <c r="B92" s="17" t="str">
        <f t="shared" si="13"/>
        <v>I</v>
      </c>
      <c r="C92" s="2">
        <f t="shared" si="14"/>
        <v>50193.569000000003</v>
      </c>
      <c r="D92" t="str">
        <f t="shared" si="15"/>
        <v>vis</v>
      </c>
      <c r="E92">
        <f>VLOOKUP(C92,Active!C$21:E$968,3,FALSE)</f>
        <v>42525.95796118299</v>
      </c>
      <c r="F92" s="17" t="s">
        <v>142</v>
      </c>
      <c r="G92" t="str">
        <f t="shared" si="16"/>
        <v>50193.569</v>
      </c>
      <c r="H92" s="2">
        <f t="shared" si="17"/>
        <v>42527</v>
      </c>
      <c r="I92" s="59" t="s">
        <v>380</v>
      </c>
      <c r="J92" s="60" t="s">
        <v>381</v>
      </c>
      <c r="K92" s="59">
        <v>42527</v>
      </c>
      <c r="L92" s="59" t="s">
        <v>382</v>
      </c>
      <c r="M92" s="60" t="s">
        <v>146</v>
      </c>
      <c r="N92" s="60"/>
      <c r="O92" s="61" t="s">
        <v>147</v>
      </c>
      <c r="P92" s="61" t="s">
        <v>383</v>
      </c>
    </row>
    <row r="93" spans="1:16" ht="12.75" customHeight="1" x14ac:dyDescent="0.2">
      <c r="A93" s="2" t="str">
        <f t="shared" si="12"/>
        <v> BBS 115 </v>
      </c>
      <c r="B93" s="17" t="str">
        <f t="shared" si="13"/>
        <v>I</v>
      </c>
      <c r="C93" s="2">
        <f t="shared" si="14"/>
        <v>50546.45</v>
      </c>
      <c r="D93" t="str">
        <f t="shared" si="15"/>
        <v>vis</v>
      </c>
      <c r="E93">
        <f>VLOOKUP(C93,Active!C$21:E$968,3,FALSE)</f>
        <v>43316.930180245348</v>
      </c>
      <c r="F93" s="17" t="s">
        <v>142</v>
      </c>
      <c r="G93" t="str">
        <f t="shared" si="16"/>
        <v>50546.450</v>
      </c>
      <c r="H93" s="2">
        <f t="shared" si="17"/>
        <v>43318</v>
      </c>
      <c r="I93" s="59" t="s">
        <v>384</v>
      </c>
      <c r="J93" s="60" t="s">
        <v>385</v>
      </c>
      <c r="K93" s="59">
        <v>43318</v>
      </c>
      <c r="L93" s="59" t="s">
        <v>386</v>
      </c>
      <c r="M93" s="60" t="s">
        <v>146</v>
      </c>
      <c r="N93" s="60"/>
      <c r="O93" s="61" t="s">
        <v>147</v>
      </c>
      <c r="P93" s="61" t="s">
        <v>387</v>
      </c>
    </row>
    <row r="94" spans="1:16" ht="12.75" customHeight="1" x14ac:dyDescent="0.2">
      <c r="A94" s="2" t="str">
        <f t="shared" si="12"/>
        <v> BBS 117 </v>
      </c>
      <c r="B94" s="17" t="str">
        <f t="shared" si="13"/>
        <v>I</v>
      </c>
      <c r="C94" s="2">
        <f t="shared" si="14"/>
        <v>50876.597000000002</v>
      </c>
      <c r="D94" t="str">
        <f t="shared" si="15"/>
        <v>vis</v>
      </c>
      <c r="E94">
        <f>VLOOKUP(C94,Active!C$21:E$968,3,FALSE)</f>
        <v>44056.944817493568</v>
      </c>
      <c r="F94" s="17" t="s">
        <v>142</v>
      </c>
      <c r="G94" t="str">
        <f t="shared" si="16"/>
        <v>50876.597</v>
      </c>
      <c r="H94" s="2">
        <f t="shared" si="17"/>
        <v>44058</v>
      </c>
      <c r="I94" s="59" t="s">
        <v>388</v>
      </c>
      <c r="J94" s="60" t="s">
        <v>389</v>
      </c>
      <c r="K94" s="59">
        <v>44058</v>
      </c>
      <c r="L94" s="59" t="s">
        <v>390</v>
      </c>
      <c r="M94" s="60" t="s">
        <v>146</v>
      </c>
      <c r="N94" s="60"/>
      <c r="O94" s="61" t="s">
        <v>147</v>
      </c>
      <c r="P94" s="61" t="s">
        <v>391</v>
      </c>
    </row>
    <row r="95" spans="1:16" ht="12.75" customHeight="1" x14ac:dyDescent="0.2">
      <c r="A95" s="2" t="str">
        <f t="shared" si="12"/>
        <v> BBS 118 </v>
      </c>
      <c r="B95" s="17" t="str">
        <f t="shared" si="13"/>
        <v>I</v>
      </c>
      <c r="C95" s="2">
        <f t="shared" si="14"/>
        <v>50948.43</v>
      </c>
      <c r="D95" t="str">
        <f t="shared" si="15"/>
        <v>vis</v>
      </c>
      <c r="E95">
        <f>VLOOKUP(C95,Active!C$21:E$968,3,FALSE)</f>
        <v>44217.956340958721</v>
      </c>
      <c r="F95" s="17" t="s">
        <v>142</v>
      </c>
      <c r="G95" t="str">
        <f t="shared" si="16"/>
        <v>50948.430</v>
      </c>
      <c r="H95" s="2">
        <f t="shared" si="17"/>
        <v>44219</v>
      </c>
      <c r="I95" s="59" t="s">
        <v>392</v>
      </c>
      <c r="J95" s="60" t="s">
        <v>393</v>
      </c>
      <c r="K95" s="59">
        <v>44219</v>
      </c>
      <c r="L95" s="59" t="s">
        <v>298</v>
      </c>
      <c r="M95" s="60" t="s">
        <v>146</v>
      </c>
      <c r="N95" s="60"/>
      <c r="O95" s="61" t="s">
        <v>147</v>
      </c>
      <c r="P95" s="61" t="s">
        <v>394</v>
      </c>
    </row>
    <row r="96" spans="1:16" ht="12.75" customHeight="1" x14ac:dyDescent="0.2">
      <c r="A96" s="2" t="str">
        <f t="shared" si="12"/>
        <v> BBS 119 </v>
      </c>
      <c r="B96" s="17" t="str">
        <f t="shared" si="13"/>
        <v>I</v>
      </c>
      <c r="C96" s="2">
        <f t="shared" si="14"/>
        <v>51199.605000000003</v>
      </c>
      <c r="D96" t="str">
        <f t="shared" si="15"/>
        <v>vis</v>
      </c>
      <c r="E96">
        <f>VLOOKUP(C96,Active!C$21:E$968,3,FALSE)</f>
        <v>44780.957599521782</v>
      </c>
      <c r="F96" s="17" t="s">
        <v>142</v>
      </c>
      <c r="G96" t="str">
        <f t="shared" si="16"/>
        <v>51199.605</v>
      </c>
      <c r="H96" s="2">
        <f t="shared" si="17"/>
        <v>44782</v>
      </c>
      <c r="I96" s="59" t="s">
        <v>395</v>
      </c>
      <c r="J96" s="60" t="s">
        <v>396</v>
      </c>
      <c r="K96" s="59">
        <v>44782</v>
      </c>
      <c r="L96" s="59" t="s">
        <v>382</v>
      </c>
      <c r="M96" s="60" t="s">
        <v>146</v>
      </c>
      <c r="N96" s="60"/>
      <c r="O96" s="61" t="s">
        <v>147</v>
      </c>
      <c r="P96" s="61" t="s">
        <v>397</v>
      </c>
    </row>
    <row r="97" spans="1:16" ht="12.75" customHeight="1" x14ac:dyDescent="0.2">
      <c r="A97" s="2" t="str">
        <f t="shared" si="12"/>
        <v> BBS 120 </v>
      </c>
      <c r="B97" s="17" t="str">
        <f t="shared" si="13"/>
        <v>I</v>
      </c>
      <c r="C97" s="2">
        <f t="shared" si="14"/>
        <v>51262.51</v>
      </c>
      <c r="D97" t="str">
        <f t="shared" si="15"/>
        <v>vis</v>
      </c>
      <c r="E97">
        <f>VLOOKUP(C97,Active!C$21:E$968,3,FALSE)</f>
        <v>44921.957277713918</v>
      </c>
      <c r="F97" s="17" t="s">
        <v>142</v>
      </c>
      <c r="G97" t="str">
        <f t="shared" si="16"/>
        <v>51262.510</v>
      </c>
      <c r="H97" s="2">
        <f t="shared" si="17"/>
        <v>44923</v>
      </c>
      <c r="I97" s="59" t="s">
        <v>398</v>
      </c>
      <c r="J97" s="60" t="s">
        <v>399</v>
      </c>
      <c r="K97" s="59">
        <v>44923</v>
      </c>
      <c r="L97" s="59" t="s">
        <v>382</v>
      </c>
      <c r="M97" s="60" t="s">
        <v>146</v>
      </c>
      <c r="N97" s="60"/>
      <c r="O97" s="61" t="s">
        <v>147</v>
      </c>
      <c r="P97" s="61" t="s">
        <v>400</v>
      </c>
    </row>
    <row r="98" spans="1:16" ht="12.75" customHeight="1" x14ac:dyDescent="0.2">
      <c r="A98" s="2" t="str">
        <f t="shared" si="12"/>
        <v>OEJV 0074 </v>
      </c>
      <c r="B98" s="17" t="str">
        <f t="shared" si="13"/>
        <v>I</v>
      </c>
      <c r="C98" s="2">
        <f t="shared" si="14"/>
        <v>52321.628680000002</v>
      </c>
      <c r="D98" t="str">
        <f t="shared" si="15"/>
        <v>vis</v>
      </c>
      <c r="E98">
        <f>VLOOKUP(C98,Active!C$21:E$968,3,FALSE)</f>
        <v>47295.940157409932</v>
      </c>
      <c r="F98" s="17" t="s">
        <v>142</v>
      </c>
      <c r="G98" t="str">
        <f t="shared" si="16"/>
        <v>52321.62868</v>
      </c>
      <c r="H98" s="2">
        <f t="shared" si="17"/>
        <v>47297</v>
      </c>
      <c r="I98" s="59" t="s">
        <v>401</v>
      </c>
      <c r="J98" s="60" t="s">
        <v>402</v>
      </c>
      <c r="K98" s="59">
        <v>47297</v>
      </c>
      <c r="L98" s="59" t="s">
        <v>403</v>
      </c>
      <c r="M98" s="60" t="s">
        <v>404</v>
      </c>
      <c r="N98" s="60" t="s">
        <v>137</v>
      </c>
      <c r="O98" s="61" t="s">
        <v>405</v>
      </c>
      <c r="P98" s="62" t="s">
        <v>406</v>
      </c>
    </row>
    <row r="99" spans="1:16" ht="12.75" customHeight="1" x14ac:dyDescent="0.2">
      <c r="A99" s="2" t="str">
        <f t="shared" si="12"/>
        <v>IBVS 5583 </v>
      </c>
      <c r="B99" s="17" t="str">
        <f t="shared" si="13"/>
        <v>II</v>
      </c>
      <c r="C99" s="2">
        <f t="shared" si="14"/>
        <v>52684.559000000001</v>
      </c>
      <c r="D99" t="str">
        <f t="shared" si="15"/>
        <v>vis</v>
      </c>
      <c r="E99">
        <f>VLOOKUP(C99,Active!C$21:E$968,3,FALSE)</f>
        <v>48109.437627025516</v>
      </c>
      <c r="F99" s="17" t="s">
        <v>142</v>
      </c>
      <c r="G99" t="str">
        <f t="shared" si="16"/>
        <v>52684.5590</v>
      </c>
      <c r="H99" s="2">
        <f t="shared" si="17"/>
        <v>48110.5</v>
      </c>
      <c r="I99" s="59" t="s">
        <v>407</v>
      </c>
      <c r="J99" s="60" t="s">
        <v>408</v>
      </c>
      <c r="K99" s="59">
        <v>48110.5</v>
      </c>
      <c r="L99" s="59" t="s">
        <v>409</v>
      </c>
      <c r="M99" s="60" t="s">
        <v>410</v>
      </c>
      <c r="N99" s="60" t="s">
        <v>411</v>
      </c>
      <c r="O99" s="61" t="s">
        <v>412</v>
      </c>
      <c r="P99" s="62" t="s">
        <v>413</v>
      </c>
    </row>
    <row r="100" spans="1:16" ht="12.75" customHeight="1" x14ac:dyDescent="0.2">
      <c r="A100" s="2" t="str">
        <f t="shared" si="12"/>
        <v> BBS 129 </v>
      </c>
      <c r="B100" s="17" t="str">
        <f t="shared" si="13"/>
        <v>I</v>
      </c>
      <c r="C100" s="2">
        <f t="shared" si="14"/>
        <v>52706.633000000002</v>
      </c>
      <c r="D100" t="str">
        <f t="shared" si="15"/>
        <v>vis</v>
      </c>
      <c r="E100">
        <f>VLOOKUP(C100,Active!C$21:E$968,3,FALSE)</f>
        <v>48158.915838557397</v>
      </c>
      <c r="F100" s="17" t="s">
        <v>142</v>
      </c>
      <c r="G100" t="str">
        <f t="shared" si="16"/>
        <v>52706.633</v>
      </c>
      <c r="H100" s="2">
        <f t="shared" si="17"/>
        <v>48160</v>
      </c>
      <c r="I100" s="59" t="s">
        <v>414</v>
      </c>
      <c r="J100" s="60" t="s">
        <v>415</v>
      </c>
      <c r="K100" s="59">
        <v>48160</v>
      </c>
      <c r="L100" s="59" t="s">
        <v>416</v>
      </c>
      <c r="M100" s="60" t="s">
        <v>146</v>
      </c>
      <c r="N100" s="60"/>
      <c r="O100" s="61" t="s">
        <v>147</v>
      </c>
      <c r="P100" s="61" t="s">
        <v>417</v>
      </c>
    </row>
    <row r="101" spans="1:16" ht="12.75" customHeight="1" x14ac:dyDescent="0.2">
      <c r="A101" s="2" t="str">
        <f t="shared" si="12"/>
        <v>IBVS 5583 </v>
      </c>
      <c r="B101" s="17" t="str">
        <f t="shared" si="13"/>
        <v>I</v>
      </c>
      <c r="C101" s="2">
        <f t="shared" si="14"/>
        <v>53029.643300000003</v>
      </c>
      <c r="D101" t="str">
        <f t="shared" si="15"/>
        <v>vis</v>
      </c>
      <c r="E101">
        <f>VLOOKUP(C101,Active!C$21:E$968,3,FALSE)</f>
        <v>48882.933775966907</v>
      </c>
      <c r="F101" s="17" t="s">
        <v>142</v>
      </c>
      <c r="G101" t="str">
        <f t="shared" si="16"/>
        <v>53029.6433</v>
      </c>
      <c r="H101" s="2">
        <f t="shared" si="17"/>
        <v>48884</v>
      </c>
      <c r="I101" s="59" t="s">
        <v>418</v>
      </c>
      <c r="J101" s="60" t="s">
        <v>419</v>
      </c>
      <c r="K101" s="59">
        <v>48884</v>
      </c>
      <c r="L101" s="59" t="s">
        <v>420</v>
      </c>
      <c r="M101" s="60" t="s">
        <v>410</v>
      </c>
      <c r="N101" s="60" t="s">
        <v>411</v>
      </c>
      <c r="O101" s="61" t="s">
        <v>412</v>
      </c>
      <c r="P101" s="62" t="s">
        <v>413</v>
      </c>
    </row>
    <row r="102" spans="1:16" ht="12.75" customHeight="1" x14ac:dyDescent="0.2">
      <c r="A102" s="2" t="str">
        <f t="shared" si="12"/>
        <v> BBS 130 </v>
      </c>
      <c r="B102" s="17" t="str">
        <f t="shared" si="13"/>
        <v>I</v>
      </c>
      <c r="C102" s="2">
        <f t="shared" si="14"/>
        <v>53063.550999999999</v>
      </c>
      <c r="D102" t="str">
        <f t="shared" si="15"/>
        <v>vis</v>
      </c>
      <c r="E102">
        <f>VLOOKUP(C102,Active!C$21:E$968,3,FALSE)</f>
        <v>48958.936872513048</v>
      </c>
      <c r="F102" s="17" t="s">
        <v>142</v>
      </c>
      <c r="G102" t="str">
        <f t="shared" si="16"/>
        <v>53063.551</v>
      </c>
      <c r="H102" s="2">
        <f t="shared" si="17"/>
        <v>48960</v>
      </c>
      <c r="I102" s="59" t="s">
        <v>421</v>
      </c>
      <c r="J102" s="60" t="s">
        <v>422</v>
      </c>
      <c r="K102" s="59">
        <v>48960</v>
      </c>
      <c r="L102" s="59" t="s">
        <v>423</v>
      </c>
      <c r="M102" s="60" t="s">
        <v>146</v>
      </c>
      <c r="N102" s="60"/>
      <c r="O102" s="61" t="s">
        <v>147</v>
      </c>
      <c r="P102" s="61" t="s">
        <v>424</v>
      </c>
    </row>
    <row r="103" spans="1:16" ht="12.75" customHeight="1" x14ac:dyDescent="0.2">
      <c r="A103" s="2" t="str">
        <f t="shared" si="12"/>
        <v>IBVS 5603 </v>
      </c>
      <c r="B103" s="17" t="str">
        <f t="shared" si="13"/>
        <v>I</v>
      </c>
      <c r="C103" s="2">
        <f t="shared" si="14"/>
        <v>53174.6345</v>
      </c>
      <c r="D103" t="str">
        <f t="shared" si="15"/>
        <v>vis</v>
      </c>
      <c r="E103">
        <f>VLOOKUP(C103,Active!C$21:E$968,3,FALSE)</f>
        <v>49207.927219106416</v>
      </c>
      <c r="F103" s="17" t="s">
        <v>142</v>
      </c>
      <c r="G103" t="str">
        <f t="shared" si="16"/>
        <v>53174.6345</v>
      </c>
      <c r="H103" s="2">
        <f t="shared" si="17"/>
        <v>49209</v>
      </c>
      <c r="I103" s="59" t="s">
        <v>425</v>
      </c>
      <c r="J103" s="60" t="s">
        <v>426</v>
      </c>
      <c r="K103" s="59">
        <v>49209</v>
      </c>
      <c r="L103" s="59" t="s">
        <v>427</v>
      </c>
      <c r="M103" s="60" t="s">
        <v>410</v>
      </c>
      <c r="N103" s="60" t="s">
        <v>411</v>
      </c>
      <c r="O103" s="61" t="s">
        <v>428</v>
      </c>
      <c r="P103" s="62" t="s">
        <v>429</v>
      </c>
    </row>
    <row r="104" spans="1:16" ht="12.75" customHeight="1" x14ac:dyDescent="0.2">
      <c r="A104" s="2" t="str">
        <f t="shared" si="12"/>
        <v>OEJV 0003 </v>
      </c>
      <c r="B104" s="17" t="str">
        <f t="shared" si="13"/>
        <v>I</v>
      </c>
      <c r="C104" s="2">
        <f t="shared" si="14"/>
        <v>53381.642</v>
      </c>
      <c r="D104" t="str">
        <f t="shared" si="15"/>
        <v>vis</v>
      </c>
      <c r="E104">
        <f>VLOOKUP(C104,Active!C$21:E$968,3,FALSE)</f>
        <v>49671.928345938279</v>
      </c>
      <c r="F104" s="17" t="s">
        <v>142</v>
      </c>
      <c r="G104" t="str">
        <f t="shared" si="16"/>
        <v>53381.642</v>
      </c>
      <c r="H104" s="2">
        <f t="shared" si="17"/>
        <v>49673</v>
      </c>
      <c r="I104" s="59" t="s">
        <v>430</v>
      </c>
      <c r="J104" s="60" t="s">
        <v>431</v>
      </c>
      <c r="K104" s="59">
        <v>49673</v>
      </c>
      <c r="L104" s="59" t="s">
        <v>432</v>
      </c>
      <c r="M104" s="60" t="s">
        <v>146</v>
      </c>
      <c r="N104" s="60"/>
      <c r="O104" s="61" t="s">
        <v>147</v>
      </c>
      <c r="P104" s="62" t="s">
        <v>433</v>
      </c>
    </row>
    <row r="105" spans="1:16" ht="12.75" customHeight="1" x14ac:dyDescent="0.2">
      <c r="A105" s="2" t="str">
        <f t="shared" si="12"/>
        <v>IBVS 5843 </v>
      </c>
      <c r="B105" s="17" t="str">
        <f t="shared" si="13"/>
        <v>I</v>
      </c>
      <c r="C105" s="2">
        <f t="shared" si="14"/>
        <v>53492.725700000003</v>
      </c>
      <c r="D105" t="str">
        <f t="shared" si="15"/>
        <v>vis</v>
      </c>
      <c r="E105">
        <f>VLOOKUP(C105,Active!C$21:E$968,3,FALSE)</f>
        <v>49920.919140825681</v>
      </c>
      <c r="F105" s="17" t="s">
        <v>142</v>
      </c>
      <c r="G105" t="str">
        <f t="shared" si="16"/>
        <v>53492.7257</v>
      </c>
      <c r="H105" s="2">
        <f t="shared" si="17"/>
        <v>49922</v>
      </c>
      <c r="I105" s="59" t="s">
        <v>434</v>
      </c>
      <c r="J105" s="60" t="s">
        <v>435</v>
      </c>
      <c r="K105" s="59">
        <v>49922</v>
      </c>
      <c r="L105" s="59" t="s">
        <v>436</v>
      </c>
      <c r="M105" s="60" t="s">
        <v>404</v>
      </c>
      <c r="N105" s="60" t="s">
        <v>437</v>
      </c>
      <c r="O105" s="61" t="s">
        <v>438</v>
      </c>
      <c r="P105" s="62" t="s">
        <v>439</v>
      </c>
    </row>
    <row r="106" spans="1:16" ht="12.75" customHeight="1" x14ac:dyDescent="0.2">
      <c r="A106" s="2" t="str">
        <f t="shared" si="12"/>
        <v>IBVS 5843 </v>
      </c>
      <c r="B106" s="17" t="str">
        <f t="shared" si="13"/>
        <v>I</v>
      </c>
      <c r="C106" s="2">
        <f t="shared" si="14"/>
        <v>53497.634299999998</v>
      </c>
      <c r="D106" t="str">
        <f t="shared" si="15"/>
        <v>vis</v>
      </c>
      <c r="E106">
        <f>VLOOKUP(C106,Active!C$21:E$968,3,FALSE)</f>
        <v>49931.921621079608</v>
      </c>
      <c r="F106" s="17" t="s">
        <v>142</v>
      </c>
      <c r="G106" t="str">
        <f t="shared" si="16"/>
        <v>53497.6343</v>
      </c>
      <c r="H106" s="2">
        <f t="shared" si="17"/>
        <v>49933</v>
      </c>
      <c r="I106" s="59" t="s">
        <v>440</v>
      </c>
      <c r="J106" s="60" t="s">
        <v>441</v>
      </c>
      <c r="K106" s="59" t="s">
        <v>442</v>
      </c>
      <c r="L106" s="59" t="s">
        <v>443</v>
      </c>
      <c r="M106" s="60" t="s">
        <v>404</v>
      </c>
      <c r="N106" s="60" t="s">
        <v>437</v>
      </c>
      <c r="O106" s="61" t="s">
        <v>438</v>
      </c>
      <c r="P106" s="62" t="s">
        <v>439</v>
      </c>
    </row>
    <row r="107" spans="1:16" ht="12.75" customHeight="1" x14ac:dyDescent="0.2">
      <c r="A107" s="2" t="str">
        <f t="shared" ref="A107:A138" si="18">P107</f>
        <v>IBVS 5690 </v>
      </c>
      <c r="B107" s="17" t="str">
        <f t="shared" ref="B107:B138" si="19">IF(H107=INT(H107),"I","II")</f>
        <v>I</v>
      </c>
      <c r="C107" s="2">
        <f t="shared" ref="C107:C138" si="20">1*G107</f>
        <v>53513.6967</v>
      </c>
      <c r="D107" t="str">
        <f t="shared" ref="D107:D138" si="21">VLOOKUP(F107,I$1:J$5,2,FALSE)</f>
        <v>vis</v>
      </c>
      <c r="E107">
        <f>VLOOKUP(C107,Active!C$21:E$968,3,FALSE)</f>
        <v>49967.925010810053</v>
      </c>
      <c r="F107" s="17" t="s">
        <v>142</v>
      </c>
      <c r="G107" t="str">
        <f t="shared" ref="G107:G138" si="22">MID(I107,3,LEN(I107)-3)</f>
        <v>53513.6967</v>
      </c>
      <c r="H107" s="2">
        <f t="shared" ref="H107:H138" si="23">1*K107</f>
        <v>49969</v>
      </c>
      <c r="I107" s="59" t="s">
        <v>444</v>
      </c>
      <c r="J107" s="60" t="s">
        <v>445</v>
      </c>
      <c r="K107" s="59" t="s">
        <v>446</v>
      </c>
      <c r="L107" s="59" t="s">
        <v>447</v>
      </c>
      <c r="M107" s="60" t="s">
        <v>410</v>
      </c>
      <c r="N107" s="60" t="s">
        <v>448</v>
      </c>
      <c r="O107" s="61" t="s">
        <v>449</v>
      </c>
      <c r="P107" s="62" t="s">
        <v>450</v>
      </c>
    </row>
    <row r="108" spans="1:16" ht="12.75" customHeight="1" x14ac:dyDescent="0.2">
      <c r="A108" s="2" t="str">
        <f t="shared" si="18"/>
        <v>JAAVSO 36(2);186 </v>
      </c>
      <c r="B108" s="17" t="str">
        <f t="shared" si="19"/>
        <v>I</v>
      </c>
      <c r="C108" s="2">
        <f t="shared" si="20"/>
        <v>54590.664100000002</v>
      </c>
      <c r="D108" t="str">
        <f t="shared" si="21"/>
        <v>vis</v>
      </c>
      <c r="E108">
        <f>VLOOKUP(C108,Active!C$21:E$968,3,FALSE)</f>
        <v>52381.915263149604</v>
      </c>
      <c r="F108" s="17" t="s">
        <v>142</v>
      </c>
      <c r="G108" t="str">
        <f t="shared" si="22"/>
        <v>54590.6641</v>
      </c>
      <c r="H108" s="2">
        <f t="shared" si="23"/>
        <v>52383</v>
      </c>
      <c r="I108" s="59" t="s">
        <v>451</v>
      </c>
      <c r="J108" s="60" t="s">
        <v>452</v>
      </c>
      <c r="K108" s="59" t="s">
        <v>453</v>
      </c>
      <c r="L108" s="59" t="s">
        <v>454</v>
      </c>
      <c r="M108" s="60" t="s">
        <v>404</v>
      </c>
      <c r="N108" s="60" t="s">
        <v>455</v>
      </c>
      <c r="O108" s="61" t="s">
        <v>222</v>
      </c>
      <c r="P108" s="62" t="s">
        <v>456</v>
      </c>
    </row>
    <row r="109" spans="1:16" ht="12.75" customHeight="1" x14ac:dyDescent="0.2">
      <c r="A109" s="2" t="str">
        <f t="shared" si="18"/>
        <v>JAAVSO 36(2);186 </v>
      </c>
      <c r="B109" s="17" t="str">
        <f t="shared" si="19"/>
        <v>I</v>
      </c>
      <c r="C109" s="2">
        <f t="shared" si="20"/>
        <v>54606.724300000002</v>
      </c>
      <c r="D109" t="str">
        <f t="shared" si="21"/>
        <v>vis</v>
      </c>
      <c r="E109">
        <f>VLOOKUP(C109,Active!C$21:E$968,3,FALSE)</f>
        <v>52417.913721645768</v>
      </c>
      <c r="F109" s="17" t="s">
        <v>142</v>
      </c>
      <c r="G109" t="str">
        <f t="shared" si="22"/>
        <v>54606.7243</v>
      </c>
      <c r="H109" s="2">
        <f t="shared" si="23"/>
        <v>52419</v>
      </c>
      <c r="I109" s="59" t="s">
        <v>457</v>
      </c>
      <c r="J109" s="60" t="s">
        <v>458</v>
      </c>
      <c r="K109" s="59" t="s">
        <v>459</v>
      </c>
      <c r="L109" s="59" t="s">
        <v>460</v>
      </c>
      <c r="M109" s="60" t="s">
        <v>404</v>
      </c>
      <c r="N109" s="60" t="s">
        <v>455</v>
      </c>
      <c r="O109" s="61" t="s">
        <v>461</v>
      </c>
      <c r="P109" s="62" t="s">
        <v>456</v>
      </c>
    </row>
    <row r="110" spans="1:16" ht="12.75" customHeight="1" x14ac:dyDescent="0.2">
      <c r="A110" s="2" t="str">
        <f t="shared" si="18"/>
        <v> JAAVSO 38;85 </v>
      </c>
      <c r="B110" s="17" t="str">
        <f t="shared" si="19"/>
        <v>I</v>
      </c>
      <c r="C110" s="2">
        <f t="shared" si="20"/>
        <v>54891.805099999998</v>
      </c>
      <c r="D110" t="str">
        <f t="shared" si="21"/>
        <v>vis</v>
      </c>
      <c r="E110">
        <f>VLOOKUP(C110,Active!C$21:E$968,3,FALSE)</f>
        <v>53056.913817961737</v>
      </c>
      <c r="F110" s="17" t="s">
        <v>142</v>
      </c>
      <c r="G110" t="str">
        <f t="shared" si="22"/>
        <v>54891.8051</v>
      </c>
      <c r="H110" s="2">
        <f t="shared" si="23"/>
        <v>53058</v>
      </c>
      <c r="I110" s="59" t="s">
        <v>462</v>
      </c>
      <c r="J110" s="60" t="s">
        <v>463</v>
      </c>
      <c r="K110" s="59" t="s">
        <v>464</v>
      </c>
      <c r="L110" s="59" t="s">
        <v>460</v>
      </c>
      <c r="M110" s="60" t="s">
        <v>404</v>
      </c>
      <c r="N110" s="60" t="s">
        <v>465</v>
      </c>
      <c r="O110" s="61" t="s">
        <v>222</v>
      </c>
      <c r="P110" s="61" t="s">
        <v>466</v>
      </c>
    </row>
    <row r="111" spans="1:16" ht="12.75" customHeight="1" x14ac:dyDescent="0.2">
      <c r="A111" s="2" t="str">
        <f t="shared" si="18"/>
        <v>IBVS 5938 </v>
      </c>
      <c r="B111" s="17" t="str">
        <f t="shared" si="19"/>
        <v>I</v>
      </c>
      <c r="C111" s="2">
        <f t="shared" si="20"/>
        <v>54920.803699999997</v>
      </c>
      <c r="D111" t="str">
        <f t="shared" si="21"/>
        <v>vis</v>
      </c>
      <c r="E111">
        <f>VLOOKUP(C111,Active!C$21:E$968,3,FALSE)</f>
        <v>53121.913313518882</v>
      </c>
      <c r="F111" s="17" t="s">
        <v>142</v>
      </c>
      <c r="G111" t="str">
        <f t="shared" si="22"/>
        <v>54920.8037</v>
      </c>
      <c r="H111" s="2">
        <f t="shared" si="23"/>
        <v>53123</v>
      </c>
      <c r="I111" s="59" t="s">
        <v>467</v>
      </c>
      <c r="J111" s="60" t="s">
        <v>468</v>
      </c>
      <c r="K111" s="59" t="s">
        <v>469</v>
      </c>
      <c r="L111" s="59" t="s">
        <v>470</v>
      </c>
      <c r="M111" s="60" t="s">
        <v>404</v>
      </c>
      <c r="N111" s="60" t="s">
        <v>142</v>
      </c>
      <c r="O111" s="61" t="s">
        <v>428</v>
      </c>
      <c r="P111" s="62" t="s">
        <v>471</v>
      </c>
    </row>
    <row r="112" spans="1:16" ht="12.75" customHeight="1" x14ac:dyDescent="0.2">
      <c r="A112" s="2" t="str">
        <f t="shared" si="18"/>
        <v>IBVS 5988 </v>
      </c>
      <c r="B112" s="17" t="str">
        <f t="shared" si="19"/>
        <v>II</v>
      </c>
      <c r="C112" s="2">
        <f t="shared" si="20"/>
        <v>55324.332399999999</v>
      </c>
      <c r="D112" t="str">
        <f t="shared" si="21"/>
        <v>vis</v>
      </c>
      <c r="E112">
        <f>VLOOKUP(C112,Active!C$21:E$968,3,FALSE)</f>
        <v>54026.410839014316</v>
      </c>
      <c r="F112" s="17" t="s">
        <v>142</v>
      </c>
      <c r="G112" t="str">
        <f t="shared" si="22"/>
        <v>55324.3324</v>
      </c>
      <c r="H112" s="2">
        <f t="shared" si="23"/>
        <v>54027.5</v>
      </c>
      <c r="I112" s="59" t="s">
        <v>472</v>
      </c>
      <c r="J112" s="60" t="s">
        <v>473</v>
      </c>
      <c r="K112" s="59" t="s">
        <v>474</v>
      </c>
      <c r="L112" s="59" t="s">
        <v>475</v>
      </c>
      <c r="M112" s="60" t="s">
        <v>404</v>
      </c>
      <c r="N112" s="60" t="s">
        <v>476</v>
      </c>
      <c r="O112" s="61" t="s">
        <v>477</v>
      </c>
      <c r="P112" s="62" t="s">
        <v>478</v>
      </c>
    </row>
    <row r="113" spans="1:16" ht="12.75" customHeight="1" x14ac:dyDescent="0.2">
      <c r="A113" s="2" t="str">
        <f t="shared" si="18"/>
        <v>IBVS 5992 </v>
      </c>
      <c r="B113" s="17" t="str">
        <f t="shared" si="19"/>
        <v>II</v>
      </c>
      <c r="C113" s="2">
        <f t="shared" si="20"/>
        <v>55638.859900000003</v>
      </c>
      <c r="D113" t="str">
        <f t="shared" si="21"/>
        <v>vis</v>
      </c>
      <c r="E113">
        <f>VLOOKUP(C113,Active!C$21:E$968,3,FALSE)</f>
        <v>54731.414833650313</v>
      </c>
      <c r="F113" s="17" t="s">
        <v>142</v>
      </c>
      <c r="G113" t="str">
        <f t="shared" si="22"/>
        <v>55638.8599</v>
      </c>
      <c r="H113" s="2">
        <f t="shared" si="23"/>
        <v>54732.5</v>
      </c>
      <c r="I113" s="59" t="s">
        <v>479</v>
      </c>
      <c r="J113" s="60" t="s">
        <v>480</v>
      </c>
      <c r="K113" s="59" t="s">
        <v>481</v>
      </c>
      <c r="L113" s="59" t="s">
        <v>482</v>
      </c>
      <c r="M113" s="60" t="s">
        <v>404</v>
      </c>
      <c r="N113" s="60" t="s">
        <v>142</v>
      </c>
      <c r="O113" s="61" t="s">
        <v>483</v>
      </c>
      <c r="P113" s="62" t="s">
        <v>484</v>
      </c>
    </row>
    <row r="114" spans="1:16" ht="12.75" customHeight="1" x14ac:dyDescent="0.2">
      <c r="A114" s="2" t="str">
        <f t="shared" si="18"/>
        <v>IBVS 6029 </v>
      </c>
      <c r="B114" s="17" t="str">
        <f t="shared" si="19"/>
        <v>I</v>
      </c>
      <c r="C114" s="2">
        <f t="shared" si="20"/>
        <v>56008.926099999997</v>
      </c>
      <c r="D114" t="str">
        <f t="shared" si="21"/>
        <v>vis</v>
      </c>
      <c r="E114">
        <f>VLOOKUP(C114,Active!C$21:E$968,3,FALSE)</f>
        <v>55560.907165099081</v>
      </c>
      <c r="F114" s="17" t="s">
        <v>142</v>
      </c>
      <c r="G114" t="str">
        <f t="shared" si="22"/>
        <v>56008.9261</v>
      </c>
      <c r="H114" s="2">
        <f t="shared" si="23"/>
        <v>55562</v>
      </c>
      <c r="I114" s="59" t="s">
        <v>485</v>
      </c>
      <c r="J114" s="60" t="s">
        <v>486</v>
      </c>
      <c r="K114" s="59" t="s">
        <v>487</v>
      </c>
      <c r="L114" s="59" t="s">
        <v>488</v>
      </c>
      <c r="M114" s="60" t="s">
        <v>404</v>
      </c>
      <c r="N114" s="60" t="s">
        <v>142</v>
      </c>
      <c r="O114" s="61" t="s">
        <v>483</v>
      </c>
      <c r="P114" s="62" t="s">
        <v>489</v>
      </c>
    </row>
    <row r="115" spans="1:16" ht="12.75" customHeight="1" x14ac:dyDescent="0.2">
      <c r="A115" s="2" t="str">
        <f t="shared" si="18"/>
        <v>IBVS 6029 </v>
      </c>
      <c r="B115" s="17" t="str">
        <f t="shared" si="19"/>
        <v>II</v>
      </c>
      <c r="C115" s="2">
        <f t="shared" si="20"/>
        <v>56074.732600000003</v>
      </c>
      <c r="D115" t="str">
        <f t="shared" si="21"/>
        <v>vis</v>
      </c>
      <c r="E115">
        <f>VLOOKUP(C115,Active!C$21:E$968,3,FALSE)</f>
        <v>55708.410468857954</v>
      </c>
      <c r="F115" s="17" t="s">
        <v>142</v>
      </c>
      <c r="G115" t="str">
        <f t="shared" si="22"/>
        <v>56074.7326</v>
      </c>
      <c r="H115" s="2">
        <f t="shared" si="23"/>
        <v>55709.5</v>
      </c>
      <c r="I115" s="59" t="s">
        <v>490</v>
      </c>
      <c r="J115" s="60" t="s">
        <v>491</v>
      </c>
      <c r="K115" s="59" t="s">
        <v>492</v>
      </c>
      <c r="L115" s="59" t="s">
        <v>493</v>
      </c>
      <c r="M115" s="60" t="s">
        <v>404</v>
      </c>
      <c r="N115" s="60" t="s">
        <v>142</v>
      </c>
      <c r="O115" s="61" t="s">
        <v>483</v>
      </c>
      <c r="P115" s="62" t="s">
        <v>489</v>
      </c>
    </row>
    <row r="116" spans="1:16" ht="12.75" customHeight="1" x14ac:dyDescent="0.2">
      <c r="A116" s="2" t="str">
        <f t="shared" si="18"/>
        <v> JAAVSO 41;328 </v>
      </c>
      <c r="B116" s="17" t="str">
        <f t="shared" si="19"/>
        <v>I</v>
      </c>
      <c r="C116" s="2">
        <f t="shared" si="20"/>
        <v>56428.736599999997</v>
      </c>
      <c r="D116" t="str">
        <f t="shared" si="21"/>
        <v>vis</v>
      </c>
      <c r="E116">
        <f>VLOOKUP(C116,Active!C$21:E$968,3,FALSE)</f>
        <v>56501.899858870311</v>
      </c>
      <c r="F116" s="17" t="s">
        <v>142</v>
      </c>
      <c r="G116" t="str">
        <f t="shared" si="22"/>
        <v>56428.7366</v>
      </c>
      <c r="H116" s="2">
        <f t="shared" si="23"/>
        <v>56503</v>
      </c>
      <c r="I116" s="59" t="s">
        <v>494</v>
      </c>
      <c r="J116" s="60" t="s">
        <v>495</v>
      </c>
      <c r="K116" s="59" t="s">
        <v>496</v>
      </c>
      <c r="L116" s="59" t="s">
        <v>497</v>
      </c>
      <c r="M116" s="60" t="s">
        <v>404</v>
      </c>
      <c r="N116" s="60" t="s">
        <v>142</v>
      </c>
      <c r="O116" s="61" t="s">
        <v>222</v>
      </c>
      <c r="P116" s="61" t="s">
        <v>498</v>
      </c>
    </row>
    <row r="117" spans="1:16" ht="12.75" customHeight="1" x14ac:dyDescent="0.2">
      <c r="A117" s="2" t="str">
        <f t="shared" si="18"/>
        <v> PZ 6.53 </v>
      </c>
      <c r="B117" s="17" t="str">
        <f t="shared" si="19"/>
        <v>I</v>
      </c>
      <c r="C117" s="2">
        <f t="shared" si="20"/>
        <v>19928.36</v>
      </c>
      <c r="D117" t="str">
        <f t="shared" si="21"/>
        <v>vis</v>
      </c>
      <c r="E117">
        <f>VLOOKUP(C117,Active!C$21:E$968,3,FALSE)</f>
        <v>-25312.603829098931</v>
      </c>
      <c r="F117" s="17" t="s">
        <v>142</v>
      </c>
      <c r="G117" t="str">
        <f t="shared" si="22"/>
        <v>19928.36</v>
      </c>
      <c r="H117" s="2">
        <f t="shared" si="23"/>
        <v>-25309</v>
      </c>
      <c r="I117" s="59" t="s">
        <v>499</v>
      </c>
      <c r="J117" s="60" t="s">
        <v>500</v>
      </c>
      <c r="K117" s="59">
        <v>-25309</v>
      </c>
      <c r="L117" s="59" t="s">
        <v>501</v>
      </c>
      <c r="M117" s="60" t="s">
        <v>502</v>
      </c>
      <c r="N117" s="60"/>
      <c r="O117" s="61" t="s">
        <v>503</v>
      </c>
      <c r="P117" s="61" t="s">
        <v>44</v>
      </c>
    </row>
    <row r="118" spans="1:16" ht="12.75" customHeight="1" x14ac:dyDescent="0.2">
      <c r="A118" s="2" t="str">
        <f t="shared" si="18"/>
        <v> PZ 6.53 </v>
      </c>
      <c r="B118" s="17" t="str">
        <f t="shared" si="19"/>
        <v>II</v>
      </c>
      <c r="C118" s="2">
        <f t="shared" si="20"/>
        <v>20249.349999999999</v>
      </c>
      <c r="D118" t="str">
        <f t="shared" si="21"/>
        <v>vis</v>
      </c>
      <c r="E118">
        <f>VLOOKUP(C118,Active!C$21:E$968,3,FALSE)</f>
        <v>-24593.114333782298</v>
      </c>
      <c r="F118" s="17" t="s">
        <v>142</v>
      </c>
      <c r="G118" t="str">
        <f t="shared" si="22"/>
        <v>20249.35</v>
      </c>
      <c r="H118" s="2">
        <f t="shared" si="23"/>
        <v>-24589.5</v>
      </c>
      <c r="I118" s="59" t="s">
        <v>504</v>
      </c>
      <c r="J118" s="60" t="s">
        <v>505</v>
      </c>
      <c r="K118" s="59">
        <v>-24589.5</v>
      </c>
      <c r="L118" s="59" t="s">
        <v>501</v>
      </c>
      <c r="M118" s="60" t="s">
        <v>502</v>
      </c>
      <c r="N118" s="60"/>
      <c r="O118" s="61" t="s">
        <v>503</v>
      </c>
      <c r="P118" s="61" t="s">
        <v>44</v>
      </c>
    </row>
    <row r="119" spans="1:16" ht="12.75" customHeight="1" x14ac:dyDescent="0.2">
      <c r="A119" s="2" t="str">
        <f t="shared" si="18"/>
        <v> PZ 6.53 </v>
      </c>
      <c r="B119" s="17" t="str">
        <f t="shared" si="19"/>
        <v>I</v>
      </c>
      <c r="C119" s="2">
        <f t="shared" si="20"/>
        <v>20283.400000000001</v>
      </c>
      <c r="D119" t="str">
        <f t="shared" si="21"/>
        <v>vis</v>
      </c>
      <c r="E119">
        <f>VLOOKUP(C119,Active!C$21:E$968,3,FALSE)</f>
        <v>-24516.792276037402</v>
      </c>
      <c r="F119" s="17" t="s">
        <v>142</v>
      </c>
      <c r="G119" t="str">
        <f t="shared" si="22"/>
        <v>20283.40</v>
      </c>
      <c r="H119" s="2">
        <f t="shared" si="23"/>
        <v>-24513</v>
      </c>
      <c r="I119" s="59" t="s">
        <v>506</v>
      </c>
      <c r="J119" s="60" t="s">
        <v>507</v>
      </c>
      <c r="K119" s="59">
        <v>-24513</v>
      </c>
      <c r="L119" s="59" t="s">
        <v>508</v>
      </c>
      <c r="M119" s="60" t="s">
        <v>502</v>
      </c>
      <c r="N119" s="60"/>
      <c r="O119" s="61" t="s">
        <v>503</v>
      </c>
      <c r="P119" s="61" t="s">
        <v>44</v>
      </c>
    </row>
    <row r="120" spans="1:16" ht="12.75" customHeight="1" x14ac:dyDescent="0.2">
      <c r="A120" s="2" t="str">
        <f t="shared" si="18"/>
        <v> PZ 6.53 </v>
      </c>
      <c r="B120" s="17" t="str">
        <f t="shared" si="19"/>
        <v>I</v>
      </c>
      <c r="C120" s="2">
        <f t="shared" si="20"/>
        <v>20956.39</v>
      </c>
      <c r="D120" t="str">
        <f t="shared" si="21"/>
        <v>vis</v>
      </c>
      <c r="E120">
        <f>VLOOKUP(C120,Active!C$21:E$968,3,FALSE)</f>
        <v>-23008.305296838229</v>
      </c>
      <c r="F120" s="17" t="s">
        <v>142</v>
      </c>
      <c r="G120" t="str">
        <f t="shared" si="22"/>
        <v>20956.39</v>
      </c>
      <c r="H120" s="2">
        <f t="shared" si="23"/>
        <v>-23005</v>
      </c>
      <c r="I120" s="59" t="s">
        <v>509</v>
      </c>
      <c r="J120" s="60" t="s">
        <v>510</v>
      </c>
      <c r="K120" s="59">
        <v>-23005</v>
      </c>
      <c r="L120" s="59" t="s">
        <v>511</v>
      </c>
      <c r="M120" s="60" t="s">
        <v>502</v>
      </c>
      <c r="N120" s="60"/>
      <c r="O120" s="61" t="s">
        <v>503</v>
      </c>
      <c r="P120" s="61" t="s">
        <v>44</v>
      </c>
    </row>
    <row r="121" spans="1:16" ht="12.75" customHeight="1" x14ac:dyDescent="0.2">
      <c r="A121" s="2" t="str">
        <f t="shared" si="18"/>
        <v> PZ 6.53 </v>
      </c>
      <c r="B121" s="17" t="str">
        <f t="shared" si="19"/>
        <v>I</v>
      </c>
      <c r="C121" s="2">
        <f t="shared" si="20"/>
        <v>23521.52</v>
      </c>
      <c r="D121" t="str">
        <f t="shared" si="21"/>
        <v>vis</v>
      </c>
      <c r="E121">
        <f>VLOOKUP(C121,Active!C$21:E$968,3,FALSE)</f>
        <v>-17258.643035952937</v>
      </c>
      <c r="F121" s="17" t="s">
        <v>142</v>
      </c>
      <c r="G121" t="str">
        <f t="shared" si="22"/>
        <v>23521.52</v>
      </c>
      <c r="H121" s="2">
        <f t="shared" si="23"/>
        <v>-17256</v>
      </c>
      <c r="I121" s="59" t="s">
        <v>512</v>
      </c>
      <c r="J121" s="60" t="s">
        <v>513</v>
      </c>
      <c r="K121" s="59">
        <v>-17256</v>
      </c>
      <c r="L121" s="59" t="s">
        <v>514</v>
      </c>
      <c r="M121" s="60" t="s">
        <v>502</v>
      </c>
      <c r="N121" s="60"/>
      <c r="O121" s="61" t="s">
        <v>503</v>
      </c>
      <c r="P121" s="61" t="s">
        <v>44</v>
      </c>
    </row>
    <row r="122" spans="1:16" ht="12.75" customHeight="1" x14ac:dyDescent="0.2">
      <c r="A122" s="2" t="str">
        <f t="shared" si="18"/>
        <v> PZ 6.53 </v>
      </c>
      <c r="B122" s="17" t="str">
        <f t="shared" si="19"/>
        <v>II</v>
      </c>
      <c r="C122" s="2">
        <f t="shared" si="20"/>
        <v>26448.39</v>
      </c>
      <c r="D122" t="str">
        <f t="shared" si="21"/>
        <v>vis</v>
      </c>
      <c r="E122">
        <f>VLOOKUP(C122,Active!C$21:E$968,3,FALSE)</f>
        <v>-10698.151372170856</v>
      </c>
      <c r="F122" s="17" t="s">
        <v>142</v>
      </c>
      <c r="G122" t="str">
        <f t="shared" si="22"/>
        <v>26448.39</v>
      </c>
      <c r="H122" s="2">
        <f t="shared" si="23"/>
        <v>-10696.5</v>
      </c>
      <c r="I122" s="59" t="s">
        <v>515</v>
      </c>
      <c r="J122" s="60" t="s">
        <v>516</v>
      </c>
      <c r="K122" s="59">
        <v>-10696.5</v>
      </c>
      <c r="L122" s="59" t="s">
        <v>517</v>
      </c>
      <c r="M122" s="60" t="s">
        <v>502</v>
      </c>
      <c r="N122" s="60"/>
      <c r="O122" s="61" t="s">
        <v>503</v>
      </c>
      <c r="P122" s="61" t="s">
        <v>44</v>
      </c>
    </row>
    <row r="123" spans="1:16" ht="12.75" customHeight="1" x14ac:dyDescent="0.2">
      <c r="A123" s="2" t="str">
        <f t="shared" si="18"/>
        <v> IODE 4.3.58 </v>
      </c>
      <c r="B123" s="17" t="str">
        <f t="shared" si="19"/>
        <v>I</v>
      </c>
      <c r="C123" s="2">
        <f t="shared" si="20"/>
        <v>31178.38</v>
      </c>
      <c r="D123" t="str">
        <f t="shared" si="21"/>
        <v>vis</v>
      </c>
      <c r="E123">
        <f>VLOOKUP(C123,Active!C$21:E$968,3,FALSE)</f>
        <v>-96.020097200454785</v>
      </c>
      <c r="F123" s="17" t="s">
        <v>142</v>
      </c>
      <c r="G123" t="str">
        <f t="shared" si="22"/>
        <v>31178.38</v>
      </c>
      <c r="H123" s="2">
        <f t="shared" si="23"/>
        <v>-96</v>
      </c>
      <c r="I123" s="59" t="s">
        <v>518</v>
      </c>
      <c r="J123" s="60" t="s">
        <v>519</v>
      </c>
      <c r="K123" s="59">
        <v>-96</v>
      </c>
      <c r="L123" s="59" t="s">
        <v>520</v>
      </c>
      <c r="M123" s="60" t="s">
        <v>146</v>
      </c>
      <c r="N123" s="60"/>
      <c r="O123" s="61" t="s">
        <v>521</v>
      </c>
      <c r="P123" s="61" t="s">
        <v>47</v>
      </c>
    </row>
    <row r="124" spans="1:16" ht="12.75" customHeight="1" x14ac:dyDescent="0.2">
      <c r="A124" s="2" t="str">
        <f t="shared" si="18"/>
        <v> IODE 4.3.58 </v>
      </c>
      <c r="B124" s="17" t="str">
        <f t="shared" si="19"/>
        <v>I</v>
      </c>
      <c r="C124" s="2">
        <f t="shared" si="20"/>
        <v>31179.26</v>
      </c>
      <c r="D124" t="str">
        <f t="shared" si="21"/>
        <v>vis</v>
      </c>
      <c r="E124">
        <f>VLOOKUP(C124,Active!C$21:E$968,3,FALSE)</f>
        <v>-94.047603490754298</v>
      </c>
      <c r="F124" s="17" t="s">
        <v>142</v>
      </c>
      <c r="G124" t="str">
        <f t="shared" si="22"/>
        <v>31179.26</v>
      </c>
      <c r="H124" s="2">
        <f t="shared" si="23"/>
        <v>-94</v>
      </c>
      <c r="I124" s="59" t="s">
        <v>522</v>
      </c>
      <c r="J124" s="60" t="s">
        <v>523</v>
      </c>
      <c r="K124" s="59">
        <v>-94</v>
      </c>
      <c r="L124" s="59" t="s">
        <v>524</v>
      </c>
      <c r="M124" s="60" t="s">
        <v>146</v>
      </c>
      <c r="N124" s="60"/>
      <c r="O124" s="61" t="s">
        <v>521</v>
      </c>
      <c r="P124" s="61" t="s">
        <v>47</v>
      </c>
    </row>
    <row r="125" spans="1:16" ht="12.75" customHeight="1" x14ac:dyDescent="0.2">
      <c r="A125" s="2" t="str">
        <f t="shared" si="18"/>
        <v> IODE 4.3.58 </v>
      </c>
      <c r="B125" s="17" t="str">
        <f t="shared" si="19"/>
        <v>I</v>
      </c>
      <c r="C125" s="2">
        <f t="shared" si="20"/>
        <v>31212.29</v>
      </c>
      <c r="D125" t="str">
        <f t="shared" si="21"/>
        <v>vis</v>
      </c>
      <c r="E125">
        <f>VLOOKUP(C125,Active!C$21:E$968,3,FALSE)</f>
        <v>-20.011845273020551</v>
      </c>
      <c r="F125" s="17" t="s">
        <v>142</v>
      </c>
      <c r="G125" t="str">
        <f t="shared" si="22"/>
        <v>31212.29</v>
      </c>
      <c r="H125" s="2">
        <f t="shared" si="23"/>
        <v>-20</v>
      </c>
      <c r="I125" s="59" t="s">
        <v>525</v>
      </c>
      <c r="J125" s="60" t="s">
        <v>526</v>
      </c>
      <c r="K125" s="59">
        <v>-20</v>
      </c>
      <c r="L125" s="59" t="s">
        <v>520</v>
      </c>
      <c r="M125" s="60" t="s">
        <v>146</v>
      </c>
      <c r="N125" s="60"/>
      <c r="O125" s="61" t="s">
        <v>521</v>
      </c>
      <c r="P125" s="61" t="s">
        <v>47</v>
      </c>
    </row>
    <row r="126" spans="1:16" ht="12.75" customHeight="1" x14ac:dyDescent="0.2">
      <c r="A126" s="2" t="str">
        <f t="shared" si="18"/>
        <v> IODE 4.3.58 </v>
      </c>
      <c r="B126" s="17" t="str">
        <f t="shared" si="19"/>
        <v>I</v>
      </c>
      <c r="C126" s="2">
        <f t="shared" si="20"/>
        <v>31221.216</v>
      </c>
      <c r="D126" t="str">
        <f t="shared" si="21"/>
        <v>vis</v>
      </c>
      <c r="E126">
        <f>VLOOKUP(C126,Active!C$21:E$968,3,FALSE)</f>
        <v>-4.4829402502459146E-3</v>
      </c>
      <c r="F126" s="17" t="s">
        <v>142</v>
      </c>
      <c r="G126" t="str">
        <f t="shared" si="22"/>
        <v>31221.216</v>
      </c>
      <c r="H126" s="2">
        <f t="shared" si="23"/>
        <v>0</v>
      </c>
      <c r="I126" s="59" t="s">
        <v>527</v>
      </c>
      <c r="J126" s="60" t="s">
        <v>528</v>
      </c>
      <c r="K126" s="59">
        <v>0</v>
      </c>
      <c r="L126" s="59" t="s">
        <v>529</v>
      </c>
      <c r="M126" s="60" t="s">
        <v>146</v>
      </c>
      <c r="N126" s="60"/>
      <c r="O126" s="61" t="s">
        <v>521</v>
      </c>
      <c r="P126" s="61" t="s">
        <v>47</v>
      </c>
    </row>
    <row r="127" spans="1:16" ht="12.75" customHeight="1" x14ac:dyDescent="0.2">
      <c r="A127" s="2" t="str">
        <f t="shared" si="18"/>
        <v> IODE 4.3.58 </v>
      </c>
      <c r="B127" s="17" t="str">
        <f t="shared" si="19"/>
        <v>I</v>
      </c>
      <c r="C127" s="2">
        <f t="shared" si="20"/>
        <v>31224.347000000002</v>
      </c>
      <c r="D127" t="str">
        <f t="shared" si="21"/>
        <v>vis</v>
      </c>
      <c r="E127">
        <f>VLOOKUP(C127,Active!C$21:E$968,3,FALSE)</f>
        <v>7.0135600200827097</v>
      </c>
      <c r="F127" s="17" t="s">
        <v>142</v>
      </c>
      <c r="G127" t="str">
        <f t="shared" si="22"/>
        <v>31224.347</v>
      </c>
      <c r="H127" s="2">
        <f t="shared" si="23"/>
        <v>7</v>
      </c>
      <c r="I127" s="59" t="s">
        <v>530</v>
      </c>
      <c r="J127" s="60" t="s">
        <v>531</v>
      </c>
      <c r="K127" s="59">
        <v>7</v>
      </c>
      <c r="L127" s="59" t="s">
        <v>532</v>
      </c>
      <c r="M127" s="60" t="s">
        <v>146</v>
      </c>
      <c r="N127" s="60"/>
      <c r="O127" s="61" t="s">
        <v>521</v>
      </c>
      <c r="P127" s="61" t="s">
        <v>47</v>
      </c>
    </row>
    <row r="128" spans="1:16" ht="12.75" customHeight="1" x14ac:dyDescent="0.2">
      <c r="A128" s="2" t="str">
        <f t="shared" si="18"/>
        <v> IODE 4.3.58 </v>
      </c>
      <c r="B128" s="17" t="str">
        <f t="shared" si="19"/>
        <v>I</v>
      </c>
      <c r="C128" s="2">
        <f t="shared" si="20"/>
        <v>31232.370999999999</v>
      </c>
      <c r="D128" t="str">
        <f t="shared" si="21"/>
        <v>vis</v>
      </c>
      <c r="E128">
        <f>VLOOKUP(C128,Active!C$21:E$968,3,FALSE)</f>
        <v>24.999116300399827</v>
      </c>
      <c r="F128" s="17" t="s">
        <v>142</v>
      </c>
      <c r="G128" t="str">
        <f t="shared" si="22"/>
        <v>31232.371</v>
      </c>
      <c r="H128" s="2">
        <f t="shared" si="23"/>
        <v>25</v>
      </c>
      <c r="I128" s="59" t="s">
        <v>533</v>
      </c>
      <c r="J128" s="60" t="s">
        <v>534</v>
      </c>
      <c r="K128" s="59">
        <v>25</v>
      </c>
      <c r="L128" s="59" t="s">
        <v>535</v>
      </c>
      <c r="M128" s="60" t="s">
        <v>146</v>
      </c>
      <c r="N128" s="60"/>
      <c r="O128" s="61" t="s">
        <v>521</v>
      </c>
      <c r="P128" s="61" t="s">
        <v>47</v>
      </c>
    </row>
    <row r="129" spans="1:16" ht="12.75" customHeight="1" x14ac:dyDescent="0.2">
      <c r="A129" s="2" t="str">
        <f t="shared" si="18"/>
        <v> IODE 4.3.58 </v>
      </c>
      <c r="B129" s="17" t="str">
        <f t="shared" si="19"/>
        <v>I</v>
      </c>
      <c r="C129" s="2">
        <f t="shared" si="20"/>
        <v>31262.27</v>
      </c>
      <c r="D129" t="str">
        <f t="shared" si="21"/>
        <v>vis</v>
      </c>
      <c r="E129">
        <f>VLOOKUP(C129,Active!C$21:E$968,3,FALSE)</f>
        <v>92.016831557800629</v>
      </c>
      <c r="F129" s="17" t="s">
        <v>142</v>
      </c>
      <c r="G129" t="str">
        <f t="shared" si="22"/>
        <v>31262.270</v>
      </c>
      <c r="H129" s="2">
        <f t="shared" si="23"/>
        <v>92</v>
      </c>
      <c r="I129" s="59" t="s">
        <v>536</v>
      </c>
      <c r="J129" s="60" t="s">
        <v>537</v>
      </c>
      <c r="K129" s="59">
        <v>92</v>
      </c>
      <c r="L129" s="59" t="s">
        <v>538</v>
      </c>
      <c r="M129" s="60" t="s">
        <v>146</v>
      </c>
      <c r="N129" s="60"/>
      <c r="O129" s="61" t="s">
        <v>521</v>
      </c>
      <c r="P129" s="61" t="s">
        <v>47</v>
      </c>
    </row>
    <row r="130" spans="1:16" ht="12.75" customHeight="1" x14ac:dyDescent="0.2">
      <c r="A130" s="2" t="str">
        <f t="shared" si="18"/>
        <v> IODE 4.3.58 </v>
      </c>
      <c r="B130" s="17" t="str">
        <f t="shared" si="19"/>
        <v>I</v>
      </c>
      <c r="C130" s="2">
        <f t="shared" si="20"/>
        <v>31266.276000000002</v>
      </c>
      <c r="D130" t="str">
        <f t="shared" si="21"/>
        <v>vis</v>
      </c>
      <c r="E130">
        <f>VLOOKUP(C130,Active!C$21:E$968,3,FALSE)</f>
        <v>100.9961608772166</v>
      </c>
      <c r="F130" s="17" t="s">
        <v>142</v>
      </c>
      <c r="G130" t="str">
        <f t="shared" si="22"/>
        <v>31266.276</v>
      </c>
      <c r="H130" s="2">
        <f t="shared" si="23"/>
        <v>101</v>
      </c>
      <c r="I130" s="59" t="s">
        <v>539</v>
      </c>
      <c r="J130" s="60" t="s">
        <v>540</v>
      </c>
      <c r="K130" s="59">
        <v>101</v>
      </c>
      <c r="L130" s="59" t="s">
        <v>529</v>
      </c>
      <c r="M130" s="60" t="s">
        <v>146</v>
      </c>
      <c r="N130" s="60"/>
      <c r="O130" s="61" t="s">
        <v>521</v>
      </c>
      <c r="P130" s="61" t="s">
        <v>47</v>
      </c>
    </row>
    <row r="131" spans="1:16" ht="12.75" customHeight="1" x14ac:dyDescent="0.2">
      <c r="A131" s="2" t="str">
        <f t="shared" si="18"/>
        <v> IODE 4.3.58 </v>
      </c>
      <c r="B131" s="17" t="str">
        <f t="shared" si="19"/>
        <v>I</v>
      </c>
      <c r="C131" s="2">
        <f t="shared" si="20"/>
        <v>31287.24</v>
      </c>
      <c r="D131" t="str">
        <f t="shared" si="21"/>
        <v>vis</v>
      </c>
      <c r="E131">
        <f>VLOOKUP(C131,Active!C$21:E$968,3,FALSE)</f>
        <v>147.98634057072098</v>
      </c>
      <c r="F131" s="17" t="s">
        <v>142</v>
      </c>
      <c r="G131" t="str">
        <f t="shared" si="22"/>
        <v>31287.24</v>
      </c>
      <c r="H131" s="2">
        <f t="shared" si="23"/>
        <v>148</v>
      </c>
      <c r="I131" s="59" t="s">
        <v>541</v>
      </c>
      <c r="J131" s="60" t="s">
        <v>542</v>
      </c>
      <c r="K131" s="59">
        <v>148</v>
      </c>
      <c r="L131" s="59" t="s">
        <v>520</v>
      </c>
      <c r="M131" s="60" t="s">
        <v>146</v>
      </c>
      <c r="N131" s="60"/>
      <c r="O131" s="61" t="s">
        <v>521</v>
      </c>
      <c r="P131" s="61" t="s">
        <v>47</v>
      </c>
    </row>
    <row r="132" spans="1:16" ht="12.75" customHeight="1" x14ac:dyDescent="0.2">
      <c r="A132" s="2" t="str">
        <f t="shared" si="18"/>
        <v> IODE 4.3.58 </v>
      </c>
      <c r="B132" s="17" t="str">
        <f t="shared" si="19"/>
        <v>I</v>
      </c>
      <c r="C132" s="2">
        <f t="shared" si="20"/>
        <v>31562.504000000001</v>
      </c>
      <c r="D132" t="str">
        <f t="shared" si="21"/>
        <v>vis</v>
      </c>
      <c r="E132">
        <f>VLOOKUP(C132,Active!C$21:E$968,3,FALSE)</f>
        <v>764.98237296686625</v>
      </c>
      <c r="F132" s="17" t="s">
        <v>142</v>
      </c>
      <c r="G132" t="str">
        <f t="shared" si="22"/>
        <v>31562.504</v>
      </c>
      <c r="H132" s="2">
        <f t="shared" si="23"/>
        <v>765</v>
      </c>
      <c r="I132" s="59" t="s">
        <v>543</v>
      </c>
      <c r="J132" s="60" t="s">
        <v>544</v>
      </c>
      <c r="K132" s="59">
        <v>765</v>
      </c>
      <c r="L132" s="59" t="s">
        <v>545</v>
      </c>
      <c r="M132" s="60" t="s">
        <v>146</v>
      </c>
      <c r="N132" s="60"/>
      <c r="O132" s="61" t="s">
        <v>521</v>
      </c>
      <c r="P132" s="61" t="s">
        <v>47</v>
      </c>
    </row>
    <row r="133" spans="1:16" ht="12.75" customHeight="1" x14ac:dyDescent="0.2">
      <c r="A133" s="2" t="str">
        <f t="shared" si="18"/>
        <v> BBS 37 </v>
      </c>
      <c r="B133" s="17" t="str">
        <f t="shared" si="19"/>
        <v>I</v>
      </c>
      <c r="C133" s="2">
        <f t="shared" si="20"/>
        <v>43680.377999999997</v>
      </c>
      <c r="D133" t="str">
        <f t="shared" si="21"/>
        <v>vis</v>
      </c>
      <c r="E133">
        <f>VLOOKUP(C133,Active!C$21:E$968,3,FALSE)</f>
        <v>27926.834918437489</v>
      </c>
      <c r="F133" s="17" t="s">
        <v>142</v>
      </c>
      <c r="G133" t="str">
        <f t="shared" si="22"/>
        <v>43680.378</v>
      </c>
      <c r="H133" s="2">
        <f t="shared" si="23"/>
        <v>27928</v>
      </c>
      <c r="I133" s="59" t="s">
        <v>546</v>
      </c>
      <c r="J133" s="60" t="s">
        <v>547</v>
      </c>
      <c r="K133" s="59">
        <v>27928</v>
      </c>
      <c r="L133" s="59" t="s">
        <v>548</v>
      </c>
      <c r="M133" s="60" t="s">
        <v>146</v>
      </c>
      <c r="N133" s="60"/>
      <c r="O133" s="61" t="s">
        <v>147</v>
      </c>
      <c r="P133" s="61" t="s">
        <v>67</v>
      </c>
    </row>
    <row r="134" spans="1:16" ht="12.75" customHeight="1" x14ac:dyDescent="0.2">
      <c r="A134" s="2" t="str">
        <f t="shared" si="18"/>
        <v> BBS 88 </v>
      </c>
      <c r="B134" s="17" t="str">
        <f t="shared" si="19"/>
        <v>II</v>
      </c>
      <c r="C134" s="2">
        <f t="shared" si="20"/>
        <v>47331.478999999999</v>
      </c>
      <c r="D134" t="str">
        <f t="shared" si="21"/>
        <v>vis</v>
      </c>
      <c r="E134">
        <f>VLOOKUP(C134,Active!C$21:E$968,3,FALSE)</f>
        <v>36110.668732076781</v>
      </c>
      <c r="F134" s="17" t="s">
        <v>142</v>
      </c>
      <c r="G134" t="str">
        <f t="shared" si="22"/>
        <v>47331.479</v>
      </c>
      <c r="H134" s="2">
        <f t="shared" si="23"/>
        <v>36111.5</v>
      </c>
      <c r="I134" s="59" t="s">
        <v>549</v>
      </c>
      <c r="J134" s="60" t="s">
        <v>550</v>
      </c>
      <c r="K134" s="59">
        <v>36111.5</v>
      </c>
      <c r="L134" s="59" t="s">
        <v>551</v>
      </c>
      <c r="M134" s="60" t="s">
        <v>146</v>
      </c>
      <c r="N134" s="60"/>
      <c r="O134" s="61" t="s">
        <v>147</v>
      </c>
      <c r="P134" s="61" t="s">
        <v>88</v>
      </c>
    </row>
    <row r="135" spans="1:16" ht="12.75" customHeight="1" x14ac:dyDescent="0.2">
      <c r="A135" s="2" t="str">
        <f t="shared" si="18"/>
        <v> AOEB 11 </v>
      </c>
      <c r="B135" s="17" t="str">
        <f t="shared" si="19"/>
        <v>I</v>
      </c>
      <c r="C135" s="2">
        <f t="shared" si="20"/>
        <v>50572.792000000001</v>
      </c>
      <c r="D135" t="str">
        <f t="shared" si="21"/>
        <v>vis</v>
      </c>
      <c r="E135">
        <f>VLOOKUP(C135,Active!C$21:E$968,3,FALSE)</f>
        <v>43375.974986269313</v>
      </c>
      <c r="F135" s="17" t="s">
        <v>142</v>
      </c>
      <c r="G135" t="str">
        <f t="shared" si="22"/>
        <v>50572.792</v>
      </c>
      <c r="H135" s="2">
        <f t="shared" si="23"/>
        <v>43377</v>
      </c>
      <c r="I135" s="59" t="s">
        <v>552</v>
      </c>
      <c r="J135" s="60" t="s">
        <v>553</v>
      </c>
      <c r="K135" s="59">
        <v>43377</v>
      </c>
      <c r="L135" s="59" t="s">
        <v>358</v>
      </c>
      <c r="M135" s="60" t="s">
        <v>146</v>
      </c>
      <c r="N135" s="60"/>
      <c r="O135" s="61" t="s">
        <v>222</v>
      </c>
      <c r="P135" s="61" t="s">
        <v>100</v>
      </c>
    </row>
    <row r="136" spans="1:16" ht="12.75" customHeight="1" x14ac:dyDescent="0.2">
      <c r="A136" s="2" t="str">
        <f t="shared" si="18"/>
        <v> AOEB 11 </v>
      </c>
      <c r="B136" s="17" t="str">
        <f t="shared" si="19"/>
        <v>I</v>
      </c>
      <c r="C136" s="2">
        <f t="shared" si="20"/>
        <v>50921.673999999999</v>
      </c>
      <c r="D136" t="str">
        <f t="shared" si="21"/>
        <v>vis</v>
      </c>
      <c r="E136">
        <f>VLOOKUP(C136,Active!C$21:E$968,3,FALSE)</f>
        <v>44157.983566303141</v>
      </c>
      <c r="F136" s="17" t="s">
        <v>142</v>
      </c>
      <c r="G136" t="str">
        <f t="shared" si="22"/>
        <v>50921.674</v>
      </c>
      <c r="H136" s="2">
        <f t="shared" si="23"/>
        <v>44159</v>
      </c>
      <c r="I136" s="59" t="s">
        <v>554</v>
      </c>
      <c r="J136" s="60" t="s">
        <v>555</v>
      </c>
      <c r="K136" s="59">
        <v>44159</v>
      </c>
      <c r="L136" s="59" t="s">
        <v>295</v>
      </c>
      <c r="M136" s="60" t="s">
        <v>146</v>
      </c>
      <c r="N136" s="60"/>
      <c r="O136" s="61" t="s">
        <v>222</v>
      </c>
      <c r="P136" s="61" t="s">
        <v>100</v>
      </c>
    </row>
    <row r="137" spans="1:16" ht="12.75" customHeight="1" x14ac:dyDescent="0.2">
      <c r="A137" s="2" t="str">
        <f t="shared" si="18"/>
        <v> AOEB 11 </v>
      </c>
      <c r="B137" s="17" t="str">
        <f t="shared" si="19"/>
        <v>I</v>
      </c>
      <c r="C137" s="2">
        <f t="shared" si="20"/>
        <v>50991.709000000003</v>
      </c>
      <c r="D137" t="str">
        <f t="shared" si="21"/>
        <v>vis</v>
      </c>
      <c r="E137">
        <f>VLOOKUP(C137,Active!C$21:E$968,3,FALSE)</f>
        <v>44314.964926484157</v>
      </c>
      <c r="F137" s="17" t="s">
        <v>142</v>
      </c>
      <c r="G137" t="str">
        <f t="shared" si="22"/>
        <v>50991.709</v>
      </c>
      <c r="H137" s="2">
        <f t="shared" si="23"/>
        <v>44316</v>
      </c>
      <c r="I137" s="59" t="s">
        <v>556</v>
      </c>
      <c r="J137" s="60" t="s">
        <v>557</v>
      </c>
      <c r="K137" s="59">
        <v>44316</v>
      </c>
      <c r="L137" s="59" t="s">
        <v>558</v>
      </c>
      <c r="M137" s="60" t="s">
        <v>146</v>
      </c>
      <c r="N137" s="60"/>
      <c r="O137" s="61" t="s">
        <v>326</v>
      </c>
      <c r="P137" s="61" t="s">
        <v>100</v>
      </c>
    </row>
    <row r="138" spans="1:16" ht="12.75" customHeight="1" x14ac:dyDescent="0.2">
      <c r="A138" s="2" t="str">
        <f t="shared" si="18"/>
        <v> AOEB 11 </v>
      </c>
      <c r="B138" s="17" t="str">
        <f t="shared" si="19"/>
        <v>I</v>
      </c>
      <c r="C138" s="2">
        <f t="shared" si="20"/>
        <v>51679.643600000003</v>
      </c>
      <c r="D138" t="str">
        <f t="shared" si="21"/>
        <v>vis</v>
      </c>
      <c r="E138">
        <f>VLOOKUP(C138,Active!C$21:E$968,3,FALSE)</f>
        <v>45856.949780108422</v>
      </c>
      <c r="F138" s="17" t="s">
        <v>142</v>
      </c>
      <c r="G138" t="str">
        <f t="shared" si="22"/>
        <v>51679.6436</v>
      </c>
      <c r="H138" s="2">
        <f t="shared" si="23"/>
        <v>45858</v>
      </c>
      <c r="I138" s="59" t="s">
        <v>559</v>
      </c>
      <c r="J138" s="60" t="s">
        <v>560</v>
      </c>
      <c r="K138" s="59">
        <v>45858</v>
      </c>
      <c r="L138" s="59" t="s">
        <v>561</v>
      </c>
      <c r="M138" s="60" t="s">
        <v>404</v>
      </c>
      <c r="N138" s="60" t="s">
        <v>465</v>
      </c>
      <c r="O138" s="61" t="s">
        <v>222</v>
      </c>
      <c r="P138" s="61" t="s">
        <v>100</v>
      </c>
    </row>
    <row r="139" spans="1:16" ht="12.75" customHeight="1" x14ac:dyDescent="0.2">
      <c r="A139" s="2" t="str">
        <f t="shared" ref="A139:A157" si="24">P139</f>
        <v> BBS 125 </v>
      </c>
      <c r="B139" s="17" t="str">
        <f t="shared" ref="B139:B157" si="25">IF(H139=INT(H139),"I","II")</f>
        <v>I</v>
      </c>
      <c r="C139" s="2">
        <f t="shared" ref="C139:C157" si="26">1*G139</f>
        <v>52023.616000000002</v>
      </c>
      <c r="D139" t="str">
        <f t="shared" ref="D139:D157" si="27">VLOOKUP(F139,I$1:J$5,2,FALSE)</f>
        <v>vis</v>
      </c>
      <c r="E139">
        <f>VLOOKUP(C139,Active!C$21:E$968,3,FALSE)</f>
        <v>46627.953638418192</v>
      </c>
      <c r="F139" s="17" t="s">
        <v>142</v>
      </c>
      <c r="G139" t="str">
        <f t="shared" ref="G139:G157" si="28">MID(I139,3,LEN(I139)-3)</f>
        <v>52023.616</v>
      </c>
      <c r="H139" s="2">
        <f t="shared" ref="H139:H157" si="29">1*K139</f>
        <v>46629</v>
      </c>
      <c r="I139" s="59" t="s">
        <v>562</v>
      </c>
      <c r="J139" s="60" t="s">
        <v>563</v>
      </c>
      <c r="K139" s="59">
        <v>46629</v>
      </c>
      <c r="L139" s="59" t="s">
        <v>564</v>
      </c>
      <c r="M139" s="60" t="s">
        <v>146</v>
      </c>
      <c r="N139" s="60"/>
      <c r="O139" s="61" t="s">
        <v>147</v>
      </c>
      <c r="P139" s="61" t="s">
        <v>106</v>
      </c>
    </row>
    <row r="140" spans="1:16" ht="12.75" customHeight="1" x14ac:dyDescent="0.2">
      <c r="A140" s="2" t="str">
        <f t="shared" si="24"/>
        <v> AOEB 11 </v>
      </c>
      <c r="B140" s="17" t="str">
        <f t="shared" si="25"/>
        <v>I</v>
      </c>
      <c r="C140" s="2">
        <f t="shared" si="26"/>
        <v>52042.796499999997</v>
      </c>
      <c r="D140" t="str">
        <f t="shared" si="27"/>
        <v>vis</v>
      </c>
      <c r="E140">
        <f>VLOOKUP(C140,Active!C$21:E$968,3,FALSE)</f>
        <v>46670.946156144346</v>
      </c>
      <c r="F140" s="17" t="s">
        <v>142</v>
      </c>
      <c r="G140" t="str">
        <f t="shared" si="28"/>
        <v>52042.7965</v>
      </c>
      <c r="H140" s="2">
        <f t="shared" si="29"/>
        <v>46672</v>
      </c>
      <c r="I140" s="59" t="s">
        <v>565</v>
      </c>
      <c r="J140" s="60" t="s">
        <v>566</v>
      </c>
      <c r="K140" s="59">
        <v>46672</v>
      </c>
      <c r="L140" s="59" t="s">
        <v>567</v>
      </c>
      <c r="M140" s="60" t="s">
        <v>404</v>
      </c>
      <c r="N140" s="60" t="s">
        <v>465</v>
      </c>
      <c r="O140" s="61" t="s">
        <v>222</v>
      </c>
      <c r="P140" s="61" t="s">
        <v>100</v>
      </c>
    </row>
    <row r="141" spans="1:16" ht="12.75" customHeight="1" x14ac:dyDescent="0.2">
      <c r="A141" s="2" t="str">
        <f t="shared" si="24"/>
        <v> BBS 127 </v>
      </c>
      <c r="B141" s="17" t="str">
        <f t="shared" si="25"/>
        <v>I</v>
      </c>
      <c r="C141" s="2">
        <f t="shared" si="26"/>
        <v>52296.646000000001</v>
      </c>
      <c r="D141" t="str">
        <f t="shared" si="27"/>
        <v>vis</v>
      </c>
      <c r="E141">
        <f>VLOOKUP(C141,Active!C$21:E$968,3,FALSE)</f>
        <v>47239.942226555831</v>
      </c>
      <c r="F141" s="17" t="s">
        <v>142</v>
      </c>
      <c r="G141" t="str">
        <f t="shared" si="28"/>
        <v>52296.646</v>
      </c>
      <c r="H141" s="2">
        <f t="shared" si="29"/>
        <v>47241</v>
      </c>
      <c r="I141" s="59" t="s">
        <v>568</v>
      </c>
      <c r="J141" s="60" t="s">
        <v>569</v>
      </c>
      <c r="K141" s="59">
        <v>47241</v>
      </c>
      <c r="L141" s="59" t="s">
        <v>176</v>
      </c>
      <c r="M141" s="60" t="s">
        <v>146</v>
      </c>
      <c r="N141" s="60"/>
      <c r="O141" s="61" t="s">
        <v>147</v>
      </c>
      <c r="P141" s="61" t="s">
        <v>107</v>
      </c>
    </row>
    <row r="142" spans="1:16" ht="12.75" customHeight="1" x14ac:dyDescent="0.2">
      <c r="A142" s="2" t="str">
        <f t="shared" si="24"/>
        <v>VSB 40 </v>
      </c>
      <c r="B142" s="17" t="str">
        <f t="shared" si="25"/>
        <v>II</v>
      </c>
      <c r="C142" s="2">
        <f t="shared" si="26"/>
        <v>52369.143100000001</v>
      </c>
      <c r="D142" t="str">
        <f t="shared" si="27"/>
        <v>vis</v>
      </c>
      <c r="E142">
        <f>VLOOKUP(C142,Active!C$21:E$968,3,FALSE)</f>
        <v>47402.442310330778</v>
      </c>
      <c r="F142" s="17" t="s">
        <v>142</v>
      </c>
      <c r="G142" t="str">
        <f t="shared" si="28"/>
        <v>52369.1431</v>
      </c>
      <c r="H142" s="2">
        <f t="shared" si="29"/>
        <v>47403.5</v>
      </c>
      <c r="I142" s="59" t="s">
        <v>570</v>
      </c>
      <c r="J142" s="60" t="s">
        <v>571</v>
      </c>
      <c r="K142" s="59">
        <v>47403.5</v>
      </c>
      <c r="L142" s="59" t="s">
        <v>572</v>
      </c>
      <c r="M142" s="60" t="s">
        <v>410</v>
      </c>
      <c r="N142" s="60" t="s">
        <v>448</v>
      </c>
      <c r="O142" s="61" t="s">
        <v>573</v>
      </c>
      <c r="P142" s="62" t="s">
        <v>109</v>
      </c>
    </row>
    <row r="143" spans="1:16" ht="12.75" customHeight="1" x14ac:dyDescent="0.2">
      <c r="A143" s="2" t="str">
        <f t="shared" si="24"/>
        <v> AOEB 11 </v>
      </c>
      <c r="B143" s="17" t="str">
        <f t="shared" si="25"/>
        <v>I</v>
      </c>
      <c r="C143" s="2">
        <f t="shared" si="26"/>
        <v>52398.809099999999</v>
      </c>
      <c r="D143" t="str">
        <f t="shared" si="27"/>
        <v>vis</v>
      </c>
      <c r="E143">
        <f>VLOOKUP(C143,Active!C$21:E$968,3,FALSE)</f>
        <v>47468.937763049122</v>
      </c>
      <c r="F143" s="17" t="s">
        <v>142</v>
      </c>
      <c r="G143" t="str">
        <f t="shared" si="28"/>
        <v>52398.8091</v>
      </c>
      <c r="H143" s="2">
        <f t="shared" si="29"/>
        <v>47470</v>
      </c>
      <c r="I143" s="59" t="s">
        <v>574</v>
      </c>
      <c r="J143" s="60" t="s">
        <v>575</v>
      </c>
      <c r="K143" s="59">
        <v>47470</v>
      </c>
      <c r="L143" s="59" t="s">
        <v>576</v>
      </c>
      <c r="M143" s="60" t="s">
        <v>404</v>
      </c>
      <c r="N143" s="60" t="s">
        <v>465</v>
      </c>
      <c r="O143" s="61" t="s">
        <v>222</v>
      </c>
      <c r="P143" s="61" t="s">
        <v>100</v>
      </c>
    </row>
    <row r="144" spans="1:16" ht="12.75" customHeight="1" x14ac:dyDescent="0.2">
      <c r="A144" s="2" t="str">
        <f t="shared" si="24"/>
        <v>VSB 42 </v>
      </c>
      <c r="B144" s="17" t="str">
        <f t="shared" si="25"/>
        <v>I</v>
      </c>
      <c r="C144" s="2">
        <f t="shared" si="26"/>
        <v>52757.0527</v>
      </c>
      <c r="D144" t="str">
        <f t="shared" si="27"/>
        <v>vis</v>
      </c>
      <c r="E144">
        <f>VLOOKUP(C144,Active!C$21:E$968,3,FALSE)</f>
        <v>48271.930089802037</v>
      </c>
      <c r="F144" s="17" t="s">
        <v>142</v>
      </c>
      <c r="G144" t="str">
        <f t="shared" si="28"/>
        <v>52757.0527</v>
      </c>
      <c r="H144" s="2">
        <f t="shared" si="29"/>
        <v>48273</v>
      </c>
      <c r="I144" s="59" t="s">
        <v>577</v>
      </c>
      <c r="J144" s="60" t="s">
        <v>578</v>
      </c>
      <c r="K144" s="59">
        <v>48273</v>
      </c>
      <c r="L144" s="59" t="s">
        <v>579</v>
      </c>
      <c r="M144" s="60" t="s">
        <v>410</v>
      </c>
      <c r="N144" s="60" t="s">
        <v>448</v>
      </c>
      <c r="O144" s="61" t="s">
        <v>580</v>
      </c>
      <c r="P144" s="62" t="s">
        <v>114</v>
      </c>
    </row>
    <row r="145" spans="1:16" ht="12.75" customHeight="1" x14ac:dyDescent="0.2">
      <c r="A145" s="2" t="str">
        <f t="shared" si="24"/>
        <v> AOEB 11 </v>
      </c>
      <c r="B145" s="17" t="str">
        <f t="shared" si="25"/>
        <v>I</v>
      </c>
      <c r="C145" s="2">
        <f t="shared" si="26"/>
        <v>52779.815999999999</v>
      </c>
      <c r="D145" t="str">
        <f t="shared" si="27"/>
        <v>vis</v>
      </c>
      <c r="E145">
        <f>VLOOKUP(C145,Active!C$21:E$968,3,FALSE)</f>
        <v>48322.953346690847</v>
      </c>
      <c r="F145" s="17" t="s">
        <v>142</v>
      </c>
      <c r="G145" t="str">
        <f t="shared" si="28"/>
        <v>52779.816</v>
      </c>
      <c r="H145" s="2">
        <f t="shared" si="29"/>
        <v>48324</v>
      </c>
      <c r="I145" s="59" t="s">
        <v>581</v>
      </c>
      <c r="J145" s="60" t="s">
        <v>582</v>
      </c>
      <c r="K145" s="59">
        <v>48324</v>
      </c>
      <c r="L145" s="59" t="s">
        <v>564</v>
      </c>
      <c r="M145" s="60" t="s">
        <v>146</v>
      </c>
      <c r="N145" s="60"/>
      <c r="O145" s="61" t="s">
        <v>326</v>
      </c>
      <c r="P145" s="61" t="s">
        <v>100</v>
      </c>
    </row>
    <row r="146" spans="1:16" ht="12.75" customHeight="1" x14ac:dyDescent="0.2">
      <c r="A146" s="2" t="str">
        <f t="shared" si="24"/>
        <v> AOEB 11 </v>
      </c>
      <c r="B146" s="17" t="str">
        <f t="shared" si="25"/>
        <v>I</v>
      </c>
      <c r="C146" s="2">
        <f t="shared" si="26"/>
        <v>53077.824200000003</v>
      </c>
      <c r="D146" t="str">
        <f t="shared" si="27"/>
        <v>vis</v>
      </c>
      <c r="E146">
        <f>VLOOKUP(C146,Active!C$21:E$968,3,FALSE)</f>
        <v>48990.92982389644</v>
      </c>
      <c r="F146" s="17" t="s">
        <v>142</v>
      </c>
      <c r="G146" t="str">
        <f t="shared" si="28"/>
        <v>53077.8242</v>
      </c>
      <c r="H146" s="2">
        <f t="shared" si="29"/>
        <v>48992</v>
      </c>
      <c r="I146" s="59" t="s">
        <v>583</v>
      </c>
      <c r="J146" s="60" t="s">
        <v>584</v>
      </c>
      <c r="K146" s="59">
        <v>48992</v>
      </c>
      <c r="L146" s="59" t="s">
        <v>585</v>
      </c>
      <c r="M146" s="60" t="s">
        <v>404</v>
      </c>
      <c r="N146" s="60" t="s">
        <v>465</v>
      </c>
      <c r="O146" s="61" t="s">
        <v>222</v>
      </c>
      <c r="P146" s="61" t="s">
        <v>100</v>
      </c>
    </row>
    <row r="147" spans="1:16" ht="12.75" customHeight="1" x14ac:dyDescent="0.2">
      <c r="A147" s="2" t="str">
        <f t="shared" si="24"/>
        <v> AOEB 11 </v>
      </c>
      <c r="B147" s="17" t="str">
        <f t="shared" si="25"/>
        <v>I</v>
      </c>
      <c r="C147" s="2">
        <f t="shared" si="26"/>
        <v>53148.75</v>
      </c>
      <c r="D147" t="str">
        <f t="shared" si="27"/>
        <v>vis</v>
      </c>
      <c r="E147">
        <f>VLOOKUP(C147,Active!C$21:E$968,3,FALSE)</f>
        <v>49149.907885664492</v>
      </c>
      <c r="F147" s="17" t="s">
        <v>142</v>
      </c>
      <c r="G147" t="str">
        <f t="shared" si="28"/>
        <v>53148.750</v>
      </c>
      <c r="H147" s="2">
        <f t="shared" si="29"/>
        <v>49151</v>
      </c>
      <c r="I147" s="59" t="s">
        <v>586</v>
      </c>
      <c r="J147" s="60" t="s">
        <v>587</v>
      </c>
      <c r="K147" s="59">
        <v>49151</v>
      </c>
      <c r="L147" s="59" t="s">
        <v>588</v>
      </c>
      <c r="M147" s="60" t="s">
        <v>146</v>
      </c>
      <c r="N147" s="60"/>
      <c r="O147" s="61" t="s">
        <v>326</v>
      </c>
      <c r="P147" s="61" t="s">
        <v>100</v>
      </c>
    </row>
    <row r="148" spans="1:16" ht="12.75" customHeight="1" x14ac:dyDescent="0.2">
      <c r="A148" s="2" t="str">
        <f t="shared" si="24"/>
        <v>VSB 44 </v>
      </c>
      <c r="B148" s="17" t="str">
        <f t="shared" si="25"/>
        <v>I</v>
      </c>
      <c r="C148" s="2">
        <f t="shared" si="26"/>
        <v>53498.081899999997</v>
      </c>
      <c r="D148" t="str">
        <f t="shared" si="27"/>
        <v>vis</v>
      </c>
      <c r="E148">
        <f>VLOOKUP(C148,Active!C$21:E$968,3,FALSE)</f>
        <v>49932.924903107407</v>
      </c>
      <c r="F148" s="17" t="s">
        <v>142</v>
      </c>
      <c r="G148" t="str">
        <f t="shared" si="28"/>
        <v>53498.0819</v>
      </c>
      <c r="H148" s="2">
        <f t="shared" si="29"/>
        <v>49934</v>
      </c>
      <c r="I148" s="59" t="s">
        <v>589</v>
      </c>
      <c r="J148" s="60" t="s">
        <v>590</v>
      </c>
      <c r="K148" s="59" t="s">
        <v>591</v>
      </c>
      <c r="L148" s="59" t="s">
        <v>447</v>
      </c>
      <c r="M148" s="60" t="s">
        <v>410</v>
      </c>
      <c r="N148" s="60" t="s">
        <v>448</v>
      </c>
      <c r="O148" s="61" t="s">
        <v>580</v>
      </c>
      <c r="P148" s="62" t="s">
        <v>119</v>
      </c>
    </row>
    <row r="149" spans="1:16" ht="12.75" customHeight="1" x14ac:dyDescent="0.2">
      <c r="A149" s="2" t="str">
        <f t="shared" si="24"/>
        <v> AOEB 11 </v>
      </c>
      <c r="B149" s="17" t="str">
        <f t="shared" si="25"/>
        <v>I</v>
      </c>
      <c r="C149" s="2">
        <f t="shared" si="26"/>
        <v>53500.76</v>
      </c>
      <c r="D149" t="str">
        <f t="shared" si="27"/>
        <v>vis</v>
      </c>
      <c r="E149">
        <f>VLOOKUP(C149,Active!C$21:E$968,3,FALSE)</f>
        <v>49938.927784248284</v>
      </c>
      <c r="F149" s="17" t="s">
        <v>142</v>
      </c>
      <c r="G149" t="str">
        <f t="shared" si="28"/>
        <v>53500.760</v>
      </c>
      <c r="H149" s="2">
        <f t="shared" si="29"/>
        <v>49940</v>
      </c>
      <c r="I149" s="59" t="s">
        <v>592</v>
      </c>
      <c r="J149" s="60" t="s">
        <v>593</v>
      </c>
      <c r="K149" s="59" t="s">
        <v>594</v>
      </c>
      <c r="L149" s="59" t="s">
        <v>432</v>
      </c>
      <c r="M149" s="60" t="s">
        <v>146</v>
      </c>
      <c r="N149" s="60"/>
      <c r="O149" s="61" t="s">
        <v>326</v>
      </c>
      <c r="P149" s="61" t="s">
        <v>100</v>
      </c>
    </row>
    <row r="150" spans="1:16" ht="12.75" customHeight="1" x14ac:dyDescent="0.2">
      <c r="A150" s="2" t="str">
        <f t="shared" si="24"/>
        <v>VSB 45 </v>
      </c>
      <c r="B150" s="17" t="str">
        <f t="shared" si="25"/>
        <v>I</v>
      </c>
      <c r="C150" s="2">
        <f t="shared" si="26"/>
        <v>53829.112000000001</v>
      </c>
      <c r="D150" t="str">
        <f t="shared" si="27"/>
        <v>vis</v>
      </c>
      <c r="E150">
        <f>VLOOKUP(C150,Active!C$21:E$968,3,FALSE)</f>
        <v>50674.918982622716</v>
      </c>
      <c r="F150" s="17" t="s">
        <v>142</v>
      </c>
      <c r="G150" t="str">
        <f t="shared" si="28"/>
        <v>53829.1120</v>
      </c>
      <c r="H150" s="2">
        <f t="shared" si="29"/>
        <v>50676</v>
      </c>
      <c r="I150" s="59" t="s">
        <v>595</v>
      </c>
      <c r="J150" s="60" t="s">
        <v>596</v>
      </c>
      <c r="K150" s="59" t="s">
        <v>597</v>
      </c>
      <c r="L150" s="59" t="s">
        <v>598</v>
      </c>
      <c r="M150" s="60" t="s">
        <v>410</v>
      </c>
      <c r="N150" s="60" t="s">
        <v>448</v>
      </c>
      <c r="O150" s="61" t="s">
        <v>599</v>
      </c>
      <c r="P150" s="62" t="s">
        <v>121</v>
      </c>
    </row>
    <row r="151" spans="1:16" ht="12.75" customHeight="1" x14ac:dyDescent="0.2">
      <c r="A151" s="2" t="str">
        <f t="shared" si="24"/>
        <v>VSB 45 </v>
      </c>
      <c r="B151" s="17" t="str">
        <f t="shared" si="25"/>
        <v>II</v>
      </c>
      <c r="C151" s="2">
        <f t="shared" si="26"/>
        <v>53842.273099999999</v>
      </c>
      <c r="D151" t="str">
        <f t="shared" si="27"/>
        <v>vis</v>
      </c>
      <c r="E151">
        <f>VLOOKUP(C151,Active!C$21:E$968,3,FALSE)</f>
        <v>50704.419195080452</v>
      </c>
      <c r="F151" s="17" t="s">
        <v>142</v>
      </c>
      <c r="G151" t="str">
        <f t="shared" si="28"/>
        <v>53842.2731</v>
      </c>
      <c r="H151" s="2">
        <f t="shared" si="29"/>
        <v>50705.5</v>
      </c>
      <c r="I151" s="59" t="s">
        <v>600</v>
      </c>
      <c r="J151" s="60" t="s">
        <v>601</v>
      </c>
      <c r="K151" s="59" t="s">
        <v>602</v>
      </c>
      <c r="L151" s="59" t="s">
        <v>436</v>
      </c>
      <c r="M151" s="60" t="s">
        <v>410</v>
      </c>
      <c r="N151" s="60" t="s">
        <v>448</v>
      </c>
      <c r="O151" s="61" t="s">
        <v>599</v>
      </c>
      <c r="P151" s="62" t="s">
        <v>121</v>
      </c>
    </row>
    <row r="152" spans="1:16" ht="12.75" customHeight="1" x14ac:dyDescent="0.2">
      <c r="A152" s="2" t="str">
        <f t="shared" si="24"/>
        <v> AOEB 11 </v>
      </c>
      <c r="B152" s="17" t="str">
        <f t="shared" si="25"/>
        <v>I</v>
      </c>
      <c r="C152" s="2">
        <f t="shared" si="26"/>
        <v>53882.650999999998</v>
      </c>
      <c r="D152" t="str">
        <f t="shared" si="27"/>
        <v>vis</v>
      </c>
      <c r="E152">
        <f>VLOOKUP(C152,Active!C$21:E$968,3,FALSE)</f>
        <v>50794.925051627215</v>
      </c>
      <c r="F152" s="17" t="s">
        <v>142</v>
      </c>
      <c r="G152" t="str">
        <f t="shared" si="28"/>
        <v>53882.6510</v>
      </c>
      <c r="H152" s="2">
        <f t="shared" si="29"/>
        <v>50796</v>
      </c>
      <c r="I152" s="59" t="s">
        <v>603</v>
      </c>
      <c r="J152" s="60" t="s">
        <v>604</v>
      </c>
      <c r="K152" s="59" t="s">
        <v>605</v>
      </c>
      <c r="L152" s="59" t="s">
        <v>447</v>
      </c>
      <c r="M152" s="60" t="s">
        <v>404</v>
      </c>
      <c r="N152" s="60" t="s">
        <v>465</v>
      </c>
      <c r="O152" s="61" t="s">
        <v>222</v>
      </c>
      <c r="P152" s="61" t="s">
        <v>100</v>
      </c>
    </row>
    <row r="153" spans="1:16" ht="12.75" customHeight="1" x14ac:dyDescent="0.2">
      <c r="A153" s="2" t="str">
        <f t="shared" si="24"/>
        <v> AOEB 11 </v>
      </c>
      <c r="B153" s="17" t="str">
        <f t="shared" si="25"/>
        <v>I</v>
      </c>
      <c r="C153" s="2">
        <f t="shared" si="26"/>
        <v>53890.6806</v>
      </c>
      <c r="D153" t="str">
        <f t="shared" si="27"/>
        <v>vis</v>
      </c>
      <c r="E153">
        <f>VLOOKUP(C153,Active!C$21:E$968,3,FALSE)</f>
        <v>50812.923160140243</v>
      </c>
      <c r="F153" s="17" t="s">
        <v>142</v>
      </c>
      <c r="G153" t="str">
        <f t="shared" si="28"/>
        <v>53890.6806</v>
      </c>
      <c r="H153" s="2">
        <f t="shared" si="29"/>
        <v>50814</v>
      </c>
      <c r="I153" s="59" t="s">
        <v>606</v>
      </c>
      <c r="J153" s="60" t="s">
        <v>607</v>
      </c>
      <c r="K153" s="59" t="s">
        <v>608</v>
      </c>
      <c r="L153" s="59" t="s">
        <v>609</v>
      </c>
      <c r="M153" s="60" t="s">
        <v>404</v>
      </c>
      <c r="N153" s="60" t="s">
        <v>465</v>
      </c>
      <c r="O153" s="61" t="s">
        <v>610</v>
      </c>
      <c r="P153" s="61" t="s">
        <v>100</v>
      </c>
    </row>
    <row r="154" spans="1:16" ht="12.75" customHeight="1" x14ac:dyDescent="0.2">
      <c r="A154" s="2" t="str">
        <f t="shared" si="24"/>
        <v>VSB 46 </v>
      </c>
      <c r="B154" s="17" t="str">
        <f t="shared" si="25"/>
        <v>I</v>
      </c>
      <c r="C154" s="2">
        <f t="shared" si="26"/>
        <v>54150.330399999999</v>
      </c>
      <c r="D154" t="str">
        <f t="shared" si="27"/>
        <v>vis</v>
      </c>
      <c r="E154">
        <f>VLOOKUP(C154,Active!C$21:E$968,3,FALSE)</f>
        <v>51394.920429715821</v>
      </c>
      <c r="F154" s="17" t="s">
        <v>142</v>
      </c>
      <c r="G154" t="str">
        <f t="shared" si="28"/>
        <v>54150.3304</v>
      </c>
      <c r="H154" s="2">
        <f t="shared" si="29"/>
        <v>51396</v>
      </c>
      <c r="I154" s="59" t="s">
        <v>611</v>
      </c>
      <c r="J154" s="60" t="s">
        <v>612</v>
      </c>
      <c r="K154" s="59" t="s">
        <v>613</v>
      </c>
      <c r="L154" s="59" t="s">
        <v>614</v>
      </c>
      <c r="M154" s="60" t="s">
        <v>404</v>
      </c>
      <c r="N154" s="60" t="s">
        <v>615</v>
      </c>
      <c r="O154" s="61" t="s">
        <v>616</v>
      </c>
      <c r="P154" s="62" t="s">
        <v>122</v>
      </c>
    </row>
    <row r="155" spans="1:16" ht="12.75" customHeight="1" x14ac:dyDescent="0.2">
      <c r="A155" s="2" t="str">
        <f t="shared" si="24"/>
        <v> AOEB 12 </v>
      </c>
      <c r="B155" s="17" t="str">
        <f t="shared" si="25"/>
        <v>I</v>
      </c>
      <c r="C155" s="2">
        <f t="shared" si="26"/>
        <v>54205.65</v>
      </c>
      <c r="D155" t="str">
        <f t="shared" si="27"/>
        <v>vis</v>
      </c>
      <c r="E155">
        <f>VLOOKUP(C155,Active!C$21:E$968,3,FALSE)</f>
        <v>51518.917660424318</v>
      </c>
      <c r="F155" s="17" t="s">
        <v>142</v>
      </c>
      <c r="G155" t="str">
        <f t="shared" si="28"/>
        <v>54205.6500</v>
      </c>
      <c r="H155" s="2">
        <f t="shared" si="29"/>
        <v>51520</v>
      </c>
      <c r="I155" s="59" t="s">
        <v>617</v>
      </c>
      <c r="J155" s="60" t="s">
        <v>618</v>
      </c>
      <c r="K155" s="59" t="s">
        <v>619</v>
      </c>
      <c r="L155" s="59" t="s">
        <v>620</v>
      </c>
      <c r="M155" s="60" t="s">
        <v>404</v>
      </c>
      <c r="N155" s="60" t="s">
        <v>465</v>
      </c>
      <c r="O155" s="61" t="s">
        <v>222</v>
      </c>
      <c r="P155" s="61" t="s">
        <v>123</v>
      </c>
    </row>
    <row r="156" spans="1:16" ht="12.75" customHeight="1" x14ac:dyDescent="0.2">
      <c r="A156" s="2" t="str">
        <f t="shared" si="24"/>
        <v> AOEB 12 </v>
      </c>
      <c r="B156" s="17" t="str">
        <f t="shared" si="25"/>
        <v>I</v>
      </c>
      <c r="C156" s="2">
        <f t="shared" si="26"/>
        <v>54266.772299999997</v>
      </c>
      <c r="D156" t="str">
        <f t="shared" si="27"/>
        <v>vis</v>
      </c>
      <c r="E156">
        <f>VLOOKUP(C156,Active!C$21:E$968,3,FALSE)</f>
        <v>51655.921469825196</v>
      </c>
      <c r="F156" s="17" t="s">
        <v>142</v>
      </c>
      <c r="G156" t="str">
        <f t="shared" si="28"/>
        <v>54266.7723</v>
      </c>
      <c r="H156" s="2">
        <f t="shared" si="29"/>
        <v>51657</v>
      </c>
      <c r="I156" s="59" t="s">
        <v>621</v>
      </c>
      <c r="J156" s="60" t="s">
        <v>622</v>
      </c>
      <c r="K156" s="59" t="s">
        <v>623</v>
      </c>
      <c r="L156" s="59" t="s">
        <v>624</v>
      </c>
      <c r="M156" s="60" t="s">
        <v>404</v>
      </c>
      <c r="N156" s="60" t="s">
        <v>465</v>
      </c>
      <c r="O156" s="61" t="s">
        <v>461</v>
      </c>
      <c r="P156" s="61" t="s">
        <v>123</v>
      </c>
    </row>
    <row r="157" spans="1:16" ht="12.75" customHeight="1" x14ac:dyDescent="0.2">
      <c r="A157" s="2" t="str">
        <f t="shared" si="24"/>
        <v> AOEB 12 </v>
      </c>
      <c r="B157" s="17" t="str">
        <f t="shared" si="25"/>
        <v>I</v>
      </c>
      <c r="C157" s="2">
        <f t="shared" si="26"/>
        <v>54267.664700000001</v>
      </c>
      <c r="D157" t="str">
        <f t="shared" si="27"/>
        <v>vis</v>
      </c>
      <c r="E157">
        <f>VLOOKUP(C157,Active!C$21:E$968,3,FALSE)</f>
        <v>51657.921757764459</v>
      </c>
      <c r="F157" s="17" t="s">
        <v>142</v>
      </c>
      <c r="G157" t="str">
        <f t="shared" si="28"/>
        <v>54267.6647</v>
      </c>
      <c r="H157" s="2">
        <f t="shared" si="29"/>
        <v>51659</v>
      </c>
      <c r="I157" s="59" t="s">
        <v>625</v>
      </c>
      <c r="J157" s="60" t="s">
        <v>626</v>
      </c>
      <c r="K157" s="59" t="s">
        <v>627</v>
      </c>
      <c r="L157" s="59" t="s">
        <v>628</v>
      </c>
      <c r="M157" s="60" t="s">
        <v>404</v>
      </c>
      <c r="N157" s="60" t="s">
        <v>465</v>
      </c>
      <c r="O157" s="61" t="s">
        <v>629</v>
      </c>
      <c r="P157" s="61" t="s">
        <v>123</v>
      </c>
    </row>
  </sheetData>
  <sheetProtection selectLockedCells="1" selectUnlockedCells="1"/>
  <hyperlinks>
    <hyperlink ref="P98" r:id="rId1" xr:uid="{00000000-0004-0000-0100-000000000000}"/>
    <hyperlink ref="P99" r:id="rId2" xr:uid="{00000000-0004-0000-0100-000001000000}"/>
    <hyperlink ref="P101" r:id="rId3" xr:uid="{00000000-0004-0000-0100-000002000000}"/>
    <hyperlink ref="P103" r:id="rId4" xr:uid="{00000000-0004-0000-0100-000003000000}"/>
    <hyperlink ref="P104" r:id="rId5" xr:uid="{00000000-0004-0000-0100-000004000000}"/>
    <hyperlink ref="P105" r:id="rId6" xr:uid="{00000000-0004-0000-0100-000005000000}"/>
    <hyperlink ref="P106" r:id="rId7" xr:uid="{00000000-0004-0000-0100-000006000000}"/>
    <hyperlink ref="P107" r:id="rId8" xr:uid="{00000000-0004-0000-0100-000007000000}"/>
    <hyperlink ref="P108" r:id="rId9" xr:uid="{00000000-0004-0000-0100-000008000000}"/>
    <hyperlink ref="P109" r:id="rId10" xr:uid="{00000000-0004-0000-0100-000009000000}"/>
    <hyperlink ref="P111" r:id="rId11" xr:uid="{00000000-0004-0000-0100-00000A000000}"/>
    <hyperlink ref="P112" r:id="rId12" xr:uid="{00000000-0004-0000-0100-00000B000000}"/>
    <hyperlink ref="P113" r:id="rId13" xr:uid="{00000000-0004-0000-0100-00000C000000}"/>
    <hyperlink ref="P114" r:id="rId14" xr:uid="{00000000-0004-0000-0100-00000D000000}"/>
    <hyperlink ref="P115" r:id="rId15" xr:uid="{00000000-0004-0000-0100-00000E000000}"/>
    <hyperlink ref="P142" r:id="rId16" xr:uid="{00000000-0004-0000-0100-00000F000000}"/>
    <hyperlink ref="P144" r:id="rId17" xr:uid="{00000000-0004-0000-0100-000010000000}"/>
    <hyperlink ref="P148" r:id="rId18" xr:uid="{00000000-0004-0000-0100-000011000000}"/>
    <hyperlink ref="P150" r:id="rId19" xr:uid="{00000000-0004-0000-0100-000012000000}"/>
    <hyperlink ref="P151" r:id="rId20" xr:uid="{00000000-0004-0000-0100-000013000000}"/>
    <hyperlink ref="P154" r:id="rId21" xr:uid="{00000000-0004-0000-0100-00001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2022-04-03T03:19:00Z</dcterms:created>
  <dcterms:modified xsi:type="dcterms:W3CDTF">2023-12-31T02:21:27Z</dcterms:modified>
</cp:coreProperties>
</file>