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544AD4B-3FFE-4CE3-9FA8-279B281D79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2" i="1"/>
  <c r="C16" i="1" l="1"/>
  <c r="D18" i="1" s="1"/>
  <c r="C11" i="1"/>
  <c r="O21" i="1" l="1"/>
  <c r="S21" i="1" s="1"/>
  <c r="C15" i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<sst xmlns="http://schemas.openxmlformats.org/spreadsheetml/2006/main" count="54" uniqueCount="51">
  <si>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</si>
  <si>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</si>
  <si>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</si>
  <si>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</si>
  <si>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</si>
  <si>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</si>
  <si>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</si>
  <si>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</si>
  <si>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</si>
  <si>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</si>
  <si>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</si>
  <si>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</si>
  <si>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</si>
  <si>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</si>
  <si>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</si>
  <si>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</si>
  <si>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</si>
  <si>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</si>
  <si>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</si>
  <si>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</si>
  <si>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</si>
  <si>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</si>
  <si>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</si>
  <si>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</si>
  <si>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</si>
  <si>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</si>
  <si>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</si>
  <si>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</si>
  <si>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</si>
  <si>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</si>
  <si>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</si>
  <si>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</si>
  <si>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</si>
  <si>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</si>
  <si>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</si>
  <si>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</si>
  <si>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</si>
  <si>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</si>
  <si>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</si>
  <si>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</si>
  <si>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</si>
  <si>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</si>
  <si>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</si>
  <si>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G2190-1358</t>
  </si>
  <si>
    <t>G2190-1358_Vul.xls</t>
  </si>
  <si>
    <t>EW</t>
  </si>
  <si>
    <t>Vul</t>
  </si>
  <si>
    <t>VSX</t>
  </si>
  <si>
    <t>IBVS 6011</t>
  </si>
  <si>
    <t>I</t>
  </si>
  <si>
    <t>V0599 Vul / GSC 2190-1358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</si>
</sst>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2190-1358 -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78-466D-949E-651D85DBB99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-1.1555999997653998E-2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78-466D-949E-651D85DBB99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78-466D-949E-651D85DBB99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78-466D-949E-651D85DBB99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78-466D-949E-651D85DBB99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78-466D-949E-651D85DBB99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78-466D-949E-651D85DBB99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-8.6736173798840355E-19</c:v>
                </c:pt>
                <c:pt idx="1">
                  <c:v>-1.1555999997653998E-2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78-466D-949E-651D85DBB99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278-466D-949E-651D85DBB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934512"/>
        <c:axId val="1"/>
      </c:scatterChart>
      <c:valAx>
        <c:axId val="63593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934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89F6A11-CC8F-2F56-AE46-04AB579E9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>
        <v>52755.98</v>
      </c>
      <c r="D7" s="30" t="s">
        <v>47</v>
      </c>
    </row>
    <row r="8" spans="1:7" x14ac:dyDescent="0.2">
      <c r="A8" t="s">
        <v>3</v>
      </c>
      <c r="C8">
        <v>0.52141599999999999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-8.6736173798840355E-19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-1.9533468555872207E-6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60318.599322222217</v>
      </c>
    </row>
    <row r="15" spans="1:7" x14ac:dyDescent="0.2">
      <c r="A15" s="12" t="s">
        <v>17</v>
      </c>
      <c r="B15" s="10"/>
      <c r="C15" s="13">
        <f ca="1">(C7+C11)+(C8+C12)*INT(MAX(F21:F3533))</f>
        <v>55840.665500000003</v>
      </c>
      <c r="D15" s="14" t="s">
        <v>39</v>
      </c>
      <c r="E15" s="15">
        <f ca="1">ROUND(2*(E14-$C$7)/$C$8,0)/2+E13</f>
        <v>14505</v>
      </c>
    </row>
    <row r="16" spans="1:7" x14ac:dyDescent="0.2">
      <c r="A16" s="16" t="s">
        <v>4</v>
      </c>
      <c r="B16" s="10"/>
      <c r="C16" s="17">
        <f ca="1">+C8+C12</f>
        <v>0.52141404665314439</v>
      </c>
      <c r="D16" s="14" t="s">
        <v>40</v>
      </c>
      <c r="E16" s="24">
        <f ca="1">ROUND(2*(E14-$C$15)/$C$16,0)/2+E13</f>
        <v>8589</v>
      </c>
    </row>
    <row r="17" spans="1:19" ht="13.5" thickBot="1" x14ac:dyDescent="0.25">
      <c r="A17" s="14" t="s">
        <v>30</v>
      </c>
      <c r="B17" s="10"/>
      <c r="C17" s="10">
        <f>COUNT(C21:C2191)</f>
        <v>2</v>
      </c>
      <c r="D17" s="14" t="s">
        <v>34</v>
      </c>
      <c r="E17" s="18">
        <f ca="1">+$C$15+$C$16*E16-15018.5-$C$9/24</f>
        <v>45300.986580037199</v>
      </c>
    </row>
    <row r="18" spans="1:19" ht="14.25" thickTop="1" thickBot="1" x14ac:dyDescent="0.25">
      <c r="A18" s="16" t="s">
        <v>5</v>
      </c>
      <c r="B18" s="10"/>
      <c r="C18" s="19">
        <f ca="1">+C15</f>
        <v>55840.665500000003</v>
      </c>
      <c r="D18" s="20">
        <f ca="1">+C16</f>
        <v>0.52141404665314439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8.6736173798840355E-19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52755.98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-8.6736173798840355E-19</v>
      </c>
      <c r="Q21" s="2">
        <f>+C21-15018.5</f>
        <v>37737.480000000003</v>
      </c>
      <c r="S21">
        <f ca="1">+(O21-G21)^2</f>
        <v>7.5231638452626401E-37</v>
      </c>
    </row>
    <row r="22" spans="1:19" x14ac:dyDescent="0.2">
      <c r="A22" s="33" t="s">
        <v>48</v>
      </c>
      <c r="B22" s="34" t="s">
        <v>49</v>
      </c>
      <c r="C22" s="33">
        <v>55840.665500000003</v>
      </c>
      <c r="D22" s="33">
        <v>6.9999999999999999E-4</v>
      </c>
      <c r="E22">
        <f>+(C22-C$7)/C$8</f>
        <v>5915.9778372738847</v>
      </c>
      <c r="F22">
        <f>ROUND(2*E22,0)/2</f>
        <v>5916</v>
      </c>
      <c r="G22">
        <f>+C22-(C$7+F22*C$8)</f>
        <v>-1.1555999997653998E-2</v>
      </c>
      <c r="I22">
        <f>+G22</f>
        <v>-1.1555999997653998E-2</v>
      </c>
      <c r="O22">
        <f ca="1">+C$11+C$12*$F22</f>
        <v>-1.1555999997653998E-2</v>
      </c>
      <c r="Q22" s="2">
        <f>+C22-15018.5</f>
        <v>40822.165500000003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2024-01-09T01:23:01Z</dcterms:modified>
</cp:coreProperties>
</file>